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2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3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4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5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6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9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0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41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42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7.xml" ContentType="application/vnd.openxmlformats-officedocument.drawing+xml"/>
  <Override PartName="/xl/charts/chart43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6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7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8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9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8.xml" ContentType="application/vnd.openxmlformats-officedocument.drawing+xml"/>
  <Override PartName="/xl/charts/chart50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53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54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5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6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9.xml" ContentType="application/vnd.openxmlformats-officedocument.drawing+xml"/>
  <Override PartName="/xl/charts/chart57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60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61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62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63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mmin.sharepoint.com/sites/DIRECTORATEMANUFACTURING/Shared Documents/03-Division/01-PADSK3/00. SUNTER 1/PAD-02 Logistic &amp; PPC Operation/PPC Engine/01. Daily/16. Achievement packing STM &amp; TMC/2026/"/>
    </mc:Choice>
  </mc:AlternateContent>
  <xr:revisionPtr revIDLastSave="104" documentId="11_A90608BCBBE6E6A3A673A9D20B1DBC78A61D9F09" xr6:coauthVersionLast="47" xr6:coauthVersionMax="47" xr10:uidLastSave="{66980F7B-B6EA-479E-B4BA-AFCE761A6A9B}"/>
  <bookViews>
    <workbookView xWindow="-110" yWindow="-110" windowWidth="19420" windowHeight="10300" firstSheet="10" activeTab="15" xr2:uid="{6D92688A-1490-440C-954F-7C64157BAF22}"/>
  </bookViews>
  <sheets>
    <sheet name="Summary Dec25" sheetId="29" state="hidden" r:id="rId1"/>
    <sheet name="Summary Feb 26" sheetId="30" state="hidden" r:id="rId2"/>
    <sheet name="Summary Feb 26 ( 02 )" sheetId="31" state="hidden" r:id="rId3"/>
    <sheet name="Summary Mar 26 " sheetId="35" state="hidden" r:id="rId4"/>
    <sheet name="Summary April 26 " sheetId="36" state="hidden" r:id="rId5"/>
    <sheet name="Summary Mei 26 " sheetId="37" state="hidden" r:id="rId6"/>
    <sheet name="Summary Juni 26" sheetId="39" state="hidden" r:id="rId7"/>
    <sheet name="Summary Juli 26" sheetId="44" r:id="rId8"/>
    <sheet name="Summary Agustus 26" sheetId="47" r:id="rId9"/>
    <sheet name="CB TMC" sheetId="20" r:id="rId10"/>
    <sheet name="CB STM" sheetId="21" r:id="rId11"/>
    <sheet name="CH TMC" sheetId="22" r:id="rId12"/>
    <sheet name="CH STM" sheetId="23" r:id="rId13"/>
    <sheet name="CR TMC" sheetId="24" r:id="rId14"/>
    <sheet name="CR STM" sheetId="25" r:id="rId15"/>
    <sheet name="CA STM" sheetId="26" r:id="rId16"/>
    <sheet name="CR" sheetId="38" state="hidden" r:id="rId17"/>
    <sheet name="Priority CR" sheetId="43" r:id="rId18"/>
    <sheet name="Priority CB" sheetId="45" r:id="rId19"/>
    <sheet name="Priority CH" sheetId="42" r:id="rId20"/>
    <sheet name="GABUNGAN" sheetId="46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_\p" localSheetId="15">#REF!</definedName>
    <definedName name="__\p" localSheetId="10">#REF!</definedName>
    <definedName name="___\p" localSheetId="9">#REF!</definedName>
    <definedName name="____\p" localSheetId="12">#REF!</definedName>
    <definedName name="_____\p" localSheetId="14">#REF!</definedName>
    <definedName name="______\p" localSheetId="13">#REF!</definedName>
    <definedName name="_______\p" localSheetId="8">#REF!</definedName>
    <definedName name="_______\p" localSheetId="4">#REF!</definedName>
    <definedName name="_______\p" localSheetId="0">#REF!</definedName>
    <definedName name="_______\p" localSheetId="1">#REF!</definedName>
    <definedName name="_______\p" localSheetId="2">#REF!</definedName>
    <definedName name="_______\p" localSheetId="7">#REF!</definedName>
    <definedName name="_______\p" localSheetId="6">#REF!</definedName>
    <definedName name="_______\p" localSheetId="3">#REF!</definedName>
    <definedName name="_______\p" localSheetId="5">#REF!</definedName>
    <definedName name="________\p" localSheetId="18">#REF!</definedName>
    <definedName name="________\p" localSheetId="17">#REF!</definedName>
    <definedName name="________\p" localSheetId="8">#REF!</definedName>
    <definedName name="________\p" localSheetId="4">#REF!</definedName>
    <definedName name="________\p" localSheetId="0">#REF!</definedName>
    <definedName name="________\p" localSheetId="1">#REF!</definedName>
    <definedName name="________\p" localSheetId="2">#REF!</definedName>
    <definedName name="________\p" localSheetId="7">#REF!</definedName>
    <definedName name="________\p" localSheetId="6">#REF!</definedName>
    <definedName name="________\p" localSheetId="3">#REF!</definedName>
    <definedName name="________\p" localSheetId="5">#REF!</definedName>
    <definedName name="________\p">#REF!</definedName>
    <definedName name="_1SCHSKLineBetu" localSheetId="15">#REF!</definedName>
    <definedName name="_1SCHSKLineBetu" localSheetId="10">#REF!</definedName>
    <definedName name="_1SCHSKLineBetu" localSheetId="9">#REF!</definedName>
    <definedName name="_1SCHSKLineBetu" localSheetId="12">#REF!</definedName>
    <definedName name="_1SCHSKLineBetu" localSheetId="14">#REF!</definedName>
    <definedName name="_1SCHSKLineBetu" localSheetId="13">#REF!</definedName>
    <definedName name="_1SCHSKLineBetu" localSheetId="18">#REF!</definedName>
    <definedName name="_1SCHSKLineBetu" localSheetId="17">#REF!</definedName>
    <definedName name="_1SCHSKLineBetu" localSheetId="8">#REF!</definedName>
    <definedName name="_1SCHSKLineBetu" localSheetId="4">#REF!</definedName>
    <definedName name="_1SCHSKLineBetu" localSheetId="0">#REF!</definedName>
    <definedName name="_1SCHSKLineBetu" localSheetId="1">#REF!</definedName>
    <definedName name="_1SCHSKLineBetu" localSheetId="2">#REF!</definedName>
    <definedName name="_1SCHSKLineBetu" localSheetId="7">#REF!</definedName>
    <definedName name="_1SCHSKLineBetu" localSheetId="6">#REF!</definedName>
    <definedName name="_1SCHSKLineBetu" localSheetId="3">#REF!</definedName>
    <definedName name="_1SCHSKLineBetu" localSheetId="5">#REF!</definedName>
    <definedName name="_1SCHSKLineBetu">#REF!</definedName>
    <definedName name="_1TE38_ÌƒNƒ_ƒX_WŒv" localSheetId="15">#REF!</definedName>
    <definedName name="_1TE38_ÌƒNƒ_ƒX_WŒv" localSheetId="10">#REF!</definedName>
    <definedName name="_1TE38_ÌƒNƒ_ƒX_WŒv" localSheetId="9">#REF!</definedName>
    <definedName name="_1TE38_ÌƒNƒ_ƒX_WŒv" localSheetId="12">#REF!</definedName>
    <definedName name="_1TE38_ÌƒNƒ_ƒX_WŒv" localSheetId="18">#REF!</definedName>
    <definedName name="_1TE38_ÌƒNƒ_ƒX_WŒv" localSheetId="17">#REF!</definedName>
    <definedName name="_1TE38_ÌƒNƒ_ƒX_WŒv" localSheetId="8">#REF!</definedName>
    <definedName name="_1TE38_ÌƒNƒ_ƒX_WŒv" localSheetId="4">#REF!</definedName>
    <definedName name="_1TE38_ÌƒNƒ_ƒX_WŒv" localSheetId="0">#REF!</definedName>
    <definedName name="_1TE38_ÌƒNƒ_ƒX_WŒv" localSheetId="1">#REF!</definedName>
    <definedName name="_1TE38_ÌƒNƒ_ƒX_WŒv" localSheetId="2">#REF!</definedName>
    <definedName name="_1TE38_ÌƒNƒ_ƒX_WŒv" localSheetId="7">#REF!</definedName>
    <definedName name="_1TE38_ÌƒNƒ_ƒX_WŒv" localSheetId="6">#REF!</definedName>
    <definedName name="_1TE38_ÌƒNƒ_ƒX_WŒv" localSheetId="3">#REF!</definedName>
    <definedName name="_1TE38_ÌƒNƒ_ƒX_WŒv" localSheetId="5">#REF!</definedName>
    <definedName name="_1TE38_ÌƒNƒ_ƒX_WŒv">#REF!</definedName>
    <definedName name="_2_272W_PSMS_Content_Crosstab" localSheetId="15">#REF!</definedName>
    <definedName name="_2_272W_PSMS_Content_Crosstab" localSheetId="10">#REF!</definedName>
    <definedName name="_2_272W_PSMS_Content_Crosstab" localSheetId="9">#REF!</definedName>
    <definedName name="_2_272W_PSMS_Content_Crosstab" localSheetId="12">#REF!</definedName>
    <definedName name="_2_272W_PSMS_Content_Crosstab" localSheetId="14">#REF!</definedName>
    <definedName name="_2_272W_PSMS_Content_Crosstab" localSheetId="13">#REF!</definedName>
    <definedName name="_2_272W_PSMS_Content_Crosstab" localSheetId="18">#REF!</definedName>
    <definedName name="_2_272W_PSMS_Content_Crosstab" localSheetId="17">#REF!</definedName>
    <definedName name="_2_272W_PSMS_Content_Crosstab" localSheetId="8">#REF!</definedName>
    <definedName name="_2_272W_PSMS_Content_Crosstab" localSheetId="4">#REF!</definedName>
    <definedName name="_2_272W_PSMS_Content_Crosstab" localSheetId="0">#REF!</definedName>
    <definedName name="_2_272W_PSMS_Content_Crosstab" localSheetId="1">#REF!</definedName>
    <definedName name="_2_272W_PSMS_Content_Crosstab" localSheetId="2">#REF!</definedName>
    <definedName name="_2_272W_PSMS_Content_Crosstab" localSheetId="7">#REF!</definedName>
    <definedName name="_2_272W_PSMS_Content_Crosstab" localSheetId="6">#REF!</definedName>
    <definedName name="_2_272W_PSMS_Content_Crosstab" localSheetId="3">#REF!</definedName>
    <definedName name="_2_272W_PSMS_Content_Crosstab" localSheetId="5">#REF!</definedName>
    <definedName name="_2_272W_PSMS_Content_Crosstab">#REF!</definedName>
    <definedName name="_2TE38_Ì_N___X_W_v" localSheetId="15">#REF!</definedName>
    <definedName name="_2TE38_Ì_N___X_W_v" localSheetId="10">#REF!</definedName>
    <definedName name="_2TE38_Ì_N___X_W_v" localSheetId="9">#REF!</definedName>
    <definedName name="_2TE38_Ì_N___X_W_v" localSheetId="12">#REF!</definedName>
    <definedName name="_2TE38_Ì_N___X_W_v" localSheetId="18">#REF!</definedName>
    <definedName name="_2TE38_Ì_N___X_W_v" localSheetId="17">#REF!</definedName>
    <definedName name="_2TE38_Ì_N___X_W_v" localSheetId="8">#REF!</definedName>
    <definedName name="_2TE38_Ì_N___X_W_v" localSheetId="4">#REF!</definedName>
    <definedName name="_2TE38_Ì_N___X_W_v" localSheetId="0">#REF!</definedName>
    <definedName name="_2TE38_Ì_N___X_W_v" localSheetId="1">#REF!</definedName>
    <definedName name="_2TE38_Ì_N___X_W_v" localSheetId="2">#REF!</definedName>
    <definedName name="_2TE38_Ì_N___X_W_v" localSheetId="7">#REF!</definedName>
    <definedName name="_2TE38_Ì_N___X_W_v" localSheetId="6">#REF!</definedName>
    <definedName name="_2TE38_Ì_N___X_W_v" localSheetId="3">#REF!</definedName>
    <definedName name="_2TE38_Ì_N___X_W_v" localSheetId="5">#REF!</definedName>
    <definedName name="_2TE38_Ì_N___X_W_v">#REF!</definedName>
    <definedName name="_3_272W_SMS_Part_List_Dump_Crosstab" localSheetId="15">#REF!</definedName>
    <definedName name="_3_272W_SMS_Part_List_Dump_Crosstab" localSheetId="10">#REF!</definedName>
    <definedName name="_3_272W_SMS_Part_List_Dump_Crosstab" localSheetId="9">#REF!</definedName>
    <definedName name="_3_272W_SMS_Part_List_Dump_Crosstab" localSheetId="12">#REF!</definedName>
    <definedName name="_3_272W_SMS_Part_List_Dump_Crosstab" localSheetId="14">#REF!</definedName>
    <definedName name="_3_272W_SMS_Part_List_Dump_Crosstab" localSheetId="13">#REF!</definedName>
    <definedName name="_3_272W_SMS_Part_List_Dump_Crosstab" localSheetId="18">#REF!</definedName>
    <definedName name="_3_272W_SMS_Part_List_Dump_Crosstab" localSheetId="17">#REF!</definedName>
    <definedName name="_3_272W_SMS_Part_List_Dump_Crosstab" localSheetId="8">#REF!</definedName>
    <definedName name="_3_272W_SMS_Part_List_Dump_Crosstab" localSheetId="4">#REF!</definedName>
    <definedName name="_3_272W_SMS_Part_List_Dump_Crosstab" localSheetId="0">#REF!</definedName>
    <definedName name="_3_272W_SMS_Part_List_Dump_Crosstab" localSheetId="1">#REF!</definedName>
    <definedName name="_3_272W_SMS_Part_List_Dump_Crosstab" localSheetId="2">#REF!</definedName>
    <definedName name="_3_272W_SMS_Part_List_Dump_Crosstab" localSheetId="7">#REF!</definedName>
    <definedName name="_3_272W_SMS_Part_List_Dump_Crosstab" localSheetId="6">#REF!</definedName>
    <definedName name="_3_272W_SMS_Part_List_Dump_Crosstab" localSheetId="3">#REF!</definedName>
    <definedName name="_3_272W_SMS_Part_List_Dump_Crosstab" localSheetId="5">#REF!</definedName>
    <definedName name="_3_272W_SMS_Part_List_Dump_Crosstab">#REF!</definedName>
    <definedName name="_4TE38_ÌƒNƒ_ƒX_WŒv" localSheetId="15">#REF!</definedName>
    <definedName name="_4TE38_ÌƒNƒ_ƒX_WŒv" localSheetId="10">#REF!</definedName>
    <definedName name="_4TE38_ÌƒNƒ_ƒX_WŒv" localSheetId="9">#REF!</definedName>
    <definedName name="_4TE38_ÌƒNƒ_ƒX_WŒv" localSheetId="12">#REF!</definedName>
    <definedName name="_4TE38_ÌƒNƒ_ƒX_WŒv" localSheetId="14">#REF!</definedName>
    <definedName name="_4TE38_ÌƒNƒ_ƒX_WŒv" localSheetId="13">#REF!</definedName>
    <definedName name="_4TE38_ÌƒNƒ_ƒX_WŒv" localSheetId="18">#REF!</definedName>
    <definedName name="_4TE38_ÌƒNƒ_ƒX_WŒv" localSheetId="17">#REF!</definedName>
    <definedName name="_4TE38_ÌƒNƒ_ƒX_WŒv" localSheetId="8">#REF!</definedName>
    <definedName name="_4TE38_ÌƒNƒ_ƒX_WŒv" localSheetId="4">#REF!</definedName>
    <definedName name="_4TE38_ÌƒNƒ_ƒX_WŒv" localSheetId="0">#REF!</definedName>
    <definedName name="_4TE38_ÌƒNƒ_ƒX_WŒv" localSheetId="1">#REF!</definedName>
    <definedName name="_4TE38_ÌƒNƒ_ƒX_WŒv" localSheetId="2">#REF!</definedName>
    <definedName name="_4TE38_ÌƒNƒ_ƒX_WŒv" localSheetId="7">#REF!</definedName>
    <definedName name="_4TE38_ÌƒNƒ_ƒX_WŒv" localSheetId="6">#REF!</definedName>
    <definedName name="_4TE38_ÌƒNƒ_ƒX_WŒv" localSheetId="3">#REF!</definedName>
    <definedName name="_4TE38_ÌƒNƒ_ƒX_WŒv" localSheetId="5">#REF!</definedName>
    <definedName name="_4TE38_ÌƒNƒ_ƒX_WŒv">#REF!</definedName>
    <definedName name="_6TE38_Ì_N___X_W_v" localSheetId="15">#REF!</definedName>
    <definedName name="_6TE38_Ì_N___X_W_v" localSheetId="10">#REF!</definedName>
    <definedName name="_6TE38_Ì_N___X_W_v" localSheetId="9">#REF!</definedName>
    <definedName name="_6TE38_Ì_N___X_W_v" localSheetId="12">#REF!</definedName>
    <definedName name="_6TE38_Ì_N___X_W_v" localSheetId="14">#REF!</definedName>
    <definedName name="_6TE38_Ì_N___X_W_v" localSheetId="13">#REF!</definedName>
    <definedName name="_6TE38_Ì_N___X_W_v" localSheetId="18">#REF!</definedName>
    <definedName name="_6TE38_Ì_N___X_W_v" localSheetId="17">#REF!</definedName>
    <definedName name="_6TE38_Ì_N___X_W_v" localSheetId="8">#REF!</definedName>
    <definedName name="_6TE38_Ì_N___X_W_v" localSheetId="4">#REF!</definedName>
    <definedName name="_6TE38_Ì_N___X_W_v" localSheetId="0">#REF!</definedName>
    <definedName name="_6TE38_Ì_N___X_W_v" localSheetId="1">#REF!</definedName>
    <definedName name="_6TE38_Ì_N___X_W_v" localSheetId="2">#REF!</definedName>
    <definedName name="_6TE38_Ì_N___X_W_v" localSheetId="7">#REF!</definedName>
    <definedName name="_6TE38_Ì_N___X_W_v" localSheetId="6">#REF!</definedName>
    <definedName name="_6TE38_Ì_N___X_W_v" localSheetId="3">#REF!</definedName>
    <definedName name="_6TE38_Ì_N___X_W_v" localSheetId="5">#REF!</definedName>
    <definedName name="_6TE38_Ì_N___X_W_v">#REF!</definedName>
    <definedName name="_85W" localSheetId="15">#REF!</definedName>
    <definedName name="_85W" localSheetId="10">#REF!</definedName>
    <definedName name="_85W" localSheetId="9">#REF!</definedName>
    <definedName name="_85W" localSheetId="12">#REF!</definedName>
    <definedName name="_85W" localSheetId="14">#REF!</definedName>
    <definedName name="_85W" localSheetId="13">#REF!</definedName>
    <definedName name="_85W" localSheetId="18">#REF!</definedName>
    <definedName name="_85W" localSheetId="17">#REF!</definedName>
    <definedName name="_85W" localSheetId="8">#REF!</definedName>
    <definedName name="_85W" localSheetId="4">#REF!</definedName>
    <definedName name="_85W" localSheetId="0">#REF!</definedName>
    <definedName name="_85W" localSheetId="1">#REF!</definedName>
    <definedName name="_85W" localSheetId="2">#REF!</definedName>
    <definedName name="_85W" localSheetId="7">#REF!</definedName>
    <definedName name="_85W" localSheetId="6">#REF!</definedName>
    <definedName name="_85W" localSheetId="3">#REF!</definedName>
    <definedName name="_85W" localSheetId="5">#REF!</definedName>
    <definedName name="_85W">#REF!</definedName>
    <definedName name="_88W_Crosstab1">[1]_88W_Crosstab1!$A$5:$AA$46</definedName>
    <definedName name="_8t_" localSheetId="15">#REF!</definedName>
    <definedName name="_8t_" localSheetId="10">#REF!</definedName>
    <definedName name="_8t_" localSheetId="9">#REF!</definedName>
    <definedName name="_8t_" localSheetId="12">#REF!</definedName>
    <definedName name="_8t_" localSheetId="14">#REF!</definedName>
    <definedName name="_8t_" localSheetId="13">#REF!</definedName>
    <definedName name="_8t_" localSheetId="18">#REF!</definedName>
    <definedName name="_8t_" localSheetId="17">#REF!</definedName>
    <definedName name="_8t_" localSheetId="8">#REF!</definedName>
    <definedName name="_8t_" localSheetId="4">#REF!</definedName>
    <definedName name="_8t_" localSheetId="0">#REF!</definedName>
    <definedName name="_8t_" localSheetId="1">#REF!</definedName>
    <definedName name="_8t_" localSheetId="2">#REF!</definedName>
    <definedName name="_8t_" localSheetId="7">#REF!</definedName>
    <definedName name="_8t_" localSheetId="6">#REF!</definedName>
    <definedName name="_8t_" localSheetId="3">#REF!</definedName>
    <definedName name="_8t_" localSheetId="5">#REF!</definedName>
    <definedName name="_8t_">#REF!</definedName>
    <definedName name="_cyt1250">[2]capacity!$D$5</definedName>
    <definedName name="_cyt1650">[2]capacity!$E$5</definedName>
    <definedName name="_cyt800">[2]capacity!$C$5</definedName>
    <definedName name="_Fill" localSheetId="15" hidden="1">#REF!</definedName>
    <definedName name="_Fill" localSheetId="10" hidden="1">#REF!</definedName>
    <definedName name="_Fill" localSheetId="9" hidden="1">#REF!</definedName>
    <definedName name="_Fill" localSheetId="12" hidden="1">#REF!</definedName>
    <definedName name="_Fill" localSheetId="14" hidden="1">#REF!</definedName>
    <definedName name="_Fill" localSheetId="13" hidden="1">#REF!</definedName>
    <definedName name="_Fill" localSheetId="18" hidden="1">#REF!</definedName>
    <definedName name="_Fill" localSheetId="17" hidden="1">#REF!</definedName>
    <definedName name="_Fill" localSheetId="8" hidden="1">#REF!</definedName>
    <definedName name="_Fill" localSheetId="4" hidden="1">#REF!</definedName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7" hidden="1">#REF!</definedName>
    <definedName name="_Fill" localSheetId="6" hidden="1">#REF!</definedName>
    <definedName name="_Fill" localSheetId="3" hidden="1">#REF!</definedName>
    <definedName name="_Fill" localSheetId="5" hidden="1">#REF!</definedName>
    <definedName name="_Fill" hidden="1">#REF!</definedName>
    <definedName name="_xlnm._FilterDatabase" localSheetId="15" hidden="1">'CA STM'!#REF!</definedName>
    <definedName name="_xlnm._FilterDatabase" localSheetId="10" hidden="1">'CB STM'!$A$373:$N$702</definedName>
    <definedName name="_xlnm._FilterDatabase" localSheetId="9" hidden="1">'CB TMC'!$A$2:$P$3254</definedName>
    <definedName name="_xlnm._FilterDatabase" localSheetId="12" hidden="1">'CH STM'!$A$168:$AW$526</definedName>
    <definedName name="_xlnm._FilterDatabase" localSheetId="11" hidden="1">'CH TMC'!#REF!</definedName>
    <definedName name="_xlnm._FilterDatabase" localSheetId="14" hidden="1">'CR STM'!$A$79:$J$267</definedName>
    <definedName name="_xlnm._FilterDatabase" localSheetId="13" hidden="1">'CR TMC'!#REF!</definedName>
    <definedName name="_xlnm._FilterDatabase" localSheetId="8" hidden="1">'Summary Agustus 26'!$B$1:$B$78</definedName>
    <definedName name="_xlnm._FilterDatabase" localSheetId="4" hidden="1">'Summary April 26 '!$CM$9:$CN$9</definedName>
    <definedName name="_xlnm._FilterDatabase" localSheetId="1" hidden="1">'Summary Feb 26'!$CM$9:$CN$9</definedName>
    <definedName name="_xlnm._FilterDatabase" localSheetId="2" hidden="1">'Summary Feb 26 ( 02 )'!$CM$9:$CN$9</definedName>
    <definedName name="_xlnm._FilterDatabase" localSheetId="7" hidden="1">'Summary Juli 26'!$CM$9:$CN$9</definedName>
    <definedName name="_xlnm._FilterDatabase" localSheetId="6" hidden="1">'Summary Juni 26'!$CM$9:$CN$9</definedName>
    <definedName name="_xlnm._FilterDatabase" localSheetId="3" hidden="1">'Summary Mar 26 '!$CM$9:$CN$9</definedName>
    <definedName name="_xlnm._FilterDatabase" localSheetId="5" hidden="1">'Summary Mei 26 '!$CM$9:$CN$9</definedName>
    <definedName name="_Order1" hidden="1">255</definedName>
    <definedName name="_Order2" hidden="1">255</definedName>
    <definedName name="_ps2" localSheetId="18">[3]!_xlbgnm.ps2</definedName>
    <definedName name="_ps2" localSheetId="19">[3]!_xlbgnm.ps2</definedName>
    <definedName name="_ps2" localSheetId="17">[3]!_xlbgnm.ps2</definedName>
    <definedName name="_ps2" localSheetId="8">[3]!_xlbgnm.ps2</definedName>
    <definedName name="_ps2" localSheetId="4">[3]!_xlbgnm.ps2</definedName>
    <definedName name="_ps2" localSheetId="0">[3]!_xlbgnm.ps2</definedName>
    <definedName name="_ps2" localSheetId="1">[3]!_xlbgnm.ps2</definedName>
    <definedName name="_ps2" localSheetId="2">[3]!_xlbgnm.ps2</definedName>
    <definedName name="_ps2" localSheetId="7">[3]!_xlbgnm.ps2</definedName>
    <definedName name="_ps2" localSheetId="6">[3]!_xlbgnm.ps2</definedName>
    <definedName name="_ps2" localSheetId="3">[3]!_xlbgnm.ps2</definedName>
    <definedName name="_ps2" localSheetId="5">[3]!_xlbgnm.ps2</definedName>
    <definedName name="_ps2">[3]!_xlbgnm.ps2</definedName>
    <definedName name="_t500000" localSheetId="15">#REF!</definedName>
    <definedName name="_t500000" localSheetId="10">#REF!</definedName>
    <definedName name="_t500000" localSheetId="9">#REF!</definedName>
    <definedName name="_t500000" localSheetId="12">#REF!</definedName>
    <definedName name="_t500000" localSheetId="14">#REF!</definedName>
    <definedName name="_t500000" localSheetId="13">#REF!</definedName>
    <definedName name="_t500000" localSheetId="18">#REF!</definedName>
    <definedName name="_t500000" localSheetId="17">#REF!</definedName>
    <definedName name="_t500000" localSheetId="8">#REF!</definedName>
    <definedName name="_t500000" localSheetId="4">#REF!</definedName>
    <definedName name="_t500000" localSheetId="0">#REF!</definedName>
    <definedName name="_t500000" localSheetId="1">#REF!</definedName>
    <definedName name="_t500000" localSheetId="2">#REF!</definedName>
    <definedName name="_t500000" localSheetId="7">#REF!</definedName>
    <definedName name="_t500000" localSheetId="6">#REF!</definedName>
    <definedName name="_t500000" localSheetId="3">#REF!</definedName>
    <definedName name="_t500000" localSheetId="5">#REF!</definedName>
    <definedName name="_t500000">#REF!</definedName>
    <definedName name="_TES46">_TES46</definedName>
    <definedName name="a" localSheetId="15">[4]part!#REF!</definedName>
    <definedName name="a" localSheetId="10">[4]part!#REF!</definedName>
    <definedName name="a" localSheetId="9">[4]part!#REF!</definedName>
    <definedName name="a" localSheetId="12">[4]part!#REF!</definedName>
    <definedName name="a" localSheetId="14">[4]part!#REF!</definedName>
    <definedName name="a" localSheetId="13">[4]part!#REF!</definedName>
    <definedName name="a" localSheetId="18">[4]part!#REF!</definedName>
    <definedName name="a" localSheetId="17">[4]part!#REF!</definedName>
    <definedName name="a" localSheetId="8">[4]part!#REF!</definedName>
    <definedName name="a" localSheetId="4">[4]part!#REF!</definedName>
    <definedName name="a" localSheetId="0">[4]part!#REF!</definedName>
    <definedName name="a" localSheetId="1">[4]part!#REF!</definedName>
    <definedName name="a" localSheetId="2">[4]part!#REF!</definedName>
    <definedName name="a" localSheetId="7">[4]part!#REF!</definedName>
    <definedName name="a" localSheetId="6">[4]part!#REF!</definedName>
    <definedName name="a" localSheetId="3">[4]part!#REF!</definedName>
    <definedName name="a" localSheetId="5">[4]part!#REF!</definedName>
    <definedName name="a">[4]part!#REF!</definedName>
    <definedName name="AA">[3]!AA</definedName>
    <definedName name="AAAA">AAAA</definedName>
    <definedName name="AAAAA">[3]!AAAAA</definedName>
    <definedName name="AAAAAAAA">[3]!AAAAAAAA</definedName>
    <definedName name="AAAAAAAAAAAAAA">[3]!AAAAAAAAAAAAAA</definedName>
    <definedName name="Actual00" localSheetId="15">#REF!</definedName>
    <definedName name="Actual00" localSheetId="10">#REF!</definedName>
    <definedName name="Actual00" localSheetId="9">#REF!</definedName>
    <definedName name="Actual00" localSheetId="12">#REF!</definedName>
    <definedName name="Actual00" localSheetId="14">#REF!</definedName>
    <definedName name="Actual00" localSheetId="13">#REF!</definedName>
    <definedName name="Actual00" localSheetId="18">#REF!</definedName>
    <definedName name="Actual00" localSheetId="17">#REF!</definedName>
    <definedName name="Actual00" localSheetId="8">#REF!</definedName>
    <definedName name="Actual00" localSheetId="4">#REF!</definedName>
    <definedName name="Actual00" localSheetId="0">#REF!</definedName>
    <definedName name="Actual00" localSheetId="1">#REF!</definedName>
    <definedName name="Actual00" localSheetId="2">#REF!</definedName>
    <definedName name="Actual00" localSheetId="7">#REF!</definedName>
    <definedName name="Actual00" localSheetId="6">#REF!</definedName>
    <definedName name="Actual00" localSheetId="3">#REF!</definedName>
    <definedName name="Actual00" localSheetId="5">#REF!</definedName>
    <definedName name="Actual00">#REF!</definedName>
    <definedName name="ad" localSheetId="15">#REF!</definedName>
    <definedName name="ad" localSheetId="10">#REF!</definedName>
    <definedName name="ad" localSheetId="9">#REF!</definedName>
    <definedName name="ad" localSheetId="12">#REF!</definedName>
    <definedName name="ad" localSheetId="14">#REF!</definedName>
    <definedName name="ad" localSheetId="13">#REF!</definedName>
    <definedName name="ad" localSheetId="18">#REF!</definedName>
    <definedName name="ad" localSheetId="17">#REF!</definedName>
    <definedName name="ad" localSheetId="8">#REF!</definedName>
    <definedName name="ad" localSheetId="4">#REF!</definedName>
    <definedName name="ad" localSheetId="0">#REF!</definedName>
    <definedName name="ad" localSheetId="1">#REF!</definedName>
    <definedName name="ad" localSheetId="2">#REF!</definedName>
    <definedName name="ad" localSheetId="7">#REF!</definedName>
    <definedName name="ad" localSheetId="6">#REF!</definedName>
    <definedName name="ad" localSheetId="3">#REF!</definedName>
    <definedName name="ad" localSheetId="5">#REF!</definedName>
    <definedName name="ad">#REF!</definedName>
    <definedName name="adfasf" localSheetId="15">#REF!</definedName>
    <definedName name="adfasf" localSheetId="10">#REF!</definedName>
    <definedName name="adfasf" localSheetId="9">#REF!</definedName>
    <definedName name="adfasf" localSheetId="12">#REF!</definedName>
    <definedName name="adfasf" localSheetId="14">#REF!</definedName>
    <definedName name="adfasf" localSheetId="13">#REF!</definedName>
    <definedName name="adfasf" localSheetId="18">#REF!</definedName>
    <definedName name="adfasf" localSheetId="17">#REF!</definedName>
    <definedName name="adfasf" localSheetId="8">#REF!</definedName>
    <definedName name="adfasf" localSheetId="4">#REF!</definedName>
    <definedName name="adfasf" localSheetId="0">#REF!</definedName>
    <definedName name="adfasf" localSheetId="1">#REF!</definedName>
    <definedName name="adfasf" localSheetId="2">#REF!</definedName>
    <definedName name="adfasf" localSheetId="7">#REF!</definedName>
    <definedName name="adfasf" localSheetId="6">#REF!</definedName>
    <definedName name="adfasf" localSheetId="3">#REF!</definedName>
    <definedName name="adfasf" localSheetId="5">#REF!</definedName>
    <definedName name="adfasf">#REF!</definedName>
    <definedName name="afadf" localSheetId="15">#REF!</definedName>
    <definedName name="afadf" localSheetId="10">#REF!</definedName>
    <definedName name="afadf" localSheetId="9">#REF!</definedName>
    <definedName name="afadf" localSheetId="12">#REF!</definedName>
    <definedName name="afadf" localSheetId="14">#REF!</definedName>
    <definedName name="afadf" localSheetId="13">#REF!</definedName>
    <definedName name="afadf" localSheetId="18">#REF!</definedName>
    <definedName name="afadf" localSheetId="17">#REF!</definedName>
    <definedName name="afadf" localSheetId="8">#REF!</definedName>
    <definedName name="afadf" localSheetId="4">#REF!</definedName>
    <definedName name="afadf" localSheetId="0">#REF!</definedName>
    <definedName name="afadf" localSheetId="1">#REF!</definedName>
    <definedName name="afadf" localSheetId="2">#REF!</definedName>
    <definedName name="afadf" localSheetId="7">#REF!</definedName>
    <definedName name="afadf" localSheetId="6">#REF!</definedName>
    <definedName name="afadf" localSheetId="3">#REF!</definedName>
    <definedName name="afadf" localSheetId="5">#REF!</definedName>
    <definedName name="afadf">#REF!</definedName>
    <definedName name="afaf" localSheetId="15">#REF!</definedName>
    <definedName name="afaf" localSheetId="10">#REF!</definedName>
    <definedName name="afaf" localSheetId="9">#REF!</definedName>
    <definedName name="afaf" localSheetId="12">#REF!</definedName>
    <definedName name="afaf" localSheetId="14">#REF!</definedName>
    <definedName name="afaf" localSheetId="13">#REF!</definedName>
    <definedName name="afaf" localSheetId="18">#REF!</definedName>
    <definedName name="afaf" localSheetId="17">#REF!</definedName>
    <definedName name="afaf" localSheetId="8">#REF!</definedName>
    <definedName name="afaf" localSheetId="4">#REF!</definedName>
    <definedName name="afaf" localSheetId="0">#REF!</definedName>
    <definedName name="afaf" localSheetId="1">#REF!</definedName>
    <definedName name="afaf" localSheetId="2">#REF!</definedName>
    <definedName name="afaf" localSheetId="7">#REF!</definedName>
    <definedName name="afaf" localSheetId="6">#REF!</definedName>
    <definedName name="afaf" localSheetId="3">#REF!</definedName>
    <definedName name="afaf" localSheetId="5">#REF!</definedName>
    <definedName name="afaf">#REF!</definedName>
    <definedName name="asdsafd" localSheetId="15">#REF!</definedName>
    <definedName name="asdsafd" localSheetId="10">#REF!</definedName>
    <definedName name="asdsafd" localSheetId="9">#REF!</definedName>
    <definedName name="asdsafd" localSheetId="12">#REF!</definedName>
    <definedName name="asdsafd" localSheetId="14">#REF!</definedName>
    <definedName name="asdsafd" localSheetId="13">#REF!</definedName>
    <definedName name="asdsafd" localSheetId="18">#REF!</definedName>
    <definedName name="asdsafd" localSheetId="17">#REF!</definedName>
    <definedName name="asdsafd" localSheetId="8">#REF!</definedName>
    <definedName name="asdsafd" localSheetId="4">#REF!</definedName>
    <definedName name="asdsafd" localSheetId="0">#REF!</definedName>
    <definedName name="asdsafd" localSheetId="1">#REF!</definedName>
    <definedName name="asdsafd" localSheetId="2">#REF!</definedName>
    <definedName name="asdsafd" localSheetId="7">#REF!</definedName>
    <definedName name="asdsafd" localSheetId="6">#REF!</definedName>
    <definedName name="asdsafd" localSheetId="3">#REF!</definedName>
    <definedName name="asdsafd" localSheetId="5">#REF!</definedName>
    <definedName name="asdsafd">#REF!</definedName>
    <definedName name="asfdfwefweef">[3]!asfdfwefweef</definedName>
    <definedName name="Avalon00" localSheetId="15">#REF!</definedName>
    <definedName name="Avalon00" localSheetId="10">#REF!</definedName>
    <definedName name="Avalon00" localSheetId="9">#REF!</definedName>
    <definedName name="Avalon00" localSheetId="12">#REF!</definedName>
    <definedName name="Avalon00" localSheetId="14">#REF!</definedName>
    <definedName name="Avalon00" localSheetId="13">#REF!</definedName>
    <definedName name="Avalon00" localSheetId="18">#REF!</definedName>
    <definedName name="Avalon00" localSheetId="17">#REF!</definedName>
    <definedName name="Avalon00" localSheetId="8">#REF!</definedName>
    <definedName name="Avalon00" localSheetId="4">#REF!</definedName>
    <definedName name="Avalon00" localSheetId="0">#REF!</definedName>
    <definedName name="Avalon00" localSheetId="1">#REF!</definedName>
    <definedName name="Avalon00" localSheetId="2">#REF!</definedName>
    <definedName name="Avalon00" localSheetId="7">#REF!</definedName>
    <definedName name="Avalon00" localSheetId="6">#REF!</definedName>
    <definedName name="Avalon00" localSheetId="3">#REF!</definedName>
    <definedName name="Avalon00" localSheetId="5">#REF!</definedName>
    <definedName name="Avalon00">#REF!</definedName>
    <definedName name="AXA6_272W_Export_Crosstab" localSheetId="15">#REF!</definedName>
    <definedName name="AXA6_272W_Export_Crosstab" localSheetId="10">#REF!</definedName>
    <definedName name="AXA6_272W_Export_Crosstab" localSheetId="9">#REF!</definedName>
    <definedName name="AXA6_272W_Export_Crosstab" localSheetId="12">#REF!</definedName>
    <definedName name="AXA6_272W_Export_Crosstab" localSheetId="14">#REF!</definedName>
    <definedName name="AXA6_272W_Export_Crosstab" localSheetId="13">#REF!</definedName>
    <definedName name="AXA6_272W_Export_Crosstab" localSheetId="18">#REF!</definedName>
    <definedName name="AXA6_272W_Export_Crosstab" localSheetId="17">#REF!</definedName>
    <definedName name="AXA6_272W_Export_Crosstab" localSheetId="8">#REF!</definedName>
    <definedName name="AXA6_272W_Export_Crosstab" localSheetId="4">#REF!</definedName>
    <definedName name="AXA6_272W_Export_Crosstab" localSheetId="0">#REF!</definedName>
    <definedName name="AXA6_272W_Export_Crosstab" localSheetId="1">#REF!</definedName>
    <definedName name="AXA6_272W_Export_Crosstab" localSheetId="2">#REF!</definedName>
    <definedName name="AXA6_272W_Export_Crosstab" localSheetId="7">#REF!</definedName>
    <definedName name="AXA6_272W_Export_Crosstab" localSheetId="6">#REF!</definedName>
    <definedName name="AXA6_272W_Export_Crosstab" localSheetId="3">#REF!</definedName>
    <definedName name="AXA6_272W_Export_Crosstab" localSheetId="5">#REF!</definedName>
    <definedName name="AXA6_272W_Export_Crosstab">#REF!</definedName>
    <definedName name="bbbb" localSheetId="15">#REF!</definedName>
    <definedName name="bbbb" localSheetId="10">#REF!</definedName>
    <definedName name="bbbb" localSheetId="9">#REF!</definedName>
    <definedName name="bbbb" localSheetId="12">#REF!</definedName>
    <definedName name="bbbb" localSheetId="14">#REF!</definedName>
    <definedName name="bbbb" localSheetId="13">#REF!</definedName>
    <definedName name="bbbb" localSheetId="18">#REF!</definedName>
    <definedName name="bbbb" localSheetId="17">#REF!</definedName>
    <definedName name="bbbb" localSheetId="8">#REF!</definedName>
    <definedName name="bbbb" localSheetId="4">#REF!</definedName>
    <definedName name="bbbb" localSheetId="0">#REF!</definedName>
    <definedName name="bbbb" localSheetId="1">#REF!</definedName>
    <definedName name="bbbb" localSheetId="2">#REF!</definedName>
    <definedName name="bbbb" localSheetId="7">#REF!</definedName>
    <definedName name="bbbb" localSheetId="6">#REF!</definedName>
    <definedName name="bbbb" localSheetId="3">#REF!</definedName>
    <definedName name="bbbb" localSheetId="5">#REF!</definedName>
    <definedName name="bbbb">#REF!</definedName>
    <definedName name="BFG">'[2]Man power'!$BB$44</definedName>
    <definedName name="brtcybhc">'[2]Man power'!$BB$52</definedName>
    <definedName name="brtcybhd">'[2]Man power'!$BB$53</definedName>
    <definedName name="brtdbr" localSheetId="15">'[2]Man power'!#REF!</definedName>
    <definedName name="brtdbr" localSheetId="10">'[2]Man power'!#REF!</definedName>
    <definedName name="brtdbr" localSheetId="9">'[2]Man power'!#REF!</definedName>
    <definedName name="brtdbr" localSheetId="12">'[2]Man power'!#REF!</definedName>
    <definedName name="brtdbr" localSheetId="14">'[2]Man power'!#REF!</definedName>
    <definedName name="brtdbr" localSheetId="13">'[2]Man power'!#REF!</definedName>
    <definedName name="brtdbr" localSheetId="18">'[2]Man power'!#REF!</definedName>
    <definedName name="brtdbr" localSheetId="17">'[2]Man power'!#REF!</definedName>
    <definedName name="brtdbr" localSheetId="8">'[2]Man power'!#REF!</definedName>
    <definedName name="brtdbr" localSheetId="4">'[2]Man power'!#REF!</definedName>
    <definedName name="brtdbr" localSheetId="0">'[2]Man power'!#REF!</definedName>
    <definedName name="brtdbr" localSheetId="1">'[2]Man power'!#REF!</definedName>
    <definedName name="brtdbr" localSheetId="2">'[2]Man power'!#REF!</definedName>
    <definedName name="brtdbr" localSheetId="7">'[2]Man power'!#REF!</definedName>
    <definedName name="brtdbr" localSheetId="6">'[2]Man power'!#REF!</definedName>
    <definedName name="brtdbr" localSheetId="3">'[2]Man power'!#REF!</definedName>
    <definedName name="brtdbr" localSheetId="5">'[2]Man power'!#REF!</definedName>
    <definedName name="brtdbr">'[2]Man power'!#REF!</definedName>
    <definedName name="brtdccf" localSheetId="15">'[2]Man power'!#REF!</definedName>
    <definedName name="brtdccf" localSheetId="10">'[2]Man power'!#REF!</definedName>
    <definedName name="brtdccf" localSheetId="9">'[2]Man power'!#REF!</definedName>
    <definedName name="brtdccf" localSheetId="12">'[2]Man power'!#REF!</definedName>
    <definedName name="brtdccf" localSheetId="14">'[2]Man power'!#REF!</definedName>
    <definedName name="brtdccf" localSheetId="13">'[2]Man power'!#REF!</definedName>
    <definedName name="brtdccf" localSheetId="18">'[2]Man power'!#REF!</definedName>
    <definedName name="brtdccf" localSheetId="17">'[2]Man power'!#REF!</definedName>
    <definedName name="brtdccf" localSheetId="8">'[2]Man power'!#REF!</definedName>
    <definedName name="brtdccf" localSheetId="4">'[2]Man power'!#REF!</definedName>
    <definedName name="brtdccf" localSheetId="0">'[2]Man power'!#REF!</definedName>
    <definedName name="brtdccf" localSheetId="1">'[2]Man power'!#REF!</definedName>
    <definedName name="brtdccf" localSheetId="2">'[2]Man power'!#REF!</definedName>
    <definedName name="brtdccf" localSheetId="7">'[2]Man power'!#REF!</definedName>
    <definedName name="brtdccf" localSheetId="6">'[2]Man power'!#REF!</definedName>
    <definedName name="brtdccf" localSheetId="3">'[2]Man power'!#REF!</definedName>
    <definedName name="brtdccf" localSheetId="5">'[2]Man power'!#REF!</definedName>
    <definedName name="brtdccf">'[2]Man power'!#REF!</definedName>
    <definedName name="brtdccs" localSheetId="15">'[2]Man power'!#REF!</definedName>
    <definedName name="brtdccs" localSheetId="10">'[2]Man power'!#REF!</definedName>
    <definedName name="brtdccs" localSheetId="9">'[2]Man power'!#REF!</definedName>
    <definedName name="brtdccs" localSheetId="12">'[2]Man power'!#REF!</definedName>
    <definedName name="brtdccs" localSheetId="14">'[2]Man power'!#REF!</definedName>
    <definedName name="brtdccs" localSheetId="13">'[2]Man power'!#REF!</definedName>
    <definedName name="brtdccs" localSheetId="18">'[2]Man power'!#REF!</definedName>
    <definedName name="brtdccs" localSheetId="17">'[2]Man power'!#REF!</definedName>
    <definedName name="brtdccs" localSheetId="8">'[2]Man power'!#REF!</definedName>
    <definedName name="brtdccs" localSheetId="4">'[2]Man power'!#REF!</definedName>
    <definedName name="brtdccs" localSheetId="0">'[2]Man power'!#REF!</definedName>
    <definedName name="brtdccs" localSheetId="1">'[2]Man power'!#REF!</definedName>
    <definedName name="brtdccs" localSheetId="2">'[2]Man power'!#REF!</definedName>
    <definedName name="brtdccs" localSheetId="7">'[2]Man power'!#REF!</definedName>
    <definedName name="brtdccs" localSheetId="6">'[2]Man power'!#REF!</definedName>
    <definedName name="brtdccs" localSheetId="3">'[2]Man power'!#REF!</definedName>
    <definedName name="brtdccs" localSheetId="5">'[2]Man power'!#REF!</definedName>
    <definedName name="brtdccs">'[2]Man power'!#REF!</definedName>
    <definedName name="brtdeh4" localSheetId="15">'[2]Man power'!#REF!</definedName>
    <definedName name="brtdeh4" localSheetId="10">'[2]Man power'!#REF!</definedName>
    <definedName name="brtdeh4" localSheetId="9">'[2]Man power'!#REF!</definedName>
    <definedName name="brtdeh4" localSheetId="12">'[2]Man power'!#REF!</definedName>
    <definedName name="brtdeh4" localSheetId="14">'[2]Man power'!#REF!</definedName>
    <definedName name="brtdeh4" localSheetId="13">'[2]Man power'!#REF!</definedName>
    <definedName name="brtdeh4" localSheetId="18">'[2]Man power'!#REF!</definedName>
    <definedName name="brtdeh4" localSheetId="17">'[2]Man power'!#REF!</definedName>
    <definedName name="brtdeh4" localSheetId="8">'[2]Man power'!#REF!</definedName>
    <definedName name="brtdeh4" localSheetId="4">'[2]Man power'!#REF!</definedName>
    <definedName name="brtdeh4" localSheetId="0">'[2]Man power'!#REF!</definedName>
    <definedName name="brtdeh4" localSheetId="1">'[2]Man power'!#REF!</definedName>
    <definedName name="brtdeh4" localSheetId="2">'[2]Man power'!#REF!</definedName>
    <definedName name="brtdeh4" localSheetId="7">'[2]Man power'!#REF!</definedName>
    <definedName name="brtdeh4" localSheetId="6">'[2]Man power'!#REF!</definedName>
    <definedName name="brtdeh4" localSheetId="3">'[2]Man power'!#REF!</definedName>
    <definedName name="brtdeh4" localSheetId="5">'[2]Man power'!#REF!</definedName>
    <definedName name="brtdeh4">'[2]Man power'!#REF!</definedName>
    <definedName name="brtdeh51s">'[2]Man power'!$BB$43</definedName>
    <definedName name="brtdeh52s">'[2]Man power'!$BB$44</definedName>
    <definedName name="brtdeh5f">'[2]Man power'!$BB$45</definedName>
    <definedName name="brtdop">'[2]Man power'!$BB$51</definedName>
    <definedName name="brtdtc">'[2]Man power'!$BB$47</definedName>
    <definedName name="brtdtcf">'[2]Man power'!$BB$48</definedName>
    <definedName name="brtirc">'[2]Man power'!$BB$46</definedName>
    <definedName name="brtitc">'[2]Man power'!$BB$49</definedName>
    <definedName name="cf">[3]!cf</definedName>
    <definedName name="cfsdfsshf">[3]!cfsdfsshf</definedName>
    <definedName name="CheckMonth" localSheetId="15">[5]!CheckMonth</definedName>
    <definedName name="CheckMonth" localSheetId="10">[5]!CheckMonth</definedName>
    <definedName name="CheckMonth" localSheetId="9">[5]!CheckMonth</definedName>
    <definedName name="CheckMonth" localSheetId="12">[5]!CheckMonth</definedName>
    <definedName name="CheckMonth" localSheetId="14">[5]!CheckMonth</definedName>
    <definedName name="CheckMonth" localSheetId="13">[5]!CheckMonth</definedName>
    <definedName name="CheckMonth" localSheetId="18">[5]!CheckMonth</definedName>
    <definedName name="CheckMonth" localSheetId="19">[5]!CheckMonth</definedName>
    <definedName name="CheckMonth" localSheetId="17">[5]!CheckMonth</definedName>
    <definedName name="CheckMonth" localSheetId="8">[5]!CheckMonth</definedName>
    <definedName name="CheckMonth" localSheetId="4">[5]!CheckMonth</definedName>
    <definedName name="CheckMonth" localSheetId="0">[5]!CheckMonth</definedName>
    <definedName name="CheckMonth" localSheetId="1">[5]!CheckMonth</definedName>
    <definedName name="CheckMonth" localSheetId="2">[5]!CheckMonth</definedName>
    <definedName name="CheckMonth" localSheetId="7">[5]!CheckMonth</definedName>
    <definedName name="CheckMonth" localSheetId="6">[5]!CheckMonth</definedName>
    <definedName name="CheckMonth" localSheetId="3">[5]!CheckMonth</definedName>
    <definedName name="CheckMonth" localSheetId="5">[5]!CheckMonth</definedName>
    <definedName name="CheckMonth">[5]!CheckMonth</definedName>
    <definedName name="CheckYear" localSheetId="15">[5]!CheckYear</definedName>
    <definedName name="CheckYear" localSheetId="10">[5]!CheckYear</definedName>
    <definedName name="CheckYear" localSheetId="9">[5]!CheckYear</definedName>
    <definedName name="CheckYear" localSheetId="12">[5]!CheckYear</definedName>
    <definedName name="CheckYear" localSheetId="14">[5]!CheckYear</definedName>
    <definedName name="CheckYear" localSheetId="13">[5]!CheckYear</definedName>
    <definedName name="CheckYear" localSheetId="18">[5]!CheckYear</definedName>
    <definedName name="CheckYear" localSheetId="19">[5]!CheckYear</definedName>
    <definedName name="CheckYear" localSheetId="17">[5]!CheckYear</definedName>
    <definedName name="CheckYear" localSheetId="8">[5]!CheckYear</definedName>
    <definedName name="CheckYear" localSheetId="4">[5]!CheckYear</definedName>
    <definedName name="CheckYear" localSheetId="0">[5]!CheckYear</definedName>
    <definedName name="CheckYear" localSheetId="1">[5]!CheckYear</definedName>
    <definedName name="CheckYear" localSheetId="2">[5]!CheckYear</definedName>
    <definedName name="CheckYear" localSheetId="7">[5]!CheckYear</definedName>
    <definedName name="CheckYear" localSheetId="6">[5]!CheckYear</definedName>
    <definedName name="CheckYear" localSheetId="3">[5]!CheckYear</definedName>
    <definedName name="CheckYear" localSheetId="5">[5]!CheckYear</definedName>
    <definedName name="CheckYear">[5]!CheckYear</definedName>
    <definedName name="chtmc" localSheetId="15">#REF!</definedName>
    <definedName name="chtmc" localSheetId="10">#REF!</definedName>
    <definedName name="chtmc" localSheetId="9">#REF!</definedName>
    <definedName name="chtmc" localSheetId="12">#REF!</definedName>
    <definedName name="chtmc" localSheetId="14">#REF!</definedName>
    <definedName name="chtmc" localSheetId="18">#REF!</definedName>
    <definedName name="chtmc" localSheetId="17">#REF!</definedName>
    <definedName name="chtmc" localSheetId="8">#REF!</definedName>
    <definedName name="chtmc" localSheetId="4">#REF!</definedName>
    <definedName name="chtmc" localSheetId="0">#REF!</definedName>
    <definedName name="chtmc" localSheetId="1">#REF!</definedName>
    <definedName name="chtmc" localSheetId="2">#REF!</definedName>
    <definedName name="chtmc" localSheetId="7">#REF!</definedName>
    <definedName name="chtmc" localSheetId="6">#REF!</definedName>
    <definedName name="chtmc" localSheetId="3">#REF!</definedName>
    <definedName name="chtmc" localSheetId="5">#REF!</definedName>
    <definedName name="chtmc">#REF!</definedName>
    <definedName name="Content_Dump_Crosstab" localSheetId="15">#REF!</definedName>
    <definedName name="Content_Dump_Crosstab" localSheetId="10">#REF!</definedName>
    <definedName name="Content_Dump_Crosstab" localSheetId="9">#REF!</definedName>
    <definedName name="Content_Dump_Crosstab" localSheetId="12">#REF!</definedName>
    <definedName name="Content_Dump_Crosstab" localSheetId="14">#REF!</definedName>
    <definedName name="Content_Dump_Crosstab" localSheetId="13">#REF!</definedName>
    <definedName name="Content_Dump_Crosstab" localSheetId="18">#REF!</definedName>
    <definedName name="Content_Dump_Crosstab" localSheetId="17">#REF!</definedName>
    <definedName name="Content_Dump_Crosstab" localSheetId="8">#REF!</definedName>
    <definedName name="Content_Dump_Crosstab" localSheetId="4">#REF!</definedName>
    <definedName name="Content_Dump_Crosstab" localSheetId="0">#REF!</definedName>
    <definedName name="Content_Dump_Crosstab" localSheetId="1">#REF!</definedName>
    <definedName name="Content_Dump_Crosstab" localSheetId="2">#REF!</definedName>
    <definedName name="Content_Dump_Crosstab" localSheetId="7">#REF!</definedName>
    <definedName name="Content_Dump_Crosstab" localSheetId="6">#REF!</definedName>
    <definedName name="Content_Dump_Crosstab" localSheetId="3">#REF!</definedName>
    <definedName name="Content_Dump_Crosstab" localSheetId="5">#REF!</definedName>
    <definedName name="Content_Dump_Crosstab">#REF!</definedName>
    <definedName name="cost20" localSheetId="15">#REF!</definedName>
    <definedName name="cost20" localSheetId="10">#REF!</definedName>
    <definedName name="cost20" localSheetId="9">#REF!</definedName>
    <definedName name="cost20" localSheetId="12">#REF!</definedName>
    <definedName name="cost20" localSheetId="14">#REF!</definedName>
    <definedName name="cost20" localSheetId="13">#REF!</definedName>
    <definedName name="cost20" localSheetId="18">#REF!</definedName>
    <definedName name="cost20" localSheetId="17">#REF!</definedName>
    <definedName name="cost20" localSheetId="8">#REF!</definedName>
    <definedName name="cost20" localSheetId="4">#REF!</definedName>
    <definedName name="cost20" localSheetId="0">#REF!</definedName>
    <definedName name="cost20" localSheetId="1">#REF!</definedName>
    <definedName name="cost20" localSheetId="2">#REF!</definedName>
    <definedName name="cost20" localSheetId="7">#REF!</definedName>
    <definedName name="cost20" localSheetId="6">#REF!</definedName>
    <definedName name="cost20" localSheetId="3">#REF!</definedName>
    <definedName name="cost20" localSheetId="5">#REF!</definedName>
    <definedName name="cost20">#REF!</definedName>
    <definedName name="cost40" localSheetId="15">#REF!</definedName>
    <definedName name="cost40" localSheetId="10">#REF!</definedName>
    <definedName name="cost40" localSheetId="9">#REF!</definedName>
    <definedName name="cost40" localSheetId="12">#REF!</definedName>
    <definedName name="cost40" localSheetId="14">#REF!</definedName>
    <definedName name="cost40" localSheetId="13">#REF!</definedName>
    <definedName name="cost40" localSheetId="18">#REF!</definedName>
    <definedName name="cost40" localSheetId="17">#REF!</definedName>
    <definedName name="cost40" localSheetId="8">#REF!</definedName>
    <definedName name="cost40" localSheetId="4">#REF!</definedName>
    <definedName name="cost40" localSheetId="0">#REF!</definedName>
    <definedName name="cost40" localSheetId="1">#REF!</definedName>
    <definedName name="cost40" localSheetId="2">#REF!</definedName>
    <definedName name="cost40" localSheetId="7">#REF!</definedName>
    <definedName name="cost40" localSheetId="6">#REF!</definedName>
    <definedName name="cost40" localSheetId="3">#REF!</definedName>
    <definedName name="cost40" localSheetId="5">#REF!</definedName>
    <definedName name="cost40">#REF!</definedName>
    <definedName name="CostModule1" localSheetId="15">#REF!</definedName>
    <definedName name="CostModule1" localSheetId="10">#REF!</definedName>
    <definedName name="CostModule1" localSheetId="9">#REF!</definedName>
    <definedName name="CostModule1" localSheetId="12">#REF!</definedName>
    <definedName name="CostModule1" localSheetId="14">#REF!</definedName>
    <definedName name="CostModule1" localSheetId="13">#REF!</definedName>
    <definedName name="CostModule1" localSheetId="18">#REF!</definedName>
    <definedName name="CostModule1" localSheetId="17">#REF!</definedName>
    <definedName name="CostModule1" localSheetId="8">#REF!</definedName>
    <definedName name="CostModule1" localSheetId="4">#REF!</definedName>
    <definedName name="CostModule1" localSheetId="0">#REF!</definedName>
    <definedName name="CostModule1" localSheetId="1">#REF!</definedName>
    <definedName name="CostModule1" localSheetId="2">#REF!</definedName>
    <definedName name="CostModule1" localSheetId="7">#REF!</definedName>
    <definedName name="CostModule1" localSheetId="6">#REF!</definedName>
    <definedName name="CostModule1" localSheetId="3">#REF!</definedName>
    <definedName name="CostModule1" localSheetId="5">#REF!</definedName>
    <definedName name="CostModule1">#REF!</definedName>
    <definedName name="CostModule2" localSheetId="15">#REF!</definedName>
    <definedName name="CostModule2" localSheetId="10">#REF!</definedName>
    <definedName name="CostModule2" localSheetId="9">#REF!</definedName>
    <definedName name="CostModule2" localSheetId="12">#REF!</definedName>
    <definedName name="CostModule2" localSheetId="14">#REF!</definedName>
    <definedName name="CostModule2" localSheetId="13">#REF!</definedName>
    <definedName name="CostModule2" localSheetId="18">#REF!</definedName>
    <definedName name="CostModule2" localSheetId="17">#REF!</definedName>
    <definedName name="CostModule2" localSheetId="8">#REF!</definedName>
    <definedName name="CostModule2" localSheetId="4">#REF!</definedName>
    <definedName name="CostModule2" localSheetId="0">#REF!</definedName>
    <definedName name="CostModule2" localSheetId="1">#REF!</definedName>
    <definedName name="CostModule2" localSheetId="2">#REF!</definedName>
    <definedName name="CostModule2" localSheetId="7">#REF!</definedName>
    <definedName name="CostModule2" localSheetId="6">#REF!</definedName>
    <definedName name="CostModule2" localSheetId="3">#REF!</definedName>
    <definedName name="CostModule2" localSheetId="5">#REF!</definedName>
    <definedName name="CostModule2">#REF!</definedName>
    <definedName name="CostModule3" localSheetId="15">#REF!</definedName>
    <definedName name="CostModule3" localSheetId="10">#REF!</definedName>
    <definedName name="CostModule3" localSheetId="9">#REF!</definedName>
    <definedName name="CostModule3" localSheetId="12">#REF!</definedName>
    <definedName name="CostModule3" localSheetId="14">#REF!</definedName>
    <definedName name="CostModule3" localSheetId="13">#REF!</definedName>
    <definedName name="CostModule3" localSheetId="18">#REF!</definedName>
    <definedName name="CostModule3" localSheetId="17">#REF!</definedName>
    <definedName name="CostModule3" localSheetId="8">#REF!</definedName>
    <definedName name="CostModule3" localSheetId="4">#REF!</definedName>
    <definedName name="CostModule3" localSheetId="0">#REF!</definedName>
    <definedName name="CostModule3" localSheetId="1">#REF!</definedName>
    <definedName name="CostModule3" localSheetId="2">#REF!</definedName>
    <definedName name="CostModule3" localSheetId="7">#REF!</definedName>
    <definedName name="CostModule3" localSheetId="6">#REF!</definedName>
    <definedName name="CostModule3" localSheetId="3">#REF!</definedName>
    <definedName name="CostModule3" localSheetId="5">#REF!</definedName>
    <definedName name="CostModule3">#REF!</definedName>
    <definedName name="CostModule4" localSheetId="15">#REF!</definedName>
    <definedName name="CostModule4" localSheetId="10">#REF!</definedName>
    <definedName name="CostModule4" localSheetId="9">#REF!</definedName>
    <definedName name="CostModule4" localSheetId="12">#REF!</definedName>
    <definedName name="CostModule4" localSheetId="14">#REF!</definedName>
    <definedName name="CostModule4" localSheetId="13">#REF!</definedName>
    <definedName name="CostModule4" localSheetId="18">#REF!</definedName>
    <definedName name="CostModule4" localSheetId="17">#REF!</definedName>
    <definedName name="CostModule4" localSheetId="8">#REF!</definedName>
    <definedName name="CostModule4" localSheetId="4">#REF!</definedName>
    <definedName name="CostModule4" localSheetId="0">#REF!</definedName>
    <definedName name="CostModule4" localSheetId="1">#REF!</definedName>
    <definedName name="CostModule4" localSheetId="2">#REF!</definedName>
    <definedName name="CostModule4" localSheetId="7">#REF!</definedName>
    <definedName name="CostModule4" localSheetId="6">#REF!</definedName>
    <definedName name="CostModule4" localSheetId="3">#REF!</definedName>
    <definedName name="CostModule4" localSheetId="5">#REF!</definedName>
    <definedName name="CostModule4">#REF!</definedName>
    <definedName name="cripple">[3]!cripple</definedName>
    <definedName name="CS760006_DAT" localSheetId="15">#REF!</definedName>
    <definedName name="CS760006_DAT" localSheetId="10">#REF!</definedName>
    <definedName name="CS760006_DAT" localSheetId="9">#REF!</definedName>
    <definedName name="CS760006_DAT" localSheetId="12">#REF!</definedName>
    <definedName name="CS760006_DAT" localSheetId="14">#REF!</definedName>
    <definedName name="CS760006_DAT" localSheetId="13">#REF!</definedName>
    <definedName name="CS760006_DAT" localSheetId="18">#REF!</definedName>
    <definedName name="CS760006_DAT" localSheetId="17">#REF!</definedName>
    <definedName name="CS760006_DAT" localSheetId="8">#REF!</definedName>
    <definedName name="CS760006_DAT" localSheetId="4">#REF!</definedName>
    <definedName name="CS760006_DAT" localSheetId="0">#REF!</definedName>
    <definedName name="CS760006_DAT" localSheetId="1">#REF!</definedName>
    <definedName name="CS760006_DAT" localSheetId="2">#REF!</definedName>
    <definedName name="CS760006_DAT" localSheetId="7">#REF!</definedName>
    <definedName name="CS760006_DAT" localSheetId="6">#REF!</definedName>
    <definedName name="CS760006_DAT" localSheetId="3">#REF!</definedName>
    <definedName name="CS760006_DAT" localSheetId="5">#REF!</definedName>
    <definedName name="CS760006_DAT">#REF!</definedName>
    <definedName name="cscscs">[3]!cscscs</definedName>
    <definedName name="CUPU">CUPU</definedName>
    <definedName name="D" localSheetId="15">#REF!</definedName>
    <definedName name="D" localSheetId="10">#REF!</definedName>
    <definedName name="D" localSheetId="9">#REF!</definedName>
    <definedName name="D" localSheetId="12">#REF!</definedName>
    <definedName name="D" localSheetId="18">#REF!</definedName>
    <definedName name="D" localSheetId="17">#REF!</definedName>
    <definedName name="D" localSheetId="8">#REF!</definedName>
    <definedName name="D" localSheetId="4">#REF!</definedName>
    <definedName name="D" localSheetId="0">#REF!</definedName>
    <definedName name="D" localSheetId="1">#REF!</definedName>
    <definedName name="D" localSheetId="2">#REF!</definedName>
    <definedName name="D" localSheetId="7">#REF!</definedName>
    <definedName name="D" localSheetId="6">#REF!</definedName>
    <definedName name="D" localSheetId="3">#REF!</definedName>
    <definedName name="D" localSheetId="5">#REF!</definedName>
    <definedName name="D">#REF!</definedName>
    <definedName name="dafadf">[3]!dafadf</definedName>
    <definedName name="data">'[6]393.N'!$A$5:$AC$378</definedName>
    <definedName name="data1">'[6]393.N'!$A$6:$X$378</definedName>
    <definedName name="_xlnm.Database" localSheetId="15">#REF!</definedName>
    <definedName name="_xlnm.Database" localSheetId="10">#REF!</definedName>
    <definedName name="_xlnm.Database" localSheetId="9">#REF!</definedName>
    <definedName name="_xlnm.Database" localSheetId="12">#REF!</definedName>
    <definedName name="_xlnm.Database" localSheetId="14">#REF!</definedName>
    <definedName name="_xlnm.Database" localSheetId="13">#REF!</definedName>
    <definedName name="_xlnm.Database" localSheetId="18">#REF!</definedName>
    <definedName name="_xlnm.Database" localSheetId="17">#REF!</definedName>
    <definedName name="_xlnm.Database" localSheetId="8">#REF!</definedName>
    <definedName name="_xlnm.Database" localSheetId="4">#REF!</definedName>
    <definedName name="_xlnm.Database" localSheetId="0">#REF!</definedName>
    <definedName name="_xlnm.Database" localSheetId="1">#REF!</definedName>
    <definedName name="_xlnm.Database" localSheetId="2">#REF!</definedName>
    <definedName name="_xlnm.Database" localSheetId="7">#REF!</definedName>
    <definedName name="_xlnm.Database" localSheetId="6">#REF!</definedName>
    <definedName name="_xlnm.Database" localSheetId="3">#REF!</definedName>
    <definedName name="_xlnm.Database" localSheetId="5">#REF!</definedName>
    <definedName name="_xlnm.Database">#REF!</definedName>
    <definedName name="dd">dd</definedName>
    <definedName name="ddd">ddd</definedName>
    <definedName name="ddddd">ddddd</definedName>
    <definedName name="DESTINATION" localSheetId="15">#REF!</definedName>
    <definedName name="DESTINATION" localSheetId="10">[7]prodplan1!#REF!</definedName>
    <definedName name="DESTINATION" localSheetId="9">[7]prodplan1!#REF!</definedName>
    <definedName name="DESTINATION" localSheetId="12">#REF!</definedName>
    <definedName name="DESTINATION" localSheetId="14">[7]prodplan1!#REF!</definedName>
    <definedName name="DESTINATION" localSheetId="13">[7]prodplan1!#REF!</definedName>
    <definedName name="DESTINATION" localSheetId="18">#REF!</definedName>
    <definedName name="DESTINATION" localSheetId="17">#REF!</definedName>
    <definedName name="DESTINATION" localSheetId="8">#REF!</definedName>
    <definedName name="DESTINATION" localSheetId="4">#REF!</definedName>
    <definedName name="DESTINATION" localSheetId="0">#REF!</definedName>
    <definedName name="DESTINATION" localSheetId="1">#REF!</definedName>
    <definedName name="DESTINATION" localSheetId="2">#REF!</definedName>
    <definedName name="DESTINATION" localSheetId="7">#REF!</definedName>
    <definedName name="DESTINATION" localSheetId="6">#REF!</definedName>
    <definedName name="DESTINATION" localSheetId="3">#REF!</definedName>
    <definedName name="DESTINATION" localSheetId="5">#REF!</definedName>
    <definedName name="DESTINATION">#REF!</definedName>
    <definedName name="dghdfjo\">[3]!dghdfjo\</definedName>
    <definedName name="DispAge" localSheetId="15">[8]!DispAge</definedName>
    <definedName name="DispAge" localSheetId="10">[8]!DispAge</definedName>
    <definedName name="DispAge" localSheetId="9">[8]!DispAge</definedName>
    <definedName name="DispAge" localSheetId="12">[8]!DispAge</definedName>
    <definedName name="DispAge" localSheetId="14">[8]!DispAge</definedName>
    <definedName name="DispAge" localSheetId="13">[8]!DispAge</definedName>
    <definedName name="DispAge" localSheetId="18">[8]!DispAge</definedName>
    <definedName name="DispAge" localSheetId="19">[8]!DispAge</definedName>
    <definedName name="DispAge" localSheetId="17">[8]!DispAge</definedName>
    <definedName name="DispAge" localSheetId="8">[8]!DispAge</definedName>
    <definedName name="DispAge" localSheetId="4">[8]!DispAge</definedName>
    <definedName name="DispAge" localSheetId="0">[8]!DispAge</definedName>
    <definedName name="DispAge" localSheetId="1">[8]!DispAge</definedName>
    <definedName name="DispAge" localSheetId="2">[8]!DispAge</definedName>
    <definedName name="DispAge" localSheetId="7">[8]!DispAge</definedName>
    <definedName name="DispAge" localSheetId="6">[8]!DispAge</definedName>
    <definedName name="DispAge" localSheetId="3">[8]!DispAge</definedName>
    <definedName name="DispAge" localSheetId="5">[8]!DispAge</definedName>
    <definedName name="DispAge">[8]!DispAge</definedName>
    <definedName name="DispExp" localSheetId="15">[8]!DispExp</definedName>
    <definedName name="DispExp" localSheetId="10">[8]!DispExp</definedName>
    <definedName name="DispExp" localSheetId="9">[8]!DispExp</definedName>
    <definedName name="DispExp" localSheetId="12">[8]!DispExp</definedName>
    <definedName name="DispExp" localSheetId="14">[8]!DispExp</definedName>
    <definedName name="DispExp" localSheetId="13">[8]!DispExp</definedName>
    <definedName name="DispExp" localSheetId="18">[8]!DispExp</definedName>
    <definedName name="DispExp" localSheetId="19">[8]!DispExp</definedName>
    <definedName name="DispExp" localSheetId="17">[8]!DispExp</definedName>
    <definedName name="DispExp" localSheetId="8">[8]!DispExp</definedName>
    <definedName name="DispExp" localSheetId="4">[8]!DispExp</definedName>
    <definedName name="DispExp" localSheetId="0">[8]!DispExp</definedName>
    <definedName name="DispExp" localSheetId="1">[8]!DispExp</definedName>
    <definedName name="DispExp" localSheetId="2">[8]!DispExp</definedName>
    <definedName name="DispExp" localSheetId="7">[8]!DispExp</definedName>
    <definedName name="DispExp" localSheetId="6">[8]!DispExp</definedName>
    <definedName name="DispExp" localSheetId="3">[8]!DispExp</definedName>
    <definedName name="DispExp" localSheetId="5">[8]!DispExp</definedName>
    <definedName name="DispExp">[8]!DispExp</definedName>
    <definedName name="DispMenu">[3]!DispMenu</definedName>
    <definedName name="DispPurDate" localSheetId="15">[8]!DispPurDate</definedName>
    <definedName name="DispPurDate" localSheetId="10">[8]!DispPurDate</definedName>
    <definedName name="DispPurDate" localSheetId="9">[8]!DispPurDate</definedName>
    <definedName name="DispPurDate" localSheetId="12">[8]!DispPurDate</definedName>
    <definedName name="DispPurDate" localSheetId="14">[8]!DispPurDate</definedName>
    <definedName name="DispPurDate" localSheetId="13">[8]!DispPurDate</definedName>
    <definedName name="DispPurDate" localSheetId="18">[8]!DispPurDate</definedName>
    <definedName name="DispPurDate" localSheetId="19">[8]!DispPurDate</definedName>
    <definedName name="DispPurDate" localSheetId="17">[8]!DispPurDate</definedName>
    <definedName name="DispPurDate" localSheetId="8">[8]!DispPurDate</definedName>
    <definedName name="DispPurDate" localSheetId="4">[8]!DispPurDate</definedName>
    <definedName name="DispPurDate" localSheetId="0">[8]!DispPurDate</definedName>
    <definedName name="DispPurDate" localSheetId="1">[8]!DispPurDate</definedName>
    <definedName name="DispPurDate" localSheetId="2">[8]!DispPurDate</definedName>
    <definedName name="DispPurDate" localSheetId="7">[8]!DispPurDate</definedName>
    <definedName name="DispPurDate" localSheetId="6">[8]!DispPurDate</definedName>
    <definedName name="DispPurDate" localSheetId="3">[8]!DispPurDate</definedName>
    <definedName name="DispPurDate" localSheetId="5">[8]!DispPurDate</definedName>
    <definedName name="DispPurDate">[8]!DispPurDate</definedName>
    <definedName name="DispSelItem1">[3]!DispSelItem1</definedName>
    <definedName name="DispSelItem2">[3]!DispSelItem2</definedName>
    <definedName name="DispSelItem3">[3]!DispSelItem3</definedName>
    <definedName name="DispSelItem5" localSheetId="15">[9]!DispSelItem5</definedName>
    <definedName name="DispSelItem5" localSheetId="10">[9]!DispSelItem5</definedName>
    <definedName name="DispSelItem5" localSheetId="9">[9]!DispSelItem5</definedName>
    <definedName name="DispSelItem5" localSheetId="12">[9]!DispSelItem5</definedName>
    <definedName name="DispSelItem5" localSheetId="14">[9]!DispSelItem5</definedName>
    <definedName name="DispSelItem5" localSheetId="13">[9]!DispSelItem5</definedName>
    <definedName name="DispSelItem5" localSheetId="18">[9]!DispSelItem5</definedName>
    <definedName name="DispSelItem5" localSheetId="19">[9]!DispSelItem5</definedName>
    <definedName name="DispSelItem5" localSheetId="17">[9]!DispSelItem5</definedName>
    <definedName name="DispSelItem5" localSheetId="8">[9]!DispSelItem5</definedName>
    <definedName name="DispSelItem5" localSheetId="4">[9]!DispSelItem5</definedName>
    <definedName name="DispSelItem5" localSheetId="0">[9]!DispSelItem5</definedName>
    <definedName name="DispSelItem5" localSheetId="1">[9]!DispSelItem5</definedName>
    <definedName name="DispSelItem5" localSheetId="2">[9]!DispSelItem5</definedName>
    <definedName name="DispSelItem5" localSheetId="7">[9]!DispSelItem5</definedName>
    <definedName name="DispSelItem5" localSheetId="6">[9]!DispSelItem5</definedName>
    <definedName name="DispSelItem5" localSheetId="3">[9]!DispSelItem5</definedName>
    <definedName name="DispSelItem5" localSheetId="5">[9]!DispSelItem5</definedName>
    <definedName name="DispSelItem5">[9]!DispSelItem5</definedName>
    <definedName name="DispWaitMsg" localSheetId="15">[10]!DispWaitMsg</definedName>
    <definedName name="DispWaitMsg" localSheetId="10">[10]!DispWaitMsg</definedName>
    <definedName name="DispWaitMsg" localSheetId="9">[10]!DispWaitMsg</definedName>
    <definedName name="DispWaitMsg" localSheetId="12">[10]!DispWaitMsg</definedName>
    <definedName name="DispWaitMsg" localSheetId="14">[10]!DispWaitMsg</definedName>
    <definedName name="DispWaitMsg" localSheetId="13">[10]!DispWaitMsg</definedName>
    <definedName name="DispWaitMsg" localSheetId="18">[10]!DispWaitMsg</definedName>
    <definedName name="DispWaitMsg" localSheetId="19">[10]!DispWaitMsg</definedName>
    <definedName name="DispWaitMsg" localSheetId="17">[10]!DispWaitMsg</definedName>
    <definedName name="DispWaitMsg" localSheetId="8">[10]!DispWaitMsg</definedName>
    <definedName name="DispWaitMsg" localSheetId="4">[10]!DispWaitMsg</definedName>
    <definedName name="DispWaitMsg" localSheetId="0">[10]!DispWaitMsg</definedName>
    <definedName name="DispWaitMsg" localSheetId="1">[10]!DispWaitMsg</definedName>
    <definedName name="DispWaitMsg" localSheetId="2">[10]!DispWaitMsg</definedName>
    <definedName name="DispWaitMsg" localSheetId="7">[10]!DispWaitMsg</definedName>
    <definedName name="DispWaitMsg" localSheetId="6">[10]!DispWaitMsg</definedName>
    <definedName name="DispWaitMsg" localSheetId="3">[10]!DispWaitMsg</definedName>
    <definedName name="DispWaitMsg" localSheetId="5">[10]!DispWaitMsg</definedName>
    <definedName name="DispWaitMsg">[10]!DispWaitMsg</definedName>
    <definedName name="dsdasdsd">[3]!dsdasdsd</definedName>
    <definedName name="dsds">[3]!dsds</definedName>
    <definedName name="dsdsdsd">[3]!dsdsdsd</definedName>
    <definedName name="dsdss">[3]!dsdss</definedName>
    <definedName name="DUMP_CONTENT_332W_Crosstab" localSheetId="15">#REF!</definedName>
    <definedName name="DUMP_CONTENT_332W_Crosstab" localSheetId="10">#REF!</definedName>
    <definedName name="DUMP_CONTENT_332W_Crosstab" localSheetId="9">#REF!</definedName>
    <definedName name="DUMP_CONTENT_332W_Crosstab" localSheetId="12">#REF!</definedName>
    <definedName name="DUMP_CONTENT_332W_Crosstab" localSheetId="14">#REF!</definedName>
    <definedName name="DUMP_CONTENT_332W_Crosstab" localSheetId="13">#REF!</definedName>
    <definedName name="DUMP_CONTENT_332W_Crosstab" localSheetId="18">#REF!</definedName>
    <definedName name="DUMP_CONTENT_332W_Crosstab" localSheetId="17">#REF!</definedName>
    <definedName name="DUMP_CONTENT_332W_Crosstab" localSheetId="8">#REF!</definedName>
    <definedName name="DUMP_CONTENT_332W_Crosstab" localSheetId="4">#REF!</definedName>
    <definedName name="DUMP_CONTENT_332W_Crosstab" localSheetId="0">#REF!</definedName>
    <definedName name="DUMP_CONTENT_332W_Crosstab" localSheetId="1">#REF!</definedName>
    <definedName name="DUMP_CONTENT_332W_Crosstab" localSheetId="2">#REF!</definedName>
    <definedName name="DUMP_CONTENT_332W_Crosstab" localSheetId="7">#REF!</definedName>
    <definedName name="DUMP_CONTENT_332W_Crosstab" localSheetId="6">#REF!</definedName>
    <definedName name="DUMP_CONTENT_332W_Crosstab" localSheetId="3">#REF!</definedName>
    <definedName name="DUMP_CONTENT_332W_Crosstab" localSheetId="5">#REF!</definedName>
    <definedName name="DUMP_CONTENT_332W_Crosstab">#REF!</definedName>
    <definedName name="DUTY">[3]!DUTY</definedName>
    <definedName name="dvgdfg">[3]!dvgdfg</definedName>
    <definedName name="DWD">[3]!DWD</definedName>
    <definedName name="efdsdfgd">[3]!efdsdfgd</definedName>
    <definedName name="erdf" localSheetId="10" hidden="1">{"'PARTS LIST'!$A$1:$AJ$626"}</definedName>
    <definedName name="erdf" localSheetId="9" hidden="1">{"'PARTS LIST'!$A$1:$AJ$626"}</definedName>
    <definedName name="erdf" localSheetId="14" hidden="1">{"'PARTS LIST'!$A$1:$AJ$626"}</definedName>
    <definedName name="erdf" localSheetId="13" hidden="1">{"'PARTS LIST'!$A$1:$AJ$626"}</definedName>
    <definedName name="erdf" localSheetId="8" hidden="1">{"'PARTS LIST'!$A$1:$AJ$626"}</definedName>
    <definedName name="erdf" localSheetId="4" hidden="1">{"'PARTS LIST'!$A$1:$AJ$626"}</definedName>
    <definedName name="erdf" localSheetId="0" hidden="1">{"'PARTS LIST'!$A$1:$AJ$626"}</definedName>
    <definedName name="erdf" localSheetId="1" hidden="1">{"'PARTS LIST'!$A$1:$AJ$626"}</definedName>
    <definedName name="erdf" localSheetId="2" hidden="1">{"'PARTS LIST'!$A$1:$AJ$626"}</definedName>
    <definedName name="erdf" localSheetId="7" hidden="1">{"'PARTS LIST'!$A$1:$AJ$626"}</definedName>
    <definedName name="erdf" localSheetId="6" hidden="1">{"'PARTS LIST'!$A$1:$AJ$626"}</definedName>
    <definedName name="erdf" localSheetId="3" hidden="1">{"'PARTS LIST'!$A$1:$AJ$626"}</definedName>
    <definedName name="erdf" localSheetId="5" hidden="1">{"'PARTS LIST'!$A$1:$AJ$626"}</definedName>
    <definedName name="erdf" hidden="1">{"'PARTS LIST'!$A$1:$AJ$626"}</definedName>
    <definedName name="exc185W" localSheetId="15">#REF!</definedName>
    <definedName name="exc185W" localSheetId="10">#REF!</definedName>
    <definedName name="exc185W" localSheetId="9">#REF!</definedName>
    <definedName name="exc185W" localSheetId="12">#REF!</definedName>
    <definedName name="exc185W" localSheetId="14">#REF!</definedName>
    <definedName name="exc185W" localSheetId="13">#REF!</definedName>
    <definedName name="exc185W" localSheetId="18">#REF!</definedName>
    <definedName name="exc185W" localSheetId="17">#REF!</definedName>
    <definedName name="exc185W" localSheetId="8">#REF!</definedName>
    <definedName name="exc185W" localSheetId="4">#REF!</definedName>
    <definedName name="exc185W" localSheetId="0">#REF!</definedName>
    <definedName name="exc185W" localSheetId="1">#REF!</definedName>
    <definedName name="exc185W" localSheetId="2">#REF!</definedName>
    <definedName name="exc185W" localSheetId="7">#REF!</definedName>
    <definedName name="exc185W" localSheetId="6">#REF!</definedName>
    <definedName name="exc185W" localSheetId="3">#REF!</definedName>
    <definedName name="exc185W" localSheetId="5">#REF!</definedName>
    <definedName name="exc185W">#REF!</definedName>
    <definedName name="fdewrsw">[3]!fdewrsw</definedName>
    <definedName name="fdfdf">[3]!fdfdf</definedName>
    <definedName name="fdfdf1">[3]!fdfdf1</definedName>
    <definedName name="fdfdffdfdk">[3]!fdfdffdfdk</definedName>
    <definedName name="fefedf">[3]!fefedf</definedName>
    <definedName name="fefefe">[3]!fefefe</definedName>
    <definedName name="fefuhhh">[3]!fefuhhh</definedName>
    <definedName name="fff">fff</definedName>
    <definedName name="ffff">[3]!ffff</definedName>
    <definedName name="fgdfhdf">[3]!fgdfhdf</definedName>
    <definedName name="fgkhjt">[3]!fgkhjt</definedName>
    <definedName name="fgsdgf">[3]!fgsdgf</definedName>
    <definedName name="fhjyfju">[3]!fhjyfju</definedName>
    <definedName name="FORM" localSheetId="15">#REF!</definedName>
    <definedName name="FORM" localSheetId="10">#REF!</definedName>
    <definedName name="FORM" localSheetId="9">#REF!</definedName>
    <definedName name="FORM" localSheetId="12">#REF!</definedName>
    <definedName name="FORM" localSheetId="14">#REF!</definedName>
    <definedName name="FORM" localSheetId="13">#REF!</definedName>
    <definedName name="FORM" localSheetId="18">#REF!</definedName>
    <definedName name="FORM" localSheetId="17">#REF!</definedName>
    <definedName name="FORM" localSheetId="8">#REF!</definedName>
    <definedName name="FORM" localSheetId="4">#REF!</definedName>
    <definedName name="FORM" localSheetId="0">#REF!</definedName>
    <definedName name="FORM" localSheetId="1">#REF!</definedName>
    <definedName name="FORM" localSheetId="2">#REF!</definedName>
    <definedName name="FORM" localSheetId="7">#REF!</definedName>
    <definedName name="FORM" localSheetId="6">#REF!</definedName>
    <definedName name="FORM" localSheetId="3">#REF!</definedName>
    <definedName name="FORM" localSheetId="5">#REF!</definedName>
    <definedName name="FORM">#REF!</definedName>
    <definedName name="formula_increase" localSheetId="15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10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9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12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14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13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18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17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8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4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0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1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2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7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6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3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 localSheetId="5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ormula_increase">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Monitoring'!#REF!,'[11]Price Increase Monitoring'!#REF!</definedName>
    <definedName name="frgfh">[3]!frgfh</definedName>
    <definedName name="fsdgsrger">[3]!fsdgsrger</definedName>
    <definedName name="FWW">[3]!FWW</definedName>
    <definedName name="GDGHDDG">'[2]Man power'!$BB$53</definedName>
    <definedName name="gffd">[3]!gffd</definedName>
    <definedName name="gfgfg">[3]!gfgfg</definedName>
    <definedName name="gfgrg">[3]!gfgrg</definedName>
    <definedName name="gfhdfg">[3]!gfhdfg</definedName>
    <definedName name="gfjj">[3]!gfjj</definedName>
    <definedName name="gg">[3]!gg</definedName>
    <definedName name="ghghfgfyufygygfyufyghif">[3]!ghghfgfyufygygfyufyghif</definedName>
    <definedName name="gjkgjjk">[3]!gjkgjjk</definedName>
    <definedName name="grgrg">[3]!grgrg</definedName>
    <definedName name="grgyry">[3]!grgyry</definedName>
    <definedName name="Handling1" localSheetId="15">#REF!</definedName>
    <definedName name="Handling1" localSheetId="10">#REF!</definedName>
    <definedName name="Handling1" localSheetId="9">#REF!</definedName>
    <definedName name="Handling1" localSheetId="12">#REF!</definedName>
    <definedName name="Handling1" localSheetId="14">#REF!</definedName>
    <definedName name="Handling1" localSheetId="13">#REF!</definedName>
    <definedName name="Handling1" localSheetId="18">#REF!</definedName>
    <definedName name="Handling1" localSheetId="17">#REF!</definedName>
    <definedName name="Handling1" localSheetId="8">#REF!</definedName>
    <definedName name="Handling1" localSheetId="4">#REF!</definedName>
    <definedName name="Handling1" localSheetId="0">#REF!</definedName>
    <definedName name="Handling1" localSheetId="1">#REF!</definedName>
    <definedName name="Handling1" localSheetId="2">#REF!</definedName>
    <definedName name="Handling1" localSheetId="7">#REF!</definedName>
    <definedName name="Handling1" localSheetId="6">#REF!</definedName>
    <definedName name="Handling1" localSheetId="3">#REF!</definedName>
    <definedName name="Handling1" localSheetId="5">#REF!</definedName>
    <definedName name="Handling1">#REF!</definedName>
    <definedName name="Handling2" localSheetId="15">#REF!</definedName>
    <definedName name="Handling2" localSheetId="10">#REF!</definedName>
    <definedName name="Handling2" localSheetId="9">#REF!</definedName>
    <definedName name="Handling2" localSheetId="12">#REF!</definedName>
    <definedName name="Handling2" localSheetId="14">#REF!</definedName>
    <definedName name="Handling2" localSheetId="13">#REF!</definedName>
    <definedName name="Handling2" localSheetId="18">#REF!</definedName>
    <definedName name="Handling2" localSheetId="17">#REF!</definedName>
    <definedName name="Handling2" localSheetId="8">#REF!</definedName>
    <definedName name="Handling2" localSheetId="4">#REF!</definedName>
    <definedName name="Handling2" localSheetId="0">#REF!</definedName>
    <definedName name="Handling2" localSheetId="1">#REF!</definedName>
    <definedName name="Handling2" localSheetId="2">#REF!</definedName>
    <definedName name="Handling2" localSheetId="7">#REF!</definedName>
    <definedName name="Handling2" localSheetId="6">#REF!</definedName>
    <definedName name="Handling2" localSheetId="3">#REF!</definedName>
    <definedName name="Handling2" localSheetId="5">#REF!</definedName>
    <definedName name="Handling2">#REF!</definedName>
    <definedName name="Handling3" localSheetId="15">#REF!</definedName>
    <definedName name="Handling3" localSheetId="10">#REF!</definedName>
    <definedName name="Handling3" localSheetId="9">#REF!</definedName>
    <definedName name="Handling3" localSheetId="12">#REF!</definedName>
    <definedName name="Handling3" localSheetId="14">#REF!</definedName>
    <definedName name="Handling3" localSheetId="13">#REF!</definedName>
    <definedName name="Handling3" localSheetId="18">#REF!</definedName>
    <definedName name="Handling3" localSheetId="17">#REF!</definedName>
    <definedName name="Handling3" localSheetId="8">#REF!</definedName>
    <definedName name="Handling3" localSheetId="4">#REF!</definedName>
    <definedName name="Handling3" localSheetId="0">#REF!</definedName>
    <definedName name="Handling3" localSheetId="1">#REF!</definedName>
    <definedName name="Handling3" localSheetId="2">#REF!</definedName>
    <definedName name="Handling3" localSheetId="7">#REF!</definedName>
    <definedName name="Handling3" localSheetId="6">#REF!</definedName>
    <definedName name="Handling3" localSheetId="3">#REF!</definedName>
    <definedName name="Handling3" localSheetId="5">#REF!</definedName>
    <definedName name="Handling3">#REF!</definedName>
    <definedName name="Handling4" localSheetId="15">#REF!</definedName>
    <definedName name="Handling4" localSheetId="10">#REF!</definedName>
    <definedName name="Handling4" localSheetId="9">#REF!</definedName>
    <definedName name="Handling4" localSheetId="12">#REF!</definedName>
    <definedName name="Handling4" localSheetId="14">#REF!</definedName>
    <definedName name="Handling4" localSheetId="13">#REF!</definedName>
    <definedName name="Handling4" localSheetId="18">#REF!</definedName>
    <definedName name="Handling4" localSheetId="17">#REF!</definedName>
    <definedName name="Handling4" localSheetId="8">#REF!</definedName>
    <definedName name="Handling4" localSheetId="4">#REF!</definedName>
    <definedName name="Handling4" localSheetId="0">#REF!</definedName>
    <definedName name="Handling4" localSheetId="1">#REF!</definedName>
    <definedName name="Handling4" localSheetId="2">#REF!</definedName>
    <definedName name="Handling4" localSheetId="7">#REF!</definedName>
    <definedName name="Handling4" localSheetId="6">#REF!</definedName>
    <definedName name="Handling4" localSheetId="3">#REF!</definedName>
    <definedName name="Handling4" localSheetId="5">#REF!</definedName>
    <definedName name="Handling4">#REF!</definedName>
    <definedName name="hfrdersrs">[3]!hfrdersrs</definedName>
    <definedName name="hgvku">[3]!hgvku</definedName>
    <definedName name="hhh">[3]!hhh</definedName>
    <definedName name="hhjtdrsrtgy">[3]!hhjtdrsrtgy</definedName>
    <definedName name="hide_row">[12]Macro1!$A$1</definedName>
    <definedName name="hide_row2">[12]Macro1!$B$1</definedName>
    <definedName name="hjh">[3]!hjh</definedName>
    <definedName name="hjhjhuhyu">[3]!hjhjhuhyu</definedName>
    <definedName name="htdryydr">[3]!htdryydr</definedName>
    <definedName name="HTML_CodePage" hidden="1">874</definedName>
    <definedName name="HTML_Control" localSheetId="10" hidden="1">{"'W-Day'!$A$1:$M$30"}</definedName>
    <definedName name="HTML_Control" localSheetId="9" hidden="1">{"'W-Day'!$A$1:$M$30"}</definedName>
    <definedName name="HTML_Control" localSheetId="14" hidden="1">{"'W-Day'!$A$1:$M$30"}</definedName>
    <definedName name="HTML_Control" localSheetId="13" hidden="1">{"'W-Day'!$A$1:$M$30"}</definedName>
    <definedName name="HTML_Control" localSheetId="8" hidden="1">{"'W-Day'!$A$1:$M$30"}</definedName>
    <definedName name="HTML_Control" localSheetId="4" hidden="1">{"'W-Day'!$A$1:$M$30"}</definedName>
    <definedName name="HTML_Control" localSheetId="0" hidden="1">{"'W-Day'!$A$1:$M$30"}</definedName>
    <definedName name="HTML_Control" localSheetId="1" hidden="1">{"'W-Day'!$A$1:$M$30"}</definedName>
    <definedName name="HTML_Control" localSheetId="2" hidden="1">{"'W-Day'!$A$1:$M$30"}</definedName>
    <definedName name="HTML_Control" localSheetId="7" hidden="1">{"'W-Day'!$A$1:$M$30"}</definedName>
    <definedName name="HTML_Control" localSheetId="6" hidden="1">{"'W-Day'!$A$1:$M$30"}</definedName>
    <definedName name="HTML_Control" localSheetId="3" hidden="1">{"'W-Day'!$A$1:$M$30"}</definedName>
    <definedName name="HTML_Control" localSheetId="5" hidden="1">{"'W-Day'!$A$1:$M$30"}</definedName>
    <definedName name="HTML_Control" hidden="1">{"'W-Day'!$A$1:$M$30"}</definedName>
    <definedName name="HTML_Description" hidden="1">""</definedName>
    <definedName name="HTML_Email" hidden="1">""</definedName>
    <definedName name="HTML_Header" hidden="1">"PARTS LIST"</definedName>
    <definedName name="HTML_LastUpdate" hidden="1">"12/11/98"</definedName>
    <definedName name="HTML_LineAfter" hidden="1">FALSE</definedName>
    <definedName name="HTML_LineBefore" hidden="1">FALSE</definedName>
    <definedName name="HTML_Name" hidden="1">"SIAM TOYOTA MANUFACTURING CO.,LTD."</definedName>
    <definedName name="HTML_OBDlg2" hidden="1">TRUE</definedName>
    <definedName name="HTML_OBDlg4" hidden="1">TRUE</definedName>
    <definedName name="HTML_OS" hidden="1">0</definedName>
    <definedName name="HTML_PathFile" hidden="1">"U:\CE-Document\Parts list\MyHTML.htm"</definedName>
    <definedName name="HTML_Title" hidden="1">"Part list L Engine-12-11-98"</definedName>
    <definedName name="i">[3]!i</definedName>
    <definedName name="jhjkhjkjk">[3]!jhjkhjkjk</definedName>
    <definedName name="jjghj">[3]!jjghj</definedName>
    <definedName name="jjhfh">[3]!jjhfh</definedName>
    <definedName name="jjjjghjk">[3]!jjjjghjk</definedName>
    <definedName name="jjkkjk">[3]!jjkkjk</definedName>
    <definedName name="jkhjjkjk">[3]!jkhjjkjk</definedName>
    <definedName name="jst">[3]!jst</definedName>
    <definedName name="k" localSheetId="15">#REF!</definedName>
    <definedName name="k" localSheetId="10">#REF!</definedName>
    <definedName name="k" localSheetId="9">#REF!</definedName>
    <definedName name="k" localSheetId="12">#REF!</definedName>
    <definedName name="k" localSheetId="14">#REF!</definedName>
    <definedName name="k">[3]!ｋ</definedName>
    <definedName name="KIE">[3]!KIE</definedName>
    <definedName name="kkkg">[3]!kkkg</definedName>
    <definedName name="lklkkl">[3]!lklkkl</definedName>
    <definedName name="lku">[3]!lku</definedName>
    <definedName name="Macro4" localSheetId="15">#REF!</definedName>
    <definedName name="Macro4" localSheetId="10">#REF!</definedName>
    <definedName name="Macro4" localSheetId="9">#REF!</definedName>
    <definedName name="Macro4" localSheetId="12">#REF!</definedName>
    <definedName name="Macro4" localSheetId="14">#REF!</definedName>
    <definedName name="Macro4" localSheetId="13">#REF!</definedName>
    <definedName name="Macro4" localSheetId="18">#REF!</definedName>
    <definedName name="Macro4" localSheetId="17">#REF!</definedName>
    <definedName name="Macro4" localSheetId="8">#REF!</definedName>
    <definedName name="Macro4" localSheetId="4">#REF!</definedName>
    <definedName name="Macro4" localSheetId="0">#REF!</definedName>
    <definedName name="Macro4" localSheetId="1">#REF!</definedName>
    <definedName name="Macro4" localSheetId="2">#REF!</definedName>
    <definedName name="Macro4" localSheetId="7">#REF!</definedName>
    <definedName name="Macro4" localSheetId="6">#REF!</definedName>
    <definedName name="Macro4" localSheetId="3">#REF!</definedName>
    <definedName name="Macro4" localSheetId="5">#REF!</definedName>
    <definedName name="Macro4">#REF!</definedName>
    <definedName name="MMM">[3]!MMM</definedName>
    <definedName name="Module1.DispSelItem5" localSheetId="15">[13]!Module1.DispSelItem5</definedName>
    <definedName name="Module1.DispSelItem5" localSheetId="10">[13]!Module1.DispSelItem5</definedName>
    <definedName name="Module1.DispSelItem5" localSheetId="9">[13]!Module1.DispSelItem5</definedName>
    <definedName name="Module1.DispSelItem5" localSheetId="12">[13]!Module1.DispSelItem5</definedName>
    <definedName name="Module1.DispSelItem5" localSheetId="14">[13]!Module1.DispSelItem5</definedName>
    <definedName name="Module1.DispSelItem5" localSheetId="13">[13]!Module1.DispSelItem5</definedName>
    <definedName name="Module1.DispSelItem5" localSheetId="18">[13]!Module1.DispSelItem5</definedName>
    <definedName name="Module1.DispSelItem5" localSheetId="19">[13]!Module1.DispSelItem5</definedName>
    <definedName name="Module1.DispSelItem5" localSheetId="17">[13]!Module1.DispSelItem5</definedName>
    <definedName name="Module1.DispSelItem5" localSheetId="8">[13]!Module1.DispSelItem5</definedName>
    <definedName name="Module1.DispSelItem5" localSheetId="4">[13]!Module1.DispSelItem5</definedName>
    <definedName name="Module1.DispSelItem5" localSheetId="0">[13]!Module1.DispSelItem5</definedName>
    <definedName name="Module1.DispSelItem5" localSheetId="1">[13]!Module1.DispSelItem5</definedName>
    <definedName name="Module1.DispSelItem5" localSheetId="2">[13]!Module1.DispSelItem5</definedName>
    <definedName name="Module1.DispSelItem5" localSheetId="7">[13]!Module1.DispSelItem5</definedName>
    <definedName name="Module1.DispSelItem5" localSheetId="6">[13]!Module1.DispSelItem5</definedName>
    <definedName name="Module1.DispSelItem5" localSheetId="3">[13]!Module1.DispSelItem5</definedName>
    <definedName name="Module1.DispSelItem5" localSheetId="5">[13]!Module1.DispSelItem5</definedName>
    <definedName name="Module1.DispSelItem5">[13]!Module1.DispSelItem5</definedName>
    <definedName name="MsgSample2" localSheetId="15">[14]!MsgSample2</definedName>
    <definedName name="MsgSample2" localSheetId="10">[14]!MsgSample2</definedName>
    <definedName name="MsgSample2" localSheetId="9">[14]!MsgSample2</definedName>
    <definedName name="MsgSample2" localSheetId="12">[14]!MsgSample2</definedName>
    <definedName name="MsgSample2" localSheetId="14">[14]!MsgSample2</definedName>
    <definedName name="MsgSample2" localSheetId="13">[14]!MsgSample2</definedName>
    <definedName name="MsgSample2" localSheetId="18">[14]!MsgSample2</definedName>
    <definedName name="MsgSample2" localSheetId="19">[14]!MsgSample2</definedName>
    <definedName name="MsgSample2" localSheetId="17">[14]!MsgSample2</definedName>
    <definedName name="MsgSample2" localSheetId="8">[14]!MsgSample2</definedName>
    <definedName name="MsgSample2" localSheetId="4">[14]!MsgSample2</definedName>
    <definedName name="MsgSample2" localSheetId="0">[14]!MsgSample2</definedName>
    <definedName name="MsgSample2" localSheetId="1">[14]!MsgSample2</definedName>
    <definedName name="MsgSample2" localSheetId="2">[14]!MsgSample2</definedName>
    <definedName name="MsgSample2" localSheetId="7">[14]!MsgSample2</definedName>
    <definedName name="MsgSample2" localSheetId="6">[14]!MsgSample2</definedName>
    <definedName name="MsgSample2" localSheetId="3">[14]!MsgSample2</definedName>
    <definedName name="MsgSample2" localSheetId="5">[14]!MsgSample2</definedName>
    <definedName name="MsgSample2">[14]!MsgSample2</definedName>
    <definedName name="O" localSheetId="15">#REF!</definedName>
    <definedName name="O" localSheetId="10">#REF!</definedName>
    <definedName name="O" localSheetId="9">#REF!</definedName>
    <definedName name="O" localSheetId="12">#REF!</definedName>
    <definedName name="O" localSheetId="14">#REF!</definedName>
    <definedName name="O" localSheetId="13">#REF!</definedName>
    <definedName name="O" localSheetId="18">#REF!</definedName>
    <definedName name="O" localSheetId="17">#REF!</definedName>
    <definedName name="O" localSheetId="8">#REF!</definedName>
    <definedName name="O" localSheetId="4">#REF!</definedName>
    <definedName name="O" localSheetId="0">#REF!</definedName>
    <definedName name="O" localSheetId="1">#REF!</definedName>
    <definedName name="O" localSheetId="2">#REF!</definedName>
    <definedName name="O" localSheetId="7">#REF!</definedName>
    <definedName name="O" localSheetId="6">#REF!</definedName>
    <definedName name="O" localSheetId="3">#REF!</definedName>
    <definedName name="O" localSheetId="5">#REF!</definedName>
    <definedName name="O">#REF!</definedName>
    <definedName name="OLFDL">'[2]Man power'!$BB$46</definedName>
    <definedName name="OPTION" localSheetId="15">#REF!</definedName>
    <definedName name="OPTION" localSheetId="10">#REF!</definedName>
    <definedName name="OPTION" localSheetId="9">#REF!</definedName>
    <definedName name="OPTION" localSheetId="12">#REF!</definedName>
    <definedName name="OPTION" localSheetId="14">#REF!</definedName>
    <definedName name="OPTION" localSheetId="13">#REF!</definedName>
    <definedName name="OPTION" localSheetId="18">#REF!</definedName>
    <definedName name="OPTION" localSheetId="17">#REF!</definedName>
    <definedName name="OPTION" localSheetId="8">#REF!</definedName>
    <definedName name="OPTION" localSheetId="4">#REF!</definedName>
    <definedName name="OPTION" localSheetId="0">#REF!</definedName>
    <definedName name="OPTION" localSheetId="1">#REF!</definedName>
    <definedName name="OPTION" localSheetId="2">#REF!</definedName>
    <definedName name="OPTION" localSheetId="7">#REF!</definedName>
    <definedName name="OPTION" localSheetId="6">#REF!</definedName>
    <definedName name="OPTION" localSheetId="3">#REF!</definedName>
    <definedName name="OPTION" localSheetId="5">#REF!</definedName>
    <definedName name="OPTION">#REF!</definedName>
    <definedName name="ouooou">[3]!ouooou</definedName>
    <definedName name="Packing" localSheetId="15">#REF!</definedName>
    <definedName name="Packing" localSheetId="10">#REF!</definedName>
    <definedName name="Packing" localSheetId="9">#REF!</definedName>
    <definedName name="Packing" localSheetId="12">#REF!</definedName>
    <definedName name="Packing" localSheetId="18">#REF!</definedName>
    <definedName name="Packing" localSheetId="17">#REF!</definedName>
    <definedName name="Packing" localSheetId="8">#REF!</definedName>
    <definedName name="Packing" localSheetId="4">#REF!</definedName>
    <definedName name="Packing" localSheetId="0">#REF!</definedName>
    <definedName name="Packing" localSheetId="1">#REF!</definedName>
    <definedName name="Packing" localSheetId="2">#REF!</definedName>
    <definedName name="Packing" localSheetId="7">#REF!</definedName>
    <definedName name="Packing" localSheetId="6">#REF!</definedName>
    <definedName name="Packing" localSheetId="3">#REF!</definedName>
    <definedName name="Packing" localSheetId="5">#REF!</definedName>
    <definedName name="Packing">#REF!</definedName>
    <definedName name="Part_list" localSheetId="15">#REF!</definedName>
    <definedName name="Part_list" localSheetId="10">#REF!</definedName>
    <definedName name="Part_list" localSheetId="9">#REF!</definedName>
    <definedName name="Part_list" localSheetId="12">#REF!</definedName>
    <definedName name="Part_list" localSheetId="14">#REF!</definedName>
    <definedName name="Part_list" localSheetId="13">#REF!</definedName>
    <definedName name="Part_list" localSheetId="18">#REF!</definedName>
    <definedName name="Part_list" localSheetId="17">#REF!</definedName>
    <definedName name="Part_list" localSheetId="8">#REF!</definedName>
    <definedName name="Part_list" localSheetId="4">#REF!</definedName>
    <definedName name="Part_list" localSheetId="0">#REF!</definedName>
    <definedName name="Part_list" localSheetId="1">#REF!</definedName>
    <definedName name="Part_list" localSheetId="2">#REF!</definedName>
    <definedName name="Part_list" localSheetId="7">#REF!</definedName>
    <definedName name="Part_list" localSheetId="6">#REF!</definedName>
    <definedName name="Part_list" localSheetId="3">#REF!</definedName>
    <definedName name="Part_list" localSheetId="5">#REF!</definedName>
    <definedName name="Part_list">#REF!</definedName>
    <definedName name="ppp">ppp</definedName>
    <definedName name="Pre_plan">[15]Macro1!$C$1</definedName>
    <definedName name="price">'[6]393.N'!$A$5:$AC$378</definedName>
    <definedName name="price1">'[6]393.N'!$A$6:$X$378</definedName>
    <definedName name="price3">'[16]393.N'!$A$5:$AC$378</definedName>
    <definedName name="_xlnm.Print_Area" localSheetId="15">'CA STM'!$A$1:$H$2</definedName>
    <definedName name="_xlnm.Print_Area" localSheetId="10">'CB STM'!$A$1:$H$2</definedName>
    <definedName name="_xlnm.Print_Area" localSheetId="9">'CB TMC'!$A$1:$H$2</definedName>
    <definedName name="_xlnm.Print_Area" localSheetId="12">'CH STM'!$A$1:$H$2</definedName>
    <definedName name="_xlnm.Print_Area" localSheetId="11">'CH TMC'!$A$1:$H$2</definedName>
    <definedName name="_xlnm.Print_Area" localSheetId="16">CR!$B$1:$T$60</definedName>
    <definedName name="_xlnm.Print_Area" localSheetId="14">'CR STM'!$A$1:$H$2</definedName>
    <definedName name="_xlnm.Print_Area" localSheetId="13">'CR TMC'!$A$1:$H$2</definedName>
    <definedName name="_xlnm.Print_Area" localSheetId="18">'Priority CB'!$B$1:$T$60</definedName>
    <definedName name="_xlnm.Print_Area" localSheetId="19">'Priority CH'!$B$1:$L$46</definedName>
    <definedName name="_xlnm.Print_Area" localSheetId="17">'Priority CR'!$B$1:$T$60</definedName>
    <definedName name="_xlnm.Print_Area" localSheetId="8">'Summary Agustus 26'!$A$1:$CI$78</definedName>
    <definedName name="_xlnm.Print_Area" localSheetId="4">'Summary April 26 '!$A$1:$CI$78</definedName>
    <definedName name="_xlnm.Print_Area" localSheetId="0">'Summary Dec25'!$A$1:$CA$78</definedName>
    <definedName name="_xlnm.Print_Area" localSheetId="1">'Summary Feb 26'!$A$1:$CI$78</definedName>
    <definedName name="_xlnm.Print_Area" localSheetId="2">'Summary Feb 26 ( 02 )'!$A$1:$CI$78</definedName>
    <definedName name="_xlnm.Print_Area" localSheetId="7">'Summary Juli 26'!$A$1:$CI$78</definedName>
    <definedName name="_xlnm.Print_Area" localSheetId="6">'Summary Juni 26'!$A$1:$CI$78</definedName>
    <definedName name="_xlnm.Print_Area" localSheetId="3">'Summary Mar 26 '!$A$1:$CI$78</definedName>
    <definedName name="_xlnm.Print_Area" localSheetId="5">'Summary Mei 26 '!$A$1:$CI$78</definedName>
    <definedName name="_xlnm.Print_Area">#REF!</definedName>
    <definedName name="Print_Area_MI" localSheetId="15">#REF!</definedName>
    <definedName name="PRINT_AREA_MI" localSheetId="10">#REF!</definedName>
    <definedName name="PRINT_AREA_MI" localSheetId="9">#REF!</definedName>
    <definedName name="Print_Area_MI" localSheetId="12">#REF!</definedName>
    <definedName name="PRINT_AREA_MI" localSheetId="14">#REF!</definedName>
    <definedName name="PRINT_AREA_MI" localSheetId="13">#REF!</definedName>
    <definedName name="Print_Area_MI" localSheetId="18">#REF!</definedName>
    <definedName name="Print_Area_MI" localSheetId="17">#REF!</definedName>
    <definedName name="Print_Area_MI" localSheetId="8">#REF!</definedName>
    <definedName name="Print_Area_MI" localSheetId="4">#REF!</definedName>
    <definedName name="Print_Area_MI" localSheetId="0">#REF!</definedName>
    <definedName name="Print_Area_MI" localSheetId="1">#REF!</definedName>
    <definedName name="Print_Area_MI" localSheetId="2">#REF!</definedName>
    <definedName name="Print_Area_MI" localSheetId="7">#REF!</definedName>
    <definedName name="Print_Area_MI" localSheetId="6">#REF!</definedName>
    <definedName name="Print_Area_MI" localSheetId="3">#REF!</definedName>
    <definedName name="Print_Area_MI" localSheetId="5">#REF!</definedName>
    <definedName name="Print_Area_MI">#REF!</definedName>
    <definedName name="PRINT_AREA_MI1" localSheetId="15">#REF!</definedName>
    <definedName name="PRINT_AREA_MI1" localSheetId="10">#REF!</definedName>
    <definedName name="PRINT_AREA_MI1" localSheetId="9">#REF!</definedName>
    <definedName name="PRINT_AREA_MI1" localSheetId="12">#REF!</definedName>
    <definedName name="PRINT_AREA_MI1" localSheetId="14">#REF!</definedName>
    <definedName name="PRINT_AREA_MI1" localSheetId="13">#REF!</definedName>
    <definedName name="PRINT_AREA_MI1" localSheetId="18">#REF!</definedName>
    <definedName name="PRINT_AREA_MI1" localSheetId="17">#REF!</definedName>
    <definedName name="PRINT_AREA_MI1" localSheetId="8">#REF!</definedName>
    <definedName name="PRINT_AREA_MI1" localSheetId="4">#REF!</definedName>
    <definedName name="PRINT_AREA_MI1" localSheetId="0">#REF!</definedName>
    <definedName name="PRINT_AREA_MI1" localSheetId="1">#REF!</definedName>
    <definedName name="PRINT_AREA_MI1" localSheetId="2">#REF!</definedName>
    <definedName name="PRINT_AREA_MI1" localSheetId="7">#REF!</definedName>
    <definedName name="PRINT_AREA_MI1" localSheetId="6">#REF!</definedName>
    <definedName name="PRINT_AREA_MI1" localSheetId="3">#REF!</definedName>
    <definedName name="PRINT_AREA_MI1" localSheetId="5">#REF!</definedName>
    <definedName name="PRINT_AREA_MI1">#REF!</definedName>
    <definedName name="project">project</definedName>
    <definedName name="Prop">[3]!Prop</definedName>
    <definedName name="Q_ExportData" localSheetId="15">#REF!</definedName>
    <definedName name="Q_ExportData" localSheetId="10">#REF!</definedName>
    <definedName name="Q_ExportData" localSheetId="9">#REF!</definedName>
    <definedName name="Q_ExportData" localSheetId="12">#REF!</definedName>
    <definedName name="Q_ExportData" localSheetId="14">#REF!</definedName>
    <definedName name="Q_ExportData" localSheetId="13">#REF!</definedName>
    <definedName name="Q_ExportData" localSheetId="18">#REF!</definedName>
    <definedName name="Q_ExportData" localSheetId="17">#REF!</definedName>
    <definedName name="Q_ExportData" localSheetId="8">#REF!</definedName>
    <definedName name="Q_ExportData" localSheetId="4">#REF!</definedName>
    <definedName name="Q_ExportData" localSheetId="0">#REF!</definedName>
    <definedName name="Q_ExportData" localSheetId="1">#REF!</definedName>
    <definedName name="Q_ExportData" localSheetId="2">#REF!</definedName>
    <definedName name="Q_ExportData" localSheetId="7">#REF!</definedName>
    <definedName name="Q_ExportData" localSheetId="6">#REF!</definedName>
    <definedName name="Q_ExportData" localSheetId="3">#REF!</definedName>
    <definedName name="Q_ExportData" localSheetId="5">#REF!</definedName>
    <definedName name="Q_ExportData">#REF!</definedName>
    <definedName name="Query1" localSheetId="15">#REF!</definedName>
    <definedName name="Query1" localSheetId="10">#REF!</definedName>
    <definedName name="Query1" localSheetId="9">#REF!</definedName>
    <definedName name="Query1" localSheetId="12">#REF!</definedName>
    <definedName name="Query1" localSheetId="14">#REF!</definedName>
    <definedName name="Query1" localSheetId="13">#REF!</definedName>
    <definedName name="Query1" localSheetId="18">#REF!</definedName>
    <definedName name="Query1" localSheetId="17">#REF!</definedName>
    <definedName name="Query1" localSheetId="8">#REF!</definedName>
    <definedName name="Query1" localSheetId="4">#REF!</definedName>
    <definedName name="Query1" localSheetId="0">#REF!</definedName>
    <definedName name="Query1" localSheetId="1">#REF!</definedName>
    <definedName name="Query1" localSheetId="2">#REF!</definedName>
    <definedName name="Query1" localSheetId="7">#REF!</definedName>
    <definedName name="Query1" localSheetId="6">#REF!</definedName>
    <definedName name="Query1" localSheetId="3">#REF!</definedName>
    <definedName name="Query1" localSheetId="5">#REF!</definedName>
    <definedName name="Query1">#REF!</definedName>
    <definedName name="qwrwr3r">[3]!qwrwr3r</definedName>
    <definedName name="re">[3]!re</definedName>
    <definedName name="RECOO">[3]!RECOO</definedName>
    <definedName name="Record1" localSheetId="15">[17]!Record1</definedName>
    <definedName name="Record1" localSheetId="10">[17]!Record1</definedName>
    <definedName name="Record1" localSheetId="9">[17]!Record1</definedName>
    <definedName name="Record1" localSheetId="12">[17]!Record1</definedName>
    <definedName name="Record1" localSheetId="14">[17]!Record1</definedName>
    <definedName name="Record1" localSheetId="13">[17]!Record1</definedName>
    <definedName name="Record1" localSheetId="18">[17]!Record1</definedName>
    <definedName name="Record1" localSheetId="19">[17]!Record1</definedName>
    <definedName name="Record1" localSheetId="17">[17]!Record1</definedName>
    <definedName name="Record1" localSheetId="8">[17]!Record1</definedName>
    <definedName name="Record1" localSheetId="4">[17]!Record1</definedName>
    <definedName name="Record1" localSheetId="0">[17]!Record1</definedName>
    <definedName name="Record1" localSheetId="1">[17]!Record1</definedName>
    <definedName name="Record1" localSheetId="2">[17]!Record1</definedName>
    <definedName name="Record1" localSheetId="7">[17]!Record1</definedName>
    <definedName name="Record1" localSheetId="6">[17]!Record1</definedName>
    <definedName name="Record1" localSheetId="3">[17]!Record1</definedName>
    <definedName name="Record1" localSheetId="5">[17]!Record1</definedName>
    <definedName name="Record1">[17]!Record1</definedName>
    <definedName name="Record16">[3]!Record16</definedName>
    <definedName name="RECORD17">[3]!RECORD17</definedName>
    <definedName name="Record21">[3]!Record21</definedName>
    <definedName name="Record3">Record3</definedName>
    <definedName name="Record4">Record4</definedName>
    <definedName name="Record9">[3]!Record9</definedName>
    <definedName name="_xlnm.Recorder" localSheetId="15">#REF!</definedName>
    <definedName name="_xlnm.Recorder" localSheetId="10">#REF!</definedName>
    <definedName name="_xlnm.Recorder" localSheetId="9">#REF!</definedName>
    <definedName name="_xlnm.Recorder" localSheetId="12">#REF!</definedName>
    <definedName name="_xlnm.Recorder" localSheetId="14">#REF!</definedName>
    <definedName name="_xlnm.Recorder" localSheetId="13">#REF!</definedName>
    <definedName name="_xlnm.Recorder" localSheetId="18">#REF!</definedName>
    <definedName name="_xlnm.Recorder" localSheetId="17">#REF!</definedName>
    <definedName name="_xlnm.Recorder" localSheetId="8">#REF!</definedName>
    <definedName name="_xlnm.Recorder" localSheetId="4">#REF!</definedName>
    <definedName name="_xlnm.Recorder" localSheetId="0">#REF!</definedName>
    <definedName name="_xlnm.Recorder" localSheetId="1">#REF!</definedName>
    <definedName name="_xlnm.Recorder" localSheetId="2">#REF!</definedName>
    <definedName name="_xlnm.Recorder" localSheetId="7">#REF!</definedName>
    <definedName name="_xlnm.Recorder" localSheetId="6">#REF!</definedName>
    <definedName name="_xlnm.Recorder" localSheetId="3">#REF!</definedName>
    <definedName name="_xlnm.Recorder" localSheetId="5">#REF!</definedName>
    <definedName name="_xlnm.Recorder">#REF!</definedName>
    <definedName name="Reg">[3]!Reg</definedName>
    <definedName name="REMARK" localSheetId="15">#REF!</definedName>
    <definedName name="REMARK" localSheetId="10">[7]prodplan1!#REF!</definedName>
    <definedName name="REMARK" localSheetId="9">[7]prodplan1!#REF!</definedName>
    <definedName name="REMARK" localSheetId="12">#REF!</definedName>
    <definedName name="REMARK" localSheetId="14">[7]prodplan1!#REF!</definedName>
    <definedName name="REMARK" localSheetId="13">[7]prodplan1!#REF!</definedName>
    <definedName name="REMARK" localSheetId="18">#REF!</definedName>
    <definedName name="REMARK" localSheetId="17">#REF!</definedName>
    <definedName name="REMARK" localSheetId="8">#REF!</definedName>
    <definedName name="REMARK" localSheetId="4">#REF!</definedName>
    <definedName name="REMARK" localSheetId="0">#REF!</definedName>
    <definedName name="REMARK" localSheetId="1">#REF!</definedName>
    <definedName name="REMARK" localSheetId="2">#REF!</definedName>
    <definedName name="REMARK" localSheetId="7">#REF!</definedName>
    <definedName name="REMARK" localSheetId="6">#REF!</definedName>
    <definedName name="REMARK" localSheetId="3">#REF!</definedName>
    <definedName name="REMARK" localSheetId="5">#REF!</definedName>
    <definedName name="REMARK">#REF!</definedName>
    <definedName name="rggr">[3]!rggr</definedName>
    <definedName name="rgrgergergh">[3]!rgrgergergh</definedName>
    <definedName name="rgrgrgh">[3]!rgrgrgh</definedName>
    <definedName name="rgrgrgr">[3]!rgrgrgr</definedName>
    <definedName name="S">[3]!S</definedName>
    <definedName name="Save_data">[15]Macro1!$B$1</definedName>
    <definedName name="scfsdef">[3]!scfsdef</definedName>
    <definedName name="screen043" localSheetId="15">#REF!</definedName>
    <definedName name="screen043" localSheetId="10">#REF!</definedName>
    <definedName name="screen043" localSheetId="9">#REF!</definedName>
    <definedName name="screen043" localSheetId="12">#REF!</definedName>
    <definedName name="screen043" localSheetId="14">#REF!</definedName>
    <definedName name="screen043" localSheetId="13">#REF!</definedName>
    <definedName name="screen043" localSheetId="18">#REF!</definedName>
    <definedName name="screen043" localSheetId="17">#REF!</definedName>
    <definedName name="screen043" localSheetId="8">#REF!</definedName>
    <definedName name="screen043" localSheetId="4">#REF!</definedName>
    <definedName name="screen043" localSheetId="0">#REF!</definedName>
    <definedName name="screen043" localSheetId="1">#REF!</definedName>
    <definedName name="screen043" localSheetId="2">#REF!</definedName>
    <definedName name="screen043" localSheetId="7">#REF!</definedName>
    <definedName name="screen043" localSheetId="6">#REF!</definedName>
    <definedName name="screen043" localSheetId="3">#REF!</definedName>
    <definedName name="screen043" localSheetId="5">#REF!</definedName>
    <definedName name="screen043">#REF!</definedName>
    <definedName name="screen044" localSheetId="15">#REF!</definedName>
    <definedName name="screen044" localSheetId="10">#REF!</definedName>
    <definedName name="screen044" localSheetId="9">#REF!</definedName>
    <definedName name="screen044" localSheetId="12">#REF!</definedName>
    <definedName name="screen044" localSheetId="14">#REF!</definedName>
    <definedName name="screen044" localSheetId="13">#REF!</definedName>
    <definedName name="screen044" localSheetId="18">#REF!</definedName>
    <definedName name="screen044" localSheetId="17">#REF!</definedName>
    <definedName name="screen044" localSheetId="8">#REF!</definedName>
    <definedName name="screen044" localSheetId="4">#REF!</definedName>
    <definedName name="screen044" localSheetId="0">#REF!</definedName>
    <definedName name="screen044" localSheetId="1">#REF!</definedName>
    <definedName name="screen044" localSheetId="2">#REF!</definedName>
    <definedName name="screen044" localSheetId="7">#REF!</definedName>
    <definedName name="screen044" localSheetId="6">#REF!</definedName>
    <definedName name="screen044" localSheetId="3">#REF!</definedName>
    <definedName name="screen044" localSheetId="5">#REF!</definedName>
    <definedName name="screen044">#REF!</definedName>
    <definedName name="screen045" localSheetId="15">#REF!</definedName>
    <definedName name="screen045" localSheetId="10">#REF!</definedName>
    <definedName name="screen045" localSheetId="9">#REF!</definedName>
    <definedName name="screen045" localSheetId="12">#REF!</definedName>
    <definedName name="screen045" localSheetId="14">#REF!</definedName>
    <definedName name="screen045" localSheetId="13">#REF!</definedName>
    <definedName name="screen045" localSheetId="18">#REF!</definedName>
    <definedName name="screen045" localSheetId="17">#REF!</definedName>
    <definedName name="screen045" localSheetId="8">#REF!</definedName>
    <definedName name="screen045" localSheetId="4">#REF!</definedName>
    <definedName name="screen045" localSheetId="0">#REF!</definedName>
    <definedName name="screen045" localSheetId="1">#REF!</definedName>
    <definedName name="screen045" localSheetId="2">#REF!</definedName>
    <definedName name="screen045" localSheetId="7">#REF!</definedName>
    <definedName name="screen045" localSheetId="6">#REF!</definedName>
    <definedName name="screen045" localSheetId="3">#REF!</definedName>
    <definedName name="screen045" localSheetId="5">#REF!</definedName>
    <definedName name="screen045">#REF!</definedName>
    <definedName name="screen046" localSheetId="15">#REF!</definedName>
    <definedName name="screen046" localSheetId="10">#REF!</definedName>
    <definedName name="screen046" localSheetId="9">#REF!</definedName>
    <definedName name="screen046" localSheetId="12">#REF!</definedName>
    <definedName name="screen046" localSheetId="14">#REF!</definedName>
    <definedName name="screen046" localSheetId="13">#REF!</definedName>
    <definedName name="screen046" localSheetId="18">#REF!</definedName>
    <definedName name="screen046" localSheetId="17">#REF!</definedName>
    <definedName name="screen046" localSheetId="8">#REF!</definedName>
    <definedName name="screen046" localSheetId="4">#REF!</definedName>
    <definedName name="screen046" localSheetId="0">#REF!</definedName>
    <definedName name="screen046" localSheetId="1">#REF!</definedName>
    <definedName name="screen046" localSheetId="2">#REF!</definedName>
    <definedName name="screen046" localSheetId="7">#REF!</definedName>
    <definedName name="screen046" localSheetId="6">#REF!</definedName>
    <definedName name="screen046" localSheetId="3">#REF!</definedName>
    <definedName name="screen046" localSheetId="5">#REF!</definedName>
    <definedName name="screen046">#REF!</definedName>
    <definedName name="screen047" localSheetId="15">#REF!</definedName>
    <definedName name="screen047" localSheetId="10">#REF!</definedName>
    <definedName name="screen047" localSheetId="9">#REF!</definedName>
    <definedName name="screen047" localSheetId="12">#REF!</definedName>
    <definedName name="screen047" localSheetId="14">#REF!</definedName>
    <definedName name="screen047" localSheetId="13">#REF!</definedName>
    <definedName name="screen047" localSheetId="18">#REF!</definedName>
    <definedName name="screen047" localSheetId="17">#REF!</definedName>
    <definedName name="screen047" localSheetId="8">#REF!</definedName>
    <definedName name="screen047" localSheetId="4">#REF!</definedName>
    <definedName name="screen047" localSheetId="0">#REF!</definedName>
    <definedName name="screen047" localSheetId="1">#REF!</definedName>
    <definedName name="screen047" localSheetId="2">#REF!</definedName>
    <definedName name="screen047" localSheetId="7">#REF!</definedName>
    <definedName name="screen047" localSheetId="6">#REF!</definedName>
    <definedName name="screen047" localSheetId="3">#REF!</definedName>
    <definedName name="screen047" localSheetId="5">#REF!</definedName>
    <definedName name="screen047">#REF!</definedName>
    <definedName name="screen048" localSheetId="15">#REF!</definedName>
    <definedName name="screen048" localSheetId="10">#REF!</definedName>
    <definedName name="screen048" localSheetId="9">#REF!</definedName>
    <definedName name="screen048" localSheetId="12">#REF!</definedName>
    <definedName name="screen048" localSheetId="14">#REF!</definedName>
    <definedName name="screen048" localSheetId="13">#REF!</definedName>
    <definedName name="screen048" localSheetId="18">#REF!</definedName>
    <definedName name="screen048" localSheetId="17">#REF!</definedName>
    <definedName name="screen048" localSheetId="8">#REF!</definedName>
    <definedName name="screen048" localSheetId="4">#REF!</definedName>
    <definedName name="screen048" localSheetId="0">#REF!</definedName>
    <definedName name="screen048" localSheetId="1">#REF!</definedName>
    <definedName name="screen048" localSheetId="2">#REF!</definedName>
    <definedName name="screen048" localSheetId="7">#REF!</definedName>
    <definedName name="screen048" localSheetId="6">#REF!</definedName>
    <definedName name="screen048" localSheetId="3">#REF!</definedName>
    <definedName name="screen048" localSheetId="5">#REF!</definedName>
    <definedName name="screen048">#REF!</definedName>
    <definedName name="screen049" localSheetId="15">#REF!</definedName>
    <definedName name="screen049" localSheetId="10">#REF!</definedName>
    <definedName name="screen049" localSheetId="9">#REF!</definedName>
    <definedName name="screen049" localSheetId="12">#REF!</definedName>
    <definedName name="screen049" localSheetId="14">#REF!</definedName>
    <definedName name="screen049" localSheetId="13">#REF!</definedName>
    <definedName name="screen049" localSheetId="18">#REF!</definedName>
    <definedName name="screen049" localSheetId="17">#REF!</definedName>
    <definedName name="screen049" localSheetId="8">#REF!</definedName>
    <definedName name="screen049" localSheetId="4">#REF!</definedName>
    <definedName name="screen049" localSheetId="0">#REF!</definedName>
    <definedName name="screen049" localSheetId="1">#REF!</definedName>
    <definedName name="screen049" localSheetId="2">#REF!</definedName>
    <definedName name="screen049" localSheetId="7">#REF!</definedName>
    <definedName name="screen049" localSheetId="6">#REF!</definedName>
    <definedName name="screen049" localSheetId="3">#REF!</definedName>
    <definedName name="screen049" localSheetId="5">#REF!</definedName>
    <definedName name="screen049">#REF!</definedName>
    <definedName name="screen050" localSheetId="15">#REF!</definedName>
    <definedName name="screen050" localSheetId="10">#REF!</definedName>
    <definedName name="screen050" localSheetId="9">#REF!</definedName>
    <definedName name="screen050" localSheetId="12">#REF!</definedName>
    <definedName name="screen050" localSheetId="14">#REF!</definedName>
    <definedName name="screen050" localSheetId="13">#REF!</definedName>
    <definedName name="screen050" localSheetId="18">#REF!</definedName>
    <definedName name="screen050" localSheetId="17">#REF!</definedName>
    <definedName name="screen050" localSheetId="8">#REF!</definedName>
    <definedName name="screen050" localSheetId="4">#REF!</definedName>
    <definedName name="screen050" localSheetId="0">#REF!</definedName>
    <definedName name="screen050" localSheetId="1">#REF!</definedName>
    <definedName name="screen050" localSheetId="2">#REF!</definedName>
    <definedName name="screen050" localSheetId="7">#REF!</definedName>
    <definedName name="screen050" localSheetId="6">#REF!</definedName>
    <definedName name="screen050" localSheetId="3">#REF!</definedName>
    <definedName name="screen050" localSheetId="5">#REF!</definedName>
    <definedName name="screen050">#REF!</definedName>
    <definedName name="screen051" localSheetId="15">#REF!</definedName>
    <definedName name="screen051" localSheetId="10">#REF!</definedName>
    <definedName name="screen051" localSheetId="9">#REF!</definedName>
    <definedName name="screen051" localSheetId="12">#REF!</definedName>
    <definedName name="screen051" localSheetId="14">#REF!</definedName>
    <definedName name="screen051" localSheetId="13">#REF!</definedName>
    <definedName name="screen051" localSheetId="18">#REF!</definedName>
    <definedName name="screen051" localSheetId="17">#REF!</definedName>
    <definedName name="screen051" localSheetId="8">#REF!</definedName>
    <definedName name="screen051" localSheetId="4">#REF!</definedName>
    <definedName name="screen051" localSheetId="0">#REF!</definedName>
    <definedName name="screen051" localSheetId="1">#REF!</definedName>
    <definedName name="screen051" localSheetId="2">#REF!</definedName>
    <definedName name="screen051" localSheetId="7">#REF!</definedName>
    <definedName name="screen051" localSheetId="6">#REF!</definedName>
    <definedName name="screen051" localSheetId="3">#REF!</definedName>
    <definedName name="screen051" localSheetId="5">#REF!</definedName>
    <definedName name="screen051">#REF!</definedName>
    <definedName name="screen052" localSheetId="15">#REF!</definedName>
    <definedName name="screen052" localSheetId="10">#REF!</definedName>
    <definedName name="screen052" localSheetId="9">#REF!</definedName>
    <definedName name="screen052" localSheetId="12">#REF!</definedName>
    <definedName name="screen052" localSheetId="14">#REF!</definedName>
    <definedName name="screen052" localSheetId="13">#REF!</definedName>
    <definedName name="screen052" localSheetId="18">#REF!</definedName>
    <definedName name="screen052" localSheetId="17">#REF!</definedName>
    <definedName name="screen052" localSheetId="8">#REF!</definedName>
    <definedName name="screen052" localSheetId="4">#REF!</definedName>
    <definedName name="screen052" localSheetId="0">#REF!</definedName>
    <definedName name="screen052" localSheetId="1">#REF!</definedName>
    <definedName name="screen052" localSheetId="2">#REF!</definedName>
    <definedName name="screen052" localSheetId="7">#REF!</definedName>
    <definedName name="screen052" localSheetId="6">#REF!</definedName>
    <definedName name="screen052" localSheetId="3">#REF!</definedName>
    <definedName name="screen052" localSheetId="5">#REF!</definedName>
    <definedName name="screen052">#REF!</definedName>
    <definedName name="sdaf">[3]!sdaf</definedName>
    <definedName name="sdf">[3]!sdf</definedName>
    <definedName name="sdfa">[3]!sdfa</definedName>
    <definedName name="sdfeddddd">[3]!sdfeddddd</definedName>
    <definedName name="sdfggji">[3]!sdfggji</definedName>
    <definedName name="sdsds">[3]!sdsds</definedName>
    <definedName name="SetAge" localSheetId="15">[8]!SetAge</definedName>
    <definedName name="SetAge" localSheetId="10">[8]!SetAge</definedName>
    <definedName name="SetAge" localSheetId="9">[8]!SetAge</definedName>
    <definedName name="SetAge" localSheetId="12">[8]!SetAge</definedName>
    <definedName name="SetAge" localSheetId="14">[8]!SetAge</definedName>
    <definedName name="SetAge" localSheetId="13">[8]!SetAge</definedName>
    <definedName name="SetAge" localSheetId="18">[8]!SetAge</definedName>
    <definedName name="SetAge" localSheetId="19">[8]!SetAge</definedName>
    <definedName name="SetAge" localSheetId="17">[8]!SetAge</definedName>
    <definedName name="SetAge" localSheetId="8">[8]!SetAge</definedName>
    <definedName name="SetAge" localSheetId="4">[8]!SetAge</definedName>
    <definedName name="SetAge" localSheetId="0">[8]!SetAge</definedName>
    <definedName name="SetAge" localSheetId="1">[8]!SetAge</definedName>
    <definedName name="SetAge" localSheetId="2">[8]!SetAge</definedName>
    <definedName name="SetAge" localSheetId="7">[8]!SetAge</definedName>
    <definedName name="SetAge" localSheetId="6">[8]!SetAge</definedName>
    <definedName name="SetAge" localSheetId="3">[8]!SetAge</definedName>
    <definedName name="SetAge" localSheetId="5">[8]!SetAge</definedName>
    <definedName name="SetAge">[8]!SetAge</definedName>
    <definedName name="SetColor" localSheetId="15">[18]!SetColor</definedName>
    <definedName name="SetColor" localSheetId="10">[18]!SetColor</definedName>
    <definedName name="SetColor" localSheetId="9">[18]!SetColor</definedName>
    <definedName name="SetColor" localSheetId="12">[18]!SetColor</definedName>
    <definedName name="SetColor" localSheetId="14">[18]!SetColor</definedName>
    <definedName name="SetColor" localSheetId="13">[18]!SetColor</definedName>
    <definedName name="SetColor" localSheetId="18">[18]!SetColor</definedName>
    <definedName name="SetColor" localSheetId="19">[18]!SetColor</definedName>
    <definedName name="SetColor" localSheetId="17">[18]!SetColor</definedName>
    <definedName name="SetColor" localSheetId="8">[18]!SetColor</definedName>
    <definedName name="SetColor" localSheetId="4">[18]!SetColor</definedName>
    <definedName name="SetColor" localSheetId="0">[18]!SetColor</definedName>
    <definedName name="SetColor" localSheetId="1">[18]!SetColor</definedName>
    <definedName name="SetColor" localSheetId="2">[18]!SetColor</definedName>
    <definedName name="SetColor" localSheetId="7">[18]!SetColor</definedName>
    <definedName name="SetColor" localSheetId="6">[18]!SetColor</definedName>
    <definedName name="SetColor" localSheetId="3">[18]!SetColor</definedName>
    <definedName name="SetColor" localSheetId="5">[18]!SetColor</definedName>
    <definedName name="SetColor">[18]!SetColor</definedName>
    <definedName name="SetExp" localSheetId="15">[8]!SetExp</definedName>
    <definedName name="SetExp" localSheetId="10">[8]!SetExp</definedName>
    <definedName name="SetExp" localSheetId="9">[8]!SetExp</definedName>
    <definedName name="SetExp" localSheetId="12">[8]!SetExp</definedName>
    <definedName name="SetExp" localSheetId="14">[8]!SetExp</definedName>
    <definedName name="SetExp" localSheetId="13">[8]!SetExp</definedName>
    <definedName name="SetExp" localSheetId="18">[8]!SetExp</definedName>
    <definedName name="SetExp" localSheetId="19">[8]!SetExp</definedName>
    <definedName name="SetExp" localSheetId="17">[8]!SetExp</definedName>
    <definedName name="SetExp" localSheetId="8">[8]!SetExp</definedName>
    <definedName name="SetExp" localSheetId="4">[8]!SetExp</definedName>
    <definedName name="SetExp" localSheetId="0">[8]!SetExp</definedName>
    <definedName name="SetExp" localSheetId="1">[8]!SetExp</definedName>
    <definedName name="SetExp" localSheetId="2">[8]!SetExp</definedName>
    <definedName name="SetExp" localSheetId="7">[8]!SetExp</definedName>
    <definedName name="SetExp" localSheetId="6">[8]!SetExp</definedName>
    <definedName name="SetExp" localSheetId="3">[8]!SetExp</definedName>
    <definedName name="SetExp" localSheetId="5">[8]!SetExp</definedName>
    <definedName name="SetExp">[8]!SetExp</definedName>
    <definedName name="sfafd">[3]!sfafd</definedName>
    <definedName name="SGC" localSheetId="15">#REF!</definedName>
    <definedName name="SGC" localSheetId="10">#REF!</definedName>
    <definedName name="SGC" localSheetId="9">#REF!</definedName>
    <definedName name="SGC" localSheetId="12">#REF!</definedName>
    <definedName name="SGC" localSheetId="18">#REF!</definedName>
    <definedName name="SGC" localSheetId="17">#REF!</definedName>
    <definedName name="SGC" localSheetId="8">#REF!</definedName>
    <definedName name="SGC" localSheetId="4">#REF!</definedName>
    <definedName name="SGC" localSheetId="0">#REF!</definedName>
    <definedName name="SGC" localSheetId="1">#REF!</definedName>
    <definedName name="SGC" localSheetId="2">#REF!</definedName>
    <definedName name="SGC" localSheetId="7">#REF!</definedName>
    <definedName name="SGC" localSheetId="6">#REF!</definedName>
    <definedName name="SGC" localSheetId="3">#REF!</definedName>
    <definedName name="SGC" localSheetId="5">#REF!</definedName>
    <definedName name="SGC">#REF!</definedName>
    <definedName name="ss">[3]!ss</definedName>
    <definedName name="ssasdsd">[3]!ssasdsd</definedName>
    <definedName name="sscscscsc">[3]!sscscscsc</definedName>
    <definedName name="ssf" localSheetId="15">#REF!</definedName>
    <definedName name="ssf" localSheetId="10">#REF!</definedName>
    <definedName name="ssf" localSheetId="9">#REF!</definedName>
    <definedName name="ssf" localSheetId="12">#REF!</definedName>
    <definedName name="ssf" localSheetId="14">#REF!</definedName>
    <definedName name="ssf" localSheetId="13">#REF!</definedName>
    <definedName name="ssf" localSheetId="18">#REF!</definedName>
    <definedName name="ssf" localSheetId="17">#REF!</definedName>
    <definedName name="ssf" localSheetId="8">#REF!</definedName>
    <definedName name="ssf" localSheetId="4">#REF!</definedName>
    <definedName name="ssf" localSheetId="0">#REF!</definedName>
    <definedName name="ssf" localSheetId="1">#REF!</definedName>
    <definedName name="ssf" localSheetId="2">#REF!</definedName>
    <definedName name="ssf" localSheetId="7">#REF!</definedName>
    <definedName name="ssf" localSheetId="6">#REF!</definedName>
    <definedName name="ssf" localSheetId="3">#REF!</definedName>
    <definedName name="ssf" localSheetId="5">#REF!</definedName>
    <definedName name="ssf">#REF!</definedName>
    <definedName name="ssss">[3]!ssss</definedName>
    <definedName name="TABLE_OK" localSheetId="15">#REF!</definedName>
    <definedName name="TABLE_OK" localSheetId="10">#REF!</definedName>
    <definedName name="TABLE_OK" localSheetId="9">#REF!</definedName>
    <definedName name="TABLE_OK" localSheetId="12">#REF!</definedName>
    <definedName name="TABLE_OK" localSheetId="14">#REF!</definedName>
    <definedName name="TABLE_OK" localSheetId="13">#REF!</definedName>
    <definedName name="TABLE_OK" localSheetId="18">#REF!</definedName>
    <definedName name="TABLE_OK" localSheetId="17">#REF!</definedName>
    <definedName name="TABLE_OK" localSheetId="8">#REF!</definedName>
    <definedName name="TABLE_OK" localSheetId="4">#REF!</definedName>
    <definedName name="TABLE_OK" localSheetId="0">#REF!</definedName>
    <definedName name="TABLE_OK" localSheetId="1">#REF!</definedName>
    <definedName name="TABLE_OK" localSheetId="2">#REF!</definedName>
    <definedName name="TABLE_OK" localSheetId="7">#REF!</definedName>
    <definedName name="TABLE_OK" localSheetId="6">#REF!</definedName>
    <definedName name="TABLE_OK" localSheetId="3">#REF!</definedName>
    <definedName name="TABLE_OK" localSheetId="5">#REF!</definedName>
    <definedName name="TABLE_OK">#REF!</definedName>
    <definedName name="TaxTV">10%</definedName>
    <definedName name="TaxXL">5%</definedName>
    <definedName name="TE38のクロス集計orolla" localSheetId="15">#REF!</definedName>
    <definedName name="TE38のクロス集計orolla" localSheetId="10">#REF!</definedName>
    <definedName name="TE38のクロス集計orolla" localSheetId="9">#REF!</definedName>
    <definedName name="TE38のクロス集計orolla" localSheetId="12">#REF!</definedName>
    <definedName name="TE38のクロス集計orolla" localSheetId="14">#REF!</definedName>
    <definedName name="TE38のクロス集計orolla" localSheetId="13">#REF!</definedName>
    <definedName name="TE38のクロス集計orolla" localSheetId="18">#REF!</definedName>
    <definedName name="TE38のクロス集計orolla" localSheetId="17">#REF!</definedName>
    <definedName name="TE38のクロス集計orolla" localSheetId="8">#REF!</definedName>
    <definedName name="TE38のクロス集計orolla" localSheetId="4">#REF!</definedName>
    <definedName name="TE38のクロス集計orolla" localSheetId="0">#REF!</definedName>
    <definedName name="TE38のクロス集計orolla" localSheetId="1">#REF!</definedName>
    <definedName name="TE38のクロス集計orolla" localSheetId="2">#REF!</definedName>
    <definedName name="TE38のクロス集計orolla" localSheetId="7">#REF!</definedName>
    <definedName name="TE38のクロス集計orolla" localSheetId="6">#REF!</definedName>
    <definedName name="TE38のクロス集計orolla" localSheetId="3">#REF!</definedName>
    <definedName name="TE38のクロス集計orolla" localSheetId="5">#REF!</definedName>
    <definedName name="TE38のクロス集計orolla">#REF!</definedName>
    <definedName name="test31">test31</definedName>
    <definedName name="test32">test32</definedName>
    <definedName name="test33">test33</definedName>
    <definedName name="test34">test34</definedName>
    <definedName name="test35">test35</definedName>
    <definedName name="test36">test36</definedName>
    <definedName name="test37">test37</definedName>
    <definedName name="test41">test41</definedName>
    <definedName name="test42">test42</definedName>
    <definedName name="test43">test43</definedName>
    <definedName name="test44">test44</definedName>
    <definedName name="test45">test45</definedName>
    <definedName name="test46">test46</definedName>
    <definedName name="test47">test47</definedName>
    <definedName name="testkk">testkk</definedName>
    <definedName name="totaL" localSheetId="15">#REF!</definedName>
    <definedName name="totaL" localSheetId="10">#REF!</definedName>
    <definedName name="totaL" localSheetId="9">#REF!</definedName>
    <definedName name="totaL" localSheetId="12">#REF!</definedName>
    <definedName name="totaL" localSheetId="14">#REF!</definedName>
    <definedName name="totaL" localSheetId="13">#REF!</definedName>
    <definedName name="totaL" localSheetId="18">#REF!</definedName>
    <definedName name="totaL" localSheetId="17">#REF!</definedName>
    <definedName name="totaL" localSheetId="8">#REF!</definedName>
    <definedName name="totaL" localSheetId="4">#REF!</definedName>
    <definedName name="totaL" localSheetId="0">#REF!</definedName>
    <definedName name="totaL" localSheetId="1">#REF!</definedName>
    <definedName name="totaL" localSheetId="2">#REF!</definedName>
    <definedName name="totaL" localSheetId="7">#REF!</definedName>
    <definedName name="totaL" localSheetId="6">#REF!</definedName>
    <definedName name="totaL" localSheetId="3">#REF!</definedName>
    <definedName name="totaL" localSheetId="5">#REF!</definedName>
    <definedName name="totaL">#REF!</definedName>
    <definedName name="trete">[3]!trete</definedName>
    <definedName name="trt">[3]!trt</definedName>
    <definedName name="TUREL">TUREL</definedName>
    <definedName name="t" localSheetId="15">#REF!</definedName>
    <definedName name="t" localSheetId="10">#REF!</definedName>
    <definedName name="t" localSheetId="9">#REF!</definedName>
    <definedName name="t" localSheetId="12">#REF!</definedName>
    <definedName name="t" localSheetId="14">#REF!</definedName>
    <definedName name="t" localSheetId="13">#REF!</definedName>
    <definedName name="t" localSheetId="18">#REF!</definedName>
    <definedName name="t" localSheetId="17">#REF!</definedName>
    <definedName name="t" localSheetId="8">#REF!</definedName>
    <definedName name="t" localSheetId="4">#REF!</definedName>
    <definedName name="t" localSheetId="0">#REF!</definedName>
    <definedName name="t" localSheetId="1">#REF!</definedName>
    <definedName name="t" localSheetId="2">#REF!</definedName>
    <definedName name="t" localSheetId="7">#REF!</definedName>
    <definedName name="t" localSheetId="6">#REF!</definedName>
    <definedName name="t" localSheetId="3">#REF!</definedName>
    <definedName name="t" localSheetId="5">#REF!</definedName>
    <definedName name="t">#REF!</definedName>
    <definedName name="unhide_data">[12]Macro1!$C$1</definedName>
    <definedName name="vgdggfgdd">[3]!vgdggfgdd</definedName>
    <definedName name="vgsfdsu">[3]!vgsfdsu</definedName>
    <definedName name="vol_box" localSheetId="15">[4]part!#REF!</definedName>
    <definedName name="vol_box" localSheetId="10">[4]part!#REF!</definedName>
    <definedName name="vol_box" localSheetId="9">[4]part!#REF!</definedName>
    <definedName name="vol_box" localSheetId="12">[4]part!#REF!</definedName>
    <definedName name="vol_box" localSheetId="14">[4]part!#REF!</definedName>
    <definedName name="vol_box" localSheetId="13">[4]part!#REF!</definedName>
    <definedName name="vol_box" localSheetId="18">[4]part!#REF!</definedName>
    <definedName name="vol_box" localSheetId="17">[4]part!#REF!</definedName>
    <definedName name="vol_box" localSheetId="8">[4]part!#REF!</definedName>
    <definedName name="vol_box" localSheetId="4">[4]part!#REF!</definedName>
    <definedName name="vol_box" localSheetId="0">[4]part!#REF!</definedName>
    <definedName name="vol_box" localSheetId="1">[4]part!#REF!</definedName>
    <definedName name="vol_box" localSheetId="2">[4]part!#REF!</definedName>
    <definedName name="vol_box" localSheetId="7">[4]part!#REF!</definedName>
    <definedName name="vol_box" localSheetId="6">[4]part!#REF!</definedName>
    <definedName name="vol_box" localSheetId="3">[4]part!#REF!</definedName>
    <definedName name="vol_box" localSheetId="5">[4]part!#REF!</definedName>
    <definedName name="vol_box">[4]part!#REF!</definedName>
    <definedName name="vv">vv</definedName>
    <definedName name="vvvv" localSheetId="15">#REF!</definedName>
    <definedName name="vvvv" localSheetId="10">#REF!</definedName>
    <definedName name="vvvv" localSheetId="9">#REF!</definedName>
    <definedName name="vvvv" localSheetId="12">#REF!</definedName>
    <definedName name="vvvv" localSheetId="14">#REF!</definedName>
    <definedName name="vvvv" localSheetId="13">#REF!</definedName>
    <definedName name="vvvv" localSheetId="18">#REF!</definedName>
    <definedName name="vvvv" localSheetId="17">#REF!</definedName>
    <definedName name="vvvv" localSheetId="8">#REF!</definedName>
    <definedName name="vvvv" localSheetId="4">#REF!</definedName>
    <definedName name="vvvv" localSheetId="0">#REF!</definedName>
    <definedName name="vvvv" localSheetId="1">#REF!</definedName>
    <definedName name="vvvv" localSheetId="2">#REF!</definedName>
    <definedName name="vvvv" localSheetId="7">#REF!</definedName>
    <definedName name="vvvv" localSheetId="6">#REF!</definedName>
    <definedName name="vvvv" localSheetId="3">#REF!</definedName>
    <definedName name="vvvv" localSheetId="5">#REF!</definedName>
    <definedName name="vvvv">#REF!</definedName>
    <definedName name="wdadad">[3]!wdadad</definedName>
    <definedName name="wwwwwwwww">wwwwwwwww</definedName>
    <definedName name="z" localSheetId="18">[9]!DispSelItem5</definedName>
    <definedName name="z" localSheetId="19">[9]!DispSelItem5</definedName>
    <definedName name="z" localSheetId="17">[9]!DispSelItem5</definedName>
    <definedName name="z" localSheetId="8">[9]!DispSelItem5</definedName>
    <definedName name="z" localSheetId="4">[9]!DispSelItem5</definedName>
    <definedName name="z" localSheetId="0">[9]!DispSelItem5</definedName>
    <definedName name="z" localSheetId="1">[9]!DispSelItem5</definedName>
    <definedName name="z" localSheetId="2">[9]!DispSelItem5</definedName>
    <definedName name="z" localSheetId="7">[9]!DispSelItem5</definedName>
    <definedName name="z" localSheetId="6">[9]!DispSelItem5</definedName>
    <definedName name="z" localSheetId="3">[9]!DispSelItem5</definedName>
    <definedName name="z" localSheetId="5">[9]!DispSelItem5</definedName>
    <definedName name="z">[9]!DispSelItem5</definedName>
    <definedName name="zz">zz</definedName>
    <definedName name="ｱ">[3]!ｱ</definedName>
    <definedName name="あ">[3]!ｱ</definedName>
    <definedName name="ああああ">[3]!ああああ</definedName>
    <definedName name="あああああ">[3]!あああああ</definedName>
    <definedName name="ああああああああああああああ">[3]!ああああああああああああああ</definedName>
    <definedName name="セット">[19]各種設定!$G$4:$G$5</definedName>
    <definedName name="パーツ">[19]各種設定!$G$7:$G$8</definedName>
    <definedName name="ボデ機能明細一覧表" localSheetId="15">#REF!</definedName>
    <definedName name="ボデ機能明細一覧表" localSheetId="10">#REF!</definedName>
    <definedName name="ボデ機能明細一覧表" localSheetId="9">#REF!</definedName>
    <definedName name="ボデ機能明細一覧表" localSheetId="12">#REF!</definedName>
    <definedName name="ボデ機能明細一覧表" localSheetId="14">#REF!</definedName>
    <definedName name="ボデ機能明細一覧表" localSheetId="13">#REF!</definedName>
    <definedName name="ボデ機能明細一覧表" localSheetId="18">#REF!</definedName>
    <definedName name="ボデ機能明細一覧表" localSheetId="17">#REF!</definedName>
    <definedName name="ボデ機能明細一覧表" localSheetId="8">#REF!</definedName>
    <definedName name="ボデ機能明細一覧表" localSheetId="4">#REF!</definedName>
    <definedName name="ボデ機能明細一覧表" localSheetId="0">#REF!</definedName>
    <definedName name="ボデ機能明細一覧表" localSheetId="1">#REF!</definedName>
    <definedName name="ボデ機能明細一覧表" localSheetId="2">#REF!</definedName>
    <definedName name="ボデ機能明細一覧表" localSheetId="7">#REF!</definedName>
    <definedName name="ボデ機能明細一覧表" localSheetId="6">#REF!</definedName>
    <definedName name="ボデ機能明細一覧表" localSheetId="3">#REF!</definedName>
    <definedName name="ボデ機能明細一覧表" localSheetId="5">#REF!</definedName>
    <definedName name="ボデ機能明細一覧表">#REF!</definedName>
    <definedName name="ｬｰｴﾀ">[20]ｬｰｴﾀｫeｴ｣!$C$3</definedName>
    <definedName name="ユニット">[19]各種設定!$G$1:$G$2</definedName>
    <definedName name="">[21]!$C$3</definedName>
    <definedName name="仕向地機能明細一覧表" localSheetId="15">#REF!</definedName>
    <definedName name="仕向地機能明細一覧表" localSheetId="10">#REF!</definedName>
    <definedName name="仕向地機能明細一覧表" localSheetId="9">#REF!</definedName>
    <definedName name="仕向地機能明細一覧表" localSheetId="12">#REF!</definedName>
    <definedName name="仕向地機能明細一覧表" localSheetId="14">#REF!</definedName>
    <definedName name="仕向地機能明細一覧表" localSheetId="13">#REF!</definedName>
    <definedName name="仕向地機能明細一覧表" localSheetId="18">#REF!</definedName>
    <definedName name="仕向地機能明細一覧表" localSheetId="17">#REF!</definedName>
    <definedName name="仕向地機能明細一覧表" localSheetId="8">#REF!</definedName>
    <definedName name="仕向地機能明細一覧表" localSheetId="4">#REF!</definedName>
    <definedName name="仕向地機能明細一覧表" localSheetId="0">#REF!</definedName>
    <definedName name="仕向地機能明細一覧表" localSheetId="1">#REF!</definedName>
    <definedName name="仕向地機能明細一覧表" localSheetId="2">#REF!</definedName>
    <definedName name="仕向地機能明細一覧表" localSheetId="7">#REF!</definedName>
    <definedName name="仕向地機能明細一覧表" localSheetId="6">#REF!</definedName>
    <definedName name="仕向地機能明細一覧表" localSheetId="3">#REF!</definedName>
    <definedName name="仕向地機能明細一覧表" localSheetId="5">#REF!</definedName>
    <definedName name="仕向地機能明細一覧表">#REF!</definedName>
    <definedName name="仕様書号口試作" localSheetId="15">#REF!</definedName>
    <definedName name="仕様書号口試作" localSheetId="10">#REF!</definedName>
    <definedName name="仕様書号口試作" localSheetId="9">#REF!</definedName>
    <definedName name="仕様書号口試作" localSheetId="12">#REF!</definedName>
    <definedName name="仕様書号口試作" localSheetId="14">#REF!</definedName>
    <definedName name="仕様書号口試作" localSheetId="13">#REF!</definedName>
    <definedName name="仕様書号口試作" localSheetId="18">#REF!</definedName>
    <definedName name="仕様書号口試作" localSheetId="17">#REF!</definedName>
    <definedName name="仕様書号口試作" localSheetId="8">#REF!</definedName>
    <definedName name="仕様書号口試作" localSheetId="4">#REF!</definedName>
    <definedName name="仕様書号口試作" localSheetId="0">#REF!</definedName>
    <definedName name="仕様書号口試作" localSheetId="1">#REF!</definedName>
    <definedName name="仕様書号口試作" localSheetId="2">#REF!</definedName>
    <definedName name="仕様書号口試作" localSheetId="7">#REF!</definedName>
    <definedName name="仕様書号口試作" localSheetId="6">#REF!</definedName>
    <definedName name="仕様書号口試作" localSheetId="3">#REF!</definedName>
    <definedName name="仕様書号口試作" localSheetId="5">#REF!</definedName>
    <definedName name="仕様書号口試作">#REF!</definedName>
    <definedName name="印刷">[3]!印刷</definedName>
    <definedName name="国内配分フォロー反映" localSheetId="15">[22]!国内配分フォロー反映</definedName>
    <definedName name="国内配分フォロー反映" localSheetId="10">[22]!国内配分フォロー反映</definedName>
    <definedName name="国内配分フォロー反映" localSheetId="9">[22]!国内配分フォロー反映</definedName>
    <definedName name="国内配分フォロー反映" localSheetId="12">[22]!国内配分フォロー反映</definedName>
    <definedName name="国内配分フォロー反映" localSheetId="14">[22]!国内配分フォロー反映</definedName>
    <definedName name="国内配分フォロー反映" localSheetId="13">[22]!国内配分フォロー反映</definedName>
    <definedName name="国内配分フォロー反映" localSheetId="18">[22]!国内配分フォロー反映</definedName>
    <definedName name="国内配分フォロー反映" localSheetId="19">[22]!国内配分フォロー反映</definedName>
    <definedName name="国内配分フォロー反映" localSheetId="17">[22]!国内配分フォロー反映</definedName>
    <definedName name="国内配分フォロー反映" localSheetId="8">[22]!国内配分フォロー反映</definedName>
    <definedName name="国内配分フォロー反映" localSheetId="4">[22]!国内配分フォロー反映</definedName>
    <definedName name="国内配分フォロー反映" localSheetId="0">[22]!国内配分フォロー反映</definedName>
    <definedName name="国内配分フォロー反映" localSheetId="1">[22]!国内配分フォロー反映</definedName>
    <definedName name="国内配分フォロー反映" localSheetId="2">[22]!国内配分フォロー反映</definedName>
    <definedName name="国内配分フォロー反映" localSheetId="7">[22]!国内配分フォロー反映</definedName>
    <definedName name="国内配分フォロー反映" localSheetId="6">[22]!国内配分フォロー反映</definedName>
    <definedName name="国内配分フォロー反映" localSheetId="3">[22]!国内配分フォロー反映</definedName>
    <definedName name="国内配分フォロー反映" localSheetId="5">[22]!国内配分フォロー反映</definedName>
    <definedName name="国内配分フォロー反映">[22]!国内配分フォロー反映</definedName>
    <definedName name="国内配分反映" localSheetId="15">[22]!国内配分反映</definedName>
    <definedName name="国内配分反映" localSheetId="10">[22]!国内配分反映</definedName>
    <definedName name="国内配分反映" localSheetId="9">[22]!国内配分反映</definedName>
    <definedName name="国内配分反映" localSheetId="12">[22]!国内配分反映</definedName>
    <definedName name="国内配分反映" localSheetId="14">[22]!国内配分反映</definedName>
    <definedName name="国内配分反映" localSheetId="13">[22]!国内配分反映</definedName>
    <definedName name="国内配分反映" localSheetId="18">[22]!国内配分反映</definedName>
    <definedName name="国内配分反映" localSheetId="19">[22]!国内配分反映</definedName>
    <definedName name="国内配分反映" localSheetId="17">[22]!国内配分反映</definedName>
    <definedName name="国内配分反映" localSheetId="8">[22]!国内配分反映</definedName>
    <definedName name="国内配分反映" localSheetId="4">[22]!国内配分反映</definedName>
    <definedName name="国内配分反映" localSheetId="0">[22]!国内配分反映</definedName>
    <definedName name="国内配分反映" localSheetId="1">[22]!国内配分反映</definedName>
    <definedName name="国内配分反映" localSheetId="2">[22]!国内配分反映</definedName>
    <definedName name="国内配分反映" localSheetId="7">[22]!国内配分反映</definedName>
    <definedName name="国内配分反映" localSheetId="6">[22]!国内配分反映</definedName>
    <definedName name="国内配分反映" localSheetId="3">[22]!国内配分反映</definedName>
    <definedName name="国内配分反映" localSheetId="5">[22]!国内配分反映</definedName>
    <definedName name="国内配分反映">[22]!国内配分反映</definedName>
    <definedName name="工場表">[23]コード表!$B$271:$C$373</definedName>
    <definedName name="月別ソート" localSheetId="15">[24]!月別ソート</definedName>
    <definedName name="月別ソート" localSheetId="10">[24]!月別ソート</definedName>
    <definedName name="月別ソート" localSheetId="9">[24]!月別ソート</definedName>
    <definedName name="月別ソート" localSheetId="12">[24]!月別ソート</definedName>
    <definedName name="月別ソート" localSheetId="14">[24]!月別ソート</definedName>
    <definedName name="月別ソート" localSheetId="13">[24]!月別ソート</definedName>
    <definedName name="月別ソート" localSheetId="18">[24]!月別ソート</definedName>
    <definedName name="月別ソート" localSheetId="19">[24]!月別ソート</definedName>
    <definedName name="月別ソート" localSheetId="17">[24]!月別ソート</definedName>
    <definedName name="月別ソート" localSheetId="8">[24]!月別ソート</definedName>
    <definedName name="月別ソート" localSheetId="4">[24]!月別ソート</definedName>
    <definedName name="月別ソート" localSheetId="0">[24]!月別ソート</definedName>
    <definedName name="月別ソート" localSheetId="1">[24]!月別ソート</definedName>
    <definedName name="月別ソート" localSheetId="2">[24]!月別ソート</definedName>
    <definedName name="月別ソート" localSheetId="7">[24]!月別ソート</definedName>
    <definedName name="月別ソート" localSheetId="6">[24]!月別ソート</definedName>
    <definedName name="月別ソート" localSheetId="3">[24]!月別ソート</definedName>
    <definedName name="月別ソート" localSheetId="5">[24]!月別ソート</definedName>
    <definedName name="月別ソート">[24]!月別ソート</definedName>
    <definedName name="為替">[25]為替前提!$C$3</definedName>
    <definedName name="生産場所">[23]コード表!$E$271:$F$375</definedName>
    <definedName name="車名">[23]コード表!$H$271:$I$405</definedName>
    <definedName name="車名・車名コード一覧" localSheetId="15">#REF!</definedName>
    <definedName name="車名・車名コード一覧" localSheetId="10">#REF!</definedName>
    <definedName name="車名・車名コード一覧" localSheetId="9">#REF!</definedName>
    <definedName name="車名・車名コード一覧" localSheetId="12">#REF!</definedName>
    <definedName name="車名・車名コード一覧" localSheetId="14">#REF!</definedName>
    <definedName name="車名・車名コード一覧" localSheetId="13">#REF!</definedName>
    <definedName name="車名・車名コード一覧" localSheetId="18">#REF!</definedName>
    <definedName name="車名・車名コード一覧" localSheetId="17">#REF!</definedName>
    <definedName name="車名・車名コード一覧" localSheetId="8">#REF!</definedName>
    <definedName name="車名・車名コード一覧" localSheetId="4">#REF!</definedName>
    <definedName name="車名・車名コード一覧" localSheetId="0">#REF!</definedName>
    <definedName name="車名・車名コード一覧" localSheetId="1">#REF!</definedName>
    <definedName name="車名・車名コード一覧" localSheetId="2">#REF!</definedName>
    <definedName name="車名・車名コード一覧" localSheetId="7">#REF!</definedName>
    <definedName name="車名・車名コード一覧" localSheetId="6">#REF!</definedName>
    <definedName name="車名・車名コード一覧" localSheetId="3">#REF!</definedName>
    <definedName name="車名・車名コード一覧" localSheetId="5">#REF!</definedName>
    <definedName name="車名・車名コード一覧">#REF!</definedName>
    <definedName name="鍛造ﾅｯｸﾙ">[3]!鍛造ﾅｯｸﾙ</definedName>
    <definedName name="類別選択" localSheetId="15">[26]ヘッダ!類別選択</definedName>
    <definedName name="類別選択" localSheetId="10">[26]ヘッダ!類別選択</definedName>
    <definedName name="類別選択" localSheetId="9">[26]ヘッダ!類別選択</definedName>
    <definedName name="類別選択" localSheetId="12">[26]ヘッダ!類別選択</definedName>
    <definedName name="類別選択" localSheetId="14">[26]ヘッダ!類別選択</definedName>
    <definedName name="類別選択" localSheetId="13">[26]ヘッダ!類別選択</definedName>
    <definedName name="類別選択" localSheetId="18">[26]ヘッダ!類別選択</definedName>
    <definedName name="類別選択" localSheetId="19">[26]ヘッダ!類別選択</definedName>
    <definedName name="類別選択" localSheetId="17">[26]ヘッダ!類別選択</definedName>
    <definedName name="類別選択" localSheetId="8">[26]ヘッダ!類別選択</definedName>
    <definedName name="類別選択" localSheetId="4">[26]ヘッダ!類別選択</definedName>
    <definedName name="類別選択" localSheetId="0">[26]ヘッダ!類別選択</definedName>
    <definedName name="類別選択" localSheetId="1">[26]ヘッダ!類別選択</definedName>
    <definedName name="類別選択" localSheetId="2">[26]ヘッダ!類別選択</definedName>
    <definedName name="類別選択" localSheetId="7">[26]ヘッダ!類別選択</definedName>
    <definedName name="類別選択" localSheetId="6">[26]ヘッダ!類別選択</definedName>
    <definedName name="類別選択" localSheetId="3">[26]ヘッダ!類別選択</definedName>
    <definedName name="類別選択" localSheetId="5">[26]ヘッダ!類別選択</definedName>
    <definedName name="類別選択">[26]ヘッダ!類別選択</definedName>
    <definedName name="香e“?”z??”?‰f" localSheetId="15">[27]!香e“?”z??”?‰f</definedName>
    <definedName name="香e“?”z??”?‰f" localSheetId="10">[27]!香e“?”z??”?‰f</definedName>
    <definedName name="香e“?”z??”?‰f" localSheetId="9">[27]!香e“?”z??”?‰f</definedName>
    <definedName name="香e“?”z??”?‰f" localSheetId="12">[27]!香e“?”z??”?‰f</definedName>
    <definedName name="香e“?”z??”?‰f" localSheetId="14">[27]!香e“?”z??”?‰f</definedName>
    <definedName name="香e“?”z??”?‰f" localSheetId="13">[27]!香e“?”z??”?‰f</definedName>
    <definedName name="香e“?”z??”?‰f" localSheetId="18">[27]!香e“?”z??”?‰f</definedName>
    <definedName name="香e“?”z??”?‰f" localSheetId="19">[27]!香e“?”z??”?‰f</definedName>
    <definedName name="香e“?”z??”?‰f" localSheetId="17">[27]!香e“?”z??”?‰f</definedName>
    <definedName name="香e“?”z??”?‰f" localSheetId="8">[27]!香e“?”z??”?‰f</definedName>
    <definedName name="香e“?”z??”?‰f" localSheetId="4">[27]!香e“?”z??”?‰f</definedName>
    <definedName name="香e“?”z??”?‰f" localSheetId="0">[27]!香e“?”z??”?‰f</definedName>
    <definedName name="香e“?”z??”?‰f" localSheetId="1">[27]!香e“?”z??”?‰f</definedName>
    <definedName name="香e“?”z??”?‰f" localSheetId="2">[27]!香e“?”z??”?‰f</definedName>
    <definedName name="香e“?”z??”?‰f" localSheetId="7">[27]!香e“?”z??”?‰f</definedName>
    <definedName name="香e“?”z??”?‰f" localSheetId="6">[27]!香e“?”z??”?‰f</definedName>
    <definedName name="香e“?”z??”?‰f" localSheetId="3">[27]!香e“?”z??”?‰f</definedName>
    <definedName name="香e“?”z??”?‰f" localSheetId="5">[27]!香e“?”z??”?‰f</definedName>
    <definedName name="香e“?”z??”?‰f">[27]!香e“?”z??”?‰f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51" i="47" l="1"/>
  <c r="U50" i="47"/>
  <c r="U34" i="47"/>
  <c r="U38" i="47"/>
  <c r="U35" i="47"/>
  <c r="AC17" i="47"/>
  <c r="AA17" i="47"/>
  <c r="AA16" i="47"/>
  <c r="A3279" i="20"/>
  <c r="A3280" i="20" s="1"/>
  <c r="A3281" i="20" s="1"/>
  <c r="A3282" i="20" s="1"/>
  <c r="A3283" i="20" s="1"/>
  <c r="A3284" i="20" s="1"/>
  <c r="A3285" i="20" s="1"/>
  <c r="A3286" i="20" s="1"/>
  <c r="A3287" i="20" s="1"/>
  <c r="A3288" i="20" s="1"/>
  <c r="A3289" i="20" s="1"/>
  <c r="A3290" i="20" s="1"/>
  <c r="A3291" i="20" s="1"/>
  <c r="A3292" i="20" s="1"/>
  <c r="A3293" i="20" s="1"/>
  <c r="A3294" i="20" s="1"/>
  <c r="A3295" i="20" s="1"/>
  <c r="A3296" i="20" s="1"/>
  <c r="A3297" i="20" s="1"/>
  <c r="A3298" i="20" s="1"/>
  <c r="A3299" i="20" s="1"/>
  <c r="A3300" i="20" s="1"/>
  <c r="A3301" i="20" s="1"/>
  <c r="A3302" i="20" s="1"/>
  <c r="A3303" i="20" s="1"/>
  <c r="A3304" i="20" s="1"/>
  <c r="A3305" i="20" s="1"/>
  <c r="A3306" i="20" s="1"/>
  <c r="A3307" i="20" s="1"/>
  <c r="A3308" i="20" s="1"/>
  <c r="A3309" i="20" s="1"/>
  <c r="A3310" i="20" s="1"/>
  <c r="A3311" i="20" s="1"/>
  <c r="A3312" i="20" s="1"/>
  <c r="A3313" i="20" s="1"/>
  <c r="A3314" i="20" s="1"/>
  <c r="A3315" i="20" s="1"/>
  <c r="A3316" i="20" s="1"/>
  <c r="A3317" i="20" s="1"/>
  <c r="A3318" i="20" s="1"/>
  <c r="A3319" i="20" s="1"/>
  <c r="A3320" i="20" s="1"/>
  <c r="A3321" i="20" s="1"/>
  <c r="A3322" i="20" s="1"/>
  <c r="A3323" i="20" s="1"/>
  <c r="A3324" i="20" s="1"/>
  <c r="A3325" i="20" s="1"/>
  <c r="A3326" i="20" s="1"/>
  <c r="A3327" i="20" s="1"/>
  <c r="A3328" i="20" s="1"/>
  <c r="A3329" i="20" s="1"/>
  <c r="A3330" i="20" s="1"/>
  <c r="A3331" i="20" s="1"/>
  <c r="A3332" i="20" s="1"/>
  <c r="A3333" i="20" s="1"/>
  <c r="A3334" i="20" s="1"/>
  <c r="A3335" i="20" s="1"/>
  <c r="A3336" i="20" s="1"/>
  <c r="A3337" i="20" s="1"/>
  <c r="A3338" i="20" s="1"/>
  <c r="A3339" i="20" s="1"/>
  <c r="A3340" i="20" s="1"/>
  <c r="A3341" i="20" s="1"/>
  <c r="A3342" i="20" s="1"/>
  <c r="A3343" i="20" s="1"/>
  <c r="A3344" i="20" s="1"/>
  <c r="A3345" i="20" s="1"/>
  <c r="A3346" i="20" s="1"/>
  <c r="A3347" i="20" s="1"/>
  <c r="A3348" i="20" s="1"/>
  <c r="A3349" i="20" s="1"/>
  <c r="A3350" i="20" s="1"/>
  <c r="BZ19" i="47"/>
  <c r="BX19" i="47"/>
  <c r="Z17" i="47"/>
  <c r="T35" i="47"/>
  <c r="BZ36" i="47"/>
  <c r="BZ35" i="47"/>
  <c r="BX35" i="47"/>
  <c r="T51" i="47"/>
  <c r="T50" i="47"/>
  <c r="BZ53" i="47"/>
  <c r="AR75" i="47"/>
  <c r="AR74" i="47"/>
  <c r="AP75" i="47"/>
  <c r="AP74" i="47"/>
  <c r="AN74" i="47"/>
  <c r="T34" i="47"/>
  <c r="X16" i="47"/>
  <c r="R34" i="47"/>
  <c r="AN75" i="47"/>
  <c r="AZ74" i="44"/>
  <c r="S51" i="47" l="1"/>
  <c r="S50" i="47"/>
  <c r="S38" i="47"/>
  <c r="S34" i="47"/>
  <c r="S35" i="47"/>
  <c r="Y17" i="47"/>
  <c r="W16" i="47"/>
  <c r="A3255" i="20"/>
  <c r="A3256" i="20" s="1"/>
  <c r="A3257" i="20" s="1"/>
  <c r="A3258" i="20" s="1"/>
  <c r="A3259" i="20" s="1"/>
  <c r="A3260" i="20" s="1"/>
  <c r="A3261" i="20" s="1"/>
  <c r="A3262" i="20" s="1"/>
  <c r="A3263" i="20" s="1"/>
  <c r="A3264" i="20" s="1"/>
  <c r="A3265" i="20" s="1"/>
  <c r="A3266" i="20" s="1"/>
  <c r="A3267" i="20" s="1"/>
  <c r="A3268" i="20" s="1"/>
  <c r="A3269" i="20" s="1"/>
  <c r="A3270" i="20" s="1"/>
  <c r="A3271" i="20" s="1"/>
  <c r="A3272" i="20" s="1"/>
  <c r="A3273" i="20" s="1"/>
  <c r="A3274" i="20" s="1"/>
  <c r="A3275" i="20" s="1"/>
  <c r="A3276" i="20" s="1"/>
  <c r="A3277" i="20" s="1"/>
  <c r="A3278" i="20" s="1"/>
  <c r="Q51" i="47"/>
  <c r="Q50" i="47"/>
  <c r="Q38" i="47"/>
  <c r="Q35" i="47"/>
  <c r="Q34" i="47"/>
  <c r="U17" i="47"/>
  <c r="BR18" i="47" l="1"/>
  <c r="T17" i="47"/>
  <c r="P35" i="47"/>
  <c r="P34" i="47"/>
  <c r="CN2" i="47"/>
  <c r="P51" i="47"/>
  <c r="P50" i="47"/>
  <c r="AF74" i="47"/>
  <c r="AF75" i="47" s="1"/>
  <c r="BL19" i="47"/>
  <c r="BL36" i="47"/>
  <c r="BL35" i="47"/>
  <c r="BL53" i="47"/>
  <c r="AD75" i="47"/>
  <c r="AD74" i="47"/>
  <c r="O51" i="47" l="1"/>
  <c r="O50" i="47"/>
  <c r="O34" i="47"/>
  <c r="O35" i="47"/>
  <c r="O38" i="47"/>
  <c r="S17" i="47"/>
  <c r="BJ18" i="47"/>
  <c r="BJ19" i="47"/>
  <c r="BJ36" i="47"/>
  <c r="BJ35" i="47"/>
  <c r="BJ53" i="47"/>
  <c r="AB74" i="47"/>
  <c r="N38" i="47"/>
  <c r="Q17" i="47"/>
  <c r="BH19" i="47"/>
  <c r="BH18" i="47"/>
  <c r="M37" i="47"/>
  <c r="M35" i="47"/>
  <c r="M38" i="47"/>
  <c r="M34" i="47"/>
  <c r="L37" i="47"/>
  <c r="BH35" i="47"/>
  <c r="BH36" i="47"/>
  <c r="BH33" i="47"/>
  <c r="AB75" i="47"/>
  <c r="Z74" i="47"/>
  <c r="Z75" i="47" s="1"/>
  <c r="BH53" i="47"/>
  <c r="BH52" i="47"/>
  <c r="M51" i="47"/>
  <c r="N50" i="47"/>
  <c r="M50" i="47"/>
  <c r="P17" i="47"/>
  <c r="L35" i="47"/>
  <c r="L34" i="47"/>
  <c r="BF53" i="47"/>
  <c r="X74" i="47"/>
  <c r="X75" i="47" s="1"/>
  <c r="L51" i="47"/>
  <c r="K34" i="47"/>
  <c r="BF19" i="47"/>
  <c r="P16" i="47"/>
  <c r="V74" i="47"/>
  <c r="V75" i="47" s="1"/>
  <c r="BD53" i="47"/>
  <c r="L50" i="47"/>
  <c r="BD19" i="47"/>
  <c r="BD18" i="47"/>
  <c r="N17" i="47"/>
  <c r="J35" i="47"/>
  <c r="J34" i="47"/>
  <c r="T74" i="47" l="1"/>
  <c r="T75" i="47" s="1"/>
  <c r="BB53" i="47"/>
  <c r="J51" i="47"/>
  <c r="J50" i="47"/>
  <c r="BB36" i="47"/>
  <c r="BB35" i="47"/>
  <c r="BB18" i="47"/>
  <c r="BB19" i="47"/>
  <c r="K51" i="47"/>
  <c r="K50" i="47"/>
  <c r="K35" i="47"/>
  <c r="O17" i="47"/>
  <c r="O16" i="47"/>
  <c r="R74" i="47" l="1"/>
  <c r="AZ53" i="47"/>
  <c r="AZ35" i="47" l="1"/>
  <c r="AZ36" i="47"/>
  <c r="AZ19" i="47"/>
  <c r="R75" i="47" l="1"/>
  <c r="P75" i="47" l="1"/>
  <c r="P74" i="47"/>
  <c r="AX53" i="47"/>
  <c r="AX36" i="47"/>
  <c r="AX35" i="47"/>
  <c r="L17" i="47"/>
  <c r="I51" i="47"/>
  <c r="I50" i="47"/>
  <c r="I35" i="47"/>
  <c r="I34" i="47"/>
  <c r="M17" i="47"/>
  <c r="AQ74" i="47"/>
  <c r="AQ75" i="47" s="1"/>
  <c r="AO74" i="47"/>
  <c r="AO75" i="47" s="1"/>
  <c r="AM74" i="47"/>
  <c r="AM75" i="47" s="1"/>
  <c r="AK74" i="47"/>
  <c r="AK75" i="47" s="1"/>
  <c r="AI74" i="47"/>
  <c r="AI75" i="47"/>
  <c r="AG74" i="47"/>
  <c r="AE74" i="47"/>
  <c r="AC74" i="47"/>
  <c r="AC75" i="47" s="1"/>
  <c r="AA74" i="47"/>
  <c r="AA75" i="47" s="1"/>
  <c r="AG75" i="47"/>
  <c r="AE75" i="47"/>
  <c r="W74" i="47"/>
  <c r="W75" i="47" s="1"/>
  <c r="Y74" i="47"/>
  <c r="Y75" i="47" s="1"/>
  <c r="U74" i="47"/>
  <c r="U75" i="47" s="1"/>
  <c r="S74" i="47" l="1"/>
  <c r="S75" i="47" s="1"/>
  <c r="BY36" i="47"/>
  <c r="BY35" i="47"/>
  <c r="BY33" i="47"/>
  <c r="BW35" i="47"/>
  <c r="BU36" i="47"/>
  <c r="BU35" i="47"/>
  <c r="BS36" i="47"/>
  <c r="BS35" i="47"/>
  <c r="BQ36" i="47"/>
  <c r="BQ35" i="47"/>
  <c r="BO36" i="47"/>
  <c r="BO35" i="47"/>
  <c r="BM35" i="47" l="1"/>
  <c r="BK36" i="47"/>
  <c r="BK35" i="47"/>
  <c r="BI36" i="47"/>
  <c r="BI35" i="47"/>
  <c r="BG36" i="47"/>
  <c r="BG35" i="47"/>
  <c r="BE36" i="47"/>
  <c r="BE35" i="47"/>
  <c r="BC36" i="47"/>
  <c r="BC35" i="47"/>
  <c r="BY53" i="47"/>
  <c r="BW53" i="47"/>
  <c r="BU53" i="47"/>
  <c r="BS53" i="47"/>
  <c r="BQ53" i="47"/>
  <c r="BO53" i="47"/>
  <c r="BM53" i="47"/>
  <c r="BK53" i="47"/>
  <c r="BI53" i="47"/>
  <c r="BG53" i="47"/>
  <c r="BE53" i="47"/>
  <c r="BC53" i="47"/>
  <c r="BA53" i="47"/>
  <c r="AY53" i="47"/>
  <c r="H35" i="47"/>
  <c r="H34" i="47"/>
  <c r="J16" i="47"/>
  <c r="H51" i="47"/>
  <c r="J17" i="47"/>
  <c r="AV19" i="47"/>
  <c r="AV18" i="47"/>
  <c r="AV35" i="47"/>
  <c r="AW53" i="47"/>
  <c r="AV53" i="47"/>
  <c r="N74" i="47"/>
  <c r="N75" i="47" s="1"/>
  <c r="H50" i="47"/>
  <c r="AV36" i="47"/>
  <c r="F35" i="47"/>
  <c r="AT19" i="47"/>
  <c r="AT36" i="47"/>
  <c r="AT35" i="47"/>
  <c r="AT53" i="47"/>
  <c r="L75" i="47"/>
  <c r="L74" i="47"/>
  <c r="F51" i="47"/>
  <c r="F34" i="47"/>
  <c r="H17" i="47"/>
  <c r="G51" i="47"/>
  <c r="G50" i="47"/>
  <c r="G35" i="47"/>
  <c r="G34" i="47"/>
  <c r="K17" i="47"/>
  <c r="I17" i="47"/>
  <c r="I16" i="47"/>
  <c r="AR18" i="47" l="1"/>
  <c r="AR19" i="47"/>
  <c r="AR36" i="47"/>
  <c r="AR33" i="47"/>
  <c r="AR35" i="47"/>
  <c r="AU53" i="47"/>
  <c r="AS53" i="47"/>
  <c r="AR53" i="47"/>
  <c r="Q74" i="47"/>
  <c r="Q75" i="47" s="1"/>
  <c r="O74" i="47"/>
  <c r="O75" i="47" s="1"/>
  <c r="M74" i="47"/>
  <c r="M75" i="47" s="1"/>
  <c r="K75" i="47"/>
  <c r="K74" i="47"/>
  <c r="J75" i="47"/>
  <c r="J74" i="47"/>
  <c r="F50" i="47" l="1"/>
  <c r="BA35" i="47"/>
  <c r="AY35" i="47"/>
  <c r="AW36" i="47"/>
  <c r="AW35" i="47"/>
  <c r="AU36" i="47"/>
  <c r="AU35" i="47"/>
  <c r="AU33" i="47"/>
  <c r="AS36" i="47"/>
  <c r="AS35" i="47"/>
  <c r="AS33" i="47"/>
  <c r="AQ35" i="47"/>
  <c r="AP19" i="47" l="1"/>
  <c r="AQ36" i="47"/>
  <c r="AQ33" i="47"/>
  <c r="AP36" i="47"/>
  <c r="AP35" i="47"/>
  <c r="AQ53" i="47"/>
  <c r="AP53" i="47"/>
  <c r="I74" i="47"/>
  <c r="I75" i="47" s="1"/>
  <c r="H74" i="47"/>
  <c r="E51" i="47"/>
  <c r="E50" i="47"/>
  <c r="E35" i="47"/>
  <c r="E34" i="47"/>
  <c r="G17" i="47"/>
  <c r="F17" i="47"/>
  <c r="BY19" i="47" l="1"/>
  <c r="BY18" i="47"/>
  <c r="BW19" i="47"/>
  <c r="BU19" i="47"/>
  <c r="BS19" i="47"/>
  <c r="BQ19" i="47"/>
  <c r="BO19" i="47"/>
  <c r="BM19" i="47"/>
  <c r="BK19" i="47"/>
  <c r="BI19" i="47"/>
  <c r="BG19" i="47"/>
  <c r="BE19" i="47"/>
  <c r="BC19" i="47"/>
  <c r="BC18" i="47"/>
  <c r="BA19" i="47"/>
  <c r="BA18" i="47"/>
  <c r="AY19" i="47"/>
  <c r="AW19" i="47"/>
  <c r="AW18" i="47"/>
  <c r="AU19" i="47"/>
  <c r="AU18" i="47"/>
  <c r="AS19" i="47"/>
  <c r="AS18" i="47"/>
  <c r="AQ19" i="47"/>
  <c r="AQ18" i="47"/>
  <c r="E17" i="47"/>
  <c r="AO19" i="47"/>
  <c r="AN19" i="47"/>
  <c r="C35" i="47"/>
  <c r="D35" i="47"/>
  <c r="AO36" i="47"/>
  <c r="AO35" i="47"/>
  <c r="AN33" i="47"/>
  <c r="AN36" i="47"/>
  <c r="AN35" i="47"/>
  <c r="AO53" i="47"/>
  <c r="AN53" i="47"/>
  <c r="H75" i="47"/>
  <c r="G74" i="47"/>
  <c r="G75" i="47" s="1"/>
  <c r="F74" i="47" l="1"/>
  <c r="E74" i="47"/>
  <c r="D51" i="47"/>
  <c r="C51" i="47"/>
  <c r="D34" i="47"/>
  <c r="D17" i="47"/>
  <c r="D16" i="47"/>
  <c r="F75" i="47" l="1"/>
  <c r="E75" i="47"/>
  <c r="E76" i="47" s="1"/>
  <c r="D76" i="47"/>
  <c r="AM53" i="47"/>
  <c r="AN54" i="47" s="1"/>
  <c r="AL53" i="47"/>
  <c r="AK53" i="47"/>
  <c r="AL54" i="47" s="1"/>
  <c r="D50" i="47"/>
  <c r="C50" i="47"/>
  <c r="D54" i="47" s="1"/>
  <c r="AP39" i="47"/>
  <c r="AM35" i="47"/>
  <c r="AM33" i="47"/>
  <c r="AM36" i="47"/>
  <c r="AM19" i="47"/>
  <c r="AM18" i="47"/>
  <c r="C17" i="47"/>
  <c r="C16" i="47"/>
  <c r="BH76" i="47"/>
  <c r="BG76" i="47"/>
  <c r="BF76" i="47"/>
  <c r="BE76" i="47"/>
  <c r="BD76" i="47"/>
  <c r="BC76" i="47"/>
  <c r="BB76" i="47"/>
  <c r="BA76" i="47"/>
  <c r="AZ76" i="47"/>
  <c r="AX76" i="47"/>
  <c r="AU76" i="47"/>
  <c r="AS76" i="47"/>
  <c r="AR76" i="47"/>
  <c r="AE76" i="47"/>
  <c r="AC76" i="47"/>
  <c r="AB76" i="47"/>
  <c r="Z76" i="47"/>
  <c r="X76" i="47"/>
  <c r="K76" i="47"/>
  <c r="I76" i="47"/>
  <c r="L76" i="47"/>
  <c r="G76" i="47"/>
  <c r="BZ54" i="47"/>
  <c r="BY54" i="47"/>
  <c r="BX54" i="47"/>
  <c r="BF54" i="47"/>
  <c r="BE54" i="47"/>
  <c r="BD54" i="47"/>
  <c r="BC54" i="47"/>
  <c r="AJ54" i="47"/>
  <c r="AI54" i="47"/>
  <c r="AH54" i="47"/>
  <c r="AG54" i="47"/>
  <c r="AF54" i="47"/>
  <c r="AE54" i="47"/>
  <c r="AD54" i="47"/>
  <c r="AC54" i="47"/>
  <c r="AB54" i="47"/>
  <c r="AA54" i="47"/>
  <c r="Z54" i="47"/>
  <c r="Y54" i="47"/>
  <c r="X54" i="47"/>
  <c r="W54" i="47"/>
  <c r="V54" i="47"/>
  <c r="U54" i="47"/>
  <c r="T54" i="47"/>
  <c r="S54" i="47"/>
  <c r="P54" i="47"/>
  <c r="O54" i="47"/>
  <c r="CG54" i="47"/>
  <c r="CE54" i="47"/>
  <c r="CD54" i="47"/>
  <c r="CB54" i="47"/>
  <c r="BW54" i="47"/>
  <c r="BV54" i="47"/>
  <c r="BT54" i="47"/>
  <c r="BR54" i="47"/>
  <c r="BO54" i="47"/>
  <c r="BL54" i="47"/>
  <c r="BJ54" i="47"/>
  <c r="BH54" i="47"/>
  <c r="BB54" i="47"/>
  <c r="AY54" i="47"/>
  <c r="AX54" i="47"/>
  <c r="AU54" i="47"/>
  <c r="AT54" i="47"/>
  <c r="AR54" i="47"/>
  <c r="AP54" i="47"/>
  <c r="R54" i="47"/>
  <c r="N54" i="47"/>
  <c r="L54" i="47"/>
  <c r="I54" i="47"/>
  <c r="H54" i="47"/>
  <c r="F54" i="47"/>
  <c r="CH39" i="47"/>
  <c r="BZ39" i="47"/>
  <c r="BT39" i="47"/>
  <c r="AX39" i="47"/>
  <c r="AL39" i="47"/>
  <c r="AJ39" i="47"/>
  <c r="AH39" i="47"/>
  <c r="AF39" i="47"/>
  <c r="AD39" i="47"/>
  <c r="AB39" i="47"/>
  <c r="Z39" i="47"/>
  <c r="X39" i="47"/>
  <c r="V39" i="47"/>
  <c r="T39" i="47"/>
  <c r="J39" i="47"/>
  <c r="H39" i="47"/>
  <c r="N39" i="47"/>
  <c r="L39" i="47"/>
  <c r="BX39" i="47"/>
  <c r="BV39" i="47"/>
  <c r="BF39" i="47"/>
  <c r="BD39" i="47"/>
  <c r="BB39" i="47"/>
  <c r="AZ39" i="47"/>
  <c r="CF39" i="47"/>
  <c r="CD39" i="47"/>
  <c r="CB39" i="47"/>
  <c r="BR39" i="47"/>
  <c r="BP39" i="47"/>
  <c r="BN39" i="47"/>
  <c r="BL39" i="47"/>
  <c r="BJ39" i="47"/>
  <c r="BH39" i="47"/>
  <c r="AT39" i="47"/>
  <c r="AR39" i="47"/>
  <c r="F39" i="47"/>
  <c r="R39" i="47"/>
  <c r="P39" i="47"/>
  <c r="AV39" i="47"/>
  <c r="CH20" i="47"/>
  <c r="CF20" i="47"/>
  <c r="BZ20" i="47"/>
  <c r="BX20" i="47"/>
  <c r="BF20" i="47"/>
  <c r="BD20" i="47"/>
  <c r="AZ20" i="47"/>
  <c r="AV20" i="47"/>
  <c r="AR20" i="47"/>
  <c r="AL20" i="47"/>
  <c r="AJ20" i="47"/>
  <c r="AH20" i="47"/>
  <c r="AF20" i="47"/>
  <c r="AD20" i="47"/>
  <c r="L20" i="47"/>
  <c r="J20" i="47"/>
  <c r="F20" i="47"/>
  <c r="BV20" i="47"/>
  <c r="BN20" i="47"/>
  <c r="BH20" i="47"/>
  <c r="AP20" i="47"/>
  <c r="BT20" i="47"/>
  <c r="BR20" i="47"/>
  <c r="BP20" i="47"/>
  <c r="BL20" i="47"/>
  <c r="BJ20" i="47"/>
  <c r="BB20" i="47"/>
  <c r="AT20" i="47"/>
  <c r="Z20" i="47"/>
  <c r="X20" i="47"/>
  <c r="V20" i="47"/>
  <c r="N20" i="47"/>
  <c r="AB20" i="47"/>
  <c r="P20" i="47"/>
  <c r="H20" i="47"/>
  <c r="CF19" i="44"/>
  <c r="AB17" i="44"/>
  <c r="AB16" i="44"/>
  <c r="R35" i="44"/>
  <c r="R34" i="44"/>
  <c r="CF36" i="44"/>
  <c r="CF35" i="44"/>
  <c r="R51" i="44"/>
  <c r="CH53" i="44"/>
  <c r="AZ75" i="44"/>
  <c r="AY74" i="44"/>
  <c r="AY75" i="44" s="1"/>
  <c r="AX74" i="44"/>
  <c r="AN20" i="47" l="1"/>
  <c r="D20" i="47"/>
  <c r="C54" i="47"/>
  <c r="AK54" i="47"/>
  <c r="AN39" i="47"/>
  <c r="O76" i="47"/>
  <c r="P76" i="47"/>
  <c r="R76" i="47"/>
  <c r="Q76" i="47"/>
  <c r="S76" i="47"/>
  <c r="T76" i="47"/>
  <c r="AN76" i="47"/>
  <c r="AM76" i="47"/>
  <c r="U76" i="47"/>
  <c r="V76" i="47"/>
  <c r="AP76" i="47"/>
  <c r="AO76" i="47"/>
  <c r="BG54" i="47"/>
  <c r="CC54" i="47"/>
  <c r="BI54" i="47"/>
  <c r="AQ54" i="47"/>
  <c r="BK54" i="47"/>
  <c r="CF54" i="47"/>
  <c r="CA54" i="47"/>
  <c r="D39" i="47"/>
  <c r="Q54" i="47"/>
  <c r="AQ76" i="47"/>
  <c r="W76" i="47"/>
  <c r="E54" i="47"/>
  <c r="CH54" i="47"/>
  <c r="N76" i="47"/>
  <c r="C76" i="47"/>
  <c r="G54" i="47"/>
  <c r="BP54" i="47"/>
  <c r="AA76" i="47"/>
  <c r="AV54" i="47"/>
  <c r="AI76" i="47"/>
  <c r="AW54" i="47"/>
  <c r="F76" i="47"/>
  <c r="J54" i="47"/>
  <c r="BS54" i="47"/>
  <c r="K54" i="47"/>
  <c r="AZ54" i="47"/>
  <c r="BU54" i="47"/>
  <c r="AM54" i="47"/>
  <c r="AO54" i="47"/>
  <c r="AT76" i="47"/>
  <c r="AS54" i="47"/>
  <c r="AY76" i="47"/>
  <c r="BQ54" i="47"/>
  <c r="AL76" i="47"/>
  <c r="AG76" i="47"/>
  <c r="M54" i="47"/>
  <c r="BA54" i="47"/>
  <c r="AK76" i="47"/>
  <c r="M76" i="47" l="1"/>
  <c r="AA16" i="44" l="1"/>
  <c r="AA17" i="44"/>
  <c r="CE19" i="44"/>
  <c r="CE18" i="44"/>
  <c r="Q35" i="44"/>
  <c r="Q34" i="44"/>
  <c r="CE36" i="44"/>
  <c r="CE35" i="44"/>
  <c r="R50" i="44"/>
  <c r="Q51" i="44"/>
  <c r="Q50" i="44"/>
  <c r="CG53" i="44"/>
  <c r="AX75" i="44"/>
  <c r="AW74" i="44"/>
  <c r="AW75" i="44" s="1"/>
  <c r="Z17" i="44"/>
  <c r="CD19" i="44"/>
  <c r="CD18" i="44"/>
  <c r="P35" i="44"/>
  <c r="CD36" i="44"/>
  <c r="CD35" i="44"/>
  <c r="CD33" i="44"/>
  <c r="CF53" i="44"/>
  <c r="AV74" i="44"/>
  <c r="AV75" i="44" l="1"/>
  <c r="AT75" i="44" l="1"/>
  <c r="AT74" i="44"/>
  <c r="CE53" i="44"/>
  <c r="CD53" i="44"/>
  <c r="P51" i="44"/>
  <c r="CC33" i="44"/>
  <c r="CC36" i="44"/>
  <c r="CC35" i="44"/>
  <c r="CB36" i="44"/>
  <c r="CB35" i="44"/>
  <c r="P34" i="44"/>
  <c r="CC18" i="44"/>
  <c r="CC19" i="44"/>
  <c r="CB18" i="44"/>
  <c r="CB19" i="44"/>
  <c r="X17" i="44"/>
  <c r="AR74" i="44" l="1"/>
  <c r="CB53" i="44"/>
  <c r="P50" i="44"/>
  <c r="CA36" i="44"/>
  <c r="CA35" i="44"/>
  <c r="CA33" i="44"/>
  <c r="BZ36" i="44"/>
  <c r="BZ35" i="44"/>
  <c r="P38" i="44"/>
  <c r="CA19" i="44"/>
  <c r="CA18" i="44"/>
  <c r="BZ19" i="44"/>
  <c r="N35" i="44" l="1"/>
  <c r="V17" i="44"/>
  <c r="BX19" i="44"/>
  <c r="BX35" i="44" l="1"/>
  <c r="BX36" i="44"/>
  <c r="CC53" i="44"/>
  <c r="N51" i="44"/>
  <c r="BZ53" i="44"/>
  <c r="AR75" i="44"/>
  <c r="AP74" i="44"/>
  <c r="Y17" i="44" l="1"/>
  <c r="W17" i="44"/>
  <c r="BY19" i="44"/>
  <c r="BW19" i="44"/>
  <c r="BW18" i="44"/>
  <c r="O38" i="44"/>
  <c r="O37" i="44"/>
  <c r="O35" i="44"/>
  <c r="O34" i="44"/>
  <c r="BY35" i="44"/>
  <c r="BY36" i="44"/>
  <c r="BW35" i="44"/>
  <c r="BW36" i="44"/>
  <c r="CA53" i="44"/>
  <c r="O51" i="44"/>
  <c r="O50" i="44"/>
  <c r="AU74" i="44" l="1"/>
  <c r="AU75" i="44" s="1"/>
  <c r="AS74" i="44"/>
  <c r="AS75" i="44" s="1"/>
  <c r="AQ74" i="44"/>
  <c r="AQ75" i="44" s="1"/>
  <c r="AP75" i="44"/>
  <c r="T17" i="44" l="1"/>
  <c r="BV19" i="44"/>
  <c r="N34" i="44"/>
  <c r="BV36" i="44"/>
  <c r="BV35" i="44"/>
  <c r="BX53" i="44"/>
  <c r="AN74" i="44"/>
  <c r="BY53" i="44" l="1"/>
  <c r="BW53" i="44"/>
  <c r="AN75" i="44"/>
  <c r="AO74" i="44"/>
  <c r="AO75" i="44" s="1"/>
  <c r="AM74" i="44"/>
  <c r="AM75" i="44" s="1"/>
  <c r="BU19" i="44"/>
  <c r="BT19" i="44"/>
  <c r="L35" i="44"/>
  <c r="BU36" i="44"/>
  <c r="BU35" i="44"/>
  <c r="BT36" i="44"/>
  <c r="BT35" i="44"/>
  <c r="N50" i="44"/>
  <c r="BV53" i="44"/>
  <c r="AL74" i="44"/>
  <c r="L51" i="44"/>
  <c r="BR19" i="44" l="1"/>
  <c r="L34" i="44"/>
  <c r="BS36" i="44"/>
  <c r="BS35" i="44"/>
  <c r="BR36" i="44"/>
  <c r="BR35" i="44"/>
  <c r="BT53" i="44"/>
  <c r="AL75" i="44"/>
  <c r="AJ74" i="44"/>
  <c r="M35" i="44" l="1"/>
  <c r="M38" i="44"/>
  <c r="M34" i="44"/>
  <c r="L38" i="44"/>
  <c r="L50" i="44"/>
  <c r="BU53" i="44"/>
  <c r="BS53" i="44"/>
  <c r="AK74" i="44"/>
  <c r="AK75" i="44" s="1"/>
  <c r="AJ75" i="44"/>
  <c r="AI74" i="44"/>
  <c r="AI75" i="44" s="1"/>
  <c r="BS19" i="44" l="1"/>
  <c r="BS18" i="44"/>
  <c r="U17" i="44"/>
  <c r="S17" i="44"/>
  <c r="M51" i="44"/>
  <c r="M50" i="44"/>
  <c r="BP19" i="44" l="1"/>
  <c r="BQ36" i="44"/>
  <c r="BQ35" i="44"/>
  <c r="BP36" i="44"/>
  <c r="BP35" i="44"/>
  <c r="BR53" i="44"/>
  <c r="AH74" i="44"/>
  <c r="R17" i="44" l="1"/>
  <c r="P16" i="44"/>
  <c r="AH75" i="44"/>
  <c r="BN19" i="44" l="1"/>
  <c r="BO36" i="44"/>
  <c r="BO35" i="44"/>
  <c r="BN36" i="44"/>
  <c r="BM35" i="44"/>
  <c r="BN35" i="44"/>
  <c r="BQ53" i="44"/>
  <c r="BP53" i="44"/>
  <c r="AG74" i="44"/>
  <c r="AG75" i="44" s="1"/>
  <c r="AF74" i="44"/>
  <c r="BM36" i="44" l="1"/>
  <c r="J35" i="44"/>
  <c r="J38" i="44" l="1"/>
  <c r="K34" i="44"/>
  <c r="K38" i="44"/>
  <c r="K35" i="44"/>
  <c r="K51" i="44"/>
  <c r="K50" i="44"/>
  <c r="BQ18" i="44" l="1"/>
  <c r="BQ19" i="44"/>
  <c r="BO19" i="44"/>
  <c r="BO18" i="44"/>
  <c r="Q17" i="44"/>
  <c r="N17" i="44" l="1"/>
  <c r="J34" i="44" l="1"/>
  <c r="J51" i="44"/>
  <c r="J50" i="44"/>
  <c r="AF75" i="44"/>
  <c r="BN53" i="44" l="1"/>
  <c r="AD74" i="44"/>
  <c r="BK35" i="44"/>
  <c r="BL35" i="44"/>
  <c r="BM19" i="44"/>
  <c r="BL19" i="44"/>
  <c r="AD75" i="44" l="1"/>
  <c r="BJ19" i="44" l="1"/>
  <c r="BJ18" i="44"/>
  <c r="BK19" i="44"/>
  <c r="BK18" i="44"/>
  <c r="BK36" i="44"/>
  <c r="BJ36" i="44"/>
  <c r="BJ35" i="44"/>
  <c r="BO53" i="44"/>
  <c r="BL53" i="44"/>
  <c r="BM53" i="44"/>
  <c r="AE74" i="44"/>
  <c r="AE75" i="44" s="1"/>
  <c r="AC74" i="44"/>
  <c r="AC75" i="44" s="1"/>
  <c r="AB74" i="44"/>
  <c r="O16" i="44" l="1"/>
  <c r="M17" i="44"/>
  <c r="L17" i="44"/>
  <c r="I35" i="44"/>
  <c r="I38" i="44"/>
  <c r="I34" i="44"/>
  <c r="I51" i="44"/>
  <c r="I50" i="44"/>
  <c r="BI53" i="44"/>
  <c r="BJ53" i="44"/>
  <c r="BI19" i="44" l="1"/>
  <c r="BI18" i="44"/>
  <c r="BH19" i="44" l="1"/>
  <c r="H38" i="44"/>
  <c r="BI35" i="44"/>
  <c r="BI36" i="44"/>
  <c r="BH35" i="44"/>
  <c r="BK53" i="44"/>
  <c r="BH53" i="44"/>
  <c r="AB75" i="44"/>
  <c r="Z74" i="44"/>
  <c r="BH18" i="44" l="1"/>
  <c r="H35" i="44"/>
  <c r="BG36" i="44"/>
  <c r="BG35" i="44"/>
  <c r="H51" i="44"/>
  <c r="H50" i="44"/>
  <c r="AA74" i="44"/>
  <c r="AA75" i="44" s="1"/>
  <c r="Z75" i="44"/>
  <c r="Y74" i="44"/>
  <c r="Y75" i="44" s="1"/>
  <c r="W74" i="44" l="1"/>
  <c r="X74" i="44"/>
  <c r="X75" i="44" s="1"/>
  <c r="BF53" i="44"/>
  <c r="BF36" i="44"/>
  <c r="BF35" i="44"/>
  <c r="H34" i="44"/>
  <c r="BG19" i="44"/>
  <c r="BF19" i="44"/>
  <c r="K17" i="44"/>
  <c r="V74" i="44" l="1"/>
  <c r="V75" i="44" s="1"/>
  <c r="BD53" i="44"/>
  <c r="BD35" i="44"/>
  <c r="BD36" i="44"/>
  <c r="BE19" i="44"/>
  <c r="BD19" i="44"/>
  <c r="BD18" i="44"/>
  <c r="J17" i="44"/>
  <c r="H16" i="44"/>
  <c r="F51" i="44"/>
  <c r="H17" i="44"/>
  <c r="BB18" i="44" l="1"/>
  <c r="BB19" i="44"/>
  <c r="BB36" i="44"/>
  <c r="BB35" i="44"/>
  <c r="BB53" i="44"/>
  <c r="T74" i="44"/>
  <c r="T75" i="44" s="1"/>
  <c r="F35" i="44"/>
  <c r="F50" i="44"/>
  <c r="BC19" i="44"/>
  <c r="AZ19" i="44"/>
  <c r="F34" i="44"/>
  <c r="BE36" i="44"/>
  <c r="BE35" i="44"/>
  <c r="BC36" i="44"/>
  <c r="BC35" i="44"/>
  <c r="AY36" i="44"/>
  <c r="AZ36" i="44"/>
  <c r="AZ35" i="44"/>
  <c r="G51" i="44"/>
  <c r="G50" i="44"/>
  <c r="BG53" i="44"/>
  <c r="BE53" i="44"/>
  <c r="BC53" i="44"/>
  <c r="AZ53" i="44"/>
  <c r="W75" i="44"/>
  <c r="R74" i="44"/>
  <c r="BA19" i="44" l="1"/>
  <c r="BA18" i="44"/>
  <c r="G35" i="44"/>
  <c r="G38" i="44"/>
  <c r="G34" i="44"/>
  <c r="F38" i="44"/>
  <c r="BA35" i="44"/>
  <c r="BA36" i="44"/>
  <c r="BA53" i="44"/>
  <c r="AY53" i="44"/>
  <c r="R75" i="44"/>
  <c r="U74" i="44"/>
  <c r="U75" i="44" s="1"/>
  <c r="S74" i="44"/>
  <c r="S75" i="44" s="1"/>
  <c r="Q74" i="44"/>
  <c r="Q75" i="44" s="1"/>
  <c r="AY19" i="44" l="1"/>
  <c r="AX18" i="44"/>
  <c r="AX19" i="44"/>
  <c r="AY35" i="44"/>
  <c r="AX36" i="44"/>
  <c r="AX35" i="44"/>
  <c r="AX53" i="44"/>
  <c r="P74" i="44"/>
  <c r="AV19" i="44" l="1"/>
  <c r="AW36" i="44"/>
  <c r="AW35" i="44"/>
  <c r="AV36" i="44"/>
  <c r="AV35" i="44"/>
  <c r="AW53" i="44"/>
  <c r="AV53" i="44"/>
  <c r="P75" i="44"/>
  <c r="N74" i="44"/>
  <c r="O74" i="44" l="1"/>
  <c r="O75" i="44" s="1"/>
  <c r="E51" i="44"/>
  <c r="E50" i="44"/>
  <c r="E38" i="44"/>
  <c r="E35" i="44"/>
  <c r="E34" i="44"/>
  <c r="AW19" i="44"/>
  <c r="AW18" i="44"/>
  <c r="G16" i="44"/>
  <c r="I17" i="44"/>
  <c r="G17" i="44"/>
  <c r="AU19" i="44" l="1"/>
  <c r="AT19" i="44"/>
  <c r="AU33" i="44"/>
  <c r="AU36" i="44"/>
  <c r="AU35" i="44"/>
  <c r="AT36" i="44"/>
  <c r="AT35" i="44"/>
  <c r="AU53" i="44"/>
  <c r="AT53" i="44"/>
  <c r="N75" i="44"/>
  <c r="L74" i="44"/>
  <c r="L75" i="44" s="1"/>
  <c r="AS36" i="44" l="1"/>
  <c r="AS35" i="44"/>
  <c r="AR36" i="44"/>
  <c r="AR35" i="44"/>
  <c r="AS19" i="44" l="1"/>
  <c r="AS18" i="44"/>
  <c r="AR19" i="44"/>
  <c r="AQ36" i="44"/>
  <c r="AQ35" i="44"/>
  <c r="AP36" i="44"/>
  <c r="AP35" i="44"/>
  <c r="AR53" i="44"/>
  <c r="AS53" i="44"/>
  <c r="M74" i="44"/>
  <c r="M75" i="44" s="1"/>
  <c r="K74" i="44"/>
  <c r="K75" i="44" s="1"/>
  <c r="J74" i="44"/>
  <c r="J75" i="44" s="1"/>
  <c r="CN2" i="44" l="1"/>
  <c r="AQ53" i="44"/>
  <c r="I74" i="44"/>
  <c r="I75" i="44" s="1"/>
  <c r="H74" i="44" l="1"/>
  <c r="AP53" i="44"/>
  <c r="AN36" i="44"/>
  <c r="AN35" i="44"/>
  <c r="AQ19" i="44"/>
  <c r="AQ18" i="44"/>
  <c r="AP18" i="44"/>
  <c r="AP19" i="44"/>
  <c r="F17" i="44"/>
  <c r="H75" i="44" l="1"/>
  <c r="F74" i="44"/>
  <c r="AN53" i="44"/>
  <c r="AO35" i="44"/>
  <c r="AO33" i="44"/>
  <c r="AO36" i="44"/>
  <c r="AO19" i="44" l="1"/>
  <c r="AO18" i="44"/>
  <c r="AN19" i="44"/>
  <c r="AN18" i="44"/>
  <c r="E17" i="44" l="1"/>
  <c r="D17" i="44"/>
  <c r="C17" i="44"/>
  <c r="D38" i="44"/>
  <c r="F75" i="44"/>
  <c r="AO53" i="44" l="1"/>
  <c r="AM53" i="44"/>
  <c r="AL53" i="44"/>
  <c r="D51" i="44"/>
  <c r="D34" i="44"/>
  <c r="AM36" i="44"/>
  <c r="AM35" i="44"/>
  <c r="AL36" i="44"/>
  <c r="AM19" i="44"/>
  <c r="AM18" i="44"/>
  <c r="AL19" i="44" l="1"/>
  <c r="AK19" i="44"/>
  <c r="G74" i="44" l="1"/>
  <c r="G75" i="44" s="1"/>
  <c r="E74" i="44"/>
  <c r="E75" i="44" s="1"/>
  <c r="D74" i="44"/>
  <c r="D75" i="44" s="1"/>
  <c r="C74" i="44"/>
  <c r="C75" i="44" s="1"/>
  <c r="AJ17" i="39" l="1"/>
  <c r="CD19" i="39"/>
  <c r="CC19" i="39"/>
  <c r="V35" i="39"/>
  <c r="V34" i="39"/>
  <c r="CF35" i="39"/>
  <c r="CE36" i="39"/>
  <c r="CE35" i="39"/>
  <c r="V51" i="39"/>
  <c r="V50" i="39"/>
  <c r="CD53" i="39"/>
  <c r="CC53" i="39"/>
  <c r="AV74" i="39"/>
  <c r="AV75" i="39" s="1"/>
  <c r="AU75" i="39"/>
  <c r="AU74" i="39"/>
  <c r="C51" i="44"/>
  <c r="C50" i="44"/>
  <c r="C38" i="44"/>
  <c r="C35" i="44"/>
  <c r="D35" i="44" s="1"/>
  <c r="C34" i="44"/>
  <c r="D20" i="44"/>
  <c r="BH76" i="44"/>
  <c r="BG76" i="44"/>
  <c r="BF76" i="44"/>
  <c r="BE76" i="44"/>
  <c r="BD76" i="44"/>
  <c r="BC76" i="44"/>
  <c r="BB76" i="44"/>
  <c r="BA76" i="44"/>
  <c r="AZ76" i="44"/>
  <c r="AY76" i="44"/>
  <c r="AX76" i="44"/>
  <c r="AU76" i="44"/>
  <c r="P76" i="44"/>
  <c r="O76" i="44"/>
  <c r="AN76" i="44"/>
  <c r="T76" i="44"/>
  <c r="AT76" i="44"/>
  <c r="AR76" i="44"/>
  <c r="X76" i="44"/>
  <c r="N76" i="44"/>
  <c r="L76" i="44"/>
  <c r="G76" i="44"/>
  <c r="F76" i="44"/>
  <c r="D76" i="44"/>
  <c r="CH54" i="44"/>
  <c r="CG54" i="44"/>
  <c r="CF54" i="44"/>
  <c r="CE54" i="44"/>
  <c r="CD54" i="44"/>
  <c r="CC54" i="44"/>
  <c r="BZ54" i="44"/>
  <c r="BY54" i="44"/>
  <c r="BX54" i="44"/>
  <c r="BW54" i="44"/>
  <c r="BV54" i="44"/>
  <c r="BU54" i="44"/>
  <c r="BT54" i="44"/>
  <c r="BS54" i="44"/>
  <c r="BR54" i="44"/>
  <c r="BQ54" i="44"/>
  <c r="BP54" i="44"/>
  <c r="BO54" i="44"/>
  <c r="BM54" i="44"/>
  <c r="BL54" i="44"/>
  <c r="BK54" i="44"/>
  <c r="BF54" i="44"/>
  <c r="BE54" i="44"/>
  <c r="BD54" i="44"/>
  <c r="BC54" i="44"/>
  <c r="BB54" i="44"/>
  <c r="BA54" i="44"/>
  <c r="AZ54" i="44"/>
  <c r="AY54" i="44"/>
  <c r="AX54" i="44"/>
  <c r="AW54" i="44"/>
  <c r="AV54" i="44"/>
  <c r="AU54" i="44"/>
  <c r="AT54" i="44"/>
  <c r="AS54" i="44"/>
  <c r="AR54" i="44"/>
  <c r="AQ54" i="44"/>
  <c r="AL54" i="44"/>
  <c r="AK54" i="44"/>
  <c r="AJ54" i="44"/>
  <c r="AI54" i="44"/>
  <c r="AH54" i="44"/>
  <c r="AG54" i="44"/>
  <c r="AF54" i="44"/>
  <c r="AE54" i="44"/>
  <c r="AD54" i="44"/>
  <c r="AC54" i="44"/>
  <c r="AB54" i="44"/>
  <c r="AA54" i="44"/>
  <c r="Z54" i="44"/>
  <c r="Y54" i="44"/>
  <c r="X54" i="44"/>
  <c r="W54" i="44"/>
  <c r="U54" i="44"/>
  <c r="V54" i="44"/>
  <c r="T54" i="44"/>
  <c r="R54" i="44"/>
  <c r="P54" i="44"/>
  <c r="N54" i="44"/>
  <c r="L54" i="44"/>
  <c r="CH39" i="44"/>
  <c r="CF39" i="44"/>
  <c r="BZ39" i="44"/>
  <c r="BV39" i="44"/>
  <c r="BT39" i="44"/>
  <c r="BR39" i="44"/>
  <c r="BF39" i="44"/>
  <c r="BD39" i="44"/>
  <c r="AL39" i="44"/>
  <c r="AJ39" i="44"/>
  <c r="AH39" i="44"/>
  <c r="AF39" i="44"/>
  <c r="AD39" i="44"/>
  <c r="AB39" i="44"/>
  <c r="Z39" i="44"/>
  <c r="X39" i="44"/>
  <c r="V39" i="44"/>
  <c r="T39" i="44"/>
  <c r="R39" i="44"/>
  <c r="P39" i="44"/>
  <c r="L39" i="44"/>
  <c r="BX39" i="44"/>
  <c r="AZ39" i="44"/>
  <c r="CD39" i="44"/>
  <c r="CB39" i="44"/>
  <c r="BP39" i="44"/>
  <c r="BN39" i="44"/>
  <c r="BL39" i="44"/>
  <c r="BJ39" i="44"/>
  <c r="BH39" i="44"/>
  <c r="BB39" i="44"/>
  <c r="AX39" i="44"/>
  <c r="AV39" i="44"/>
  <c r="AT39" i="44"/>
  <c r="AR39" i="44"/>
  <c r="AP39" i="44"/>
  <c r="AN39" i="44"/>
  <c r="N39" i="44"/>
  <c r="J39" i="44"/>
  <c r="CH20" i="44"/>
  <c r="CF20" i="44"/>
  <c r="BZ20" i="44"/>
  <c r="BX20" i="44"/>
  <c r="BJ20" i="44"/>
  <c r="BH20" i="44"/>
  <c r="BF20" i="44"/>
  <c r="BD20" i="44"/>
  <c r="BB20" i="44"/>
  <c r="AZ20" i="44"/>
  <c r="AT20" i="44"/>
  <c r="AP20" i="44"/>
  <c r="AL20" i="44"/>
  <c r="AH20" i="44"/>
  <c r="AF20" i="44"/>
  <c r="AD20" i="44"/>
  <c r="AB20" i="44"/>
  <c r="Z20" i="44"/>
  <c r="X20" i="44"/>
  <c r="V20" i="44"/>
  <c r="J20" i="44"/>
  <c r="H20" i="44"/>
  <c r="F20" i="44"/>
  <c r="BV20" i="44"/>
  <c r="BT20" i="44"/>
  <c r="BR20" i="44"/>
  <c r="BP20" i="44"/>
  <c r="BN20" i="44"/>
  <c r="BL20" i="44"/>
  <c r="AV20" i="44"/>
  <c r="AN20" i="44"/>
  <c r="AJ20" i="44"/>
  <c r="P20" i="44"/>
  <c r="N20" i="44"/>
  <c r="L20" i="44"/>
  <c r="D54" i="44" l="1"/>
  <c r="C54" i="44"/>
  <c r="D39" i="44"/>
  <c r="V76" i="44"/>
  <c r="U76" i="44"/>
  <c r="F39" i="44"/>
  <c r="AR20" i="44"/>
  <c r="H39" i="44"/>
  <c r="F54" i="44"/>
  <c r="E54" i="44"/>
  <c r="AN54" i="44"/>
  <c r="AM54" i="44"/>
  <c r="BH54" i="44"/>
  <c r="BG54" i="44"/>
  <c r="CB54" i="44"/>
  <c r="CA54" i="44"/>
  <c r="H54" i="44"/>
  <c r="G54" i="44"/>
  <c r="AP54" i="44"/>
  <c r="AO54" i="44"/>
  <c r="BJ54" i="44"/>
  <c r="BI54" i="44"/>
  <c r="R76" i="44"/>
  <c r="Q76" i="44"/>
  <c r="AL76" i="44"/>
  <c r="AP76" i="44"/>
  <c r="AO76" i="44"/>
  <c r="J54" i="44"/>
  <c r="I54" i="44"/>
  <c r="I76" i="44"/>
  <c r="AM76" i="44"/>
  <c r="AQ76" i="44"/>
  <c r="AS76" i="44"/>
  <c r="W76" i="44"/>
  <c r="Z76" i="44"/>
  <c r="AA76" i="44"/>
  <c r="AB76" i="44"/>
  <c r="AC76" i="44"/>
  <c r="AE76" i="44"/>
  <c r="AG76" i="44"/>
  <c r="S76" i="44"/>
  <c r="K54" i="44"/>
  <c r="M54" i="44"/>
  <c r="C76" i="44"/>
  <c r="O54" i="44"/>
  <c r="E76" i="44"/>
  <c r="Q54" i="44"/>
  <c r="S54" i="44"/>
  <c r="K76" i="44"/>
  <c r="AI76" i="44"/>
  <c r="AK76" i="44"/>
  <c r="M76" i="44"/>
  <c r="CB19" i="39" l="1"/>
  <c r="CB18" i="39"/>
  <c r="CD35" i="39"/>
  <c r="CB53" i="39"/>
  <c r="AT74" i="39"/>
  <c r="CN2" i="39" l="1"/>
  <c r="AH16" i="39"/>
  <c r="AF17" i="39"/>
  <c r="T35" i="39" l="1"/>
  <c r="U35" i="39" l="1"/>
  <c r="U38" i="39"/>
  <c r="U34" i="39"/>
  <c r="U51" i="39"/>
  <c r="U50" i="39"/>
  <c r="AI17" i="39"/>
  <c r="AT75" i="39" l="1"/>
  <c r="T51" i="39"/>
  <c r="T38" i="39"/>
  <c r="BZ19" i="39" l="1"/>
  <c r="BX19" i="39"/>
  <c r="T34" i="39"/>
  <c r="CB35" i="39"/>
  <c r="BZ53" i="39"/>
  <c r="AR74" i="39"/>
  <c r="AG16" i="39" l="1"/>
  <c r="T50" i="39"/>
  <c r="BZ35" i="39"/>
  <c r="BX53" i="39" l="1"/>
  <c r="AR75" i="39"/>
  <c r="AP74" i="39"/>
  <c r="AD17" i="39" l="1"/>
  <c r="S51" i="39" l="1"/>
  <c r="S50" i="39"/>
  <c r="BY53" i="39"/>
  <c r="S35" i="39"/>
  <c r="S38" i="39"/>
  <c r="S34" i="39"/>
  <c r="R35" i="39"/>
  <c r="AE17" i="39"/>
  <c r="AP75" i="39"/>
  <c r="CC35" i="39" l="1"/>
  <c r="CA36" i="39"/>
  <c r="CA35" i="39"/>
  <c r="BY35" i="39"/>
  <c r="CA18" i="39"/>
  <c r="CA19" i="39"/>
  <c r="BY19" i="39"/>
  <c r="BW19" i="39"/>
  <c r="BV19" i="39"/>
  <c r="BX36" i="39"/>
  <c r="BX35" i="39"/>
  <c r="R51" i="39"/>
  <c r="CA53" i="39"/>
  <c r="BW53" i="39"/>
  <c r="BV53" i="39"/>
  <c r="AS75" i="39"/>
  <c r="AS74" i="39"/>
  <c r="AQ75" i="39"/>
  <c r="AQ74" i="39"/>
  <c r="AO75" i="39"/>
  <c r="AO74" i="39"/>
  <c r="AN74" i="39"/>
  <c r="R34" i="39" l="1"/>
  <c r="AB17" i="39"/>
  <c r="BT19" i="39"/>
  <c r="BV35" i="39"/>
  <c r="R50" i="39"/>
  <c r="BT53" i="39"/>
  <c r="AN75" i="39"/>
  <c r="AL74" i="39"/>
  <c r="Z17" i="39" l="1"/>
  <c r="BW35" i="39"/>
  <c r="BW36" i="39"/>
  <c r="AM74" i="39"/>
  <c r="AM75" i="39" s="1"/>
  <c r="BR19" i="39" l="1"/>
  <c r="BU35" i="39"/>
  <c r="BT35" i="39"/>
  <c r="BR53" i="39" l="1"/>
  <c r="X16" i="39"/>
  <c r="Q35" i="39" l="1"/>
  <c r="Q34" i="39"/>
  <c r="BU53" i="39"/>
  <c r="Q51" i="39"/>
  <c r="Q50" i="39"/>
  <c r="BU19" i="39"/>
  <c r="BU18" i="39"/>
  <c r="BS19" i="39"/>
  <c r="AC17" i="39"/>
  <c r="AA17" i="39"/>
  <c r="X17" i="39" l="1"/>
  <c r="P35" i="39"/>
  <c r="P51" i="39"/>
  <c r="AL75" i="39"/>
  <c r="BS53" i="39" l="1"/>
  <c r="AK74" i="39" l="1"/>
  <c r="AK75" i="39" s="1"/>
  <c r="AJ74" i="39"/>
  <c r="AJ75" i="39" s="1"/>
  <c r="P34" i="39"/>
  <c r="BP53" i="39" l="1"/>
  <c r="BP19" i="39" l="1"/>
  <c r="BR35" i="39"/>
  <c r="AH74" i="39"/>
  <c r="BQ53" i="39" l="1"/>
  <c r="BQ19" i="39" l="1"/>
  <c r="BQ18" i="39"/>
  <c r="BS35" i="39"/>
  <c r="AI74" i="39"/>
  <c r="AI75" i="39" s="1"/>
  <c r="AH75" i="39"/>
  <c r="BO19" i="39" l="1"/>
  <c r="BN19" i="39"/>
  <c r="N35" i="39"/>
  <c r="BQ35" i="39"/>
  <c r="BP35" i="39"/>
  <c r="P50" i="39"/>
  <c r="AF74" i="39"/>
  <c r="BO53" i="39" l="1"/>
  <c r="BN53" i="39"/>
  <c r="BO35" i="39" l="1"/>
  <c r="BN35" i="39"/>
  <c r="BM19" i="39"/>
  <c r="BM18" i="39"/>
  <c r="BL19" i="39"/>
  <c r="AG74" i="39"/>
  <c r="AG75" i="39" s="1"/>
  <c r="AE74" i="39"/>
  <c r="AE75" i="39" s="1"/>
  <c r="AF75" i="39"/>
  <c r="AD74" i="39"/>
  <c r="AD75" i="39" l="1"/>
  <c r="O51" i="39"/>
  <c r="O50" i="39"/>
  <c r="O35" i="39"/>
  <c r="O38" i="39"/>
  <c r="O34" i="39"/>
  <c r="Y17" i="39"/>
  <c r="W17" i="39"/>
  <c r="W16" i="39"/>
  <c r="BL53" i="39"/>
  <c r="BM53" i="39"/>
  <c r="BM35" i="39" l="1"/>
  <c r="BL35" i="39"/>
  <c r="V17" i="39"/>
  <c r="BK19" i="39"/>
  <c r="BJ19" i="39"/>
  <c r="AC74" i="39"/>
  <c r="AC75" i="39" s="1"/>
  <c r="AB74" i="39"/>
  <c r="BJ53" i="39" l="1"/>
  <c r="N34" i="39" l="1"/>
  <c r="L35" i="39"/>
  <c r="N51" i="39" l="1"/>
  <c r="BK53" i="39"/>
  <c r="BI53" i="39"/>
  <c r="BJ35" i="39"/>
  <c r="BH19" i="39"/>
  <c r="R17" i="39"/>
  <c r="AB75" i="39"/>
  <c r="Z74" i="39"/>
  <c r="N50" i="39" l="1"/>
  <c r="BH53" i="39"/>
  <c r="T16" i="39" l="1"/>
  <c r="BG53" i="39" l="1"/>
  <c r="BF53" i="39"/>
  <c r="BE53" i="39"/>
  <c r="BK35" i="39" l="1"/>
  <c r="BI35" i="39"/>
  <c r="BH35" i="39"/>
  <c r="BI19" i="39"/>
  <c r="BG19" i="39"/>
  <c r="BF19" i="39"/>
  <c r="AA74" i="39"/>
  <c r="AA75" i="39" s="1"/>
  <c r="Y74" i="39"/>
  <c r="Y75" i="39" s="1"/>
  <c r="Z75" i="39"/>
  <c r="X74" i="39"/>
  <c r="X75" i="39" s="1"/>
  <c r="V74" i="39" l="1"/>
  <c r="BD53" i="39" l="1"/>
  <c r="L51" i="39"/>
  <c r="BF35" i="39" l="1"/>
  <c r="J35" i="39"/>
  <c r="BD19" i="39"/>
  <c r="P17" i="39"/>
  <c r="V75" i="39"/>
  <c r="M35" i="39"/>
  <c r="M38" i="39"/>
  <c r="M34" i="39"/>
  <c r="M51" i="39"/>
  <c r="M50" i="39"/>
  <c r="BE18" i="39" l="1"/>
  <c r="BE19" i="39"/>
  <c r="U17" i="39"/>
  <c r="L50" i="39" l="1"/>
  <c r="BB53" i="39" l="1"/>
  <c r="BC19" i="39"/>
  <c r="BB19" i="39"/>
  <c r="L34" i="39"/>
  <c r="BG35" i="39"/>
  <c r="BE35" i="39"/>
  <c r="BD35" i="39"/>
  <c r="W75" i="39"/>
  <c r="W74" i="39"/>
  <c r="U75" i="39"/>
  <c r="U74" i="39"/>
  <c r="T75" i="39"/>
  <c r="T74" i="39"/>
  <c r="BC53" i="39" l="1"/>
  <c r="AZ53" i="39"/>
  <c r="BA53" i="39" l="1"/>
  <c r="BC35" i="39"/>
  <c r="K34" i="39"/>
  <c r="BA19" i="39" l="1"/>
  <c r="AZ19" i="39"/>
  <c r="N17" i="39"/>
  <c r="BB35" i="39"/>
  <c r="AY53" i="39"/>
  <c r="S75" i="39"/>
  <c r="S74" i="39"/>
  <c r="R75" i="39"/>
  <c r="R74" i="39"/>
  <c r="J51" i="39" l="1"/>
  <c r="K35" i="39" l="1"/>
  <c r="K51" i="39"/>
  <c r="K50" i="39"/>
  <c r="S16" i="39"/>
  <c r="Q17" i="39"/>
  <c r="AY19" i="39" l="1"/>
  <c r="AX19" i="39"/>
  <c r="J34" i="39"/>
  <c r="BA35" i="39"/>
  <c r="AZ35" i="39"/>
  <c r="AW53" i="39"/>
  <c r="AX53" i="39"/>
  <c r="P74" i="39"/>
  <c r="J50" i="39" l="1"/>
  <c r="P75" i="39"/>
  <c r="AY36" i="39"/>
  <c r="AY35" i="39"/>
  <c r="AX18" i="39"/>
  <c r="AW19" i="39" l="1"/>
  <c r="AW18" i="39"/>
  <c r="AV19" i="39"/>
  <c r="L17" i="39"/>
  <c r="H35" i="39"/>
  <c r="AX35" i="39"/>
  <c r="Q74" i="39" l="1"/>
  <c r="Q75" i="39" s="1"/>
  <c r="O74" i="39"/>
  <c r="I38" i="39"/>
  <c r="AV53" i="39"/>
  <c r="AU53" i="39"/>
  <c r="H51" i="39"/>
  <c r="H50" i="39"/>
  <c r="J17" i="39"/>
  <c r="J16" i="39"/>
  <c r="AT53" i="39" l="1"/>
  <c r="I51" i="39" l="1"/>
  <c r="I50" i="39"/>
  <c r="I35" i="39"/>
  <c r="I34" i="39"/>
  <c r="O17" i="39"/>
  <c r="M17" i="39"/>
  <c r="AU19" i="39" l="1"/>
  <c r="AT19" i="39"/>
  <c r="H34" i="39"/>
  <c r="AW35" i="39"/>
  <c r="AV35" i="39"/>
  <c r="N75" i="39" l="1"/>
  <c r="N74" i="39"/>
  <c r="L75" i="39"/>
  <c r="L74" i="39"/>
  <c r="AS53" i="39" l="1"/>
  <c r="AR53" i="39"/>
  <c r="F50" i="39" l="1"/>
  <c r="M75" i="39" l="1"/>
  <c r="M74" i="39"/>
  <c r="AQ53" i="39" l="1"/>
  <c r="AP53" i="39"/>
  <c r="F51" i="39"/>
  <c r="K75" i="39"/>
  <c r="K74" i="39"/>
  <c r="J75" i="39"/>
  <c r="J74" i="39"/>
  <c r="AU35" i="39"/>
  <c r="AT35" i="39"/>
  <c r="F35" i="39"/>
  <c r="E38" i="39"/>
  <c r="AS19" i="39"/>
  <c r="AR18" i="39"/>
  <c r="AR19" i="39"/>
  <c r="G51" i="39"/>
  <c r="G50" i="39"/>
  <c r="G38" i="39"/>
  <c r="G35" i="39"/>
  <c r="G34" i="39"/>
  <c r="I16" i="39"/>
  <c r="K17" i="39"/>
  <c r="I17" i="39"/>
  <c r="H17" i="39" l="1"/>
  <c r="F34" i="39"/>
  <c r="I74" i="39"/>
  <c r="I75" i="39" s="1"/>
  <c r="AO53" i="39" l="1"/>
  <c r="H74" i="39"/>
  <c r="AS35" i="39"/>
  <c r="AR35" i="39"/>
  <c r="AQ18" i="39"/>
  <c r="AQ19" i="39"/>
  <c r="AP19" i="39"/>
  <c r="AN53" i="39" l="1"/>
  <c r="F17" i="39" l="1"/>
  <c r="H75" i="39"/>
  <c r="G75" i="39"/>
  <c r="E75" i="39"/>
  <c r="C75" i="39"/>
  <c r="G74" i="39"/>
  <c r="F74" i="39"/>
  <c r="F75" i="39" s="1"/>
  <c r="E74" i="39"/>
  <c r="D74" i="39"/>
  <c r="D75" i="39" s="1"/>
  <c r="C74" i="39"/>
  <c r="AM53" i="39" l="1"/>
  <c r="E51" i="39"/>
  <c r="E50" i="39"/>
  <c r="D51" i="39"/>
  <c r="D50" i="39"/>
  <c r="AQ35" i="39"/>
  <c r="AR39" i="39" s="1"/>
  <c r="AP35" i="39"/>
  <c r="E35" i="39"/>
  <c r="E34" i="39"/>
  <c r="AN18" i="39"/>
  <c r="AN19" i="39"/>
  <c r="AO19" i="39"/>
  <c r="AP20" i="39" s="1"/>
  <c r="G17" i="39"/>
  <c r="H20" i="39" s="1"/>
  <c r="D16" i="39"/>
  <c r="AL53" i="39"/>
  <c r="AK53" i="39"/>
  <c r="AL54" i="39" s="1"/>
  <c r="C51" i="39"/>
  <c r="C50" i="39"/>
  <c r="AO35" i="39"/>
  <c r="AP39" i="39" s="1"/>
  <c r="AN35" i="39"/>
  <c r="AM35" i="39"/>
  <c r="AN39" i="39" s="1"/>
  <c r="AL35" i="39"/>
  <c r="AK35" i="39"/>
  <c r="AL39" i="39" s="1"/>
  <c r="D35" i="39"/>
  <c r="C35" i="39"/>
  <c r="D34" i="39"/>
  <c r="C34" i="39"/>
  <c r="AM19" i="39"/>
  <c r="AL19" i="39"/>
  <c r="AK19" i="39"/>
  <c r="AL20" i="39" s="1"/>
  <c r="AM18" i="39"/>
  <c r="E17" i="39"/>
  <c r="F20" i="39" s="1"/>
  <c r="C16" i="39"/>
  <c r="D20" i="39" s="1"/>
  <c r="BH76" i="39"/>
  <c r="BG76" i="39"/>
  <c r="BF76" i="39"/>
  <c r="BE76" i="39"/>
  <c r="BD76" i="39"/>
  <c r="BC76" i="39"/>
  <c r="BB76" i="39"/>
  <c r="BA76" i="39"/>
  <c r="AZ76" i="39"/>
  <c r="AY76" i="39"/>
  <c r="AS76" i="39"/>
  <c r="AR76" i="39"/>
  <c r="AQ76" i="39"/>
  <c r="AP76" i="39"/>
  <c r="AO76" i="39"/>
  <c r="AN76" i="39"/>
  <c r="AM76" i="39"/>
  <c r="AL76" i="39"/>
  <c r="AG76" i="39"/>
  <c r="AE76" i="39"/>
  <c r="Z76" i="39"/>
  <c r="Y76" i="39"/>
  <c r="X76" i="39"/>
  <c r="W76" i="39"/>
  <c r="V76" i="39"/>
  <c r="U76" i="39"/>
  <c r="R76" i="39"/>
  <c r="Q76" i="39"/>
  <c r="P76" i="39"/>
  <c r="O76" i="39"/>
  <c r="N76" i="39"/>
  <c r="AU76" i="39"/>
  <c r="AT76" i="39"/>
  <c r="AK76" i="39"/>
  <c r="M76" i="39"/>
  <c r="AI76" i="39"/>
  <c r="L76" i="39"/>
  <c r="I76" i="39"/>
  <c r="G76" i="39"/>
  <c r="E76" i="39"/>
  <c r="CH54" i="39"/>
  <c r="CG54" i="39"/>
  <c r="CF54" i="39"/>
  <c r="CE54" i="39"/>
  <c r="CD54" i="39"/>
  <c r="CC54" i="39"/>
  <c r="CB54" i="39"/>
  <c r="CA54" i="39"/>
  <c r="BZ54" i="39"/>
  <c r="BY54" i="39"/>
  <c r="BX54" i="39"/>
  <c r="BW54" i="39"/>
  <c r="BV54" i="39"/>
  <c r="BU54" i="39"/>
  <c r="BT54" i="39"/>
  <c r="BS54" i="39"/>
  <c r="BR54" i="39"/>
  <c r="BQ54" i="39"/>
  <c r="BP54" i="39"/>
  <c r="BO54" i="39"/>
  <c r="BM54" i="39"/>
  <c r="BL54" i="39"/>
  <c r="BK54" i="39"/>
  <c r="BJ54" i="39"/>
  <c r="BI54" i="39"/>
  <c r="BH54" i="39"/>
  <c r="BG54" i="39"/>
  <c r="BF54" i="39"/>
  <c r="BE54" i="39"/>
  <c r="BD54" i="39"/>
  <c r="BC54" i="39"/>
  <c r="BB54" i="39"/>
  <c r="BA54" i="39"/>
  <c r="AZ54" i="39"/>
  <c r="AY54" i="39"/>
  <c r="AX54" i="39"/>
  <c r="AW54" i="39"/>
  <c r="AV54" i="39"/>
  <c r="AU54" i="39"/>
  <c r="AT54" i="39"/>
  <c r="AS54" i="39"/>
  <c r="AR54" i="39"/>
  <c r="AQ54" i="39"/>
  <c r="AP54" i="39"/>
  <c r="AO54" i="39"/>
  <c r="AN54" i="39"/>
  <c r="AM54" i="39"/>
  <c r="AJ54" i="39"/>
  <c r="AI54" i="39"/>
  <c r="AH54" i="39"/>
  <c r="AG54" i="39"/>
  <c r="AF54" i="39"/>
  <c r="AE54" i="39"/>
  <c r="AD54" i="39"/>
  <c r="AC54" i="39"/>
  <c r="AB54" i="39"/>
  <c r="AA54" i="39"/>
  <c r="Z54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CH39" i="39"/>
  <c r="CF39" i="39"/>
  <c r="CD39" i="39"/>
  <c r="CB39" i="39"/>
  <c r="BZ39" i="39"/>
  <c r="BX39" i="39"/>
  <c r="BV39" i="39"/>
  <c r="BT39" i="39"/>
  <c r="BR39" i="39"/>
  <c r="BP39" i="39"/>
  <c r="BN39" i="39"/>
  <c r="BL39" i="39"/>
  <c r="BJ39" i="39"/>
  <c r="BH39" i="39"/>
  <c r="BF39" i="39"/>
  <c r="BD39" i="39"/>
  <c r="BB39" i="39"/>
  <c r="AZ39" i="39"/>
  <c r="AX39" i="39"/>
  <c r="AV39" i="39"/>
  <c r="AT39" i="39"/>
  <c r="AJ39" i="39"/>
  <c r="AH39" i="39"/>
  <c r="AF39" i="39"/>
  <c r="AD39" i="39"/>
  <c r="AB39" i="39"/>
  <c r="Z39" i="39"/>
  <c r="X39" i="39"/>
  <c r="V39" i="39"/>
  <c r="T39" i="39"/>
  <c r="R39" i="39"/>
  <c r="P39" i="39"/>
  <c r="N39" i="39"/>
  <c r="L39" i="39"/>
  <c r="J39" i="39"/>
  <c r="H39" i="39"/>
  <c r="CH20" i="39"/>
  <c r="CF20" i="39"/>
  <c r="BZ20" i="39"/>
  <c r="BX20" i="39"/>
  <c r="BV20" i="39"/>
  <c r="BT20" i="39"/>
  <c r="BR20" i="39"/>
  <c r="BP20" i="39"/>
  <c r="BN20" i="39"/>
  <c r="BL20" i="39"/>
  <c r="BJ20" i="39"/>
  <c r="BH20" i="39"/>
  <c r="BF20" i="39"/>
  <c r="BD20" i="39"/>
  <c r="BB20" i="39"/>
  <c r="AZ20" i="39"/>
  <c r="AV20" i="39"/>
  <c r="AT20" i="39"/>
  <c r="AR20" i="39"/>
  <c r="AJ20" i="39"/>
  <c r="AH20" i="39"/>
  <c r="AF20" i="39"/>
  <c r="AD20" i="39"/>
  <c r="AB20" i="39"/>
  <c r="Z20" i="39"/>
  <c r="X20" i="39"/>
  <c r="V20" i="39"/>
  <c r="P20" i="39"/>
  <c r="N20" i="39"/>
  <c r="L20" i="39"/>
  <c r="J20" i="39"/>
  <c r="D39" i="39" l="1"/>
  <c r="D54" i="39"/>
  <c r="AN20" i="39"/>
  <c r="C54" i="39"/>
  <c r="AK54" i="39"/>
  <c r="AB76" i="39"/>
  <c r="S76" i="39"/>
  <c r="T76" i="39"/>
  <c r="AA76" i="39"/>
  <c r="F76" i="39"/>
  <c r="AC76" i="39"/>
  <c r="F54" i="39"/>
  <c r="D76" i="39"/>
  <c r="K76" i="39"/>
  <c r="AX76" i="39"/>
  <c r="E54" i="39"/>
  <c r="F39" i="39"/>
  <c r="C76" i="39" l="1"/>
  <c r="T51" i="37" l="1"/>
  <c r="AD16" i="37" l="1"/>
  <c r="AF17" i="37"/>
  <c r="CD18" i="37"/>
  <c r="CD19" i="37"/>
  <c r="CC19" i="37"/>
  <c r="CC18" i="37"/>
  <c r="T35" i="37"/>
  <c r="T34" i="37"/>
  <c r="CF35" i="37"/>
  <c r="CE35" i="37"/>
  <c r="CD35" i="37"/>
  <c r="T50" i="37"/>
  <c r="CB53" i="37"/>
  <c r="CA53" i="37"/>
  <c r="BZ53" i="37"/>
  <c r="AV74" i="37"/>
  <c r="AV75" i="37" s="1"/>
  <c r="CC35" i="37" l="1"/>
  <c r="CB35" i="37"/>
  <c r="CB19" i="37"/>
  <c r="AU75" i="37"/>
  <c r="AU74" i="37"/>
  <c r="AT74" i="37"/>
  <c r="AT75" i="37" s="1"/>
  <c r="BX53" i="37" l="1"/>
  <c r="CA19" i="37"/>
  <c r="AE17" i="37"/>
  <c r="BZ35" i="37"/>
  <c r="AS75" i="37"/>
  <c r="AS74" i="37"/>
  <c r="AR74" i="37"/>
  <c r="AR75" i="37" s="1"/>
  <c r="CD53" i="36" l="1"/>
  <c r="S51" i="37"/>
  <c r="S50" i="37"/>
  <c r="R51" i="37"/>
  <c r="AP74" i="37"/>
  <c r="CA35" i="37"/>
  <c r="S34" i="37"/>
  <c r="S35" i="37"/>
  <c r="AC16" i="37"/>
  <c r="AB17" i="37"/>
  <c r="AB16" i="37"/>
  <c r="BZ19" i="37"/>
  <c r="BX19" i="37" l="1"/>
  <c r="R35" i="37"/>
  <c r="R34" i="37"/>
  <c r="BX36" i="37"/>
  <c r="BX35" i="37"/>
  <c r="AV74" i="36"/>
  <c r="AP75" i="37" l="1"/>
  <c r="BV53" i="37" l="1"/>
  <c r="R50" i="37"/>
  <c r="BV33" i="37"/>
  <c r="BV35" i="37"/>
  <c r="Z17" i="37"/>
  <c r="BV19" i="37"/>
  <c r="AN74" i="37"/>
  <c r="AN75" i="37" s="1"/>
  <c r="BT53" i="37"/>
  <c r="BT35" i="37"/>
  <c r="BT19" i="37"/>
  <c r="AA17" i="37" l="1"/>
  <c r="AA16" i="37"/>
  <c r="Q51" i="37" l="1"/>
  <c r="Q50" i="37"/>
  <c r="Q35" i="37"/>
  <c r="Q34" i="37"/>
  <c r="AL74" i="37" l="1"/>
  <c r="X17" i="37"/>
  <c r="V16" i="37"/>
  <c r="BR19" i="37" l="1"/>
  <c r="P35" i="37"/>
  <c r="P34" i="37"/>
  <c r="BR35" i="37"/>
  <c r="BR53" i="37"/>
  <c r="AL75" i="37"/>
  <c r="AJ74" i="37"/>
  <c r="AJ75" i="37" s="1"/>
  <c r="P51" i="37"/>
  <c r="V17" i="37" l="1"/>
  <c r="BP19" i="37"/>
  <c r="BP35" i="37"/>
  <c r="BP53" i="37"/>
  <c r="AH75" i="37"/>
  <c r="BN53" i="37" l="1"/>
  <c r="BM53" i="37"/>
  <c r="P50" i="37"/>
  <c r="BN35" i="37"/>
  <c r="BN19" i="37"/>
  <c r="BL19" i="37" l="1"/>
  <c r="N35" i="37"/>
  <c r="N34" i="37"/>
  <c r="BL35" i="37"/>
  <c r="BL53" i="37"/>
  <c r="AD74" i="37"/>
  <c r="O50" i="37"/>
  <c r="O51" i="37"/>
  <c r="O34" i="37"/>
  <c r="O35" i="37"/>
  <c r="W17" i="37" l="1"/>
  <c r="U17" i="37"/>
  <c r="U16" i="37"/>
  <c r="T17" i="37" l="1"/>
  <c r="AD75" i="37"/>
  <c r="AB75" i="37"/>
  <c r="AB74" i="37"/>
  <c r="BJ53" i="37"/>
  <c r="BJ35" i="37"/>
  <c r="BJ36" i="37"/>
  <c r="BJ18" i="37"/>
  <c r="BJ19" i="37"/>
  <c r="N51" i="37" l="1"/>
  <c r="N50" i="37"/>
  <c r="L34" i="37"/>
  <c r="R17" i="37"/>
  <c r="S17" i="37" l="1"/>
  <c r="M35" i="37"/>
  <c r="M38" i="37"/>
  <c r="M34" i="37"/>
  <c r="M51" i="37"/>
  <c r="M50" i="37"/>
  <c r="P16" i="37" l="1"/>
  <c r="BH19" i="37"/>
  <c r="L35" i="37"/>
  <c r="BH35" i="37"/>
  <c r="BH53" i="37"/>
  <c r="X75" i="37" l="1"/>
  <c r="X74" i="37"/>
  <c r="BF53" i="37"/>
  <c r="L51" i="37"/>
  <c r="L50" i="37"/>
  <c r="BF36" i="37"/>
  <c r="BF35" i="37"/>
  <c r="BF19" i="37"/>
  <c r="P17" i="37"/>
  <c r="CN2" i="37" l="1"/>
  <c r="V75" i="37"/>
  <c r="V74" i="37"/>
  <c r="BD53" i="37"/>
  <c r="BD35" i="37"/>
  <c r="BD19" i="37"/>
  <c r="Q17" i="37" l="1"/>
  <c r="O17" i="37"/>
  <c r="O16" i="37"/>
  <c r="BB19" i="37"/>
  <c r="K35" i="37"/>
  <c r="K34" i="37"/>
  <c r="BB35" i="37"/>
  <c r="K51" i="37"/>
  <c r="K50" i="37"/>
  <c r="BB53" i="37"/>
  <c r="N17" i="37"/>
  <c r="J35" i="37"/>
  <c r="J34" i="37"/>
  <c r="BA35" i="37"/>
  <c r="J51" i="37"/>
  <c r="AZ19" i="37"/>
  <c r="AZ35" i="37"/>
  <c r="J50" i="37"/>
  <c r="AZ53" i="37" l="1"/>
  <c r="R74" i="37"/>
  <c r="R75" i="37" s="1"/>
  <c r="T35" i="36"/>
  <c r="M17" i="37" l="1"/>
  <c r="L17" i="37"/>
  <c r="AX19" i="37"/>
  <c r="AX18" i="37"/>
  <c r="AX35" i="37"/>
  <c r="AX53" i="37"/>
  <c r="P75" i="37"/>
  <c r="P74" i="37"/>
  <c r="I51" i="37"/>
  <c r="I50" i="37"/>
  <c r="I35" i="37"/>
  <c r="I34" i="37"/>
  <c r="J16" i="37"/>
  <c r="AV19" i="37" l="1"/>
  <c r="H35" i="37"/>
  <c r="H34" i="37"/>
  <c r="AV36" i="37"/>
  <c r="AV35" i="37"/>
  <c r="H51" i="37"/>
  <c r="AV53" i="37"/>
  <c r="N74" i="37"/>
  <c r="M1714" i="20" l="1"/>
  <c r="J17" i="37"/>
  <c r="H50" i="37"/>
  <c r="N75" i="37"/>
  <c r="L74" i="37" l="1"/>
  <c r="AT53" i="37"/>
  <c r="AT35" i="37"/>
  <c r="AT19" i="37"/>
  <c r="BY19" i="37" l="1"/>
  <c r="BW19" i="37"/>
  <c r="BU19" i="37"/>
  <c r="BS19" i="37"/>
  <c r="BQ19" i="37"/>
  <c r="BO19" i="37"/>
  <c r="BM19" i="37"/>
  <c r="BK19" i="37"/>
  <c r="BI19" i="37"/>
  <c r="BI18" i="37"/>
  <c r="BG19" i="37"/>
  <c r="BE19" i="37"/>
  <c r="BC19" i="37"/>
  <c r="BA19" i="37"/>
  <c r="AY19" i="37"/>
  <c r="AW19" i="37"/>
  <c r="AU19" i="37"/>
  <c r="AS19" i="37"/>
  <c r="I17" i="37"/>
  <c r="I16" i="37"/>
  <c r="AT18" i="37"/>
  <c r="G35" i="37"/>
  <c r="G34" i="37"/>
  <c r="BY35" i="37"/>
  <c r="BW35" i="37"/>
  <c r="BU35" i="37"/>
  <c r="BS35" i="37"/>
  <c r="BQ35" i="37"/>
  <c r="BO35" i="37"/>
  <c r="BK35" i="37"/>
  <c r="BI36" i="37"/>
  <c r="BI35" i="37"/>
  <c r="BG35" i="37"/>
  <c r="BE35" i="37"/>
  <c r="BC35" i="37"/>
  <c r="AY35" i="37"/>
  <c r="AW35" i="37"/>
  <c r="AU36" i="37"/>
  <c r="AU35" i="37"/>
  <c r="AS35" i="37"/>
  <c r="G51" i="37" l="1"/>
  <c r="G50" i="37"/>
  <c r="BY53" i="37"/>
  <c r="BW53" i="37"/>
  <c r="BU53" i="37"/>
  <c r="BS53" i="37"/>
  <c r="BQ53" i="37"/>
  <c r="BO53" i="37"/>
  <c r="BK53" i="37"/>
  <c r="BI53" i="37"/>
  <c r="BG53" i="37"/>
  <c r="BE53" i="37"/>
  <c r="BC53" i="37"/>
  <c r="BA53" i="37"/>
  <c r="AY53" i="37"/>
  <c r="AW53" i="37"/>
  <c r="AU53" i="37"/>
  <c r="AS53" i="37"/>
  <c r="L75" i="37"/>
  <c r="J74" i="37" l="1"/>
  <c r="AR53" i="37"/>
  <c r="AR35" i="37"/>
  <c r="AR36" i="37"/>
  <c r="AR19" i="37"/>
  <c r="F35" i="37" l="1"/>
  <c r="F34" i="37"/>
  <c r="J75" i="37"/>
  <c r="H74" i="37" l="1"/>
  <c r="AQ35" i="37"/>
  <c r="AQ36" i="37"/>
  <c r="AP35" i="37"/>
  <c r="AQ19" i="37"/>
  <c r="AP19" i="37"/>
  <c r="F38" i="37" l="1"/>
  <c r="AK75" i="37" l="1"/>
  <c r="AI74" i="37"/>
  <c r="AI75" i="37" s="1"/>
  <c r="AC74" i="37"/>
  <c r="AC75" i="37" s="1"/>
  <c r="AA74" i="37"/>
  <c r="AA75" i="37" s="1"/>
  <c r="U75" i="37"/>
  <c r="S74" i="37"/>
  <c r="S75" i="37" s="1"/>
  <c r="Q74" i="37"/>
  <c r="Q75" i="37" s="1"/>
  <c r="O74" i="37"/>
  <c r="O75" i="37" s="1"/>
  <c r="M75" i="37"/>
  <c r="K74" i="37"/>
  <c r="K75" i="37" s="1"/>
  <c r="I74" i="37"/>
  <c r="I75" i="37" s="1"/>
  <c r="H17" i="37" l="1"/>
  <c r="AO19" i="37"/>
  <c r="AN19" i="37"/>
  <c r="D38" i="37"/>
  <c r="AO35" i="37"/>
  <c r="AN35" i="37"/>
  <c r="F50" i="37"/>
  <c r="F51" i="37"/>
  <c r="E51" i="37"/>
  <c r="E50" i="37"/>
  <c r="AQ53" i="37"/>
  <c r="AP53" i="37"/>
  <c r="AO53" i="37"/>
  <c r="AN53" i="37"/>
  <c r="H75" i="37" l="1"/>
  <c r="F74" i="37" l="1"/>
  <c r="F75" i="37" s="1"/>
  <c r="E54" i="37"/>
  <c r="D51" i="37"/>
  <c r="D50" i="37"/>
  <c r="D35" i="37"/>
  <c r="D34" i="37"/>
  <c r="E35" i="37"/>
  <c r="E38" i="37"/>
  <c r="E34" i="37"/>
  <c r="G17" i="37"/>
  <c r="H20" i="37" s="1"/>
  <c r="F17" i="37"/>
  <c r="AD17" i="36"/>
  <c r="E17" i="37"/>
  <c r="F20" i="37" s="1"/>
  <c r="D17" i="37"/>
  <c r="C17" i="37"/>
  <c r="D16" i="37"/>
  <c r="C16" i="37"/>
  <c r="AM19" i="37"/>
  <c r="AN20" i="37" s="1"/>
  <c r="AL19" i="37"/>
  <c r="AK19" i="37"/>
  <c r="AL20" i="37" s="1"/>
  <c r="AM35" i="37"/>
  <c r="AN39" i="37" s="1"/>
  <c r="AL35" i="37"/>
  <c r="AK35" i="37"/>
  <c r="AL39" i="37" s="1"/>
  <c r="C38" i="37"/>
  <c r="C35" i="37"/>
  <c r="C34" i="37"/>
  <c r="C51" i="37"/>
  <c r="C50" i="37"/>
  <c r="AM53" i="37"/>
  <c r="AM54" i="37" s="1"/>
  <c r="AL53" i="37"/>
  <c r="AK53" i="37"/>
  <c r="AK54" i="37" s="1"/>
  <c r="G75" i="37"/>
  <c r="E75" i="37"/>
  <c r="G74" i="37"/>
  <c r="E74" i="37"/>
  <c r="D74" i="37"/>
  <c r="D75" i="37" s="1"/>
  <c r="C74" i="37"/>
  <c r="C75" i="37" s="1"/>
  <c r="BH76" i="37"/>
  <c r="BG76" i="37"/>
  <c r="BF76" i="37"/>
  <c r="BE76" i="37"/>
  <c r="BD76" i="37"/>
  <c r="BC76" i="37"/>
  <c r="BB76" i="37"/>
  <c r="BA76" i="37"/>
  <c r="AZ76" i="37"/>
  <c r="AY76" i="37"/>
  <c r="V76" i="37"/>
  <c r="U76" i="37"/>
  <c r="T76" i="37"/>
  <c r="S76" i="37"/>
  <c r="L76" i="37"/>
  <c r="AX76" i="37"/>
  <c r="AU76" i="37"/>
  <c r="AN76" i="37"/>
  <c r="AI76" i="37"/>
  <c r="AG76" i="37"/>
  <c r="AE76" i="37"/>
  <c r="AC76" i="37"/>
  <c r="AB76" i="37"/>
  <c r="Z76" i="37"/>
  <c r="R76" i="37"/>
  <c r="CH54" i="37"/>
  <c r="CG54" i="37"/>
  <c r="CF54" i="37"/>
  <c r="CE54" i="37"/>
  <c r="CC54" i="37"/>
  <c r="CA54" i="37"/>
  <c r="BY54" i="37"/>
  <c r="BU54" i="37"/>
  <c r="BQ54" i="37"/>
  <c r="AJ54" i="37"/>
  <c r="AI54" i="37"/>
  <c r="AH54" i="37"/>
  <c r="AG54" i="37"/>
  <c r="AF54" i="37"/>
  <c r="AE54" i="37"/>
  <c r="AD54" i="37"/>
  <c r="AC54" i="37"/>
  <c r="AB54" i="37"/>
  <c r="AA54" i="37"/>
  <c r="Z54" i="37"/>
  <c r="Y54" i="37"/>
  <c r="X54" i="37"/>
  <c r="W54" i="37"/>
  <c r="V54" i="37"/>
  <c r="U54" i="37"/>
  <c r="R54" i="37"/>
  <c r="Q54" i="37"/>
  <c r="P54" i="37"/>
  <c r="O54" i="37"/>
  <c r="CD54" i="37"/>
  <c r="CB54" i="37"/>
  <c r="BZ54" i="37"/>
  <c r="BX54" i="37"/>
  <c r="BV54" i="37"/>
  <c r="BS54" i="37"/>
  <c r="BR54" i="37"/>
  <c r="BO54" i="37"/>
  <c r="BM54" i="37"/>
  <c r="BL54" i="37"/>
  <c r="BJ54" i="37"/>
  <c r="BH54" i="37"/>
  <c r="BF54" i="37"/>
  <c r="BD54" i="37"/>
  <c r="BB54" i="37"/>
  <c r="AZ54" i="37"/>
  <c r="AX54" i="37"/>
  <c r="AV54" i="37"/>
  <c r="AT54" i="37"/>
  <c r="AQ54" i="37"/>
  <c r="AP54" i="37"/>
  <c r="M54" i="37"/>
  <c r="S54" i="37"/>
  <c r="N54" i="37"/>
  <c r="K54" i="37"/>
  <c r="J54" i="37"/>
  <c r="H54" i="37"/>
  <c r="CH39" i="37"/>
  <c r="CF39" i="37"/>
  <c r="CB39" i="37"/>
  <c r="BZ39" i="37"/>
  <c r="BH39" i="37"/>
  <c r="BF39" i="37"/>
  <c r="BD39" i="37"/>
  <c r="BB39" i="37"/>
  <c r="AX39" i="37"/>
  <c r="AV39" i="37"/>
  <c r="AT39" i="37"/>
  <c r="AR39" i="37"/>
  <c r="AP39" i="37"/>
  <c r="AJ39" i="37"/>
  <c r="AH39" i="37"/>
  <c r="AF39" i="37"/>
  <c r="AD39" i="37"/>
  <c r="AB39" i="37"/>
  <c r="Z39" i="37"/>
  <c r="X39" i="37"/>
  <c r="V39" i="37"/>
  <c r="T39" i="37"/>
  <c r="R39" i="37"/>
  <c r="P39" i="37"/>
  <c r="N39" i="37"/>
  <c r="CD39" i="37"/>
  <c r="BX39" i="37"/>
  <c r="BT39" i="37"/>
  <c r="BP39" i="37"/>
  <c r="BN39" i="37"/>
  <c r="BL39" i="37"/>
  <c r="BJ39" i="37"/>
  <c r="AZ39" i="37"/>
  <c r="H39" i="37"/>
  <c r="L39" i="37"/>
  <c r="J39" i="37"/>
  <c r="BV39" i="37"/>
  <c r="BR39" i="37"/>
  <c r="CH20" i="37"/>
  <c r="CF20" i="37"/>
  <c r="BZ20" i="37"/>
  <c r="BN20" i="37"/>
  <c r="BL20" i="37"/>
  <c r="BJ20" i="37"/>
  <c r="AR20" i="37"/>
  <c r="AJ20" i="37"/>
  <c r="AH20" i="37"/>
  <c r="AF20" i="37"/>
  <c r="AB20" i="37"/>
  <c r="Z20" i="37"/>
  <c r="X20" i="37"/>
  <c r="V20" i="37"/>
  <c r="P20" i="37"/>
  <c r="BT20" i="37"/>
  <c r="BH20" i="37"/>
  <c r="BF20" i="37"/>
  <c r="BX20" i="37"/>
  <c r="BV20" i="37"/>
  <c r="BR20" i="37"/>
  <c r="BP20" i="37"/>
  <c r="BD20" i="37"/>
  <c r="BB20" i="37"/>
  <c r="AZ20" i="37"/>
  <c r="AV20" i="37"/>
  <c r="AT20" i="37"/>
  <c r="AP20" i="37"/>
  <c r="AD20" i="37"/>
  <c r="N20" i="37"/>
  <c r="J20" i="37"/>
  <c r="L20" i="37"/>
  <c r="AB16" i="36"/>
  <c r="AB17" i="36"/>
  <c r="CD19" i="36"/>
  <c r="CC19" i="36"/>
  <c r="CB19" i="36"/>
  <c r="CD35" i="36"/>
  <c r="CC35" i="36"/>
  <c r="T51" i="36"/>
  <c r="T50" i="36"/>
  <c r="CC53" i="36"/>
  <c r="CB53" i="36"/>
  <c r="AV75" i="36"/>
  <c r="AU75" i="36"/>
  <c r="AU74" i="36"/>
  <c r="AT74" i="36"/>
  <c r="F39" i="37" l="1"/>
  <c r="D20" i="37"/>
  <c r="D54" i="37"/>
  <c r="D39" i="37"/>
  <c r="F54" i="37"/>
  <c r="C76" i="37"/>
  <c r="D76" i="37"/>
  <c r="X76" i="37"/>
  <c r="W76" i="37"/>
  <c r="AM76" i="37"/>
  <c r="BC54" i="37"/>
  <c r="BE54" i="37"/>
  <c r="AL54" i="37"/>
  <c r="BG54" i="37"/>
  <c r="G54" i="37"/>
  <c r="BP54" i="37"/>
  <c r="K76" i="37"/>
  <c r="AY54" i="37"/>
  <c r="L54" i="37"/>
  <c r="P76" i="37"/>
  <c r="BA54" i="37"/>
  <c r="Q76" i="37"/>
  <c r="AO76" i="37"/>
  <c r="C54" i="37"/>
  <c r="BK54" i="37"/>
  <c r="AR54" i="37"/>
  <c r="AU54" i="37"/>
  <c r="BT54" i="37"/>
  <c r="O76" i="37"/>
  <c r="AR76" i="37"/>
  <c r="BW54" i="37"/>
  <c r="E76" i="37"/>
  <c r="AS76" i="37"/>
  <c r="AP76" i="37"/>
  <c r="AQ76" i="37"/>
  <c r="Y76" i="37"/>
  <c r="AN54" i="37"/>
  <c r="AO54" i="37"/>
  <c r="BI54" i="37"/>
  <c r="N76" i="37"/>
  <c r="AA76" i="37"/>
  <c r="AS54" i="37"/>
  <c r="I76" i="37"/>
  <c r="T54" i="37"/>
  <c r="G76" i="37"/>
  <c r="AL76" i="37"/>
  <c r="AK76" i="37"/>
  <c r="I54" i="37"/>
  <c r="AW54" i="37"/>
  <c r="M76" i="37" l="1"/>
  <c r="AT76" i="37"/>
  <c r="F76" i="37"/>
  <c r="AT75" i="36" l="1"/>
  <c r="AS74" i="36"/>
  <c r="AS75" i="36" s="1"/>
  <c r="CA53" i="36"/>
  <c r="CA54" i="36" s="1"/>
  <c r="CB35" i="36"/>
  <c r="CA35" i="36"/>
  <c r="R38" i="36"/>
  <c r="R37" i="36"/>
  <c r="T34" i="36"/>
  <c r="CA19" i="36"/>
  <c r="BZ18" i="36"/>
  <c r="BZ19" i="36"/>
  <c r="BZ36" i="36"/>
  <c r="BZ35" i="36"/>
  <c r="R51" i="36"/>
  <c r="BY53" i="36"/>
  <c r="BZ53" i="36"/>
  <c r="AR74" i="36"/>
  <c r="AC17" i="36"/>
  <c r="AA17" i="36"/>
  <c r="S51" i="36"/>
  <c r="S50" i="36"/>
  <c r="R50" i="36"/>
  <c r="S38" i="36"/>
  <c r="S35" i="36"/>
  <c r="S34" i="36"/>
  <c r="AA16" i="36"/>
  <c r="Z17" i="36"/>
  <c r="BY18" i="36" l="1"/>
  <c r="BY19" i="36"/>
  <c r="BX19" i="36"/>
  <c r="R35" i="36"/>
  <c r="BY36" i="36"/>
  <c r="BY35" i="36"/>
  <c r="BX35" i="36"/>
  <c r="BX53" i="36"/>
  <c r="AR75" i="36"/>
  <c r="AP74" i="36"/>
  <c r="AP75" i="36" s="1"/>
  <c r="R34" i="36"/>
  <c r="BW18" i="36"/>
  <c r="BW19" i="36"/>
  <c r="BV19" i="36"/>
  <c r="BV18" i="36"/>
  <c r="BW35" i="36"/>
  <c r="BV35" i="36"/>
  <c r="BW53" i="36"/>
  <c r="BV53" i="36"/>
  <c r="AN74" i="36"/>
  <c r="AQ74" i="36"/>
  <c r="AQ75" i="36" s="1"/>
  <c r="AO74" i="36"/>
  <c r="AO75" i="36" s="1"/>
  <c r="Q51" i="36"/>
  <c r="Q50" i="36"/>
  <c r="Q35" i="36"/>
  <c r="Q34" i="36"/>
  <c r="Q38" i="36"/>
  <c r="Q37" i="36"/>
  <c r="P38" i="36"/>
  <c r="P35" i="36"/>
  <c r="Y17" i="36"/>
  <c r="X17" i="36"/>
  <c r="P37" i="36" l="1"/>
  <c r="P51" i="36" l="1"/>
  <c r="AN75" i="36"/>
  <c r="AL74" i="36"/>
  <c r="AL75" i="36" s="1"/>
  <c r="BT53" i="36"/>
  <c r="BU53" i="36"/>
  <c r="P50" i="36"/>
  <c r="BU33" i="36"/>
  <c r="BU35" i="36"/>
  <c r="BU36" i="36"/>
  <c r="BT35" i="36"/>
  <c r="BU19" i="36"/>
  <c r="BU18" i="36"/>
  <c r="BT19" i="36"/>
  <c r="V17" i="36"/>
  <c r="P34" i="36"/>
  <c r="BS53" i="36"/>
  <c r="AJ74" i="36"/>
  <c r="BR53" i="36"/>
  <c r="BS35" i="36"/>
  <c r="BR35" i="36"/>
  <c r="N38" i="36"/>
  <c r="BS19" i="36"/>
  <c r="BR19" i="36"/>
  <c r="BR18" i="36"/>
  <c r="AJ75" i="36" l="1"/>
  <c r="O38" i="36" l="1"/>
  <c r="O37" i="36"/>
  <c r="O35" i="36"/>
  <c r="O34" i="36"/>
  <c r="O51" i="36"/>
  <c r="O50" i="36"/>
  <c r="U17" i="36"/>
  <c r="AM75" i="36" l="1"/>
  <c r="AM74" i="36"/>
  <c r="AK74" i="36"/>
  <c r="AK75" i="36" s="1"/>
  <c r="AH74" i="36"/>
  <c r="AH75" i="36" s="1"/>
  <c r="BQ53" i="36"/>
  <c r="BP53" i="36"/>
  <c r="BQ35" i="36"/>
  <c r="BQ33" i="36"/>
  <c r="BP35" i="36"/>
  <c r="M38" i="36"/>
  <c r="N35" i="36"/>
  <c r="BQ19" i="36"/>
  <c r="BQ18" i="36"/>
  <c r="BP19" i="36"/>
  <c r="T17" i="36"/>
  <c r="AF75" i="36"/>
  <c r="AF74" i="36"/>
  <c r="BN53" i="36"/>
  <c r="BO53" i="36"/>
  <c r="N51" i="36"/>
  <c r="BO36" i="36"/>
  <c r="BO35" i="36"/>
  <c r="BN35" i="36"/>
  <c r="N34" i="36"/>
  <c r="BO19" i="36"/>
  <c r="BO18" i="36"/>
  <c r="BN18" i="36"/>
  <c r="BN19" i="36"/>
  <c r="R17" i="36" l="1"/>
  <c r="BL53" i="36"/>
  <c r="BM53" i="36"/>
  <c r="BM36" i="36"/>
  <c r="BM35" i="36"/>
  <c r="BL35" i="36"/>
  <c r="BL33" i="36"/>
  <c r="L38" i="36"/>
  <c r="L37" i="36"/>
  <c r="L35" i="36"/>
  <c r="BM19" i="36"/>
  <c r="BM18" i="36"/>
  <c r="BL19" i="36"/>
  <c r="R16" i="36"/>
  <c r="K38" i="36" l="1"/>
  <c r="S17" i="36" l="1"/>
  <c r="P17" i="36"/>
  <c r="M35" i="36"/>
  <c r="M37" i="36"/>
  <c r="M34" i="36"/>
  <c r="N50" i="36"/>
  <c r="L51" i="36"/>
  <c r="M51" i="36"/>
  <c r="M50" i="36"/>
  <c r="AD75" i="36"/>
  <c r="AD74" i="36"/>
  <c r="BK19" i="36" l="1"/>
  <c r="J38" i="36" l="1"/>
  <c r="J37" i="36"/>
  <c r="BJ18" i="36"/>
  <c r="BJ19" i="36"/>
  <c r="BJ36" i="36"/>
  <c r="BJ35" i="36"/>
  <c r="L50" i="36"/>
  <c r="BJ53" i="36"/>
  <c r="AB75" i="36"/>
  <c r="AB74" i="36"/>
  <c r="BJ33" i="36"/>
  <c r="L34" i="36"/>
  <c r="BI18" i="36" l="1"/>
  <c r="BI19" i="36"/>
  <c r="BH19" i="36"/>
  <c r="BK35" i="36"/>
  <c r="BI35" i="36"/>
  <c r="BH35" i="36"/>
  <c r="BH53" i="36"/>
  <c r="AI75" i="36"/>
  <c r="AI74" i="36"/>
  <c r="AG75" i="36"/>
  <c r="AG74" i="36"/>
  <c r="AE75" i="36"/>
  <c r="AE74" i="36"/>
  <c r="AC75" i="36"/>
  <c r="AC74" i="36"/>
  <c r="AA74" i="36"/>
  <c r="AA75" i="36" s="1"/>
  <c r="Z75" i="36"/>
  <c r="Z74" i="36"/>
  <c r="Q16" i="36" l="1"/>
  <c r="Q17" i="36"/>
  <c r="O17" i="36"/>
  <c r="K51" i="36"/>
  <c r="K50" i="36"/>
  <c r="K37" i="36"/>
  <c r="K35" i="36"/>
  <c r="K34" i="36"/>
  <c r="N17" i="36" l="1"/>
  <c r="BG19" i="36"/>
  <c r="BF19" i="36"/>
  <c r="J34" i="36"/>
  <c r="J35" i="36"/>
  <c r="BF36" i="36"/>
  <c r="BF35" i="36"/>
  <c r="BK53" i="36"/>
  <c r="BI53" i="36"/>
  <c r="BG53" i="36"/>
  <c r="BF53" i="36"/>
  <c r="X74" i="36"/>
  <c r="CN2" i="36" l="1"/>
  <c r="BE19" i="36" l="1"/>
  <c r="BD18" i="36"/>
  <c r="BD19" i="36"/>
  <c r="BE36" i="36"/>
  <c r="BE35" i="36"/>
  <c r="BD33" i="36"/>
  <c r="BD35" i="36"/>
  <c r="J51" i="36"/>
  <c r="BE53" i="36"/>
  <c r="BC53" i="36"/>
  <c r="BD53" i="36"/>
  <c r="Y75" i="36"/>
  <c r="Y74" i="36"/>
  <c r="X75" i="36"/>
  <c r="W74" i="36"/>
  <c r="W75" i="36" s="1"/>
  <c r="V74" i="36"/>
  <c r="U75" i="36" l="1"/>
  <c r="U74" i="36"/>
  <c r="BD52" i="36"/>
  <c r="J50" i="36"/>
  <c r="BD36" i="36"/>
  <c r="BB19" i="36" l="1"/>
  <c r="BB18" i="36"/>
  <c r="H37" i="36"/>
  <c r="BA35" i="36"/>
  <c r="BB35" i="36"/>
  <c r="BB53" i="36"/>
  <c r="V75" i="36"/>
  <c r="T74" i="36"/>
  <c r="I51" i="36"/>
  <c r="I50" i="36"/>
  <c r="I38" i="36"/>
  <c r="I37" i="36"/>
  <c r="I35" i="36"/>
  <c r="I34" i="36"/>
  <c r="M17" i="36"/>
  <c r="L17" i="36"/>
  <c r="L16" i="36"/>
  <c r="H35" i="36" l="1"/>
  <c r="H38" i="36" l="1"/>
  <c r="J17" i="36"/>
  <c r="BC33" i="36"/>
  <c r="BC35" i="36"/>
  <c r="H51" i="36"/>
  <c r="BA53" i="36"/>
  <c r="T75" i="36"/>
  <c r="S74" i="36"/>
  <c r="S75" i="36" s="1"/>
  <c r="R74" i="36"/>
  <c r="AZ53" i="36"/>
  <c r="AZ36" i="36"/>
  <c r="AZ35" i="36"/>
  <c r="AZ33" i="36"/>
  <c r="AZ19" i="36"/>
  <c r="AZ18" i="36"/>
  <c r="H34" i="36" l="1"/>
  <c r="R75" i="36"/>
  <c r="Q75" i="36" l="1"/>
  <c r="Q74" i="36"/>
  <c r="AY53" i="36"/>
  <c r="AX53" i="36"/>
  <c r="AX35" i="36"/>
  <c r="AX19" i="36"/>
  <c r="H50" i="36" l="1"/>
  <c r="P74" i="36"/>
  <c r="P75" i="36" s="1"/>
  <c r="F38" i="36"/>
  <c r="N74" i="36"/>
  <c r="AV53" i="36"/>
  <c r="AV36" i="36"/>
  <c r="AV35" i="36"/>
  <c r="AV19" i="36"/>
  <c r="AV18" i="36"/>
  <c r="G51" i="36"/>
  <c r="G50" i="36"/>
  <c r="G38" i="36"/>
  <c r="G37" i="36"/>
  <c r="G35" i="36"/>
  <c r="G34" i="36"/>
  <c r="K16" i="36"/>
  <c r="K17" i="36"/>
  <c r="I17" i="36"/>
  <c r="N75" i="36" l="1"/>
  <c r="L75" i="36"/>
  <c r="L74" i="36"/>
  <c r="AT53" i="36"/>
  <c r="AT33" i="36"/>
  <c r="AT36" i="36"/>
  <c r="AT35" i="36"/>
  <c r="AT19" i="36"/>
  <c r="AT18" i="36"/>
  <c r="H17" i="36" l="1"/>
  <c r="F35" i="36"/>
  <c r="F51" i="36"/>
  <c r="AR53" i="36" l="1"/>
  <c r="AR35" i="36"/>
  <c r="AR19" i="36"/>
  <c r="F34" i="36" l="1"/>
  <c r="F50" i="36"/>
  <c r="J75" i="36"/>
  <c r="J74" i="36"/>
  <c r="E51" i="36"/>
  <c r="E50" i="36"/>
  <c r="E38" i="36"/>
  <c r="E35" i="36"/>
  <c r="E34" i="36"/>
  <c r="G17" i="36"/>
  <c r="F16" i="36" l="1"/>
  <c r="D17" i="36"/>
  <c r="BC18" i="36"/>
  <c r="BC19" i="36"/>
  <c r="BA18" i="36"/>
  <c r="BA19" i="36"/>
  <c r="AY18" i="36"/>
  <c r="AY19" i="36"/>
  <c r="AW19" i="36"/>
  <c r="AU18" i="36"/>
  <c r="AU19" i="36"/>
  <c r="AS18" i="36"/>
  <c r="AS19" i="36"/>
  <c r="AQ19" i="36"/>
  <c r="AP18" i="36"/>
  <c r="AP19" i="36"/>
  <c r="D38" i="36"/>
  <c r="D35" i="36"/>
  <c r="AY33" i="36"/>
  <c r="AY35" i="36"/>
  <c r="AW35" i="36"/>
  <c r="AU35" i="36"/>
  <c r="AS35" i="36"/>
  <c r="AQ35" i="36"/>
  <c r="AP35" i="36"/>
  <c r="D51" i="36"/>
  <c r="AW53" i="36"/>
  <c r="AU53" i="36"/>
  <c r="AS53" i="36"/>
  <c r="AQ53" i="36"/>
  <c r="AP53" i="36"/>
  <c r="O74" i="36"/>
  <c r="O75" i="36" s="1"/>
  <c r="M74" i="36"/>
  <c r="M75" i="36" s="1"/>
  <c r="K74" i="36"/>
  <c r="K75" i="36" s="1"/>
  <c r="I74" i="36"/>
  <c r="I75" i="36" s="1"/>
  <c r="H74" i="36"/>
  <c r="H75" i="36" s="1"/>
  <c r="C17" i="36" l="1"/>
  <c r="E16" i="36"/>
  <c r="AO18" i="36"/>
  <c r="AO19" i="36"/>
  <c r="AN19" i="36"/>
  <c r="AM19" i="36"/>
  <c r="AL19" i="36"/>
  <c r="AK19" i="36"/>
  <c r="AM18" i="36"/>
  <c r="AK18" i="36"/>
  <c r="D34" i="36"/>
  <c r="C38" i="36"/>
  <c r="C35" i="36"/>
  <c r="C34" i="36"/>
  <c r="AO35" i="36"/>
  <c r="AN35" i="36"/>
  <c r="AM35" i="36"/>
  <c r="AL35" i="36"/>
  <c r="AK35" i="36"/>
  <c r="C51" i="36"/>
  <c r="D50" i="36"/>
  <c r="C50" i="36"/>
  <c r="AO53" i="36"/>
  <c r="AN53" i="36"/>
  <c r="AM53" i="36"/>
  <c r="AL53" i="36"/>
  <c r="AK53" i="36"/>
  <c r="G74" i="36"/>
  <c r="G75" i="36" s="1"/>
  <c r="F74" i="36"/>
  <c r="F75" i="36" s="1"/>
  <c r="D75" i="36"/>
  <c r="E74" i="36"/>
  <c r="E75" i="36" s="1"/>
  <c r="D74" i="36"/>
  <c r="C74" i="36"/>
  <c r="BH76" i="36" l="1"/>
  <c r="BG76" i="36"/>
  <c r="BF76" i="36"/>
  <c r="BE76" i="36"/>
  <c r="BD76" i="36"/>
  <c r="BC76" i="36"/>
  <c r="BB76" i="36"/>
  <c r="BA76" i="36"/>
  <c r="AZ76" i="36"/>
  <c r="AY76" i="36"/>
  <c r="AX76" i="36"/>
  <c r="AU76" i="36"/>
  <c r="AT76" i="36"/>
  <c r="AS76" i="36"/>
  <c r="AR76" i="36"/>
  <c r="AQ76" i="36"/>
  <c r="AP76" i="36"/>
  <c r="AO76" i="36"/>
  <c r="AN76" i="36"/>
  <c r="AM76" i="36"/>
  <c r="AL76" i="36"/>
  <c r="AK76" i="36"/>
  <c r="AI76" i="36"/>
  <c r="T76" i="36"/>
  <c r="X76" i="36"/>
  <c r="AG76" i="36"/>
  <c r="S76" i="36"/>
  <c r="Q76" i="36"/>
  <c r="O76" i="36"/>
  <c r="L76" i="36"/>
  <c r="G76" i="36"/>
  <c r="F76" i="36"/>
  <c r="CH54" i="36"/>
  <c r="CG54" i="36"/>
  <c r="CF54" i="36"/>
  <c r="CE54" i="36"/>
  <c r="CD54" i="36"/>
  <c r="CC54" i="36"/>
  <c r="CB54" i="36"/>
  <c r="BZ54" i="36"/>
  <c r="BY54" i="36"/>
  <c r="BX54" i="36"/>
  <c r="BW54" i="36"/>
  <c r="BV54" i="36"/>
  <c r="BU54" i="36"/>
  <c r="BT54" i="36"/>
  <c r="BS54" i="36"/>
  <c r="BR54" i="36"/>
  <c r="BQ54" i="36"/>
  <c r="BB54" i="36"/>
  <c r="BA54" i="36"/>
  <c r="AZ54" i="36"/>
  <c r="AJ54" i="36"/>
  <c r="AI54" i="36"/>
  <c r="AH54" i="36"/>
  <c r="AG54" i="36"/>
  <c r="AF54" i="36"/>
  <c r="AE54" i="36"/>
  <c r="AD54" i="36"/>
  <c r="AC54" i="36"/>
  <c r="AB54" i="36"/>
  <c r="AA54" i="36"/>
  <c r="Z54" i="36"/>
  <c r="Y54" i="36"/>
  <c r="X54" i="36"/>
  <c r="W54" i="36"/>
  <c r="V54" i="36"/>
  <c r="U54" i="36"/>
  <c r="T54" i="36"/>
  <c r="S54" i="36"/>
  <c r="R54" i="36"/>
  <c r="Q54" i="36"/>
  <c r="BO54" i="36"/>
  <c r="BK54" i="36"/>
  <c r="BI54" i="36"/>
  <c r="BH54" i="36"/>
  <c r="BF54" i="36"/>
  <c r="BC54" i="36"/>
  <c r="AY54" i="36"/>
  <c r="AW54" i="36"/>
  <c r="AV54" i="36"/>
  <c r="AT54" i="36"/>
  <c r="AQ54" i="36"/>
  <c r="AP54" i="36"/>
  <c r="AN54" i="36"/>
  <c r="AK54" i="36"/>
  <c r="J54" i="36"/>
  <c r="F54" i="36"/>
  <c r="K54" i="36"/>
  <c r="H54" i="36"/>
  <c r="D54" i="36"/>
  <c r="CH39" i="36"/>
  <c r="CF39" i="36"/>
  <c r="CD39" i="36"/>
  <c r="CB39" i="36"/>
  <c r="BZ39" i="36"/>
  <c r="BX39" i="36"/>
  <c r="BV39" i="36"/>
  <c r="BT39" i="36"/>
  <c r="BR39" i="36"/>
  <c r="AJ39" i="36"/>
  <c r="AH39" i="36"/>
  <c r="AF39" i="36"/>
  <c r="AD39" i="36"/>
  <c r="AB39" i="36"/>
  <c r="Z39" i="36"/>
  <c r="X39" i="36"/>
  <c r="V39" i="36"/>
  <c r="T39" i="36"/>
  <c r="R39" i="36"/>
  <c r="AL39" i="36"/>
  <c r="BP39" i="36"/>
  <c r="BN39" i="36"/>
  <c r="BF39" i="36"/>
  <c r="AV39" i="36"/>
  <c r="N39" i="36"/>
  <c r="L39" i="36"/>
  <c r="J39" i="36"/>
  <c r="F39" i="36"/>
  <c r="CH20" i="36"/>
  <c r="CF20" i="36"/>
  <c r="CD20" i="36"/>
  <c r="CB20" i="36"/>
  <c r="BZ20" i="36"/>
  <c r="BX20" i="36"/>
  <c r="BV20" i="36"/>
  <c r="BT20" i="36"/>
  <c r="AV20" i="36"/>
  <c r="AR20" i="36"/>
  <c r="AP20" i="36"/>
  <c r="AJ20" i="36"/>
  <c r="AH20" i="36"/>
  <c r="AF20" i="36"/>
  <c r="AD20" i="36"/>
  <c r="AB20" i="36"/>
  <c r="Z20" i="36"/>
  <c r="X20" i="36"/>
  <c r="V20" i="36"/>
  <c r="BP20" i="36"/>
  <c r="BN20" i="36"/>
  <c r="BH20" i="36"/>
  <c r="BB20" i="36"/>
  <c r="AT20" i="36"/>
  <c r="BR20" i="36"/>
  <c r="BD20" i="36"/>
  <c r="AZ20" i="36"/>
  <c r="P20" i="36"/>
  <c r="N20" i="36"/>
  <c r="H20" i="36"/>
  <c r="D20" i="36"/>
  <c r="AX39" i="36" l="1"/>
  <c r="AO54" i="36"/>
  <c r="AP39" i="36"/>
  <c r="AM54" i="36"/>
  <c r="AR39" i="36"/>
  <c r="BD39" i="36"/>
  <c r="N54" i="36"/>
  <c r="AZ39" i="36"/>
  <c r="AT39" i="36"/>
  <c r="BJ20" i="36"/>
  <c r="AX54" i="36"/>
  <c r="BB39" i="36"/>
  <c r="BF20" i="36"/>
  <c r="AA76" i="36"/>
  <c r="AB76" i="36"/>
  <c r="AN39" i="36"/>
  <c r="M76" i="36"/>
  <c r="BH39" i="36"/>
  <c r="BM54" i="36"/>
  <c r="Z76" i="36"/>
  <c r="F20" i="36"/>
  <c r="AL20" i="36"/>
  <c r="BJ39" i="36"/>
  <c r="C54" i="36"/>
  <c r="V76" i="36"/>
  <c r="J20" i="36"/>
  <c r="D39" i="36"/>
  <c r="E54" i="36"/>
  <c r="BL20" i="36"/>
  <c r="L54" i="36"/>
  <c r="H39" i="36"/>
  <c r="BL39" i="36"/>
  <c r="M54" i="36"/>
  <c r="BL54" i="36"/>
  <c r="K76" i="36"/>
  <c r="BJ54" i="36"/>
  <c r="AN20" i="36"/>
  <c r="L20" i="36"/>
  <c r="J76" i="36"/>
  <c r="E76" i="36"/>
  <c r="AL54" i="36"/>
  <c r="P76" i="36"/>
  <c r="D76" i="36"/>
  <c r="AE76" i="36"/>
  <c r="AR54" i="36"/>
  <c r="BD54" i="36"/>
  <c r="BP54" i="36"/>
  <c r="H76" i="36"/>
  <c r="U76" i="36"/>
  <c r="C76" i="36"/>
  <c r="G54" i="36"/>
  <c r="AS54" i="36"/>
  <c r="BE54" i="36"/>
  <c r="AC76" i="36"/>
  <c r="I76" i="36"/>
  <c r="R76" i="36"/>
  <c r="W76" i="36"/>
  <c r="I54" i="36"/>
  <c r="AU54" i="36"/>
  <c r="BG54" i="36"/>
  <c r="P39" i="36"/>
  <c r="Y76" i="36"/>
  <c r="P54" i="36"/>
  <c r="O54" i="36"/>
  <c r="AH74" i="35"/>
  <c r="BP53" i="35"/>
  <c r="BP36" i="35"/>
  <c r="BP35" i="35"/>
  <c r="BR18" i="35"/>
  <c r="BR19" i="35"/>
  <c r="N76" i="36" l="1"/>
  <c r="BP19" i="35"/>
  <c r="BN35" i="35"/>
  <c r="AH75" i="35"/>
  <c r="AF75" i="35"/>
  <c r="AF74" i="35"/>
  <c r="BN53" i="35"/>
  <c r="BL53" i="35"/>
  <c r="BL36" i="35"/>
  <c r="BN19" i="35"/>
  <c r="BL35" i="35" l="1"/>
  <c r="AD74" i="35"/>
  <c r="AD75" i="35" s="1"/>
  <c r="AB74" i="35"/>
  <c r="BJ53" i="35"/>
  <c r="BJ36" i="35"/>
  <c r="BJ33" i="35"/>
  <c r="BJ35" i="35"/>
  <c r="BL19" i="35"/>
  <c r="BQ19" i="35" l="1"/>
  <c r="BQ18" i="35"/>
  <c r="BO19" i="35"/>
  <c r="BM19" i="35"/>
  <c r="BO36" i="35"/>
  <c r="BO35" i="35"/>
  <c r="BM35" i="35"/>
  <c r="BK36" i="35"/>
  <c r="BK35" i="35"/>
  <c r="BO53" i="35"/>
  <c r="BM53" i="35"/>
  <c r="BK53" i="35"/>
  <c r="AG74" i="35"/>
  <c r="AG75" i="35" s="1"/>
  <c r="AE74" i="35"/>
  <c r="AE75" i="35" s="1"/>
  <c r="BK18" i="35"/>
  <c r="BK19" i="35"/>
  <c r="BJ19" i="35"/>
  <c r="BI36" i="35"/>
  <c r="BI35" i="35"/>
  <c r="BI33" i="35"/>
  <c r="BH36" i="35"/>
  <c r="BH35" i="35"/>
  <c r="BI53" i="35"/>
  <c r="BH53" i="35"/>
  <c r="AB75" i="35"/>
  <c r="Z75" i="35"/>
  <c r="Z74" i="35"/>
  <c r="BJ18" i="35"/>
  <c r="BG53" i="35" l="1"/>
  <c r="BD53" i="35"/>
  <c r="BF53" i="35"/>
  <c r="BG36" i="35"/>
  <c r="BG33" i="35"/>
  <c r="BG35" i="35"/>
  <c r="BF35" i="35"/>
  <c r="BE35" i="35"/>
  <c r="BD33" i="35"/>
  <c r="BD36" i="35"/>
  <c r="BI19" i="35"/>
  <c r="BI18" i="35"/>
  <c r="BF19" i="35"/>
  <c r="BH19" i="35"/>
  <c r="BG19" i="35"/>
  <c r="BD35" i="35" l="1"/>
  <c r="BF18" i="35"/>
  <c r="AC74" i="35" l="1"/>
  <c r="AC75" i="35" s="1"/>
  <c r="AA74" i="35"/>
  <c r="AA75" i="35" s="1"/>
  <c r="Y74" i="35"/>
  <c r="Y75" i="35" s="1"/>
  <c r="W75" i="35"/>
  <c r="V74" i="35"/>
  <c r="V75" i="35" s="1"/>
  <c r="BE19" i="35" l="1"/>
  <c r="BE18" i="35"/>
  <c r="BD19" i="35"/>
  <c r="BB35" i="35"/>
  <c r="BB53" i="35"/>
  <c r="U74" i="35"/>
  <c r="U75" i="35" s="1"/>
  <c r="T74" i="35"/>
  <c r="T75" i="35" s="1"/>
  <c r="S75" i="35" l="1"/>
  <c r="S74" i="35"/>
  <c r="AZ53" i="35"/>
  <c r="N51" i="35"/>
  <c r="AZ36" i="35"/>
  <c r="AZ35" i="35"/>
  <c r="N35" i="35"/>
  <c r="BC19" i="35"/>
  <c r="BC18" i="35"/>
  <c r="BB19" i="35"/>
  <c r="P17" i="35"/>
  <c r="L16" i="35" l="1"/>
  <c r="N50" i="35" l="1"/>
  <c r="R75" i="35"/>
  <c r="R74" i="35"/>
  <c r="AX53" i="35" l="1"/>
  <c r="AX36" i="35"/>
  <c r="BA19" i="35"/>
  <c r="AZ19" i="35"/>
  <c r="M51" i="35"/>
  <c r="M50" i="35"/>
  <c r="M35" i="35"/>
  <c r="O17" i="35"/>
  <c r="AZ18" i="35" l="1"/>
  <c r="AX35" i="35"/>
  <c r="Q74" i="35"/>
  <c r="Q75" i="35" s="1"/>
  <c r="P75" i="35"/>
  <c r="P74" i="35"/>
  <c r="N17" i="35" l="1"/>
  <c r="L35" i="35"/>
  <c r="CN2" i="35" l="1"/>
  <c r="M74" i="35" l="1"/>
  <c r="L17" i="35" l="1"/>
  <c r="M17" i="35"/>
  <c r="J35" i="35" l="1"/>
  <c r="L51" i="35" l="1"/>
  <c r="N75" i="35"/>
  <c r="N74" i="35"/>
  <c r="AV53" i="35" l="1"/>
  <c r="AV33" i="35"/>
  <c r="AV36" i="35"/>
  <c r="AV35" i="35"/>
  <c r="AY18" i="35"/>
  <c r="AY19" i="35"/>
  <c r="AX18" i="35"/>
  <c r="AX19" i="35"/>
  <c r="J16" i="35" l="1"/>
  <c r="J17" i="35"/>
  <c r="AW18" i="35" l="1"/>
  <c r="AW19" i="35"/>
  <c r="AT19" i="35"/>
  <c r="BC36" i="35"/>
  <c r="BC35" i="35"/>
  <c r="BA36" i="35"/>
  <c r="BA35" i="35"/>
  <c r="AY36" i="35"/>
  <c r="AY35" i="35"/>
  <c r="AW36" i="35"/>
  <c r="AW35" i="35"/>
  <c r="AU36" i="35"/>
  <c r="AU35" i="35"/>
  <c r="AT36" i="35"/>
  <c r="BE53" i="35"/>
  <c r="BF54" i="35" s="1"/>
  <c r="BC53" i="35"/>
  <c r="BD54" i="35" s="1"/>
  <c r="BA53" i="35"/>
  <c r="BA54" i="35" s="1"/>
  <c r="AY53" i="35"/>
  <c r="AZ54" i="35" s="1"/>
  <c r="AW53" i="35"/>
  <c r="AW54" i="35" s="1"/>
  <c r="AU53" i="35"/>
  <c r="AV54" i="35" s="1"/>
  <c r="K17" i="35"/>
  <c r="I17" i="35"/>
  <c r="H17" i="35"/>
  <c r="G17" i="35"/>
  <c r="H20" i="35" s="1"/>
  <c r="F17" i="35"/>
  <c r="E17" i="35"/>
  <c r="D17" i="35"/>
  <c r="C17" i="35"/>
  <c r="D20" i="35" s="1"/>
  <c r="K16" i="35"/>
  <c r="I16" i="35"/>
  <c r="F16" i="35"/>
  <c r="E16" i="35"/>
  <c r="AS19" i="35"/>
  <c r="AT20" i="35" s="1"/>
  <c r="AR19" i="35"/>
  <c r="AQ19" i="35"/>
  <c r="AP19" i="35"/>
  <c r="AO19" i="35"/>
  <c r="AN19" i="35"/>
  <c r="AM19" i="35"/>
  <c r="AL19" i="35"/>
  <c r="AK19" i="35"/>
  <c r="AR18" i="35"/>
  <c r="AQ18" i="35"/>
  <c r="AP18" i="35"/>
  <c r="AO18" i="35"/>
  <c r="AN18" i="35"/>
  <c r="AM18" i="35"/>
  <c r="AL18" i="35"/>
  <c r="AK18" i="35"/>
  <c r="AS36" i="35"/>
  <c r="AR36" i="35"/>
  <c r="AQ36" i="35"/>
  <c r="AP36" i="35"/>
  <c r="AO36" i="35"/>
  <c r="AN36" i="35"/>
  <c r="AM36" i="35"/>
  <c r="AL36" i="35"/>
  <c r="AK36" i="35"/>
  <c r="AT35" i="35"/>
  <c r="AS35" i="35"/>
  <c r="AR35" i="35"/>
  <c r="AQ35" i="35"/>
  <c r="AP35" i="35"/>
  <c r="AO35" i="35"/>
  <c r="AN35" i="35"/>
  <c r="AM35" i="35"/>
  <c r="AL35" i="35"/>
  <c r="AK35" i="35"/>
  <c r="AS33" i="35"/>
  <c r="AQ33" i="35"/>
  <c r="AP33" i="35"/>
  <c r="AM33" i="35"/>
  <c r="H38" i="35"/>
  <c r="G38" i="35"/>
  <c r="D38" i="35"/>
  <c r="C38" i="35"/>
  <c r="H37" i="35"/>
  <c r="G37" i="35"/>
  <c r="D37" i="35"/>
  <c r="C37" i="35"/>
  <c r="K35" i="35"/>
  <c r="L39" i="35" s="1"/>
  <c r="I35" i="35"/>
  <c r="J39" i="35" s="1"/>
  <c r="H35" i="35"/>
  <c r="G35" i="35"/>
  <c r="F35" i="35"/>
  <c r="E35" i="35"/>
  <c r="F39" i="35" s="1"/>
  <c r="D35" i="35"/>
  <c r="C35" i="35"/>
  <c r="H34" i="35"/>
  <c r="G34" i="35"/>
  <c r="D34" i="35"/>
  <c r="C34" i="35"/>
  <c r="K51" i="35"/>
  <c r="J51" i="35"/>
  <c r="I51" i="35"/>
  <c r="J54" i="35" s="1"/>
  <c r="H51" i="35"/>
  <c r="G51" i="35"/>
  <c r="F51" i="35"/>
  <c r="E51" i="35"/>
  <c r="E54" i="35" s="1"/>
  <c r="D51" i="35"/>
  <c r="C51" i="35"/>
  <c r="L50" i="35"/>
  <c r="K50" i="35"/>
  <c r="H50" i="35"/>
  <c r="G50" i="35"/>
  <c r="D50" i="35"/>
  <c r="C50" i="35"/>
  <c r="D54" i="35" s="1"/>
  <c r="AT53" i="35"/>
  <c r="AS53" i="35"/>
  <c r="AS54" i="35" s="1"/>
  <c r="AR53" i="35"/>
  <c r="AQ53" i="35"/>
  <c r="AR54" i="35" s="1"/>
  <c r="AP53" i="35"/>
  <c r="AO53" i="35"/>
  <c r="AP54" i="35" s="1"/>
  <c r="AN53" i="35"/>
  <c r="AM53" i="35"/>
  <c r="AN54" i="35" s="1"/>
  <c r="AL53" i="35"/>
  <c r="AK53" i="35"/>
  <c r="AK54" i="35" s="1"/>
  <c r="L75" i="35"/>
  <c r="F75" i="35"/>
  <c r="O74" i="35"/>
  <c r="O75" i="35" s="1"/>
  <c r="M75" i="35"/>
  <c r="L74" i="35"/>
  <c r="K74" i="35"/>
  <c r="K75" i="35" s="1"/>
  <c r="J74" i="35"/>
  <c r="J75" i="35" s="1"/>
  <c r="I74" i="35"/>
  <c r="H74" i="35"/>
  <c r="H75" i="35" s="1"/>
  <c r="G74" i="35"/>
  <c r="F74" i="35"/>
  <c r="E74" i="35"/>
  <c r="F76" i="35" s="1"/>
  <c r="D74" i="35"/>
  <c r="D75" i="35" s="1"/>
  <c r="C74" i="35"/>
  <c r="C75" i="35" s="1"/>
  <c r="D76" i="35" s="1"/>
  <c r="X76" i="35"/>
  <c r="Z76" i="35"/>
  <c r="AC76" i="35"/>
  <c r="AG76" i="35"/>
  <c r="AI76" i="35"/>
  <c r="AV76" i="35"/>
  <c r="AX76" i="35"/>
  <c r="V76" i="35"/>
  <c r="AL76" i="35"/>
  <c r="BH76" i="35"/>
  <c r="BG76" i="35"/>
  <c r="BF76" i="35"/>
  <c r="BD76" i="35"/>
  <c r="BA76" i="35"/>
  <c r="AZ76" i="35"/>
  <c r="AE76" i="35"/>
  <c r="T76" i="35"/>
  <c r="R76" i="35"/>
  <c r="CB54" i="35"/>
  <c r="CA54" i="35"/>
  <c r="BZ54" i="35"/>
  <c r="BY54" i="35"/>
  <c r="BH54" i="35"/>
  <c r="BG54" i="35"/>
  <c r="AJ54" i="35"/>
  <c r="AI54" i="35"/>
  <c r="AH54" i="35"/>
  <c r="AG54" i="35"/>
  <c r="Q54" i="35"/>
  <c r="CG54" i="35"/>
  <c r="CF54" i="35"/>
  <c r="CD54" i="35"/>
  <c r="BX54" i="35"/>
  <c r="BV54" i="35"/>
  <c r="BT54" i="35"/>
  <c r="BR54" i="35"/>
  <c r="BO54" i="35"/>
  <c r="BN54" i="35"/>
  <c r="BK54" i="35"/>
  <c r="BI54" i="35"/>
  <c r="AC54" i="35"/>
  <c r="Z54" i="35"/>
  <c r="V54" i="35"/>
  <c r="S54" i="35"/>
  <c r="R54" i="35"/>
  <c r="AF54" i="35"/>
  <c r="AA54" i="35"/>
  <c r="W54" i="35"/>
  <c r="P54" i="35"/>
  <c r="N54" i="35"/>
  <c r="CH39" i="35"/>
  <c r="CF39" i="35"/>
  <c r="CB39" i="35"/>
  <c r="AJ39" i="35"/>
  <c r="AH39" i="35"/>
  <c r="AF39" i="35"/>
  <c r="AD39" i="35"/>
  <c r="BH39" i="35"/>
  <c r="BF39" i="35"/>
  <c r="CD39" i="35"/>
  <c r="BX39" i="35"/>
  <c r="BV39" i="35"/>
  <c r="BP39" i="35"/>
  <c r="BL39" i="35"/>
  <c r="BJ39" i="35"/>
  <c r="Z39" i="35"/>
  <c r="V39" i="35"/>
  <c r="R39" i="35"/>
  <c r="AB39" i="35"/>
  <c r="X39" i="35"/>
  <c r="T39" i="35"/>
  <c r="P39" i="35"/>
  <c r="N39" i="35"/>
  <c r="BZ39" i="35"/>
  <c r="BT39" i="35"/>
  <c r="BR39" i="35"/>
  <c r="BN39" i="35"/>
  <c r="CH20" i="35"/>
  <c r="BV20" i="35"/>
  <c r="BT20" i="35"/>
  <c r="BR20" i="35"/>
  <c r="BP20" i="35"/>
  <c r="BN20" i="35"/>
  <c r="BL20" i="35"/>
  <c r="BB20" i="35"/>
  <c r="AF20" i="35"/>
  <c r="AD20" i="35"/>
  <c r="AB20" i="35"/>
  <c r="Z20" i="35"/>
  <c r="X20" i="35"/>
  <c r="R20" i="35"/>
  <c r="CF20" i="35"/>
  <c r="CB20" i="35"/>
  <c r="BZ20" i="35"/>
  <c r="BX20" i="35"/>
  <c r="BF20" i="35"/>
  <c r="AV20" i="35"/>
  <c r="CD20" i="35"/>
  <c r="BJ20" i="35"/>
  <c r="BH20" i="35"/>
  <c r="BD20" i="35"/>
  <c r="AZ20" i="35"/>
  <c r="V20" i="35"/>
  <c r="N20" i="35"/>
  <c r="AJ20" i="35"/>
  <c r="AH20" i="35"/>
  <c r="T20" i="35"/>
  <c r="P20" i="35"/>
  <c r="BB75" i="31"/>
  <c r="BB74" i="31"/>
  <c r="AR20" i="35" l="1"/>
  <c r="AT39" i="35"/>
  <c r="L20" i="35"/>
  <c r="BD39" i="35"/>
  <c r="AX39" i="35"/>
  <c r="F20" i="35"/>
  <c r="AZ39" i="35"/>
  <c r="BB39" i="35"/>
  <c r="AV39" i="35"/>
  <c r="L54" i="35"/>
  <c r="J20" i="35"/>
  <c r="AL20" i="35"/>
  <c r="AP20" i="35"/>
  <c r="H39" i="35"/>
  <c r="D39" i="35"/>
  <c r="AL39" i="35"/>
  <c r="E76" i="35"/>
  <c r="L76" i="35"/>
  <c r="AN39" i="35"/>
  <c r="AL54" i="35"/>
  <c r="H54" i="35"/>
  <c r="AN20" i="35"/>
  <c r="AM54" i="35"/>
  <c r="AP39" i="35"/>
  <c r="AR39" i="35"/>
  <c r="BE54" i="35"/>
  <c r="M76" i="35"/>
  <c r="G75" i="35"/>
  <c r="H76" i="35" s="1"/>
  <c r="C76" i="35"/>
  <c r="I75" i="35"/>
  <c r="J76" i="35" s="1"/>
  <c r="P76" i="35"/>
  <c r="O76" i="35"/>
  <c r="AU76" i="35"/>
  <c r="AT76" i="35"/>
  <c r="AS76" i="35"/>
  <c r="AQ76" i="35"/>
  <c r="AR76" i="35"/>
  <c r="AP76" i="35"/>
  <c r="AO76" i="35"/>
  <c r="Q76" i="35"/>
  <c r="T54" i="35"/>
  <c r="U54" i="35"/>
  <c r="AO54" i="35"/>
  <c r="CC54" i="35"/>
  <c r="AQ54" i="35"/>
  <c r="CE54" i="35"/>
  <c r="Y54" i="35"/>
  <c r="BM54" i="35"/>
  <c r="F54" i="35"/>
  <c r="AT54" i="35"/>
  <c r="CH54" i="35"/>
  <c r="AU54" i="35"/>
  <c r="AY76" i="35"/>
  <c r="AB54" i="35"/>
  <c r="BQ54" i="35"/>
  <c r="AB76" i="35"/>
  <c r="AX54" i="35"/>
  <c r="BB76" i="35"/>
  <c r="K54" i="35"/>
  <c r="AY54" i="35"/>
  <c r="K76" i="35"/>
  <c r="S76" i="35"/>
  <c r="BJ54" i="35"/>
  <c r="U76" i="35"/>
  <c r="X54" i="35"/>
  <c r="BL54" i="35"/>
  <c r="W76" i="35"/>
  <c r="Y76" i="35"/>
  <c r="G54" i="35"/>
  <c r="AN76" i="35"/>
  <c r="BP54" i="35"/>
  <c r="AA76" i="35"/>
  <c r="I54" i="35"/>
  <c r="AD54" i="35"/>
  <c r="AE54" i="35"/>
  <c r="BS54" i="35"/>
  <c r="BC76" i="35"/>
  <c r="M54" i="35"/>
  <c r="BU54" i="35"/>
  <c r="BE76" i="35"/>
  <c r="BB54" i="35"/>
  <c r="AK76" i="35"/>
  <c r="O54" i="35"/>
  <c r="BC54" i="35"/>
  <c r="BW54" i="35"/>
  <c r="N76" i="35"/>
  <c r="C54" i="35"/>
  <c r="G76" i="35" l="1"/>
  <c r="I76" i="35"/>
  <c r="AM76" i="35"/>
  <c r="CH53" i="31" l="1"/>
  <c r="AF51" i="31"/>
  <c r="AF50" i="31"/>
  <c r="CF36" i="31"/>
  <c r="CF35" i="31"/>
  <c r="AD35" i="31"/>
  <c r="CF19" i="31"/>
  <c r="AH17" i="31"/>
  <c r="AH16" i="31"/>
  <c r="AE51" i="31"/>
  <c r="AE50" i="31"/>
  <c r="AE35" i="31"/>
  <c r="AI17" i="31"/>
  <c r="AI16" i="31"/>
  <c r="AC35" i="31" l="1"/>
  <c r="AB38" i="31" l="1"/>
  <c r="AF17" i="31" l="1"/>
  <c r="AZ74" i="31"/>
  <c r="AZ75" i="31" s="1"/>
  <c r="CF53" i="31" l="1"/>
  <c r="CE33" i="31"/>
  <c r="CE36" i="31"/>
  <c r="CE35" i="31"/>
  <c r="CD36" i="31"/>
  <c r="CD35" i="31"/>
  <c r="AB37" i="31"/>
  <c r="AB34" i="31"/>
  <c r="CE19" i="31"/>
  <c r="CD18" i="31"/>
  <c r="CD19" i="31"/>
  <c r="CC18" i="31" l="1"/>
  <c r="CC19" i="31"/>
  <c r="CB19" i="31"/>
  <c r="CC36" i="31"/>
  <c r="CC33" i="31"/>
  <c r="CC35" i="31"/>
  <c r="CB36" i="31"/>
  <c r="CA35" i="31"/>
  <c r="CB35" i="31"/>
  <c r="AD51" i="31"/>
  <c r="CG53" i="31"/>
  <c r="CE53" i="31"/>
  <c r="CD53" i="31"/>
  <c r="BE74" i="31"/>
  <c r="BE75" i="31" s="1"/>
  <c r="BC74" i="31"/>
  <c r="BC75" i="31" s="1"/>
  <c r="BA74" i="31"/>
  <c r="BA75" i="31" s="1"/>
  <c r="AY74" i="31"/>
  <c r="AY75" i="31" s="1"/>
  <c r="AX74" i="31"/>
  <c r="CB33" i="31" l="1"/>
  <c r="AB35" i="31"/>
  <c r="Z35" i="31"/>
  <c r="CB18" i="31"/>
  <c r="AD17" i="31" l="1"/>
  <c r="AB50" i="31"/>
  <c r="CC53" i="31" l="1"/>
  <c r="CB53" i="31"/>
  <c r="AC51" i="31"/>
  <c r="AB51" i="31"/>
  <c r="BZ35" i="31"/>
  <c r="CA36" i="31"/>
  <c r="AA37" i="31"/>
  <c r="AA38" i="31"/>
  <c r="AA35" i="31"/>
  <c r="AA34" i="31"/>
  <c r="BZ18" i="31"/>
  <c r="BZ19" i="31"/>
  <c r="CA18" i="31"/>
  <c r="CA19" i="31"/>
  <c r="AG16" i="31"/>
  <c r="AG17" i="31"/>
  <c r="AE17" i="31"/>
  <c r="AD16" i="31"/>
  <c r="X37" i="31"/>
  <c r="W37" i="31"/>
  <c r="X38" i="31"/>
  <c r="X34" i="31"/>
  <c r="BZ36" i="31"/>
  <c r="AA51" i="31"/>
  <c r="AA50" i="31"/>
  <c r="Z51" i="31"/>
  <c r="AX75" i="31"/>
  <c r="AW74" i="31"/>
  <c r="AW75" i="31" s="1"/>
  <c r="AV75" i="31" l="1"/>
  <c r="AV74" i="31"/>
  <c r="X50" i="31" l="1"/>
  <c r="AB17" i="31"/>
  <c r="X35" i="31" l="1"/>
  <c r="X51" i="31"/>
  <c r="AU74" i="31" l="1"/>
  <c r="CA53" i="31"/>
  <c r="BZ53" i="31"/>
  <c r="BY33" i="31"/>
  <c r="BY36" i="31"/>
  <c r="BY35" i="31"/>
  <c r="BX36" i="31"/>
  <c r="BX18" i="31"/>
  <c r="T34" i="31" l="1"/>
  <c r="Z17" i="31"/>
  <c r="BY18" i="31"/>
  <c r="BY19" i="31"/>
  <c r="BW19" i="31"/>
  <c r="BX19" i="31"/>
  <c r="BW18" i="31"/>
  <c r="V35" i="31"/>
  <c r="BW36" i="31"/>
  <c r="BX35" i="31"/>
  <c r="BW35" i="31"/>
  <c r="V51" i="31"/>
  <c r="BY53" i="31"/>
  <c r="AT74" i="31"/>
  <c r="AT75" i="31" s="1"/>
  <c r="AS74" i="31"/>
  <c r="AS75" i="31" s="1"/>
  <c r="T37" i="31" l="1"/>
  <c r="T50" i="31" l="1"/>
  <c r="X16" i="31"/>
  <c r="Y51" i="31"/>
  <c r="W51" i="31"/>
  <c r="W50" i="31"/>
  <c r="Y35" i="31"/>
  <c r="W35" i="31"/>
  <c r="W38" i="31"/>
  <c r="W34" i="31"/>
  <c r="AC16" i="31"/>
  <c r="AC17" i="31"/>
  <c r="AA17" i="31"/>
  <c r="T51" i="31" l="1"/>
  <c r="BW53" i="31"/>
  <c r="T38" i="31"/>
  <c r="BX53" i="31"/>
  <c r="BB74" i="30"/>
  <c r="BB75" i="30" s="1"/>
  <c r="X17" i="31"/>
  <c r="BV18" i="31" l="1"/>
  <c r="BV19" i="31"/>
  <c r="BV36" i="31"/>
  <c r="BV35" i="31"/>
  <c r="BV53" i="31"/>
  <c r="AR75" i="31"/>
  <c r="AR74" i="31"/>
  <c r="T35" i="31"/>
  <c r="S38" i="31" l="1"/>
  <c r="U51" i="31" l="1"/>
  <c r="S51" i="31"/>
  <c r="S50" i="31"/>
  <c r="U35" i="31"/>
  <c r="S37" i="31"/>
  <c r="S35" i="31"/>
  <c r="S34" i="31"/>
  <c r="Y17" i="31"/>
  <c r="W16" i="31"/>
  <c r="W17" i="31"/>
  <c r="BU18" i="31" l="1"/>
  <c r="BU19" i="31"/>
  <c r="BT18" i="31"/>
  <c r="BT19" i="31"/>
  <c r="BU36" i="31"/>
  <c r="BU35" i="31"/>
  <c r="BT36" i="31"/>
  <c r="BT33" i="31"/>
  <c r="BT35" i="31"/>
  <c r="BU53" i="31"/>
  <c r="BT53" i="31"/>
  <c r="AP75" i="31"/>
  <c r="AP74" i="31"/>
  <c r="P38" i="31"/>
  <c r="R35" i="31" l="1"/>
  <c r="P34" i="31"/>
  <c r="V17" i="31"/>
  <c r="P37" i="31" l="1"/>
  <c r="T16" i="31"/>
  <c r="R51" i="31" l="1"/>
  <c r="R50" i="31"/>
  <c r="BS18" i="31" l="1"/>
  <c r="BS19" i="31"/>
  <c r="BR19" i="31"/>
  <c r="T17" i="31"/>
  <c r="BS33" i="31"/>
  <c r="BS36" i="31"/>
  <c r="BS35" i="31"/>
  <c r="BR36" i="31"/>
  <c r="BR33" i="31"/>
  <c r="BQ35" i="31"/>
  <c r="BR35" i="31"/>
  <c r="BS53" i="31"/>
  <c r="BR53" i="31"/>
  <c r="AN75" i="31"/>
  <c r="AN74" i="31"/>
  <c r="P51" i="31"/>
  <c r="P50" i="31"/>
  <c r="N38" i="31"/>
  <c r="BQ18" i="31" l="1"/>
  <c r="BQ19" i="31"/>
  <c r="BP19" i="31"/>
  <c r="BQ33" i="31"/>
  <c r="BQ36" i="31"/>
  <c r="BP36" i="31"/>
  <c r="BP35" i="31"/>
  <c r="BQ53" i="31"/>
  <c r="BP53" i="31"/>
  <c r="BN53" i="31"/>
  <c r="AL75" i="31"/>
  <c r="AL74" i="31"/>
  <c r="AJ75" i="31" l="1"/>
  <c r="AJ74" i="31"/>
  <c r="BO53" i="31"/>
  <c r="BM53" i="31"/>
  <c r="Q51" i="31"/>
  <c r="Q50" i="31"/>
  <c r="BO36" i="31"/>
  <c r="BO35" i="31"/>
  <c r="BN36" i="31"/>
  <c r="BN33" i="31"/>
  <c r="BN35" i="31"/>
  <c r="P35" i="31"/>
  <c r="O38" i="31"/>
  <c r="O37" i="31"/>
  <c r="Q35" i="31"/>
  <c r="O35" i="31"/>
  <c r="O34" i="31"/>
  <c r="BO19" i="31"/>
  <c r="BN18" i="31"/>
  <c r="BN19" i="31"/>
  <c r="U17" i="31"/>
  <c r="S16" i="31" l="1"/>
  <c r="S17" i="31"/>
  <c r="N35" i="31"/>
  <c r="O51" i="31"/>
  <c r="O50" i="31"/>
  <c r="AH74" i="31" l="1"/>
  <c r="BL53" i="31"/>
  <c r="N51" i="31"/>
  <c r="N50" i="31"/>
  <c r="BM33" i="31"/>
  <c r="BM36" i="31"/>
  <c r="BM35" i="31"/>
  <c r="BL36" i="31"/>
  <c r="BL35" i="31"/>
  <c r="N37" i="31"/>
  <c r="N34" i="31"/>
  <c r="BL19" i="31"/>
  <c r="AH75" i="31" l="1"/>
  <c r="AF74" i="31"/>
  <c r="BK53" i="31"/>
  <c r="BJ53" i="31"/>
  <c r="BK36" i="31"/>
  <c r="BK35" i="31"/>
  <c r="BJ36" i="31"/>
  <c r="BJ33" i="31"/>
  <c r="BJ35" i="31"/>
  <c r="BJ18" i="31"/>
  <c r="BJ19" i="31"/>
  <c r="R17" i="31" l="1"/>
  <c r="L35" i="31"/>
  <c r="L34" i="31"/>
  <c r="AF75" i="31"/>
  <c r="M51" i="31" l="1"/>
  <c r="M50" i="31"/>
  <c r="M35" i="31"/>
  <c r="M38" i="31" l="1"/>
  <c r="M34" i="31"/>
  <c r="L37" i="31"/>
  <c r="P16" i="31"/>
  <c r="AD74" i="31" l="1"/>
  <c r="BI53" i="31"/>
  <c r="BH53" i="31"/>
  <c r="BI36" i="31"/>
  <c r="BI35" i="31"/>
  <c r="BI33" i="31"/>
  <c r="BH36" i="31"/>
  <c r="BH35" i="31"/>
  <c r="BH18" i="31"/>
  <c r="BH19" i="31"/>
  <c r="P17" i="31"/>
  <c r="L51" i="31" l="1"/>
  <c r="AD75" i="31"/>
  <c r="AB74" i="31"/>
  <c r="BF53" i="31"/>
  <c r="L50" i="31"/>
  <c r="BF36" i="31"/>
  <c r="BF35" i="31"/>
  <c r="BF19" i="31"/>
  <c r="BD18" i="31" l="1"/>
  <c r="BD19" i="31"/>
  <c r="J34" i="31"/>
  <c r="BG36" i="31"/>
  <c r="BG35" i="31"/>
  <c r="BE36" i="31"/>
  <c r="BE35" i="31"/>
  <c r="BD36" i="31"/>
  <c r="BD35" i="31"/>
  <c r="BG53" i="31"/>
  <c r="BE53" i="31"/>
  <c r="BD53" i="31"/>
  <c r="AQ74" i="31"/>
  <c r="AQ75" i="31" s="1"/>
  <c r="AO74" i="31"/>
  <c r="AO75" i="31" s="1"/>
  <c r="AM74" i="31"/>
  <c r="AM75" i="31" s="1"/>
  <c r="AK75" i="31"/>
  <c r="AK74" i="31"/>
  <c r="AI74" i="31"/>
  <c r="AI75" i="31" s="1"/>
  <c r="AG74" i="31"/>
  <c r="AG75" i="31" s="1"/>
  <c r="AE74" i="31"/>
  <c r="AE75" i="31" s="1"/>
  <c r="AC74" i="31"/>
  <c r="AC75" i="31" s="1"/>
  <c r="AB75" i="31"/>
  <c r="AA74" i="31"/>
  <c r="AA75" i="31" s="1"/>
  <c r="Z74" i="31"/>
  <c r="Z75" i="31" s="1"/>
  <c r="BC19" i="31"/>
  <c r="K35" i="31"/>
  <c r="K38" i="31"/>
  <c r="K34" i="31"/>
  <c r="I35" i="31"/>
  <c r="J35" i="31"/>
  <c r="BC33" i="31"/>
  <c r="BC53" i="31"/>
  <c r="Y75" i="31"/>
  <c r="Y74" i="31"/>
  <c r="X74" i="31"/>
  <c r="X75" i="31" s="1"/>
  <c r="BM19" i="31"/>
  <c r="BK19" i="31"/>
  <c r="BI18" i="31"/>
  <c r="BI19" i="31"/>
  <c r="BG18" i="31"/>
  <c r="BG19" i="31"/>
  <c r="BE19" i="31"/>
  <c r="BC18" i="31"/>
  <c r="BB19" i="31"/>
  <c r="BC36" i="31"/>
  <c r="BC35" i="31"/>
  <c r="BB36" i="31"/>
  <c r="BB33" i="31"/>
  <c r="BB35" i="31"/>
  <c r="K51" i="31"/>
  <c r="K50" i="31"/>
  <c r="J51" i="31"/>
  <c r="BB53" i="31"/>
  <c r="W75" i="31"/>
  <c r="W74" i="31"/>
  <c r="V75" i="31"/>
  <c r="U75" i="31"/>
  <c r="T75" i="31"/>
  <c r="S75" i="31"/>
  <c r="R75" i="31"/>
  <c r="P75" i="31"/>
  <c r="O75" i="31"/>
  <c r="V74" i="31"/>
  <c r="U74" i="31"/>
  <c r="T74" i="31"/>
  <c r="S74" i="31"/>
  <c r="R74" i="31"/>
  <c r="Q74" i="31"/>
  <c r="P74" i="31"/>
  <c r="O74" i="31"/>
  <c r="N75" i="31"/>
  <c r="M75" i="31"/>
  <c r="L75" i="31"/>
  <c r="K75" i="31"/>
  <c r="J75" i="31"/>
  <c r="I75" i="31"/>
  <c r="N74" i="31"/>
  <c r="M74" i="31"/>
  <c r="L74" i="31"/>
  <c r="K74" i="31"/>
  <c r="J74" i="31"/>
  <c r="I74" i="31"/>
  <c r="G74" i="31"/>
  <c r="D75" i="31"/>
  <c r="D74" i="31"/>
  <c r="BA53" i="31"/>
  <c r="AY53" i="31"/>
  <c r="J50" i="31"/>
  <c r="BA36" i="31"/>
  <c r="BA35" i="31"/>
  <c r="BA19" i="31"/>
  <c r="O16" i="31"/>
  <c r="O17" i="31"/>
  <c r="N17" i="31" l="1"/>
  <c r="AZ19" i="31"/>
  <c r="AZ36" i="31"/>
  <c r="AZ35" i="31"/>
  <c r="AZ53" i="31"/>
  <c r="I37" i="31" l="1"/>
  <c r="AY18" i="31" l="1"/>
  <c r="AY19" i="31"/>
  <c r="AX18" i="31"/>
  <c r="AX19" i="31"/>
  <c r="M17" i="31"/>
  <c r="I38" i="31"/>
  <c r="I34" i="31"/>
  <c r="H38" i="31"/>
  <c r="H35" i="31"/>
  <c r="H34" i="31"/>
  <c r="AY36" i="31"/>
  <c r="AY35" i="31"/>
  <c r="AX33" i="31"/>
  <c r="AX36" i="31"/>
  <c r="AX35" i="31"/>
  <c r="I51" i="31"/>
  <c r="I50" i="31"/>
  <c r="AX53" i="31"/>
  <c r="L17" i="31"/>
  <c r="J16" i="31" l="1"/>
  <c r="AW53" i="31"/>
  <c r="AV53" i="31"/>
  <c r="AW36" i="31"/>
  <c r="AW35" i="31"/>
  <c r="AW33" i="31"/>
  <c r="AU35" i="31"/>
  <c r="AV35" i="31"/>
  <c r="AV36" i="31"/>
  <c r="H37" i="31"/>
  <c r="AW19" i="31"/>
  <c r="AV19" i="31"/>
  <c r="I16" i="31" l="1"/>
  <c r="K17" i="31"/>
  <c r="J17" i="31"/>
  <c r="H50" i="31"/>
  <c r="H51" i="31"/>
  <c r="AU53" i="31"/>
  <c r="AT53" i="31"/>
  <c r="AU36" i="31"/>
  <c r="AS33" i="31"/>
  <c r="AS36" i="31"/>
  <c r="AS35" i="31"/>
  <c r="AR35" i="31"/>
  <c r="F35" i="31" l="1"/>
  <c r="F37" i="31"/>
  <c r="G37" i="31"/>
  <c r="G35" i="31"/>
  <c r="G38" i="31"/>
  <c r="G34" i="31"/>
  <c r="AU18" i="31"/>
  <c r="AU19" i="31"/>
  <c r="AT19" i="31"/>
  <c r="I17" i="31"/>
  <c r="H17" i="31"/>
  <c r="AS18" i="31"/>
  <c r="AS19" i="31"/>
  <c r="AR18" i="31"/>
  <c r="AR19" i="31"/>
  <c r="F34" i="31"/>
  <c r="G51" i="31"/>
  <c r="G50" i="31"/>
  <c r="AS53" i="31"/>
  <c r="AR53" i="31"/>
  <c r="AH37" i="30"/>
  <c r="BA75" i="30" l="1"/>
  <c r="BA74" i="30"/>
  <c r="AZ75" i="30"/>
  <c r="AZ74" i="30"/>
  <c r="CG53" i="30"/>
  <c r="CF53" i="30"/>
  <c r="AJ51" i="30"/>
  <c r="AJ50" i="30"/>
  <c r="AI51" i="30"/>
  <c r="AI50" i="30"/>
  <c r="CH35" i="30"/>
  <c r="CG36" i="30"/>
  <c r="CG35" i="30"/>
  <c r="CG33" i="30"/>
  <c r="CF36" i="30"/>
  <c r="CF35" i="30"/>
  <c r="AH34" i="30"/>
  <c r="CG19" i="30"/>
  <c r="CF19" i="30"/>
  <c r="AJ17" i="30"/>
  <c r="AZ76" i="31"/>
  <c r="AT76" i="31"/>
  <c r="AQ53" i="31"/>
  <c r="AQ54" i="31" s="1"/>
  <c r="AP53" i="31"/>
  <c r="AO53" i="31"/>
  <c r="AP54" i="31" s="1"/>
  <c r="AN53" i="31"/>
  <c r="AM53" i="31"/>
  <c r="AN54" i="31" s="1"/>
  <c r="AK53" i="31"/>
  <c r="AK52" i="31"/>
  <c r="F51" i="31"/>
  <c r="E51" i="31"/>
  <c r="C51" i="31"/>
  <c r="F50" i="31"/>
  <c r="E50" i="31"/>
  <c r="C50" i="31"/>
  <c r="AQ36" i="31"/>
  <c r="AP36" i="31"/>
  <c r="AO36" i="31"/>
  <c r="AM36" i="31"/>
  <c r="AK36" i="31"/>
  <c r="AQ35" i="31"/>
  <c r="AP35" i="31"/>
  <c r="AO35" i="31"/>
  <c r="AM35" i="31"/>
  <c r="AK35" i="31"/>
  <c r="AP33" i="31"/>
  <c r="AK33" i="31"/>
  <c r="E38" i="31"/>
  <c r="D38" i="31"/>
  <c r="E37" i="31"/>
  <c r="D37" i="31"/>
  <c r="C37" i="31"/>
  <c r="E35" i="31"/>
  <c r="D35" i="31"/>
  <c r="C35" i="31"/>
  <c r="E34" i="31"/>
  <c r="D34" i="31"/>
  <c r="C34" i="31"/>
  <c r="AQ19" i="31"/>
  <c r="AR20" i="31" s="1"/>
  <c r="AP19" i="31"/>
  <c r="AO19" i="31"/>
  <c r="AN19" i="31"/>
  <c r="AM19" i="31"/>
  <c r="AN20" i="31" s="1"/>
  <c r="AL19" i="31"/>
  <c r="AK19" i="31"/>
  <c r="AL20" i="31" s="1"/>
  <c r="AP18" i="31"/>
  <c r="AO18" i="31"/>
  <c r="G17" i="31"/>
  <c r="H20" i="31" s="1"/>
  <c r="F17" i="31"/>
  <c r="E17" i="31"/>
  <c r="F20" i="31" s="1"/>
  <c r="D17" i="31"/>
  <c r="C17" i="31"/>
  <c r="D16" i="31"/>
  <c r="C16" i="31"/>
  <c r="BH76" i="31"/>
  <c r="BG76" i="31"/>
  <c r="BF76" i="31"/>
  <c r="BE76" i="31"/>
  <c r="BD76" i="31"/>
  <c r="BC76" i="31"/>
  <c r="BB76" i="31"/>
  <c r="BA76" i="31"/>
  <c r="AR76" i="31"/>
  <c r="AQ76" i="31"/>
  <c r="AP76" i="31"/>
  <c r="AO76" i="31"/>
  <c r="AN76" i="31"/>
  <c r="AM76" i="31"/>
  <c r="AL76" i="31"/>
  <c r="AK76" i="31"/>
  <c r="AI76" i="31"/>
  <c r="AG76" i="31"/>
  <c r="AE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CH54" i="31"/>
  <c r="CG54" i="31"/>
  <c r="CF54" i="31"/>
  <c r="CE54" i="31"/>
  <c r="CD54" i="31"/>
  <c r="CC54" i="31"/>
  <c r="CB54" i="31"/>
  <c r="CA54" i="31"/>
  <c r="BZ54" i="31"/>
  <c r="BY54" i="31"/>
  <c r="BX54" i="31"/>
  <c r="BW54" i="31"/>
  <c r="BV54" i="31"/>
  <c r="BU54" i="31"/>
  <c r="BT54" i="31"/>
  <c r="BS54" i="31"/>
  <c r="BR54" i="31"/>
  <c r="BQ54" i="31"/>
  <c r="BP54" i="31"/>
  <c r="BO54" i="31"/>
  <c r="BN54" i="31"/>
  <c r="BM54" i="31"/>
  <c r="BL54" i="31"/>
  <c r="BK54" i="31"/>
  <c r="BJ54" i="31"/>
  <c r="BI54" i="31"/>
  <c r="BH54" i="31"/>
  <c r="BG54" i="3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CH39" i="31"/>
  <c r="CF39" i="31"/>
  <c r="CD39" i="31"/>
  <c r="CB39" i="31"/>
  <c r="BZ39" i="31"/>
  <c r="BX39" i="31"/>
  <c r="BV39" i="31"/>
  <c r="BT39" i="31"/>
  <c r="BR39" i="31"/>
  <c r="BP39" i="31"/>
  <c r="BN39" i="31"/>
  <c r="BL39" i="31"/>
  <c r="BJ39" i="31"/>
  <c r="BH39" i="31"/>
  <c r="BF39" i="31"/>
  <c r="BD39" i="31"/>
  <c r="BB39" i="31"/>
  <c r="AZ39" i="31"/>
  <c r="AX39" i="31"/>
  <c r="AV39" i="31"/>
  <c r="AT39" i="31"/>
  <c r="AJ39" i="31"/>
  <c r="AH39" i="31"/>
  <c r="AF39" i="31"/>
  <c r="AD39" i="31"/>
  <c r="AB39" i="31"/>
  <c r="Z39" i="31"/>
  <c r="X39" i="31"/>
  <c r="V39" i="31"/>
  <c r="T39" i="31"/>
  <c r="R39" i="31"/>
  <c r="P39" i="31"/>
  <c r="N39" i="31"/>
  <c r="L39" i="31"/>
  <c r="J39" i="31"/>
  <c r="H39" i="31"/>
  <c r="CH20" i="31"/>
  <c r="CF20" i="31"/>
  <c r="CD20" i="31"/>
  <c r="CB20" i="31"/>
  <c r="BZ20" i="31"/>
  <c r="BX20" i="31"/>
  <c r="BV20" i="31"/>
  <c r="BT20" i="31"/>
  <c r="BR20" i="31"/>
  <c r="BP20" i="31"/>
  <c r="BN20" i="31"/>
  <c r="BL20" i="31"/>
  <c r="BJ20" i="31"/>
  <c r="BH20" i="31"/>
  <c r="BF20" i="31"/>
  <c r="BD20" i="31"/>
  <c r="BB20" i="31"/>
  <c r="AZ20" i="31"/>
  <c r="AX20" i="31"/>
  <c r="AV20" i="31"/>
  <c r="AT20" i="31"/>
  <c r="AJ20" i="31"/>
  <c r="AH20" i="31"/>
  <c r="AF20" i="31"/>
  <c r="AD20" i="31"/>
  <c r="AB20" i="31"/>
  <c r="Z20" i="31"/>
  <c r="X20" i="31"/>
  <c r="V20" i="31"/>
  <c r="T20" i="31"/>
  <c r="R20" i="31"/>
  <c r="P20" i="31"/>
  <c r="N20" i="31"/>
  <c r="L20" i="31"/>
  <c r="J20" i="31"/>
  <c r="CN2" i="31"/>
  <c r="AL54" i="31" l="1"/>
  <c r="AO54" i="31"/>
  <c r="AR54" i="31"/>
  <c r="F39" i="31"/>
  <c r="D20" i="31"/>
  <c r="AP39" i="31"/>
  <c r="AX76" i="31"/>
  <c r="AR39" i="31"/>
  <c r="F54" i="31"/>
  <c r="AP20" i="31"/>
  <c r="AN39" i="31"/>
  <c r="AL39" i="31"/>
  <c r="D39" i="31"/>
  <c r="AV76" i="31"/>
  <c r="AM54" i="31"/>
  <c r="D54" i="31"/>
  <c r="AS76" i="31"/>
  <c r="AU76" i="31"/>
  <c r="AY76" i="31"/>
  <c r="AK54" i="31"/>
  <c r="C54" i="31"/>
  <c r="E54" i="31"/>
  <c r="AH35" i="30" l="1"/>
  <c r="CE36" i="30"/>
  <c r="CE35" i="30"/>
  <c r="AH51" i="30"/>
  <c r="CE53" i="30"/>
  <c r="AY75" i="30"/>
  <c r="AY74" i="30"/>
  <c r="AX75" i="30"/>
  <c r="AX74" i="30"/>
  <c r="CD53" i="30"/>
  <c r="AH50" i="30"/>
  <c r="CD36" i="30"/>
  <c r="CD35" i="30"/>
  <c r="CE19" i="30"/>
  <c r="CD19" i="30"/>
  <c r="CD18" i="30"/>
  <c r="AH17" i="30" l="1"/>
  <c r="CD33" i="30"/>
  <c r="AG51" i="30"/>
  <c r="AG50" i="30"/>
  <c r="AE51" i="30"/>
  <c r="AE50" i="30"/>
  <c r="AG37" i="30"/>
  <c r="AG35" i="30"/>
  <c r="AG38" i="30"/>
  <c r="AG34" i="30"/>
  <c r="AF37" i="30"/>
  <c r="AF35" i="30"/>
  <c r="AF38" i="30"/>
  <c r="AF34" i="30"/>
  <c r="AE37" i="30"/>
  <c r="AE35" i="30"/>
  <c r="AE34" i="30"/>
  <c r="AI17" i="30"/>
  <c r="AJ20" i="30" s="1"/>
  <c r="AF16" i="30"/>
  <c r="AE16" i="30"/>
  <c r="AG17" i="30"/>
  <c r="AH20" i="30" s="1"/>
  <c r="AF17" i="30"/>
  <c r="AE17" i="30"/>
  <c r="AW75" i="30"/>
  <c r="AV75" i="30"/>
  <c r="AU75" i="30"/>
  <c r="AP75" i="30"/>
  <c r="AN75" i="30"/>
  <c r="AL75" i="30"/>
  <c r="AJ75" i="30"/>
  <c r="AW74" i="30"/>
  <c r="AV74" i="30"/>
  <c r="AU74" i="30"/>
  <c r="AS74" i="30"/>
  <c r="AP74" i="30"/>
  <c r="AN74" i="30"/>
  <c r="AL74" i="30"/>
  <c r="AJ74" i="30"/>
  <c r="AI76" i="30"/>
  <c r="AJ54" i="30"/>
  <c r="AJ39" i="30"/>
  <c r="AG76" i="30"/>
  <c r="AH75" i="30"/>
  <c r="AH74" i="30"/>
  <c r="AF75" i="30"/>
  <c r="AD75" i="30"/>
  <c r="AF74" i="30"/>
  <c r="AD74" i="30"/>
  <c r="AE76" i="30"/>
  <c r="CC53" i="30"/>
  <c r="CB53" i="30"/>
  <c r="CA53" i="30"/>
  <c r="BY52" i="30"/>
  <c r="BY53" i="30"/>
  <c r="CC36" i="30"/>
  <c r="CC35" i="30"/>
  <c r="CA36" i="30"/>
  <c r="CA35" i="30"/>
  <c r="BY36" i="30"/>
  <c r="BY35" i="30"/>
  <c r="BY33" i="30"/>
  <c r="CC19" i="30"/>
  <c r="CC18" i="30"/>
  <c r="CB19" i="30"/>
  <c r="CA19" i="30"/>
  <c r="BZ19" i="30"/>
  <c r="BY19" i="30"/>
  <c r="AF54" i="30" l="1"/>
  <c r="AH54" i="30"/>
  <c r="AH39" i="30"/>
  <c r="AF39" i="30"/>
  <c r="AF20" i="30"/>
  <c r="AI54" i="30"/>
  <c r="AG54" i="30"/>
  <c r="AE54" i="30"/>
  <c r="AD35" i="30"/>
  <c r="AD34" i="30"/>
  <c r="BX36" i="30"/>
  <c r="BV36" i="30"/>
  <c r="AD51" i="30"/>
  <c r="AD50" i="30"/>
  <c r="AD37" i="30"/>
  <c r="AD38" i="30"/>
  <c r="AC37" i="30"/>
  <c r="AC35" i="30"/>
  <c r="AD16" i="30" l="1"/>
  <c r="BX19" i="30"/>
  <c r="BV19" i="30"/>
  <c r="BT36" i="30"/>
  <c r="BX35" i="30"/>
  <c r="BV35" i="30"/>
  <c r="BT18" i="30"/>
  <c r="AB17" i="30"/>
  <c r="BT19" i="30" l="1"/>
  <c r="AC38" i="30"/>
  <c r="AC34" i="30"/>
  <c r="AB34" i="30"/>
  <c r="BT35" i="30"/>
  <c r="BX53" i="30"/>
  <c r="BV53" i="30"/>
  <c r="AC16" i="30"/>
  <c r="AA17" i="30"/>
  <c r="Z17" i="30" l="1"/>
  <c r="BR36" i="30"/>
  <c r="AC51" i="30"/>
  <c r="AC50" i="30"/>
  <c r="BT53" i="30"/>
  <c r="BP36" i="30"/>
  <c r="AB37" i="30"/>
  <c r="BR19" i="30"/>
  <c r="X16" i="30" l="1"/>
  <c r="AB35" i="30"/>
  <c r="BR35" i="30"/>
  <c r="AB51" i="30"/>
  <c r="BR53" i="30"/>
  <c r="AB50" i="30"/>
  <c r="BP35" i="30"/>
  <c r="BP19" i="30"/>
  <c r="X17" i="30" l="1"/>
  <c r="BN36" i="30"/>
  <c r="BP53" i="30"/>
  <c r="BN53" i="30"/>
  <c r="BN35" i="30"/>
  <c r="BL36" i="30"/>
  <c r="Z37" i="30"/>
  <c r="Z35" i="30"/>
  <c r="Z38" i="30"/>
  <c r="Z34" i="30"/>
  <c r="BN19" i="30"/>
  <c r="BL19" i="30"/>
  <c r="BL53" i="30" l="1"/>
  <c r="Z51" i="30"/>
  <c r="BL35" i="30"/>
  <c r="BJ36" i="30"/>
  <c r="BJ19" i="30"/>
  <c r="V17" i="30"/>
  <c r="AA51" i="30"/>
  <c r="AA50" i="30"/>
  <c r="AA37" i="30"/>
  <c r="AA35" i="30"/>
  <c r="AA34" i="30"/>
  <c r="Y17" i="30"/>
  <c r="W16" i="30"/>
  <c r="W17" i="30"/>
  <c r="BJ35" i="30" l="1"/>
  <c r="BJ52" i="30"/>
  <c r="BJ53" i="30"/>
  <c r="AB75" i="30"/>
  <c r="AB74" i="30"/>
  <c r="Z50" i="30"/>
  <c r="BH36" i="30"/>
  <c r="BH35" i="30"/>
  <c r="BH19" i="30"/>
  <c r="T17" i="30"/>
  <c r="S17" i="30"/>
  <c r="T16" i="30"/>
  <c r="U17" i="30" l="1"/>
  <c r="Z74" i="30" l="1"/>
  <c r="Z75" i="30" s="1"/>
  <c r="BH53" i="30"/>
  <c r="Y38" i="30"/>
  <c r="Y37" i="30"/>
  <c r="Y35" i="30"/>
  <c r="Y34" i="30"/>
  <c r="BF18" i="30" l="1"/>
  <c r="BF19" i="30"/>
  <c r="BF36" i="30"/>
  <c r="BF35" i="30"/>
  <c r="X34" i="30"/>
  <c r="Y51" i="30"/>
  <c r="X74" i="30"/>
  <c r="X75" i="30" s="1"/>
  <c r="BF53" i="30"/>
  <c r="X51" i="30"/>
  <c r="X50" i="30"/>
  <c r="X35" i="30"/>
  <c r="X38" i="30"/>
  <c r="W34" i="30"/>
  <c r="R17" i="30"/>
  <c r="BD19" i="30" l="1"/>
  <c r="BD36" i="30"/>
  <c r="BD35" i="30"/>
  <c r="BD53" i="30"/>
  <c r="T74" i="30" l="1"/>
  <c r="BB53" i="30"/>
  <c r="BB36" i="30"/>
  <c r="BB35" i="30"/>
  <c r="BB19" i="30"/>
  <c r="Q17" i="30"/>
  <c r="P17" i="30"/>
  <c r="O17" i="30"/>
  <c r="N17" i="30"/>
  <c r="M17" i="30"/>
  <c r="N16" i="30"/>
  <c r="M16" i="30"/>
  <c r="L17" i="30"/>
  <c r="K17" i="30"/>
  <c r="L16" i="30"/>
  <c r="K16" i="30"/>
  <c r="J17" i="30"/>
  <c r="I17" i="30"/>
  <c r="H17" i="30"/>
  <c r="G17" i="30"/>
  <c r="F17" i="30"/>
  <c r="E17" i="30"/>
  <c r="F16" i="30"/>
  <c r="E16" i="30"/>
  <c r="D16" i="30"/>
  <c r="C16" i="30"/>
  <c r="T75" i="30" l="1"/>
  <c r="V51" i="30"/>
  <c r="AZ19" i="30" l="1"/>
  <c r="AZ36" i="30"/>
  <c r="AZ35" i="30"/>
  <c r="V34" i="30"/>
  <c r="AZ53" i="30"/>
  <c r="V50" i="30"/>
  <c r="R75" i="30"/>
  <c r="R74" i="30"/>
  <c r="V35" i="30" l="1"/>
  <c r="U37" i="30" l="1"/>
  <c r="AC76" i="30"/>
  <c r="AD54" i="30"/>
  <c r="AC54" i="30"/>
  <c r="AD39" i="30"/>
  <c r="AD20" i="30"/>
  <c r="AX19" i="30"/>
  <c r="AX36" i="30"/>
  <c r="AX35" i="30"/>
  <c r="U38" i="30"/>
  <c r="U35" i="30"/>
  <c r="U34" i="30"/>
  <c r="AX53" i="30"/>
  <c r="U51" i="30"/>
  <c r="U50" i="30"/>
  <c r="P75" i="30"/>
  <c r="P74" i="30"/>
  <c r="T35" i="30" l="1"/>
  <c r="T38" i="30" l="1"/>
  <c r="T37" i="30"/>
  <c r="AV19" i="30" l="1"/>
  <c r="AV36" i="30"/>
  <c r="AV35" i="30"/>
  <c r="T34" i="30"/>
  <c r="AV53" i="30"/>
  <c r="T51" i="30"/>
  <c r="N75" i="30"/>
  <c r="N74" i="30"/>
  <c r="L74" i="30" l="1"/>
  <c r="AT53" i="30"/>
  <c r="T50" i="30"/>
  <c r="AT36" i="30"/>
  <c r="AT35" i="30"/>
  <c r="AT19" i="30" l="1"/>
  <c r="R38" i="30" l="1"/>
  <c r="J74" i="30" l="1"/>
  <c r="J75" i="30" s="1"/>
  <c r="AR53" i="30"/>
  <c r="AR36" i="30"/>
  <c r="AR35" i="30"/>
  <c r="R35" i="30"/>
  <c r="AR19" i="30"/>
  <c r="S51" i="30"/>
  <c r="S50" i="30"/>
  <c r="S38" i="30"/>
  <c r="S37" i="30"/>
  <c r="S35" i="30"/>
  <c r="S34" i="30"/>
  <c r="R51" i="30" l="1"/>
  <c r="R37" i="30" l="1"/>
  <c r="H75" i="30"/>
  <c r="H74" i="30"/>
  <c r="AP53" i="30"/>
  <c r="AP36" i="30"/>
  <c r="AP35" i="30"/>
  <c r="R34" i="30"/>
  <c r="AP19" i="30"/>
  <c r="AN18" i="30" l="1"/>
  <c r="AN19" i="30"/>
  <c r="R50" i="30"/>
  <c r="F75" i="30" l="1"/>
  <c r="F74" i="30"/>
  <c r="D74" i="30"/>
  <c r="D75" i="30" s="1"/>
  <c r="AN53" i="30"/>
  <c r="AL53" i="30"/>
  <c r="P51" i="30"/>
  <c r="P50" i="30"/>
  <c r="AN36" i="30"/>
  <c r="AN35" i="30"/>
  <c r="AL36" i="30"/>
  <c r="AL35" i="30"/>
  <c r="P37" i="30"/>
  <c r="P35" i="30"/>
  <c r="P38" i="30"/>
  <c r="P34" i="30"/>
  <c r="AL19" i="30"/>
  <c r="Q51" i="30"/>
  <c r="Q50" i="30"/>
  <c r="O51" i="30"/>
  <c r="O50" i="30"/>
  <c r="Q37" i="30"/>
  <c r="Q35" i="30"/>
  <c r="Q38" i="30"/>
  <c r="Q34" i="30"/>
  <c r="O38" i="30"/>
  <c r="O37" i="30"/>
  <c r="O35" i="30"/>
  <c r="O34" i="30"/>
  <c r="BH76" i="30" l="1"/>
  <c r="BG76" i="30"/>
  <c r="BF76" i="30"/>
  <c r="BE76" i="30"/>
  <c r="BD76" i="30"/>
  <c r="BC76" i="30"/>
  <c r="BB76" i="30"/>
  <c r="BA76" i="30"/>
  <c r="AZ76" i="30"/>
  <c r="AY76" i="30"/>
  <c r="AX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CH54" i="30"/>
  <c r="CG54" i="30"/>
  <c r="CF54" i="30"/>
  <c r="CE54" i="30"/>
  <c r="CD54" i="30"/>
  <c r="CC54" i="30"/>
  <c r="CB54" i="30"/>
  <c r="CA54" i="30"/>
  <c r="BZ54" i="30"/>
  <c r="BY54" i="30"/>
  <c r="BX54" i="30"/>
  <c r="BW54" i="30"/>
  <c r="BV54" i="30"/>
  <c r="BU54" i="30"/>
  <c r="BT54" i="30"/>
  <c r="BS54" i="30"/>
  <c r="BR54" i="30"/>
  <c r="BQ54" i="30"/>
  <c r="BP54" i="30"/>
  <c r="BO54" i="30"/>
  <c r="BN54" i="30"/>
  <c r="BM54" i="30"/>
  <c r="BL54" i="30"/>
  <c r="BK54" i="30"/>
  <c r="BJ54" i="30"/>
  <c r="BI54" i="30"/>
  <c r="BH54" i="30"/>
  <c r="BG54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D54" i="30"/>
  <c r="C54" i="30"/>
  <c r="N51" i="30"/>
  <c r="M51" i="30"/>
  <c r="L51" i="30"/>
  <c r="K51" i="30"/>
  <c r="J51" i="30"/>
  <c r="I51" i="30"/>
  <c r="H51" i="30"/>
  <c r="G51" i="30"/>
  <c r="F51" i="30"/>
  <c r="E51" i="30"/>
  <c r="D51" i="30"/>
  <c r="N50" i="30"/>
  <c r="M50" i="30"/>
  <c r="L50" i="30"/>
  <c r="K50" i="30"/>
  <c r="J50" i="30"/>
  <c r="I50" i="30"/>
  <c r="H50" i="30"/>
  <c r="G50" i="30"/>
  <c r="F50" i="30"/>
  <c r="E50" i="30"/>
  <c r="D50" i="30"/>
  <c r="CH39" i="30"/>
  <c r="CF39" i="30"/>
  <c r="CD39" i="30"/>
  <c r="CB39" i="30"/>
  <c r="BZ39" i="30"/>
  <c r="BX39" i="30"/>
  <c r="BV39" i="30"/>
  <c r="BT39" i="30"/>
  <c r="BR39" i="30"/>
  <c r="BP39" i="30"/>
  <c r="BN39" i="30"/>
  <c r="BL39" i="30"/>
  <c r="BJ39" i="30"/>
  <c r="BH39" i="30"/>
  <c r="BF39" i="30"/>
  <c r="BD39" i="30"/>
  <c r="BB39" i="30"/>
  <c r="AZ39" i="30"/>
  <c r="AX39" i="30"/>
  <c r="AV39" i="30"/>
  <c r="AT39" i="30"/>
  <c r="AR39" i="30"/>
  <c r="AP39" i="30"/>
  <c r="AN39" i="30"/>
  <c r="AL39" i="30"/>
  <c r="AB39" i="30"/>
  <c r="Z39" i="30"/>
  <c r="X39" i="30"/>
  <c r="V39" i="30"/>
  <c r="T39" i="30"/>
  <c r="R39" i="30"/>
  <c r="P39" i="30"/>
  <c r="D39" i="30"/>
  <c r="N38" i="30"/>
  <c r="M38" i="30"/>
  <c r="L38" i="30"/>
  <c r="K38" i="30"/>
  <c r="J38" i="30"/>
  <c r="I38" i="30"/>
  <c r="H38" i="30"/>
  <c r="G38" i="30"/>
  <c r="F38" i="30"/>
  <c r="E38" i="30"/>
  <c r="D38" i="30"/>
  <c r="N37" i="30"/>
  <c r="M37" i="30"/>
  <c r="L37" i="30"/>
  <c r="K37" i="30"/>
  <c r="J37" i="30"/>
  <c r="I37" i="30"/>
  <c r="G37" i="30"/>
  <c r="F37" i="30"/>
  <c r="E37" i="30"/>
  <c r="D37" i="30"/>
  <c r="N35" i="30"/>
  <c r="M35" i="30"/>
  <c r="L35" i="30"/>
  <c r="K35" i="30"/>
  <c r="J35" i="30"/>
  <c r="I35" i="30"/>
  <c r="H35" i="30"/>
  <c r="G35" i="30"/>
  <c r="F35" i="30"/>
  <c r="E35" i="30"/>
  <c r="D35" i="30"/>
  <c r="N34" i="30"/>
  <c r="M34" i="30"/>
  <c r="L34" i="30"/>
  <c r="K34" i="30"/>
  <c r="J34" i="30"/>
  <c r="I34" i="30"/>
  <c r="H34" i="30"/>
  <c r="G34" i="30"/>
  <c r="F34" i="30"/>
  <c r="E34" i="30"/>
  <c r="D34" i="30"/>
  <c r="CH20" i="30"/>
  <c r="CF20" i="30"/>
  <c r="CD20" i="30"/>
  <c r="CB20" i="30"/>
  <c r="BZ20" i="30"/>
  <c r="BX20" i="30"/>
  <c r="BV20" i="30"/>
  <c r="BT20" i="30"/>
  <c r="BR20" i="30"/>
  <c r="BP20" i="30"/>
  <c r="BN20" i="30"/>
  <c r="BL20" i="30"/>
  <c r="BJ20" i="30"/>
  <c r="BH20" i="30"/>
  <c r="BF20" i="30"/>
  <c r="BD20" i="30"/>
  <c r="BB20" i="30"/>
  <c r="AZ20" i="30"/>
  <c r="AX20" i="30"/>
  <c r="AV20" i="30"/>
  <c r="AT20" i="30"/>
  <c r="AR20" i="30"/>
  <c r="AP20" i="30"/>
  <c r="AN20" i="30"/>
  <c r="AL20" i="30"/>
  <c r="AB20" i="30"/>
  <c r="Z20" i="30"/>
  <c r="X20" i="30"/>
  <c r="F20" i="30"/>
  <c r="D20" i="30"/>
  <c r="V20" i="30"/>
  <c r="P20" i="30"/>
  <c r="L20" i="30"/>
  <c r="H20" i="30"/>
  <c r="R20" i="30"/>
  <c r="N20" i="30"/>
  <c r="J20" i="30"/>
  <c r="CN2" i="30"/>
  <c r="J39" i="30" l="1"/>
  <c r="L39" i="30"/>
  <c r="T20" i="30"/>
  <c r="N39" i="30"/>
  <c r="F39" i="30"/>
  <c r="H39" i="30"/>
  <c r="N54" i="30"/>
  <c r="M54" i="30"/>
  <c r="K54" i="30"/>
  <c r="L54" i="30"/>
  <c r="I54" i="30"/>
  <c r="J54" i="30"/>
  <c r="G54" i="30"/>
  <c r="H54" i="30"/>
  <c r="E54" i="30"/>
  <c r="F54" i="30"/>
  <c r="N38" i="29" l="1"/>
  <c r="V17" i="29"/>
  <c r="N35" i="29" l="1"/>
  <c r="N37" i="29" l="1"/>
  <c r="L38" i="29"/>
  <c r="T16" i="29" l="1"/>
  <c r="T17" i="29"/>
  <c r="N51" i="29"/>
  <c r="L37" i="29" l="1"/>
  <c r="BT53" i="29" l="1"/>
  <c r="BR53" i="29"/>
  <c r="BT36" i="29"/>
  <c r="BT35" i="29"/>
  <c r="BR36" i="29"/>
  <c r="BR35" i="29"/>
  <c r="N34" i="29"/>
  <c r="BT19" i="29"/>
  <c r="BR19" i="29"/>
  <c r="AR74" i="29" l="1"/>
  <c r="AR75" i="29" s="1"/>
  <c r="N50" i="29"/>
  <c r="L51" i="29"/>
  <c r="L35" i="29"/>
  <c r="BP19" i="29"/>
  <c r="BP36" i="29" l="1"/>
  <c r="BP35" i="29"/>
  <c r="BP53" i="29"/>
  <c r="AP75" i="29"/>
  <c r="AP74" i="29"/>
  <c r="L50" i="29" l="1"/>
  <c r="M51" i="29"/>
  <c r="M50" i="29"/>
  <c r="K51" i="29"/>
  <c r="K50" i="29"/>
  <c r="L34" i="29"/>
  <c r="M38" i="29"/>
  <c r="M37" i="29"/>
  <c r="M35" i="29"/>
  <c r="M34" i="29"/>
  <c r="K38" i="29"/>
  <c r="K37" i="29"/>
  <c r="K35" i="29"/>
  <c r="K34" i="29"/>
  <c r="U17" i="29"/>
  <c r="S16" i="29"/>
  <c r="S17" i="29"/>
  <c r="BN19" i="29" l="1"/>
  <c r="BN36" i="29"/>
  <c r="BN35" i="29"/>
  <c r="BN53" i="29"/>
  <c r="AN75" i="29"/>
  <c r="AN74" i="29"/>
  <c r="AL74" i="29" l="1"/>
  <c r="AL75" i="29" s="1"/>
  <c r="BL53" i="29"/>
  <c r="BL36" i="29"/>
  <c r="BL35" i="29"/>
  <c r="BL19" i="29"/>
  <c r="AJ75" i="29" l="1"/>
  <c r="AJ74" i="29"/>
  <c r="BJ53" i="29"/>
  <c r="BJ36" i="29"/>
  <c r="BJ35" i="29"/>
  <c r="BJ19" i="29"/>
  <c r="BJ18" i="29"/>
  <c r="BJ33" i="29"/>
  <c r="AH74" i="29" l="1"/>
  <c r="AH75" i="29" s="1"/>
  <c r="BH53" i="29"/>
  <c r="BH36" i="29"/>
  <c r="BH35" i="29"/>
  <c r="BH19" i="29"/>
  <c r="BF19" i="29"/>
  <c r="BF36" i="29"/>
  <c r="BF35" i="29"/>
  <c r="BF53" i="29"/>
  <c r="AF75" i="29"/>
  <c r="AF74" i="29"/>
  <c r="BD35" i="29" l="1"/>
  <c r="BD36" i="29"/>
  <c r="BD53" i="29"/>
  <c r="AD74" i="29"/>
  <c r="AD75" i="29" s="1"/>
  <c r="BD19" i="29"/>
  <c r="BB19" i="29"/>
  <c r="BB36" i="29"/>
  <c r="BB35" i="29"/>
  <c r="BB53" i="29"/>
  <c r="AB74" i="29"/>
  <c r="AB75" i="29" l="1"/>
  <c r="AZ19" i="29"/>
  <c r="AZ18" i="29"/>
  <c r="AZ36" i="29"/>
  <c r="AZ35" i="29"/>
  <c r="AZ53" i="29"/>
  <c r="Z75" i="29"/>
  <c r="Z74" i="29"/>
  <c r="AZ52" i="29" l="1"/>
  <c r="X75" i="29" l="1"/>
  <c r="X74" i="29"/>
  <c r="AX53" i="29"/>
  <c r="AX36" i="29"/>
  <c r="AX35" i="29"/>
  <c r="AX19" i="29"/>
  <c r="AX18" i="29" l="1"/>
  <c r="AX33" i="29"/>
  <c r="AX52" i="29"/>
  <c r="J37" i="29" l="1"/>
  <c r="V75" i="29"/>
  <c r="V74" i="29"/>
  <c r="AV53" i="29"/>
  <c r="AV36" i="29"/>
  <c r="AV33" i="29"/>
  <c r="AV35" i="29"/>
  <c r="R16" i="29" l="1"/>
  <c r="P17" i="29"/>
  <c r="AV19" i="29"/>
  <c r="AV18" i="29"/>
  <c r="AT36" i="29"/>
  <c r="AT35" i="29"/>
  <c r="AT53" i="29"/>
  <c r="T75" i="29"/>
  <c r="T74" i="29"/>
  <c r="AT19" i="29" l="1"/>
  <c r="AT33" i="29"/>
  <c r="J51" i="29"/>
  <c r="R75" i="29"/>
  <c r="R74" i="29"/>
  <c r="AR53" i="29"/>
  <c r="J50" i="29"/>
  <c r="AR36" i="29"/>
  <c r="AR35" i="29"/>
  <c r="J38" i="29"/>
  <c r="J35" i="29"/>
  <c r="J34" i="29"/>
  <c r="AR19" i="29"/>
  <c r="AR33" i="29"/>
  <c r="P75" i="29"/>
  <c r="P74" i="29"/>
  <c r="AP53" i="29"/>
  <c r="AP36" i="29"/>
  <c r="AP35" i="29"/>
  <c r="H38" i="29"/>
  <c r="AR18" i="29"/>
  <c r="AP19" i="29"/>
  <c r="N16" i="29"/>
  <c r="L17" i="29"/>
  <c r="Q16" i="29"/>
  <c r="R20" i="29" s="1"/>
  <c r="O17" i="29"/>
  <c r="P20" i="29" s="1"/>
  <c r="I37" i="29"/>
  <c r="I38" i="29"/>
  <c r="I35" i="29"/>
  <c r="I34" i="29"/>
  <c r="I51" i="29"/>
  <c r="I50" i="29"/>
  <c r="AN19" i="29"/>
  <c r="H35" i="29"/>
  <c r="AN36" i="29"/>
  <c r="AN35" i="29"/>
  <c r="AN53" i="29"/>
  <c r="N75" i="29"/>
  <c r="N74" i="29"/>
  <c r="H51" i="29"/>
  <c r="H50" i="29"/>
  <c r="AL36" i="29"/>
  <c r="F38" i="29"/>
  <c r="AL19" i="29"/>
  <c r="H34" i="29"/>
  <c r="AL35" i="29"/>
  <c r="AL53" i="29"/>
  <c r="L75" i="29"/>
  <c r="L74" i="29"/>
  <c r="F37" i="29"/>
  <c r="J16" i="29"/>
  <c r="AJ19" i="29"/>
  <c r="AJ36" i="29"/>
  <c r="AJ35" i="29"/>
  <c r="AJ53" i="29"/>
  <c r="J75" i="29"/>
  <c r="J74" i="29"/>
  <c r="G51" i="29"/>
  <c r="G50" i="29"/>
  <c r="F51" i="29"/>
  <c r="F50" i="29"/>
  <c r="G38" i="29"/>
  <c r="G37" i="29"/>
  <c r="G35" i="29"/>
  <c r="G34" i="29"/>
  <c r="F35" i="29"/>
  <c r="M16" i="29"/>
  <c r="N20" i="29" s="1"/>
  <c r="K17" i="29"/>
  <c r="L20" i="29" s="1"/>
  <c r="H17" i="29"/>
  <c r="AH19" i="29"/>
  <c r="F34" i="29"/>
  <c r="AH36" i="29"/>
  <c r="AH35" i="29"/>
  <c r="AH53" i="29"/>
  <c r="H75" i="29"/>
  <c r="H74" i="29"/>
  <c r="F75" i="29"/>
  <c r="F74" i="29"/>
  <c r="D75" i="29"/>
  <c r="D74" i="29"/>
  <c r="AF35" i="29"/>
  <c r="AD36" i="29"/>
  <c r="AD35" i="29"/>
  <c r="D37" i="29"/>
  <c r="D38" i="29"/>
  <c r="AF18" i="29"/>
  <c r="AF19" i="29"/>
  <c r="AD19" i="29"/>
  <c r="E51" i="29"/>
  <c r="E50" i="29"/>
  <c r="E37" i="29"/>
  <c r="E35" i="29"/>
  <c r="E38" i="29"/>
  <c r="E34" i="29"/>
  <c r="I16" i="29"/>
  <c r="J20" i="29" s="1"/>
  <c r="G17" i="29"/>
  <c r="H20" i="29" s="1"/>
  <c r="D51" i="29"/>
  <c r="D50" i="29"/>
  <c r="D35" i="29"/>
  <c r="D34" i="29"/>
  <c r="F17" i="29"/>
  <c r="D17" i="29"/>
  <c r="F1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Z54" i="29"/>
  <c r="BY54" i="29"/>
  <c r="BX54" i="29"/>
  <c r="BW54" i="29"/>
  <c r="BV54" i="29"/>
  <c r="BU54" i="29"/>
  <c r="BT54" i="29"/>
  <c r="BS54" i="29"/>
  <c r="BR54" i="29"/>
  <c r="BQ54" i="29"/>
  <c r="BP54" i="29"/>
  <c r="BO54" i="29"/>
  <c r="BN54" i="29"/>
  <c r="BM54" i="29"/>
  <c r="BL54" i="29"/>
  <c r="BK54" i="29"/>
  <c r="BJ54" i="29"/>
  <c r="BI54" i="29"/>
  <c r="BH54" i="29"/>
  <c r="BG54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O54" i="29"/>
  <c r="L54" i="29"/>
  <c r="R54" i="29"/>
  <c r="P54" i="29"/>
  <c r="N54" i="29"/>
  <c r="K54" i="29"/>
  <c r="D54" i="29"/>
  <c r="BZ39" i="29"/>
  <c r="BX39" i="29"/>
  <c r="BV39" i="29"/>
  <c r="BT39" i="29"/>
  <c r="BR39" i="29"/>
  <c r="BP39" i="29"/>
  <c r="BN39" i="29"/>
  <c r="BL39" i="29"/>
  <c r="BJ39" i="29"/>
  <c r="BH39" i="29"/>
  <c r="BF39" i="29"/>
  <c r="BD39" i="29"/>
  <c r="BB39" i="29"/>
  <c r="AZ39" i="29"/>
  <c r="AX39" i="29"/>
  <c r="AV39" i="29"/>
  <c r="AT39" i="29"/>
  <c r="AR39" i="29"/>
  <c r="AP39" i="29"/>
  <c r="AL39" i="29"/>
  <c r="AJ39" i="29"/>
  <c r="AF39" i="29"/>
  <c r="AD39" i="29"/>
  <c r="AB39" i="29"/>
  <c r="Z39" i="29"/>
  <c r="X39" i="29"/>
  <c r="V39" i="29"/>
  <c r="L39" i="29"/>
  <c r="D39" i="29"/>
  <c r="AN39" i="29"/>
  <c r="T39" i="29"/>
  <c r="R39" i="29"/>
  <c r="P39" i="29"/>
  <c r="N39" i="29"/>
  <c r="AH39" i="29"/>
  <c r="BZ20" i="29"/>
  <c r="BX20" i="29"/>
  <c r="BV20" i="29"/>
  <c r="BT20" i="29"/>
  <c r="BR20" i="29"/>
  <c r="BP20" i="29"/>
  <c r="BN20" i="29"/>
  <c r="BL20" i="29"/>
  <c r="BJ20" i="29"/>
  <c r="BH20" i="29"/>
  <c r="BF20" i="29"/>
  <c r="BD20" i="29"/>
  <c r="BB20" i="29"/>
  <c r="AZ20" i="29"/>
  <c r="AX20" i="29"/>
  <c r="AV20" i="29"/>
  <c r="AT20" i="29"/>
  <c r="AR20" i="29"/>
  <c r="AP20" i="29"/>
  <c r="AN20" i="29"/>
  <c r="AL20" i="29"/>
  <c r="AJ20" i="29"/>
  <c r="AH20" i="29"/>
  <c r="AF20" i="29"/>
  <c r="AD20" i="29"/>
  <c r="AB20" i="29"/>
  <c r="Z20" i="29"/>
  <c r="X20" i="29"/>
  <c r="V20" i="29"/>
  <c r="F20" i="29"/>
  <c r="D20" i="29"/>
  <c r="T20" i="29"/>
  <c r="CF2" i="29"/>
  <c r="M54" i="29"/>
  <c r="C54" i="29"/>
  <c r="Q54" i="29"/>
  <c r="A4" i="26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H1" i="26"/>
  <c r="A4" i="25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A123" i="25" s="1"/>
  <c r="A124" i="25" s="1"/>
  <c r="A125" i="25" s="1"/>
  <c r="A126" i="25" s="1"/>
  <c r="A127" i="25" s="1"/>
  <c r="A128" i="25" s="1"/>
  <c r="A129" i="25" s="1"/>
  <c r="A130" i="25" s="1"/>
  <c r="A131" i="25" s="1"/>
  <c r="A132" i="25" s="1"/>
  <c r="A133" i="25" s="1"/>
  <c r="A134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  <c r="A147" i="25" s="1"/>
  <c r="A148" i="25" s="1"/>
  <c r="A149" i="25" s="1"/>
  <c r="A150" i="25" s="1"/>
  <c r="A151" i="25" s="1"/>
  <c r="A152" i="25" s="1"/>
  <c r="A153" i="25" s="1"/>
  <c r="A154" i="25" s="1"/>
  <c r="A155" i="25" s="1"/>
  <c r="A156" i="25" s="1"/>
  <c r="A157" i="25" s="1"/>
  <c r="A158" i="25" s="1"/>
  <c r="A159" i="25" s="1"/>
  <c r="A160" i="25" s="1"/>
  <c r="A161" i="25" s="1"/>
  <c r="A162" i="25" s="1"/>
  <c r="A163" i="25" s="1"/>
  <c r="A164" i="25" s="1"/>
  <c r="A165" i="25" s="1"/>
  <c r="A166" i="25" s="1"/>
  <c r="A167" i="25" s="1"/>
  <c r="A168" i="25" s="1"/>
  <c r="A169" i="25" s="1"/>
  <c r="A170" i="25" s="1"/>
  <c r="A171" i="25" s="1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88" i="25" s="1"/>
  <c r="A189" i="25" s="1"/>
  <c r="A190" i="25" s="1"/>
  <c r="A191" i="25" s="1"/>
  <c r="A192" i="25" s="1"/>
  <c r="A193" i="25" s="1"/>
  <c r="A194" i="25" s="1"/>
  <c r="A195" i="25" s="1"/>
  <c r="A196" i="25" s="1"/>
  <c r="A197" i="25" s="1"/>
  <c r="A198" i="25" s="1"/>
  <c r="A199" i="25" s="1"/>
  <c r="A200" i="25" s="1"/>
  <c r="A201" i="25" s="1"/>
  <c r="A202" i="25" s="1"/>
  <c r="A203" i="25" s="1"/>
  <c r="A204" i="25" s="1"/>
  <c r="A205" i="25" s="1"/>
  <c r="A206" i="25" s="1"/>
  <c r="A207" i="25" s="1"/>
  <c r="A208" i="25" s="1"/>
  <c r="A209" i="25" s="1"/>
  <c r="A210" i="25" s="1"/>
  <c r="A211" i="25" s="1"/>
  <c r="A212" i="25" s="1"/>
  <c r="A213" i="25" s="1"/>
  <c r="A214" i="25" s="1"/>
  <c r="A215" i="25" s="1"/>
  <c r="A216" i="25" s="1"/>
  <c r="A217" i="25" s="1"/>
  <c r="A218" i="25" s="1"/>
  <c r="A219" i="25" s="1"/>
  <c r="A220" i="25" s="1"/>
  <c r="A221" i="25" s="1"/>
  <c r="A222" i="25" s="1"/>
  <c r="A223" i="25" s="1"/>
  <c r="A224" i="25" s="1"/>
  <c r="A225" i="25" s="1"/>
  <c r="A226" i="25" s="1"/>
  <c r="A227" i="25" s="1"/>
  <c r="A228" i="25" s="1"/>
  <c r="A229" i="25" s="1"/>
  <c r="A230" i="25" s="1"/>
  <c r="A231" i="25" s="1"/>
  <c r="A232" i="25" s="1"/>
  <c r="A233" i="25" s="1"/>
  <c r="A234" i="25" s="1"/>
  <c r="A235" i="25" s="1"/>
  <c r="A236" i="25" s="1"/>
  <c r="A237" i="25" s="1"/>
  <c r="A238" i="25" s="1"/>
  <c r="A239" i="25" s="1"/>
  <c r="A240" i="25" s="1"/>
  <c r="A241" i="25" s="1"/>
  <c r="A242" i="25" s="1"/>
  <c r="A243" i="25" s="1"/>
  <c r="A244" i="25" s="1"/>
  <c r="A245" i="25" s="1"/>
  <c r="A246" i="25" s="1"/>
  <c r="A247" i="25" s="1"/>
  <c r="A248" i="25" s="1"/>
  <c r="A249" i="25" s="1"/>
  <c r="A250" i="25" s="1"/>
  <c r="A251" i="25" s="1"/>
  <c r="A252" i="25" s="1"/>
  <c r="A253" i="25" s="1"/>
  <c r="A254" i="25" s="1"/>
  <c r="A255" i="25" s="1"/>
  <c r="A256" i="25" s="1"/>
  <c r="A257" i="25" s="1"/>
  <c r="A258" i="25" s="1"/>
  <c r="A259" i="25" s="1"/>
  <c r="A260" i="25" s="1"/>
  <c r="A261" i="25" s="1"/>
  <c r="A262" i="25" s="1"/>
  <c r="A263" i="25" s="1"/>
  <c r="A264" i="25" s="1"/>
  <c r="A265" i="25" s="1"/>
  <c r="A266" i="25" s="1"/>
  <c r="A267" i="25" s="1"/>
  <c r="H1" i="25"/>
  <c r="A4" i="24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A100" i="24" s="1"/>
  <c r="A101" i="24" s="1"/>
  <c r="A102" i="24" s="1"/>
  <c r="A103" i="24" s="1"/>
  <c r="A104" i="24" s="1"/>
  <c r="A105" i="24" s="1"/>
  <c r="A106" i="24" s="1"/>
  <c r="A107" i="24" s="1"/>
  <c r="A108" i="24" s="1"/>
  <c r="A109" i="24" s="1"/>
  <c r="A110" i="24" s="1"/>
  <c r="A111" i="24" s="1"/>
  <c r="A112" i="24" s="1"/>
  <c r="A113" i="24" s="1"/>
  <c r="A114" i="24" s="1"/>
  <c r="A115" i="24" s="1"/>
  <c r="A116" i="24" s="1"/>
  <c r="A117" i="24" s="1"/>
  <c r="A118" i="24" s="1"/>
  <c r="A119" i="24" s="1"/>
  <c r="A120" i="24" s="1"/>
  <c r="A121" i="24" s="1"/>
  <c r="A122" i="24" s="1"/>
  <c r="A123" i="24" s="1"/>
  <c r="A124" i="24" s="1"/>
  <c r="A125" i="24" s="1"/>
  <c r="A126" i="24" s="1"/>
  <c r="A127" i="24" s="1"/>
  <c r="A128" i="24" s="1"/>
  <c r="A129" i="24" s="1"/>
  <c r="A130" i="24" s="1"/>
  <c r="A131" i="24" s="1"/>
  <c r="A132" i="24" s="1"/>
  <c r="A133" i="24" s="1"/>
  <c r="A134" i="24" s="1"/>
  <c r="A135" i="24" s="1"/>
  <c r="A136" i="24" s="1"/>
  <c r="A137" i="24" s="1"/>
  <c r="A138" i="24" s="1"/>
  <c r="A139" i="24" s="1"/>
  <c r="A140" i="24" s="1"/>
  <c r="A141" i="24" s="1"/>
  <c r="A142" i="24" s="1"/>
  <c r="A143" i="24" s="1"/>
  <c r="A144" i="24" s="1"/>
  <c r="A145" i="24" s="1"/>
  <c r="A146" i="24" s="1"/>
  <c r="A147" i="24" s="1"/>
  <c r="A148" i="24" s="1"/>
  <c r="A149" i="24" s="1"/>
  <c r="A150" i="24" s="1"/>
  <c r="A151" i="24" s="1"/>
  <c r="A152" i="24" s="1"/>
  <c r="A153" i="24" s="1"/>
  <c r="A154" i="24" s="1"/>
  <c r="A155" i="24" s="1"/>
  <c r="A156" i="24" s="1"/>
  <c r="A157" i="24" s="1"/>
  <c r="A158" i="24" s="1"/>
  <c r="A159" i="24" s="1"/>
  <c r="A160" i="24" s="1"/>
  <c r="A161" i="24" s="1"/>
  <c r="A162" i="24" s="1"/>
  <c r="A163" i="24" s="1"/>
  <c r="A164" i="24" s="1"/>
  <c r="A165" i="24" s="1"/>
  <c r="A166" i="24" s="1"/>
  <c r="A167" i="24" s="1"/>
  <c r="A168" i="24" s="1"/>
  <c r="A169" i="24" s="1"/>
  <c r="A170" i="24" s="1"/>
  <c r="A171" i="24" s="1"/>
  <c r="A172" i="24" s="1"/>
  <c r="A173" i="24" s="1"/>
  <c r="A174" i="24" s="1"/>
  <c r="A175" i="24" s="1"/>
  <c r="A176" i="24" s="1"/>
  <c r="A177" i="24" s="1"/>
  <c r="A178" i="24" s="1"/>
  <c r="A179" i="24" s="1"/>
  <c r="A180" i="24" s="1"/>
  <c r="A181" i="24" s="1"/>
  <c r="A182" i="24" s="1"/>
  <c r="A183" i="24" s="1"/>
  <c r="A184" i="24" s="1"/>
  <c r="A185" i="24" s="1"/>
  <c r="A186" i="24" s="1"/>
  <c r="A187" i="24" s="1"/>
  <c r="A188" i="24" s="1"/>
  <c r="A189" i="24" s="1"/>
  <c r="A190" i="24" s="1"/>
  <c r="A191" i="24" s="1"/>
  <c r="A192" i="24" s="1"/>
  <c r="A193" i="24" s="1"/>
  <c r="A194" i="24" s="1"/>
  <c r="A195" i="24" s="1"/>
  <c r="A196" i="24" s="1"/>
  <c r="A197" i="24" s="1"/>
  <c r="A198" i="24" s="1"/>
  <c r="A199" i="24" s="1"/>
  <c r="A200" i="24" s="1"/>
  <c r="A201" i="24" s="1"/>
  <c r="A202" i="24" s="1"/>
  <c r="A203" i="24" s="1"/>
  <c r="A204" i="24" s="1"/>
  <c r="A205" i="24" s="1"/>
  <c r="A206" i="24" s="1"/>
  <c r="A207" i="24" s="1"/>
  <c r="A208" i="24" s="1"/>
  <c r="A209" i="24" s="1"/>
  <c r="A210" i="24" s="1"/>
  <c r="A211" i="24" s="1"/>
  <c r="A212" i="24" s="1"/>
  <c r="A213" i="24" s="1"/>
  <c r="A214" i="24" s="1"/>
  <c r="A215" i="24" s="1"/>
  <c r="A216" i="24" s="1"/>
  <c r="A217" i="24" s="1"/>
  <c r="A218" i="24" s="1"/>
  <c r="A219" i="24" s="1"/>
  <c r="A220" i="24" s="1"/>
  <c r="A221" i="24" s="1"/>
  <c r="A222" i="24" s="1"/>
  <c r="H1" i="24"/>
  <c r="H1" i="23"/>
  <c r="H1" i="22"/>
  <c r="A4" i="2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7" i="21" s="1"/>
  <c r="A198" i="21" s="1"/>
  <c r="A199" i="21" s="1"/>
  <c r="A200" i="21" s="1"/>
  <c r="A201" i="21" s="1"/>
  <c r="A202" i="21" s="1"/>
  <c r="A203" i="21" s="1"/>
  <c r="A204" i="21" s="1"/>
  <c r="A205" i="21" s="1"/>
  <c r="A206" i="21" s="1"/>
  <c r="A207" i="21" s="1"/>
  <c r="A208" i="21" s="1"/>
  <c r="A209" i="21" s="1"/>
  <c r="A210" i="21" s="1"/>
  <c r="A211" i="21" s="1"/>
  <c r="A212" i="21" s="1"/>
  <c r="A213" i="21" s="1"/>
  <c r="A214" i="21" s="1"/>
  <c r="A215" i="21" s="1"/>
  <c r="A216" i="21" s="1"/>
  <c r="A217" i="21" s="1"/>
  <c r="A218" i="21" s="1"/>
  <c r="A219" i="21" s="1"/>
  <c r="A220" i="21" s="1"/>
  <c r="A221" i="21" s="1"/>
  <c r="A222" i="21" s="1"/>
  <c r="A223" i="21" s="1"/>
  <c r="A224" i="21" s="1"/>
  <c r="A225" i="21" s="1"/>
  <c r="A226" i="21" s="1"/>
  <c r="A227" i="21" s="1"/>
  <c r="A228" i="21" s="1"/>
  <c r="A229" i="21" s="1"/>
  <c r="A230" i="21" s="1"/>
  <c r="A231" i="21" s="1"/>
  <c r="A232" i="21" s="1"/>
  <c r="A233" i="21" s="1"/>
  <c r="A234" i="21" s="1"/>
  <c r="A235" i="21" s="1"/>
  <c r="A236" i="21" s="1"/>
  <c r="A237" i="21" s="1"/>
  <c r="A238" i="21" s="1"/>
  <c r="A239" i="21" s="1"/>
  <c r="A240" i="21" s="1"/>
  <c r="A241" i="21" s="1"/>
  <c r="A242" i="21" s="1"/>
  <c r="A243" i="21" s="1"/>
  <c r="A244" i="21" s="1"/>
  <c r="A245" i="21" s="1"/>
  <c r="A246" i="21" s="1"/>
  <c r="A247" i="21" s="1"/>
  <c r="A248" i="21" s="1"/>
  <c r="A249" i="21" s="1"/>
  <c r="A250" i="21" s="1"/>
  <c r="A251" i="21" s="1"/>
  <c r="A252" i="21" s="1"/>
  <c r="A253" i="21" s="1"/>
  <c r="A254" i="21" s="1"/>
  <c r="A255" i="21" s="1"/>
  <c r="A256" i="21" s="1"/>
  <c r="A257" i="21" s="1"/>
  <c r="A258" i="21" s="1"/>
  <c r="A259" i="21" s="1"/>
  <c r="A260" i="21" s="1"/>
  <c r="A261" i="21" s="1"/>
  <c r="A262" i="21" s="1"/>
  <c r="A263" i="21" s="1"/>
  <c r="A264" i="21" s="1"/>
  <c r="A265" i="21" s="1"/>
  <c r="A266" i="21" s="1"/>
  <c r="A267" i="21" s="1"/>
  <c r="A268" i="21" s="1"/>
  <c r="A269" i="21" s="1"/>
  <c r="A270" i="21" s="1"/>
  <c r="A271" i="21" s="1"/>
  <c r="A272" i="21" s="1"/>
  <c r="A273" i="21" s="1"/>
  <c r="A274" i="21" s="1"/>
  <c r="A275" i="21" s="1"/>
  <c r="A276" i="21" s="1"/>
  <c r="A277" i="21" s="1"/>
  <c r="A278" i="21" s="1"/>
  <c r="A279" i="21" s="1"/>
  <c r="A280" i="21" s="1"/>
  <c r="A281" i="21" s="1"/>
  <c r="A282" i="21" s="1"/>
  <c r="A283" i="21" s="1"/>
  <c r="A284" i="21" s="1"/>
  <c r="A285" i="21" s="1"/>
  <c r="A286" i="21" s="1"/>
  <c r="A287" i="21" s="1"/>
  <c r="A288" i="21" s="1"/>
  <c r="A289" i="21" s="1"/>
  <c r="A290" i="21" s="1"/>
  <c r="A291" i="21" s="1"/>
  <c r="A292" i="21" s="1"/>
  <c r="A293" i="21" s="1"/>
  <c r="A294" i="21" s="1"/>
  <c r="A295" i="21" s="1"/>
  <c r="A296" i="21" s="1"/>
  <c r="A297" i="21" s="1"/>
  <c r="A298" i="21" s="1"/>
  <c r="A299" i="21" s="1"/>
  <c r="A300" i="21" s="1"/>
  <c r="A301" i="21" s="1"/>
  <c r="A302" i="21" s="1"/>
  <c r="A303" i="21" s="1"/>
  <c r="A304" i="21" s="1"/>
  <c r="A305" i="21" s="1"/>
  <c r="A306" i="21" s="1"/>
  <c r="A307" i="21" s="1"/>
  <c r="A308" i="21" s="1"/>
  <c r="A309" i="21" s="1"/>
  <c r="A310" i="21" s="1"/>
  <c r="A311" i="21" s="1"/>
  <c r="A312" i="21" s="1"/>
  <c r="A313" i="21" s="1"/>
  <c r="A314" i="21" s="1"/>
  <c r="A315" i="21" s="1"/>
  <c r="A316" i="21" s="1"/>
  <c r="A317" i="21" s="1"/>
  <c r="A318" i="21" s="1"/>
  <c r="A319" i="21" s="1"/>
  <c r="A320" i="21" s="1"/>
  <c r="A321" i="21" s="1"/>
  <c r="A322" i="21" s="1"/>
  <c r="A323" i="21" s="1"/>
  <c r="A324" i="21" s="1"/>
  <c r="A325" i="21" s="1"/>
  <c r="A326" i="21" s="1"/>
  <c r="A327" i="21" s="1"/>
  <c r="A328" i="21" s="1"/>
  <c r="A329" i="21" s="1"/>
  <c r="A330" i="21" s="1"/>
  <c r="A331" i="21" s="1"/>
  <c r="A332" i="21" s="1"/>
  <c r="A333" i="21" s="1"/>
  <c r="A334" i="21" s="1"/>
  <c r="A335" i="21" s="1"/>
  <c r="A336" i="21" s="1"/>
  <c r="A337" i="21" s="1"/>
  <c r="A338" i="21" s="1"/>
  <c r="A339" i="21" s="1"/>
  <c r="A340" i="21" s="1"/>
  <c r="A341" i="21" s="1"/>
  <c r="A342" i="21" s="1"/>
  <c r="A343" i="21" s="1"/>
  <c r="A344" i="21" s="1"/>
  <c r="A345" i="21" s="1"/>
  <c r="A346" i="21" s="1"/>
  <c r="A347" i="21" s="1"/>
  <c r="A348" i="21" s="1"/>
  <c r="A349" i="21" s="1"/>
  <c r="A350" i="21" s="1"/>
  <c r="A351" i="21" s="1"/>
  <c r="A352" i="21" s="1"/>
  <c r="A353" i="21" s="1"/>
  <c r="A354" i="21" s="1"/>
  <c r="A355" i="21" s="1"/>
  <c r="A356" i="21" s="1"/>
  <c r="A357" i="21" s="1"/>
  <c r="A358" i="21" s="1"/>
  <c r="A359" i="21" s="1"/>
  <c r="A360" i="21" s="1"/>
  <c r="A361" i="21" s="1"/>
  <c r="A362" i="21" s="1"/>
  <c r="A363" i="21" s="1"/>
  <c r="A364" i="21" s="1"/>
  <c r="A365" i="21" s="1"/>
  <c r="A366" i="21" s="1"/>
  <c r="A367" i="21" s="1"/>
  <c r="A368" i="21" s="1"/>
  <c r="A369" i="21" s="1"/>
  <c r="A370" i="21" s="1"/>
  <c r="A371" i="21" s="1"/>
  <c r="A372" i="21" s="1"/>
  <c r="A373" i="21" s="1"/>
  <c r="A374" i="21" s="1"/>
  <c r="A375" i="21" s="1"/>
  <c r="A376" i="21" s="1"/>
  <c r="A377" i="21" s="1"/>
  <c r="A378" i="21" s="1"/>
  <c r="A379" i="21" s="1"/>
  <c r="A380" i="21" s="1"/>
  <c r="A381" i="21" s="1"/>
  <c r="A382" i="21" s="1"/>
  <c r="A383" i="21" s="1"/>
  <c r="A384" i="21" s="1"/>
  <c r="A385" i="21" s="1"/>
  <c r="A386" i="21" s="1"/>
  <c r="A387" i="21" s="1"/>
  <c r="A388" i="21" s="1"/>
  <c r="A389" i="21" s="1"/>
  <c r="A390" i="21" s="1"/>
  <c r="A391" i="21" s="1"/>
  <c r="A392" i="21" s="1"/>
  <c r="A393" i="21" s="1"/>
  <c r="A394" i="21" s="1"/>
  <c r="A395" i="21" s="1"/>
  <c r="A396" i="21" s="1"/>
  <c r="A397" i="21" s="1"/>
  <c r="A398" i="21" s="1"/>
  <c r="A399" i="21" s="1"/>
  <c r="A400" i="21" s="1"/>
  <c r="A401" i="21" s="1"/>
  <c r="A402" i="21" s="1"/>
  <c r="A403" i="21" s="1"/>
  <c r="A404" i="21" s="1"/>
  <c r="A405" i="21" s="1"/>
  <c r="A406" i="21" s="1"/>
  <c r="A407" i="21" s="1"/>
  <c r="A408" i="21" s="1"/>
  <c r="A409" i="21" s="1"/>
  <c r="A410" i="21" s="1"/>
  <c r="A411" i="21" s="1"/>
  <c r="A412" i="21" s="1"/>
  <c r="A413" i="21" s="1"/>
  <c r="A414" i="21" s="1"/>
  <c r="A415" i="21" s="1"/>
  <c r="A416" i="21" s="1"/>
  <c r="A417" i="21" s="1"/>
  <c r="A418" i="21" s="1"/>
  <c r="A419" i="21" s="1"/>
  <c r="A420" i="21" s="1"/>
  <c r="A421" i="21" s="1"/>
  <c r="A422" i="21" s="1"/>
  <c r="A423" i="21" s="1"/>
  <c r="A424" i="21" s="1"/>
  <c r="A425" i="21" s="1"/>
  <c r="A426" i="21" s="1"/>
  <c r="A427" i="21" s="1"/>
  <c r="A428" i="21" s="1"/>
  <c r="A429" i="21" s="1"/>
  <c r="A430" i="21" s="1"/>
  <c r="A431" i="21" s="1"/>
  <c r="A432" i="21" s="1"/>
  <c r="A433" i="21" s="1"/>
  <c r="A434" i="21" s="1"/>
  <c r="A435" i="21" s="1"/>
  <c r="A436" i="21" s="1"/>
  <c r="A437" i="21" s="1"/>
  <c r="A438" i="21" s="1"/>
  <c r="A439" i="21" s="1"/>
  <c r="A440" i="21" s="1"/>
  <c r="A441" i="21" s="1"/>
  <c r="A442" i="21" s="1"/>
  <c r="A443" i="21" s="1"/>
  <c r="A444" i="21" s="1"/>
  <c r="A445" i="21" s="1"/>
  <c r="A446" i="21" s="1"/>
  <c r="A447" i="21" s="1"/>
  <c r="A448" i="21" s="1"/>
  <c r="A449" i="21" s="1"/>
  <c r="A450" i="21" s="1"/>
  <c r="A451" i="21" s="1"/>
  <c r="A452" i="21" s="1"/>
  <c r="A453" i="21" s="1"/>
  <c r="A454" i="21" s="1"/>
  <c r="A455" i="21" s="1"/>
  <c r="A456" i="21" s="1"/>
  <c r="A457" i="21" s="1"/>
  <c r="A458" i="21" s="1"/>
  <c r="A459" i="21" s="1"/>
  <c r="A460" i="21" s="1"/>
  <c r="A461" i="21" s="1"/>
  <c r="A462" i="21" s="1"/>
  <c r="A463" i="21" s="1"/>
  <c r="A464" i="21" s="1"/>
  <c r="A465" i="21" s="1"/>
  <c r="A466" i="21" s="1"/>
  <c r="A467" i="21" s="1"/>
  <c r="A468" i="21" s="1"/>
  <c r="A469" i="21" s="1"/>
  <c r="A470" i="21" s="1"/>
  <c r="A471" i="21" s="1"/>
  <c r="A472" i="21" s="1"/>
  <c r="A473" i="21" s="1"/>
  <c r="A474" i="21" s="1"/>
  <c r="A475" i="21" s="1"/>
  <c r="A476" i="21" s="1"/>
  <c r="A477" i="21" s="1"/>
  <c r="A478" i="21" s="1"/>
  <c r="A479" i="21" s="1"/>
  <c r="A480" i="21" s="1"/>
  <c r="A481" i="21" s="1"/>
  <c r="A482" i="21" s="1"/>
  <c r="A483" i="21" s="1"/>
  <c r="A484" i="21" s="1"/>
  <c r="A485" i="21" s="1"/>
  <c r="A486" i="21" s="1"/>
  <c r="A487" i="21" s="1"/>
  <c r="A488" i="21" s="1"/>
  <c r="A489" i="21" s="1"/>
  <c r="A490" i="21" s="1"/>
  <c r="A491" i="21" s="1"/>
  <c r="A492" i="21" s="1"/>
  <c r="A493" i="21" s="1"/>
  <c r="A494" i="21" s="1"/>
  <c r="A495" i="21" s="1"/>
  <c r="A496" i="21" s="1"/>
  <c r="A497" i="21" s="1"/>
  <c r="A498" i="21" s="1"/>
  <c r="A499" i="21" s="1"/>
  <c r="A500" i="21" s="1"/>
  <c r="A501" i="21" s="1"/>
  <c r="A502" i="21" s="1"/>
  <c r="A503" i="21" s="1"/>
  <c r="A504" i="21" s="1"/>
  <c r="A505" i="21" s="1"/>
  <c r="A506" i="21" s="1"/>
  <c r="A507" i="21" s="1"/>
  <c r="A508" i="21" s="1"/>
  <c r="A509" i="21" s="1"/>
  <c r="A510" i="21" s="1"/>
  <c r="A511" i="21" s="1"/>
  <c r="A512" i="21" s="1"/>
  <c r="A513" i="21" s="1"/>
  <c r="A514" i="21" s="1"/>
  <c r="A515" i="21" s="1"/>
  <c r="A516" i="21" s="1"/>
  <c r="A517" i="21" s="1"/>
  <c r="A518" i="21" s="1"/>
  <c r="A519" i="21" s="1"/>
  <c r="A520" i="21" s="1"/>
  <c r="A521" i="21" s="1"/>
  <c r="A522" i="21" s="1"/>
  <c r="A523" i="21" s="1"/>
  <c r="A524" i="21" s="1"/>
  <c r="A525" i="21" s="1"/>
  <c r="A526" i="21" s="1"/>
  <c r="A527" i="21" s="1"/>
  <c r="A528" i="21" s="1"/>
  <c r="A529" i="21" s="1"/>
  <c r="A530" i="21" s="1"/>
  <c r="A531" i="21" s="1"/>
  <c r="A532" i="21" s="1"/>
  <c r="A533" i="21" s="1"/>
  <c r="A534" i="21" s="1"/>
  <c r="A535" i="21" s="1"/>
  <c r="A536" i="21" s="1"/>
  <c r="A537" i="21" s="1"/>
  <c r="A538" i="21" s="1"/>
  <c r="A539" i="21" s="1"/>
  <c r="A540" i="21" s="1"/>
  <c r="A541" i="21" s="1"/>
  <c r="A542" i="21" s="1"/>
  <c r="A543" i="21" s="1"/>
  <c r="A544" i="21" s="1"/>
  <c r="A545" i="21" s="1"/>
  <c r="A546" i="21" s="1"/>
  <c r="A547" i="21" s="1"/>
  <c r="A548" i="21" s="1"/>
  <c r="A549" i="21" s="1"/>
  <c r="A550" i="21" s="1"/>
  <c r="A551" i="21" s="1"/>
  <c r="A552" i="21" s="1"/>
  <c r="A553" i="21" s="1"/>
  <c r="A554" i="21" s="1"/>
  <c r="A555" i="21" s="1"/>
  <c r="A556" i="21" s="1"/>
  <c r="A557" i="21" s="1"/>
  <c r="A558" i="21" s="1"/>
  <c r="A559" i="21" s="1"/>
  <c r="A560" i="21" s="1"/>
  <c r="A561" i="21" s="1"/>
  <c r="A562" i="21" s="1"/>
  <c r="A563" i="21" s="1"/>
  <c r="A564" i="21" s="1"/>
  <c r="A565" i="21" s="1"/>
  <c r="A566" i="21" s="1"/>
  <c r="A567" i="21" s="1"/>
  <c r="A568" i="21" s="1"/>
  <c r="A569" i="21" s="1"/>
  <c r="A570" i="21" s="1"/>
  <c r="A571" i="21" s="1"/>
  <c r="A572" i="21" s="1"/>
  <c r="A573" i="21" s="1"/>
  <c r="A574" i="21" s="1"/>
  <c r="A575" i="21" s="1"/>
  <c r="A576" i="21" s="1"/>
  <c r="A577" i="21" s="1"/>
  <c r="A578" i="21" s="1"/>
  <c r="A579" i="21" s="1"/>
  <c r="A580" i="21" s="1"/>
  <c r="A581" i="21" s="1"/>
  <c r="A582" i="21" s="1"/>
  <c r="A583" i="21" s="1"/>
  <c r="A584" i="21" s="1"/>
  <c r="A585" i="21" s="1"/>
  <c r="A586" i="21" s="1"/>
  <c r="A587" i="21" s="1"/>
  <c r="A588" i="21" s="1"/>
  <c r="A589" i="21" s="1"/>
  <c r="A590" i="21" s="1"/>
  <c r="A591" i="21" s="1"/>
  <c r="A592" i="21" s="1"/>
  <c r="A593" i="21" s="1"/>
  <c r="A594" i="21" s="1"/>
  <c r="A595" i="21" s="1"/>
  <c r="A596" i="21" s="1"/>
  <c r="A597" i="21" s="1"/>
  <c r="A598" i="21" s="1"/>
  <c r="A599" i="21" s="1"/>
  <c r="A600" i="21" s="1"/>
  <c r="A601" i="21" s="1"/>
  <c r="A602" i="21" s="1"/>
  <c r="A603" i="21" s="1"/>
  <c r="A604" i="21" s="1"/>
  <c r="A605" i="21" s="1"/>
  <c r="A606" i="21" s="1"/>
  <c r="A607" i="21" s="1"/>
  <c r="A608" i="21" s="1"/>
  <c r="A609" i="21" s="1"/>
  <c r="A610" i="21" s="1"/>
  <c r="A611" i="21" s="1"/>
  <c r="A612" i="21" s="1"/>
  <c r="A613" i="21" s="1"/>
  <c r="A614" i="21" s="1"/>
  <c r="A615" i="21" s="1"/>
  <c r="A616" i="21" s="1"/>
  <c r="A617" i="21" s="1"/>
  <c r="A618" i="21" s="1"/>
  <c r="A619" i="21" s="1"/>
  <c r="A620" i="21" s="1"/>
  <c r="A621" i="21" s="1"/>
  <c r="A622" i="21" s="1"/>
  <c r="A623" i="21" s="1"/>
  <c r="A624" i="21" s="1"/>
  <c r="A625" i="21" s="1"/>
  <c r="A626" i="21" s="1"/>
  <c r="A627" i="21" s="1"/>
  <c r="A628" i="21" s="1"/>
  <c r="A629" i="21" s="1"/>
  <c r="A630" i="21" s="1"/>
  <c r="A631" i="21" s="1"/>
  <c r="A632" i="21" s="1"/>
  <c r="A633" i="21" s="1"/>
  <c r="A634" i="21" s="1"/>
  <c r="A635" i="21" s="1"/>
  <c r="A636" i="21" s="1"/>
  <c r="A637" i="21" s="1"/>
  <c r="A638" i="21" s="1"/>
  <c r="A639" i="21" s="1"/>
  <c r="A640" i="21" s="1"/>
  <c r="A641" i="21" s="1"/>
  <c r="A642" i="21" s="1"/>
  <c r="A643" i="21" s="1"/>
  <c r="A644" i="21" s="1"/>
  <c r="A645" i="21" s="1"/>
  <c r="A646" i="21" s="1"/>
  <c r="A647" i="21" s="1"/>
  <c r="A648" i="21" s="1"/>
  <c r="A649" i="21" s="1"/>
  <c r="A650" i="21" s="1"/>
  <c r="A651" i="21" s="1"/>
  <c r="A652" i="21" s="1"/>
  <c r="A653" i="21" s="1"/>
  <c r="A654" i="21" s="1"/>
  <c r="A655" i="21" s="1"/>
  <c r="A656" i="21" s="1"/>
  <c r="A657" i="21" s="1"/>
  <c r="A658" i="21" s="1"/>
  <c r="A659" i="21" s="1"/>
  <c r="A660" i="21" s="1"/>
  <c r="A661" i="21" s="1"/>
  <c r="A662" i="21" s="1"/>
  <c r="A663" i="21" s="1"/>
  <c r="A664" i="21" s="1"/>
  <c r="A665" i="21" s="1"/>
  <c r="A666" i="21" s="1"/>
  <c r="A667" i="21" s="1"/>
  <c r="A668" i="21" s="1"/>
  <c r="A669" i="21" s="1"/>
  <c r="A670" i="21" s="1"/>
  <c r="A671" i="21" s="1"/>
  <c r="A672" i="21" s="1"/>
  <c r="A673" i="21" s="1"/>
  <c r="A674" i="21" s="1"/>
  <c r="A675" i="21" s="1"/>
  <c r="A676" i="21" s="1"/>
  <c r="A677" i="21" s="1"/>
  <c r="A678" i="21" s="1"/>
  <c r="A679" i="21" s="1"/>
  <c r="A680" i="21" s="1"/>
  <c r="A681" i="21" s="1"/>
  <c r="A682" i="21" s="1"/>
  <c r="A683" i="21" s="1"/>
  <c r="A684" i="21" s="1"/>
  <c r="A685" i="21" s="1"/>
  <c r="A686" i="21" s="1"/>
  <c r="A687" i="21" s="1"/>
  <c r="A688" i="21" s="1"/>
  <c r="A689" i="21" s="1"/>
  <c r="A690" i="21" s="1"/>
  <c r="A691" i="21" s="1"/>
  <c r="A692" i="21" s="1"/>
  <c r="A693" i="21" s="1"/>
  <c r="A694" i="21" s="1"/>
  <c r="A695" i="21" s="1"/>
  <c r="A696" i="21" s="1"/>
  <c r="A697" i="21" s="1"/>
  <c r="A698" i="21" s="1"/>
  <c r="A699" i="21" s="1"/>
  <c r="A700" i="21" s="1"/>
  <c r="A701" i="21" s="1"/>
  <c r="A702" i="21" s="1"/>
  <c r="H1" i="21"/>
  <c r="A4" i="20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5" i="20" s="1"/>
  <c r="A316" i="20" s="1"/>
  <c r="A317" i="20" s="1"/>
  <c r="A318" i="20" s="1"/>
  <c r="A319" i="20" s="1"/>
  <c r="A320" i="20" s="1"/>
  <c r="A321" i="20" s="1"/>
  <c r="A322" i="20" s="1"/>
  <c r="A323" i="20" s="1"/>
  <c r="A324" i="20" s="1"/>
  <c r="A325" i="20" s="1"/>
  <c r="A326" i="20" s="1"/>
  <c r="A327" i="20" s="1"/>
  <c r="A328" i="20" s="1"/>
  <c r="A329" i="20" s="1"/>
  <c r="A330" i="20" s="1"/>
  <c r="A331" i="20" s="1"/>
  <c r="A332" i="20" s="1"/>
  <c r="A333" i="20" s="1"/>
  <c r="A334" i="20" s="1"/>
  <c r="A335" i="20" s="1"/>
  <c r="A336" i="20" s="1"/>
  <c r="A337" i="20" s="1"/>
  <c r="A338" i="20" s="1"/>
  <c r="A339" i="20" s="1"/>
  <c r="A340" i="20" s="1"/>
  <c r="A341" i="20" s="1"/>
  <c r="A342" i="20" s="1"/>
  <c r="A343" i="20" s="1"/>
  <c r="A344" i="20" s="1"/>
  <c r="A345" i="20" s="1"/>
  <c r="A346" i="20" s="1"/>
  <c r="A347" i="20" s="1"/>
  <c r="A348" i="20" s="1"/>
  <c r="A349" i="20" s="1"/>
  <c r="A350" i="20" s="1"/>
  <c r="A351" i="20" s="1"/>
  <c r="A352" i="20" s="1"/>
  <c r="A353" i="20" s="1"/>
  <c r="A354" i="20" s="1"/>
  <c r="A355" i="20" s="1"/>
  <c r="A356" i="20" s="1"/>
  <c r="A357" i="20" s="1"/>
  <c r="A358" i="20" s="1"/>
  <c r="A359" i="20" s="1"/>
  <c r="A360" i="20" s="1"/>
  <c r="A361" i="20" s="1"/>
  <c r="A362" i="20" s="1"/>
  <c r="A363" i="20" s="1"/>
  <c r="A364" i="20" s="1"/>
  <c r="A365" i="20" s="1"/>
  <c r="A366" i="20" s="1"/>
  <c r="A367" i="20" s="1"/>
  <c r="A368" i="20" s="1"/>
  <c r="A369" i="20" s="1"/>
  <c r="A370" i="20" s="1"/>
  <c r="A371" i="20" s="1"/>
  <c r="A372" i="20" s="1"/>
  <c r="A373" i="20" s="1"/>
  <c r="A374" i="20" s="1"/>
  <c r="A375" i="20" s="1"/>
  <c r="A376" i="20" s="1"/>
  <c r="A377" i="20" s="1"/>
  <c r="A378" i="20" s="1"/>
  <c r="A379" i="20" s="1"/>
  <c r="A380" i="20" s="1"/>
  <c r="A381" i="20" s="1"/>
  <c r="A382" i="20" s="1"/>
  <c r="A383" i="20" s="1"/>
  <c r="A384" i="20" s="1"/>
  <c r="A385" i="20" s="1"/>
  <c r="A386" i="20" s="1"/>
  <c r="A387" i="20" s="1"/>
  <c r="A388" i="20" s="1"/>
  <c r="A389" i="20" s="1"/>
  <c r="A390" i="20" s="1"/>
  <c r="A391" i="20" s="1"/>
  <c r="A392" i="20" s="1"/>
  <c r="A393" i="20" s="1"/>
  <c r="A394" i="20" s="1"/>
  <c r="A395" i="20" s="1"/>
  <c r="A396" i="20" s="1"/>
  <c r="A397" i="20" s="1"/>
  <c r="A398" i="20" s="1"/>
  <c r="A399" i="20" s="1"/>
  <c r="A400" i="20" s="1"/>
  <c r="A401" i="20" s="1"/>
  <c r="A402" i="20" s="1"/>
  <c r="A403" i="20" s="1"/>
  <c r="A404" i="20" s="1"/>
  <c r="A405" i="20" s="1"/>
  <c r="A406" i="20" s="1"/>
  <c r="A407" i="20" s="1"/>
  <c r="A408" i="20" s="1"/>
  <c r="A409" i="20" s="1"/>
  <c r="A410" i="20" s="1"/>
  <c r="A411" i="20" s="1"/>
  <c r="A412" i="20" s="1"/>
  <c r="A413" i="20" s="1"/>
  <c r="A414" i="20" s="1"/>
  <c r="A415" i="20" s="1"/>
  <c r="A416" i="20" s="1"/>
  <c r="A417" i="20" s="1"/>
  <c r="A418" i="20" s="1"/>
  <c r="A419" i="20" s="1"/>
  <c r="A420" i="20" s="1"/>
  <c r="A421" i="20" s="1"/>
  <c r="A422" i="20" s="1"/>
  <c r="A423" i="20" s="1"/>
  <c r="A424" i="20" s="1"/>
  <c r="A425" i="20" s="1"/>
  <c r="A426" i="20" s="1"/>
  <c r="A427" i="20" s="1"/>
  <c r="A428" i="20" s="1"/>
  <c r="A429" i="20" s="1"/>
  <c r="A430" i="20" s="1"/>
  <c r="A431" i="20" s="1"/>
  <c r="A432" i="20" s="1"/>
  <c r="A433" i="20" s="1"/>
  <c r="A434" i="20" s="1"/>
  <c r="A435" i="20" s="1"/>
  <c r="A436" i="20" s="1"/>
  <c r="A437" i="20" s="1"/>
  <c r="A438" i="20" s="1"/>
  <c r="A439" i="20" s="1"/>
  <c r="A440" i="20" s="1"/>
  <c r="A441" i="20" s="1"/>
  <c r="A442" i="20" s="1"/>
  <c r="A443" i="20" s="1"/>
  <c r="A444" i="20" s="1"/>
  <c r="A445" i="20" s="1"/>
  <c r="A446" i="20" s="1"/>
  <c r="A447" i="20" s="1"/>
  <c r="A448" i="20" s="1"/>
  <c r="A449" i="20" s="1"/>
  <c r="A450" i="20" s="1"/>
  <c r="A451" i="20" s="1"/>
  <c r="A452" i="20" s="1"/>
  <c r="A453" i="20" s="1"/>
  <c r="A454" i="20" s="1"/>
  <c r="A455" i="20" s="1"/>
  <c r="A456" i="20" s="1"/>
  <c r="A457" i="20" s="1"/>
  <c r="A458" i="20" s="1"/>
  <c r="A459" i="20" s="1"/>
  <c r="A460" i="20" s="1"/>
  <c r="A461" i="20" s="1"/>
  <c r="A462" i="20" s="1"/>
  <c r="A463" i="20" s="1"/>
  <c r="A464" i="20" s="1"/>
  <c r="A465" i="20" s="1"/>
  <c r="A466" i="20" s="1"/>
  <c r="A467" i="20" s="1"/>
  <c r="A468" i="20" s="1"/>
  <c r="A469" i="20" s="1"/>
  <c r="A470" i="20" s="1"/>
  <c r="A471" i="20" s="1"/>
  <c r="A472" i="20" s="1"/>
  <c r="A473" i="20" s="1"/>
  <c r="A474" i="20" s="1"/>
  <c r="A475" i="20" s="1"/>
  <c r="A476" i="20" s="1"/>
  <c r="A477" i="20" s="1"/>
  <c r="A478" i="20" s="1"/>
  <c r="A479" i="20" s="1"/>
  <c r="A480" i="20" s="1"/>
  <c r="A481" i="20" s="1"/>
  <c r="A482" i="20" s="1"/>
  <c r="A483" i="20" s="1"/>
  <c r="A484" i="20" s="1"/>
  <c r="A485" i="20" s="1"/>
  <c r="A486" i="20" s="1"/>
  <c r="A487" i="20" s="1"/>
  <c r="A488" i="20" s="1"/>
  <c r="A489" i="20" s="1"/>
  <c r="A490" i="20" s="1"/>
  <c r="A491" i="20" s="1"/>
  <c r="A492" i="20" s="1"/>
  <c r="A493" i="20" s="1"/>
  <c r="A494" i="20" s="1"/>
  <c r="A495" i="20" s="1"/>
  <c r="A496" i="20" s="1"/>
  <c r="A497" i="20" s="1"/>
  <c r="A498" i="20" s="1"/>
  <c r="A499" i="20" s="1"/>
  <c r="A500" i="20" s="1"/>
  <c r="A501" i="20" s="1"/>
  <c r="A502" i="20" s="1"/>
  <c r="A503" i="20" s="1"/>
  <c r="A504" i="20" s="1"/>
  <c r="A505" i="20" s="1"/>
  <c r="A506" i="20" s="1"/>
  <c r="A507" i="20" s="1"/>
  <c r="A508" i="20" s="1"/>
  <c r="A509" i="20" s="1"/>
  <c r="A510" i="20" s="1"/>
  <c r="A511" i="20" s="1"/>
  <c r="A512" i="20" s="1"/>
  <c r="A513" i="20" s="1"/>
  <c r="A514" i="20" s="1"/>
  <c r="A515" i="20" s="1"/>
  <c r="A516" i="20" s="1"/>
  <c r="A517" i="20" s="1"/>
  <c r="A518" i="20" s="1"/>
  <c r="A519" i="20" s="1"/>
  <c r="A520" i="20" s="1"/>
  <c r="A521" i="20" s="1"/>
  <c r="A522" i="20" s="1"/>
  <c r="A523" i="20" s="1"/>
  <c r="A524" i="20" s="1"/>
  <c r="A525" i="20" s="1"/>
  <c r="A526" i="20" s="1"/>
  <c r="A527" i="20" s="1"/>
  <c r="A528" i="20" s="1"/>
  <c r="A529" i="20" s="1"/>
  <c r="A530" i="20" s="1"/>
  <c r="A531" i="20" s="1"/>
  <c r="A532" i="20" s="1"/>
  <c r="A533" i="20" s="1"/>
  <c r="A534" i="20" s="1"/>
  <c r="A535" i="20" s="1"/>
  <c r="A536" i="20" s="1"/>
  <c r="A537" i="20" s="1"/>
  <c r="A538" i="20" s="1"/>
  <c r="A539" i="20" s="1"/>
  <c r="A540" i="20" s="1"/>
  <c r="A541" i="20" s="1"/>
  <c r="A542" i="20" s="1"/>
  <c r="A543" i="20" s="1"/>
  <c r="A544" i="20" s="1"/>
  <c r="A545" i="20" s="1"/>
  <c r="A546" i="20" s="1"/>
  <c r="A547" i="20" s="1"/>
  <c r="A548" i="20" s="1"/>
  <c r="A549" i="20" s="1"/>
  <c r="A550" i="20" s="1"/>
  <c r="A551" i="20" s="1"/>
  <c r="A552" i="20" s="1"/>
  <c r="A553" i="20" s="1"/>
  <c r="A554" i="20" s="1"/>
  <c r="A555" i="20" s="1"/>
  <c r="A556" i="20" s="1"/>
  <c r="A557" i="20" s="1"/>
  <c r="A558" i="20" s="1"/>
  <c r="A559" i="20" s="1"/>
  <c r="A560" i="20" s="1"/>
  <c r="A561" i="20" s="1"/>
  <c r="A562" i="20" s="1"/>
  <c r="A563" i="20" s="1"/>
  <c r="A564" i="20" s="1"/>
  <c r="A565" i="20" s="1"/>
  <c r="A566" i="20" s="1"/>
  <c r="A567" i="20" s="1"/>
  <c r="A568" i="20" s="1"/>
  <c r="A569" i="20" s="1"/>
  <c r="A570" i="20" s="1"/>
  <c r="A571" i="20" s="1"/>
  <c r="A572" i="20" s="1"/>
  <c r="A573" i="20" s="1"/>
  <c r="A574" i="20" s="1"/>
  <c r="A575" i="20" s="1"/>
  <c r="A576" i="20" s="1"/>
  <c r="A577" i="20" s="1"/>
  <c r="A578" i="20" s="1"/>
  <c r="A579" i="20" s="1"/>
  <c r="A580" i="20" s="1"/>
  <c r="A581" i="20" s="1"/>
  <c r="A582" i="20" s="1"/>
  <c r="A583" i="20" s="1"/>
  <c r="A584" i="20" s="1"/>
  <c r="A585" i="20" s="1"/>
  <c r="A586" i="20" s="1"/>
  <c r="A587" i="20" s="1"/>
  <c r="A588" i="20" s="1"/>
  <c r="A589" i="20" s="1"/>
  <c r="A590" i="20" s="1"/>
  <c r="A591" i="20" s="1"/>
  <c r="A592" i="20" s="1"/>
  <c r="A593" i="20" s="1"/>
  <c r="A594" i="20" s="1"/>
  <c r="A595" i="20" s="1"/>
  <c r="A596" i="20" s="1"/>
  <c r="A597" i="20" s="1"/>
  <c r="A598" i="20" s="1"/>
  <c r="A599" i="20" s="1"/>
  <c r="A600" i="20" s="1"/>
  <c r="A601" i="20" s="1"/>
  <c r="A602" i="20" s="1"/>
  <c r="A603" i="20" s="1"/>
  <c r="A604" i="20" s="1"/>
  <c r="A605" i="20" s="1"/>
  <c r="A606" i="20" s="1"/>
  <c r="A607" i="20" s="1"/>
  <c r="A608" i="20" s="1"/>
  <c r="A609" i="20" s="1"/>
  <c r="A610" i="20" s="1"/>
  <c r="A611" i="20" s="1"/>
  <c r="A612" i="20" s="1"/>
  <c r="A613" i="20" s="1"/>
  <c r="A614" i="20" s="1"/>
  <c r="A615" i="20" s="1"/>
  <c r="A616" i="20" s="1"/>
  <c r="A617" i="20" s="1"/>
  <c r="A618" i="20" s="1"/>
  <c r="A619" i="20" s="1"/>
  <c r="A620" i="20" s="1"/>
  <c r="A621" i="20" s="1"/>
  <c r="A622" i="20" s="1"/>
  <c r="A623" i="20" s="1"/>
  <c r="A624" i="20" s="1"/>
  <c r="A625" i="20" s="1"/>
  <c r="A626" i="20" s="1"/>
  <c r="A627" i="20" s="1"/>
  <c r="A628" i="20" s="1"/>
  <c r="A629" i="20" s="1"/>
  <c r="A630" i="20" s="1"/>
  <c r="A631" i="20" s="1"/>
  <c r="A632" i="20" s="1"/>
  <c r="A633" i="20" s="1"/>
  <c r="A634" i="20" s="1"/>
  <c r="A635" i="20" s="1"/>
  <c r="A636" i="20" s="1"/>
  <c r="A637" i="20" s="1"/>
  <c r="A638" i="20" s="1"/>
  <c r="A639" i="20" s="1"/>
  <c r="A640" i="20" s="1"/>
  <c r="A641" i="20" s="1"/>
  <c r="A642" i="20" s="1"/>
  <c r="A643" i="20" s="1"/>
  <c r="A644" i="20" s="1"/>
  <c r="A645" i="20" s="1"/>
  <c r="A646" i="20" s="1"/>
  <c r="A647" i="20" s="1"/>
  <c r="A648" i="20" s="1"/>
  <c r="A649" i="20" s="1"/>
  <c r="A650" i="20" s="1"/>
  <c r="A651" i="20" s="1"/>
  <c r="A652" i="20" s="1"/>
  <c r="A653" i="20" s="1"/>
  <c r="A654" i="20" s="1"/>
  <c r="A655" i="20" s="1"/>
  <c r="A656" i="20" s="1"/>
  <c r="A657" i="20" s="1"/>
  <c r="A658" i="20" s="1"/>
  <c r="A659" i="20" s="1"/>
  <c r="A660" i="20" s="1"/>
  <c r="A661" i="20" s="1"/>
  <c r="A662" i="20" s="1"/>
  <c r="A663" i="20" s="1"/>
  <c r="A664" i="20" s="1"/>
  <c r="A665" i="20" s="1"/>
  <c r="A666" i="20" s="1"/>
  <c r="A667" i="20" s="1"/>
  <c r="A668" i="20" s="1"/>
  <c r="A669" i="20" s="1"/>
  <c r="A670" i="20" s="1"/>
  <c r="A671" i="20" s="1"/>
  <c r="A672" i="20" s="1"/>
  <c r="A673" i="20" s="1"/>
  <c r="A674" i="20" s="1"/>
  <c r="A675" i="20" s="1"/>
  <c r="A676" i="20" s="1"/>
  <c r="A677" i="20" s="1"/>
  <c r="A678" i="20" s="1"/>
  <c r="A679" i="20" s="1"/>
  <c r="A680" i="20" s="1"/>
  <c r="A681" i="20" s="1"/>
  <c r="A682" i="20" s="1"/>
  <c r="A683" i="20" s="1"/>
  <c r="A684" i="20" s="1"/>
  <c r="A685" i="20" s="1"/>
  <c r="A686" i="20" s="1"/>
  <c r="A687" i="20" s="1"/>
  <c r="A688" i="20" s="1"/>
  <c r="A689" i="20" s="1"/>
  <c r="A690" i="20" s="1"/>
  <c r="A691" i="20" s="1"/>
  <c r="A692" i="20" s="1"/>
  <c r="A693" i="20" s="1"/>
  <c r="A694" i="20" s="1"/>
  <c r="A695" i="20" s="1"/>
  <c r="A696" i="20" s="1"/>
  <c r="A697" i="20" s="1"/>
  <c r="A698" i="20" s="1"/>
  <c r="A699" i="20" s="1"/>
  <c r="A700" i="20" s="1"/>
  <c r="A701" i="20" s="1"/>
  <c r="A702" i="20" s="1"/>
  <c r="A703" i="20" s="1"/>
  <c r="A704" i="20" s="1"/>
  <c r="A705" i="20" s="1"/>
  <c r="A706" i="20" s="1"/>
  <c r="A707" i="20" s="1"/>
  <c r="A708" i="20" s="1"/>
  <c r="A709" i="20" s="1"/>
  <c r="A710" i="20" s="1"/>
  <c r="A711" i="20" s="1"/>
  <c r="A712" i="20" s="1"/>
  <c r="A713" i="20" s="1"/>
  <c r="A714" i="20" s="1"/>
  <c r="A715" i="20" s="1"/>
  <c r="A716" i="20" s="1"/>
  <c r="A717" i="20" s="1"/>
  <c r="A718" i="20" s="1"/>
  <c r="A719" i="20" s="1"/>
  <c r="A720" i="20" s="1"/>
  <c r="A721" i="20" s="1"/>
  <c r="A722" i="20" s="1"/>
  <c r="A723" i="20" s="1"/>
  <c r="A724" i="20" s="1"/>
  <c r="A725" i="20" s="1"/>
  <c r="A726" i="20" s="1"/>
  <c r="A727" i="20" s="1"/>
  <c r="A728" i="20" s="1"/>
  <c r="A729" i="20" s="1"/>
  <c r="A730" i="20" s="1"/>
  <c r="A731" i="20" s="1"/>
  <c r="A732" i="20" s="1"/>
  <c r="A733" i="20" s="1"/>
  <c r="A734" i="20" s="1"/>
  <c r="A735" i="20" s="1"/>
  <c r="A736" i="20" s="1"/>
  <c r="A737" i="20" s="1"/>
  <c r="A738" i="20" s="1"/>
  <c r="A739" i="20" s="1"/>
  <c r="A740" i="20" s="1"/>
  <c r="A741" i="20" s="1"/>
  <c r="A742" i="20" s="1"/>
  <c r="A743" i="20" s="1"/>
  <c r="A744" i="20" s="1"/>
  <c r="A745" i="20" s="1"/>
  <c r="A746" i="20" s="1"/>
  <c r="A747" i="20" s="1"/>
  <c r="A748" i="20" s="1"/>
  <c r="A749" i="20" s="1"/>
  <c r="A750" i="20" s="1"/>
  <c r="A751" i="20" s="1"/>
  <c r="A752" i="20" s="1"/>
  <c r="A753" i="20" s="1"/>
  <c r="A754" i="20" s="1"/>
  <c r="A755" i="20" s="1"/>
  <c r="A756" i="20" s="1"/>
  <c r="A757" i="20" s="1"/>
  <c r="A758" i="20" s="1"/>
  <c r="A759" i="20" s="1"/>
  <c r="A760" i="20" s="1"/>
  <c r="A761" i="20" s="1"/>
  <c r="A762" i="20" s="1"/>
  <c r="A763" i="20" s="1"/>
  <c r="A764" i="20" s="1"/>
  <c r="A765" i="20" s="1"/>
  <c r="A766" i="20" s="1"/>
  <c r="A767" i="20" s="1"/>
  <c r="A768" i="20" s="1"/>
  <c r="A769" i="20" s="1"/>
  <c r="A770" i="20" s="1"/>
  <c r="A771" i="20" s="1"/>
  <c r="A772" i="20" s="1"/>
  <c r="A773" i="20" s="1"/>
  <c r="A774" i="20" s="1"/>
  <c r="A775" i="20" s="1"/>
  <c r="A776" i="20" s="1"/>
  <c r="A777" i="20" s="1"/>
  <c r="A778" i="20" s="1"/>
  <c r="A779" i="20" s="1"/>
  <c r="A780" i="20" s="1"/>
  <c r="A781" i="20" s="1"/>
  <c r="A782" i="20" s="1"/>
  <c r="A783" i="20" s="1"/>
  <c r="A784" i="20" s="1"/>
  <c r="A785" i="20" s="1"/>
  <c r="A786" i="20" s="1"/>
  <c r="A787" i="20" s="1"/>
  <c r="A788" i="20" s="1"/>
  <c r="A789" i="20" s="1"/>
  <c r="A790" i="20" s="1"/>
  <c r="A791" i="20" s="1"/>
  <c r="A792" i="20" s="1"/>
  <c r="A793" i="20" s="1"/>
  <c r="A794" i="20" s="1"/>
  <c r="A795" i="20" s="1"/>
  <c r="A796" i="20" s="1"/>
  <c r="A797" i="20" s="1"/>
  <c r="A798" i="20" s="1"/>
  <c r="A799" i="20" s="1"/>
  <c r="A800" i="20" s="1"/>
  <c r="A801" i="20" s="1"/>
  <c r="A802" i="20" s="1"/>
  <c r="A803" i="20" s="1"/>
  <c r="A804" i="20" s="1"/>
  <c r="A805" i="20" s="1"/>
  <c r="A806" i="20" s="1"/>
  <c r="A807" i="20" s="1"/>
  <c r="A808" i="20" s="1"/>
  <c r="A809" i="20" s="1"/>
  <c r="A810" i="20" s="1"/>
  <c r="A811" i="20" s="1"/>
  <c r="A812" i="20" s="1"/>
  <c r="A813" i="20" s="1"/>
  <c r="A814" i="20" s="1"/>
  <c r="A815" i="20" s="1"/>
  <c r="A816" i="20" s="1"/>
  <c r="A817" i="20" s="1"/>
  <c r="A818" i="20" s="1"/>
  <c r="A819" i="20" s="1"/>
  <c r="A820" i="20" s="1"/>
  <c r="A821" i="20" s="1"/>
  <c r="A822" i="20" s="1"/>
  <c r="A823" i="20" s="1"/>
  <c r="A824" i="20" s="1"/>
  <c r="A825" i="20" s="1"/>
  <c r="A826" i="20" s="1"/>
  <c r="A827" i="20" s="1"/>
  <c r="A828" i="20" s="1"/>
  <c r="A829" i="20" s="1"/>
  <c r="A830" i="20" s="1"/>
  <c r="A831" i="20" s="1"/>
  <c r="A832" i="20" s="1"/>
  <c r="A833" i="20" s="1"/>
  <c r="A834" i="20" s="1"/>
  <c r="A835" i="20" s="1"/>
  <c r="A836" i="20" s="1"/>
  <c r="A837" i="20" s="1"/>
  <c r="A838" i="20" s="1"/>
  <c r="A839" i="20" s="1"/>
  <c r="A840" i="20" s="1"/>
  <c r="A841" i="20" s="1"/>
  <c r="A842" i="20" s="1"/>
  <c r="A843" i="20" s="1"/>
  <c r="A844" i="20" s="1"/>
  <c r="A845" i="20" s="1"/>
  <c r="A846" i="20" s="1"/>
  <c r="A847" i="20" s="1"/>
  <c r="A848" i="20" s="1"/>
  <c r="A849" i="20" s="1"/>
  <c r="A850" i="20" s="1"/>
  <c r="A851" i="20" s="1"/>
  <c r="A852" i="20" s="1"/>
  <c r="A853" i="20" s="1"/>
  <c r="A854" i="20" s="1"/>
  <c r="A855" i="20" s="1"/>
  <c r="A856" i="20" s="1"/>
  <c r="A857" i="20" s="1"/>
  <c r="A858" i="20" s="1"/>
  <c r="A859" i="20" s="1"/>
  <c r="A860" i="20" s="1"/>
  <c r="A861" i="20" s="1"/>
  <c r="A862" i="20" s="1"/>
  <c r="A863" i="20" s="1"/>
  <c r="A864" i="20" s="1"/>
  <c r="A865" i="20" s="1"/>
  <c r="A866" i="20" s="1"/>
  <c r="A867" i="20" s="1"/>
  <c r="A868" i="20" s="1"/>
  <c r="A869" i="20" s="1"/>
  <c r="A870" i="20" s="1"/>
  <c r="A871" i="20" s="1"/>
  <c r="A872" i="20" s="1"/>
  <c r="A873" i="20" s="1"/>
  <c r="A874" i="20" s="1"/>
  <c r="A875" i="20" s="1"/>
  <c r="A876" i="20" s="1"/>
  <c r="A877" i="20" s="1"/>
  <c r="A878" i="20" s="1"/>
  <c r="A879" i="20" s="1"/>
  <c r="A880" i="20" s="1"/>
  <c r="A881" i="20" s="1"/>
  <c r="A882" i="20" s="1"/>
  <c r="A883" i="20" s="1"/>
  <c r="A884" i="20" s="1"/>
  <c r="A885" i="20" s="1"/>
  <c r="A886" i="20" s="1"/>
  <c r="A887" i="20" s="1"/>
  <c r="A888" i="20" s="1"/>
  <c r="A889" i="20" s="1"/>
  <c r="A890" i="20" s="1"/>
  <c r="A891" i="20" s="1"/>
  <c r="A892" i="20" s="1"/>
  <c r="A893" i="20" s="1"/>
  <c r="A894" i="20" s="1"/>
  <c r="A895" i="20" s="1"/>
  <c r="A896" i="20" s="1"/>
  <c r="A897" i="20" s="1"/>
  <c r="A898" i="20" s="1"/>
  <c r="A899" i="20" s="1"/>
  <c r="A900" i="20" s="1"/>
  <c r="A901" i="20" s="1"/>
  <c r="A902" i="20" s="1"/>
  <c r="A903" i="20" s="1"/>
  <c r="A904" i="20" s="1"/>
  <c r="A905" i="20" s="1"/>
  <c r="A906" i="20" s="1"/>
  <c r="A907" i="20" s="1"/>
  <c r="A908" i="20" s="1"/>
  <c r="A909" i="20" s="1"/>
  <c r="A910" i="20" s="1"/>
  <c r="A911" i="20" s="1"/>
  <c r="A912" i="20" s="1"/>
  <c r="A913" i="20" s="1"/>
  <c r="A914" i="20" s="1"/>
  <c r="A915" i="20" s="1"/>
  <c r="A916" i="20" s="1"/>
  <c r="A917" i="20" s="1"/>
  <c r="A918" i="20" s="1"/>
  <c r="A919" i="20" s="1"/>
  <c r="A920" i="20" s="1"/>
  <c r="A921" i="20" s="1"/>
  <c r="A922" i="20" s="1"/>
  <c r="A923" i="20" s="1"/>
  <c r="A924" i="20" s="1"/>
  <c r="A925" i="20" s="1"/>
  <c r="A926" i="20" s="1"/>
  <c r="A927" i="20" s="1"/>
  <c r="A928" i="20" s="1"/>
  <c r="A929" i="20" s="1"/>
  <c r="A930" i="20" s="1"/>
  <c r="A931" i="20" s="1"/>
  <c r="A932" i="20" s="1"/>
  <c r="A933" i="20" s="1"/>
  <c r="A934" i="20" s="1"/>
  <c r="A935" i="20" s="1"/>
  <c r="A936" i="20" s="1"/>
  <c r="A937" i="20" s="1"/>
  <c r="A938" i="20" s="1"/>
  <c r="A939" i="20" s="1"/>
  <c r="A940" i="20" s="1"/>
  <c r="A941" i="20" s="1"/>
  <c r="A942" i="20" s="1"/>
  <c r="A943" i="20" s="1"/>
  <c r="A944" i="20" s="1"/>
  <c r="A945" i="20" s="1"/>
  <c r="A946" i="20" s="1"/>
  <c r="A947" i="20" s="1"/>
  <c r="A948" i="20" s="1"/>
  <c r="A949" i="20" s="1"/>
  <c r="A950" i="20" s="1"/>
  <c r="A951" i="20" s="1"/>
  <c r="A952" i="20" s="1"/>
  <c r="A953" i="20" s="1"/>
  <c r="A954" i="20" s="1"/>
  <c r="A955" i="20" s="1"/>
  <c r="A956" i="20" s="1"/>
  <c r="A957" i="20" s="1"/>
  <c r="A958" i="20" s="1"/>
  <c r="A959" i="20" s="1"/>
  <c r="A960" i="20" s="1"/>
  <c r="A961" i="20" s="1"/>
  <c r="A962" i="20" s="1"/>
  <c r="A963" i="20" s="1"/>
  <c r="A964" i="20" s="1"/>
  <c r="A965" i="20" s="1"/>
  <c r="A966" i="20" s="1"/>
  <c r="A967" i="20" s="1"/>
  <c r="A968" i="20" s="1"/>
  <c r="A969" i="20" s="1"/>
  <c r="A970" i="20" s="1"/>
  <c r="A971" i="20" s="1"/>
  <c r="A972" i="20" s="1"/>
  <c r="A973" i="20" s="1"/>
  <c r="A974" i="20" s="1"/>
  <c r="A975" i="20" s="1"/>
  <c r="A976" i="20" s="1"/>
  <c r="A977" i="20" s="1"/>
  <c r="A978" i="20" s="1"/>
  <c r="A979" i="20" s="1"/>
  <c r="A980" i="20" s="1"/>
  <c r="A981" i="20" s="1"/>
  <c r="A982" i="20" s="1"/>
  <c r="A983" i="20" s="1"/>
  <c r="A984" i="20" s="1"/>
  <c r="A985" i="20" s="1"/>
  <c r="A986" i="20" s="1"/>
  <c r="A987" i="20" s="1"/>
  <c r="A988" i="20" s="1"/>
  <c r="A989" i="20" s="1"/>
  <c r="A990" i="20" s="1"/>
  <c r="A991" i="20" s="1"/>
  <c r="A992" i="20" s="1"/>
  <c r="A993" i="20" s="1"/>
  <c r="A994" i="20" s="1"/>
  <c r="A995" i="20" s="1"/>
  <c r="A996" i="20" s="1"/>
  <c r="A997" i="20" s="1"/>
  <c r="A998" i="20" s="1"/>
  <c r="A999" i="20" s="1"/>
  <c r="A1000" i="20" s="1"/>
  <c r="A1001" i="20" s="1"/>
  <c r="A1002" i="20" s="1"/>
  <c r="A1003" i="20" s="1"/>
  <c r="A1004" i="20" s="1"/>
  <c r="A1005" i="20" s="1"/>
  <c r="A1006" i="20" s="1"/>
  <c r="A1007" i="20" s="1"/>
  <c r="A1008" i="20" s="1"/>
  <c r="A1009" i="20" s="1"/>
  <c r="A1010" i="20" s="1"/>
  <c r="A1011" i="20" s="1"/>
  <c r="A1012" i="20" s="1"/>
  <c r="A1013" i="20" s="1"/>
  <c r="A1014" i="20" s="1"/>
  <c r="A1015" i="20" s="1"/>
  <c r="A1016" i="20" s="1"/>
  <c r="A1017" i="20" s="1"/>
  <c r="A1018" i="20" s="1"/>
  <c r="A1019" i="20" s="1"/>
  <c r="A1020" i="20" s="1"/>
  <c r="A1021" i="20" s="1"/>
  <c r="A1022" i="20" s="1"/>
  <c r="A1023" i="20" s="1"/>
  <c r="A1024" i="20" s="1"/>
  <c r="A1025" i="20" s="1"/>
  <c r="A1026" i="20" s="1"/>
  <c r="A1027" i="20" s="1"/>
  <c r="A1028" i="20" s="1"/>
  <c r="A1029" i="20" s="1"/>
  <c r="A1030" i="20" s="1"/>
  <c r="A1031" i="20" s="1"/>
  <c r="A1032" i="20" s="1"/>
  <c r="A1033" i="20" s="1"/>
  <c r="A1034" i="20" s="1"/>
  <c r="A1035" i="20" s="1"/>
  <c r="A1036" i="20" s="1"/>
  <c r="A1037" i="20" s="1"/>
  <c r="A1038" i="20" s="1"/>
  <c r="A1039" i="20" s="1"/>
  <c r="A1040" i="20" s="1"/>
  <c r="A1041" i="20" s="1"/>
  <c r="A1042" i="20" s="1"/>
  <c r="A1043" i="20" s="1"/>
  <c r="A1044" i="20" s="1"/>
  <c r="A1045" i="20" s="1"/>
  <c r="A1046" i="20" s="1"/>
  <c r="A1047" i="20" s="1"/>
  <c r="A1048" i="20" s="1"/>
  <c r="A1049" i="20" s="1"/>
  <c r="A1050" i="20" s="1"/>
  <c r="A1051" i="20" s="1"/>
  <c r="A1052" i="20" s="1"/>
  <c r="A1053" i="20" s="1"/>
  <c r="A1054" i="20" s="1"/>
  <c r="A1055" i="20" s="1"/>
  <c r="A1056" i="20" s="1"/>
  <c r="A1057" i="20" s="1"/>
  <c r="A1058" i="20" s="1"/>
  <c r="A1059" i="20" s="1"/>
  <c r="A1060" i="20" s="1"/>
  <c r="A1061" i="20" s="1"/>
  <c r="A1062" i="20" s="1"/>
  <c r="A1063" i="20" s="1"/>
  <c r="A1064" i="20" s="1"/>
  <c r="A1065" i="20" s="1"/>
  <c r="A1066" i="20" s="1"/>
  <c r="A1067" i="20" s="1"/>
  <c r="A1068" i="20" s="1"/>
  <c r="A1069" i="20" s="1"/>
  <c r="A1070" i="20" s="1"/>
  <c r="A1071" i="20" s="1"/>
  <c r="A1072" i="20" s="1"/>
  <c r="A1073" i="20" s="1"/>
  <c r="A1074" i="20" s="1"/>
  <c r="A1075" i="20" s="1"/>
  <c r="A1076" i="20" s="1"/>
  <c r="A1077" i="20" s="1"/>
  <c r="A1078" i="20" s="1"/>
  <c r="A1079" i="20" s="1"/>
  <c r="A1080" i="20" s="1"/>
  <c r="A1081" i="20" s="1"/>
  <c r="A1082" i="20" s="1"/>
  <c r="A1083" i="20" s="1"/>
  <c r="A1084" i="20" s="1"/>
  <c r="A1085" i="20" s="1"/>
  <c r="A1086" i="20" s="1"/>
  <c r="A1087" i="20" s="1"/>
  <c r="A1088" i="20" s="1"/>
  <c r="A1089" i="20" s="1"/>
  <c r="A1090" i="20" s="1"/>
  <c r="A1091" i="20" s="1"/>
  <c r="A1092" i="20" s="1"/>
  <c r="A1093" i="20" s="1"/>
  <c r="A1094" i="20" s="1"/>
  <c r="A1095" i="20" s="1"/>
  <c r="A1096" i="20" s="1"/>
  <c r="A1097" i="20" s="1"/>
  <c r="A1098" i="20" s="1"/>
  <c r="A1099" i="20" s="1"/>
  <c r="A1100" i="20" s="1"/>
  <c r="A1101" i="20" s="1"/>
  <c r="A1102" i="20" s="1"/>
  <c r="A1103" i="20" s="1"/>
  <c r="A1104" i="20" s="1"/>
  <c r="A1105" i="20" s="1"/>
  <c r="A1106" i="20" s="1"/>
  <c r="A1107" i="20" s="1"/>
  <c r="A1108" i="20" s="1"/>
  <c r="A1109" i="20" s="1"/>
  <c r="A1110" i="20" s="1"/>
  <c r="A1111" i="20" s="1"/>
  <c r="A1112" i="20" s="1"/>
  <c r="A1113" i="20" s="1"/>
  <c r="A1114" i="20" s="1"/>
  <c r="A1115" i="20" s="1"/>
  <c r="A1116" i="20" s="1"/>
  <c r="A1117" i="20" s="1"/>
  <c r="A1118" i="20" s="1"/>
  <c r="A1119" i="20" s="1"/>
  <c r="A1120" i="20" s="1"/>
  <c r="A1121" i="20" s="1"/>
  <c r="A1122" i="20" s="1"/>
  <c r="A1123" i="20" s="1"/>
  <c r="A1124" i="20" s="1"/>
  <c r="A1125" i="20" s="1"/>
  <c r="A1126" i="20" s="1"/>
  <c r="A1127" i="20" s="1"/>
  <c r="A1128" i="20" s="1"/>
  <c r="A1129" i="20" s="1"/>
  <c r="A1130" i="20" s="1"/>
  <c r="A1131" i="20" s="1"/>
  <c r="A1132" i="20" s="1"/>
  <c r="A1133" i="20" s="1"/>
  <c r="A1134" i="20" s="1"/>
  <c r="A1135" i="20" s="1"/>
  <c r="A1136" i="20" s="1"/>
  <c r="A1137" i="20" s="1"/>
  <c r="A1138" i="20" s="1"/>
  <c r="A1139" i="20" s="1"/>
  <c r="A1140" i="20" s="1"/>
  <c r="A1141" i="20" s="1"/>
  <c r="A1142" i="20" s="1"/>
  <c r="A1143" i="20" s="1"/>
  <c r="A1144" i="20" s="1"/>
  <c r="A1145" i="20" s="1"/>
  <c r="A1146" i="20" s="1"/>
  <c r="A1147" i="20" s="1"/>
  <c r="A1148" i="20" s="1"/>
  <c r="A1149" i="20" s="1"/>
  <c r="A1150" i="20" s="1"/>
  <c r="A1151" i="20" s="1"/>
  <c r="A1152" i="20" s="1"/>
  <c r="A1153" i="20" s="1"/>
  <c r="A1154" i="20" s="1"/>
  <c r="A1155" i="20" s="1"/>
  <c r="A1156" i="20" s="1"/>
  <c r="A1157" i="20" s="1"/>
  <c r="A1158" i="20" s="1"/>
  <c r="A1159" i="20" s="1"/>
  <c r="A1160" i="20" s="1"/>
  <c r="A1161" i="20" s="1"/>
  <c r="A1162" i="20" s="1"/>
  <c r="A1163" i="20" s="1"/>
  <c r="A1164" i="20" s="1"/>
  <c r="A1165" i="20" s="1"/>
  <c r="A1166" i="20" s="1"/>
  <c r="A1167" i="20" s="1"/>
  <c r="A1168" i="20" s="1"/>
  <c r="A1169" i="20" s="1"/>
  <c r="A1170" i="20" s="1"/>
  <c r="A1171" i="20" s="1"/>
  <c r="A1172" i="20" s="1"/>
  <c r="A1173" i="20" s="1"/>
  <c r="A1174" i="20" s="1"/>
  <c r="A1175" i="20" s="1"/>
  <c r="A1176" i="20" s="1"/>
  <c r="A1177" i="20" s="1"/>
  <c r="A1178" i="20" s="1"/>
  <c r="A1179" i="20" s="1"/>
  <c r="A1180" i="20" s="1"/>
  <c r="A1181" i="20" s="1"/>
  <c r="A1182" i="20" s="1"/>
  <c r="A1183" i="20" s="1"/>
  <c r="A1184" i="20" s="1"/>
  <c r="A1185" i="20" s="1"/>
  <c r="A1186" i="20" s="1"/>
  <c r="A1187" i="20" s="1"/>
  <c r="A1188" i="20" s="1"/>
  <c r="A1189" i="20" s="1"/>
  <c r="A1190" i="20" s="1"/>
  <c r="A1191" i="20" s="1"/>
  <c r="A1192" i="20" s="1"/>
  <c r="A1193" i="20" s="1"/>
  <c r="A1194" i="20" s="1"/>
  <c r="A1195" i="20" s="1"/>
  <c r="A1196" i="20" s="1"/>
  <c r="A1197" i="20" s="1"/>
  <c r="A1198" i="20" s="1"/>
  <c r="A1199" i="20" s="1"/>
  <c r="A1200" i="20" s="1"/>
  <c r="A1201" i="20" s="1"/>
  <c r="A1202" i="20" s="1"/>
  <c r="A1203" i="20" s="1"/>
  <c r="A1204" i="20" s="1"/>
  <c r="A1205" i="20" s="1"/>
  <c r="A1206" i="20" s="1"/>
  <c r="A1207" i="20" s="1"/>
  <c r="A1208" i="20" s="1"/>
  <c r="A1209" i="20" s="1"/>
  <c r="A1210" i="20" s="1"/>
  <c r="A1211" i="20" s="1"/>
  <c r="A1212" i="20" s="1"/>
  <c r="A1213" i="20" s="1"/>
  <c r="A1214" i="20" s="1"/>
  <c r="A1215" i="20" s="1"/>
  <c r="A1216" i="20" s="1"/>
  <c r="A1217" i="20" s="1"/>
  <c r="A1218" i="20" s="1"/>
  <c r="A1219" i="20" s="1"/>
  <c r="A1220" i="20" s="1"/>
  <c r="A1221" i="20" s="1"/>
  <c r="A1222" i="20" s="1"/>
  <c r="A1223" i="20" s="1"/>
  <c r="A1224" i="20" s="1"/>
  <c r="A1225" i="20" s="1"/>
  <c r="A1226" i="20" s="1"/>
  <c r="A1227" i="20" s="1"/>
  <c r="A1228" i="20" s="1"/>
  <c r="A1229" i="20" s="1"/>
  <c r="A1230" i="20" s="1"/>
  <c r="A1231" i="20" s="1"/>
  <c r="A1232" i="20" s="1"/>
  <c r="A1233" i="20" s="1"/>
  <c r="A1234" i="20" s="1"/>
  <c r="A1235" i="20" s="1"/>
  <c r="A1236" i="20" s="1"/>
  <c r="A1237" i="20" s="1"/>
  <c r="A1238" i="20" s="1"/>
  <c r="A1239" i="20" s="1"/>
  <c r="A1240" i="20" s="1"/>
  <c r="A1241" i="20" s="1"/>
  <c r="A1242" i="20" s="1"/>
  <c r="A1243" i="20" s="1"/>
  <c r="A1244" i="20" s="1"/>
  <c r="A1245" i="20" s="1"/>
  <c r="A1246" i="20" s="1"/>
  <c r="A1247" i="20" s="1"/>
  <c r="A1248" i="20" s="1"/>
  <c r="A1249" i="20" s="1"/>
  <c r="A1250" i="20" s="1"/>
  <c r="A1251" i="20" s="1"/>
  <c r="A1252" i="20" s="1"/>
  <c r="A1253" i="20" s="1"/>
  <c r="A1254" i="20" s="1"/>
  <c r="A1255" i="20" s="1"/>
  <c r="A1256" i="20" s="1"/>
  <c r="A1257" i="20" s="1"/>
  <c r="A1258" i="20" s="1"/>
  <c r="A1259" i="20" s="1"/>
  <c r="A1260" i="20" s="1"/>
  <c r="A1261" i="20" s="1"/>
  <c r="A1262" i="20" s="1"/>
  <c r="A1263" i="20" s="1"/>
  <c r="A1264" i="20" s="1"/>
  <c r="A1265" i="20" s="1"/>
  <c r="A1266" i="20" s="1"/>
  <c r="A1267" i="20" s="1"/>
  <c r="A1268" i="20" s="1"/>
  <c r="A1269" i="20" s="1"/>
  <c r="A1270" i="20" s="1"/>
  <c r="A1271" i="20" s="1"/>
  <c r="A1272" i="20" s="1"/>
  <c r="A1273" i="20" s="1"/>
  <c r="A1274" i="20" s="1"/>
  <c r="A1275" i="20" s="1"/>
  <c r="A1276" i="20" s="1"/>
  <c r="A1277" i="20" s="1"/>
  <c r="A1278" i="20" s="1"/>
  <c r="A1279" i="20" s="1"/>
  <c r="A1280" i="20" s="1"/>
  <c r="A1281" i="20" s="1"/>
  <c r="A1282" i="20" s="1"/>
  <c r="A1283" i="20" s="1"/>
  <c r="A1284" i="20" s="1"/>
  <c r="A1285" i="20" s="1"/>
  <c r="A1286" i="20" s="1"/>
  <c r="A1287" i="20" s="1"/>
  <c r="A1288" i="20" s="1"/>
  <c r="A1289" i="20" s="1"/>
  <c r="A1290" i="20" s="1"/>
  <c r="A1291" i="20" s="1"/>
  <c r="A1292" i="20" s="1"/>
  <c r="A1293" i="20" s="1"/>
  <c r="A1294" i="20" s="1"/>
  <c r="A1295" i="20" s="1"/>
  <c r="A1296" i="20" s="1"/>
  <c r="A1297" i="20" s="1"/>
  <c r="A1298" i="20" s="1"/>
  <c r="A1299" i="20" s="1"/>
  <c r="A1300" i="20" s="1"/>
  <c r="A1301" i="20" s="1"/>
  <c r="A1302" i="20" s="1"/>
  <c r="A1303" i="20" s="1"/>
  <c r="A1304" i="20" s="1"/>
  <c r="A1305" i="20" s="1"/>
  <c r="A1306" i="20" s="1"/>
  <c r="A1307" i="20" s="1"/>
  <c r="A1308" i="20" s="1"/>
  <c r="A1309" i="20" s="1"/>
  <c r="A1310" i="20" s="1"/>
  <c r="A1311" i="20" s="1"/>
  <c r="A1312" i="20" s="1"/>
  <c r="A1313" i="20" s="1"/>
  <c r="A1314" i="20" s="1"/>
  <c r="A1315" i="20" s="1"/>
  <c r="A1316" i="20" s="1"/>
  <c r="A1317" i="20" s="1"/>
  <c r="A1318" i="20" s="1"/>
  <c r="A1319" i="20" s="1"/>
  <c r="A1320" i="20" s="1"/>
  <c r="A1321" i="20" s="1"/>
  <c r="A1322" i="20" s="1"/>
  <c r="A1323" i="20" s="1"/>
  <c r="A1324" i="20" s="1"/>
  <c r="A1325" i="20" s="1"/>
  <c r="A1326" i="20" s="1"/>
  <c r="A1327" i="20" s="1"/>
  <c r="A1328" i="20" s="1"/>
  <c r="A1329" i="20" s="1"/>
  <c r="A1330" i="20" s="1"/>
  <c r="A1331" i="20" s="1"/>
  <c r="A1332" i="20" s="1"/>
  <c r="A1333" i="20" s="1"/>
  <c r="A1334" i="20" s="1"/>
  <c r="A1335" i="20" s="1"/>
  <c r="A1336" i="20" s="1"/>
  <c r="A1337" i="20" s="1"/>
  <c r="A1338" i="20" s="1"/>
  <c r="A1339" i="20" s="1"/>
  <c r="A1340" i="20" s="1"/>
  <c r="A1341" i="20" s="1"/>
  <c r="A1342" i="20" s="1"/>
  <c r="A1343" i="20" s="1"/>
  <c r="A1344" i="20" s="1"/>
  <c r="A1345" i="20" s="1"/>
  <c r="A1346" i="20" s="1"/>
  <c r="A1347" i="20" s="1"/>
  <c r="A1348" i="20" s="1"/>
  <c r="A1349" i="20" s="1"/>
  <c r="A1350" i="20" s="1"/>
  <c r="A1351" i="20" s="1"/>
  <c r="A1352" i="20" s="1"/>
  <c r="A1353" i="20" s="1"/>
  <c r="A1354" i="20" s="1"/>
  <c r="A1355" i="20" s="1"/>
  <c r="A1356" i="20" s="1"/>
  <c r="A1357" i="20" s="1"/>
  <c r="A1358" i="20" s="1"/>
  <c r="A1359" i="20" s="1"/>
  <c r="A1360" i="20" s="1"/>
  <c r="A1361" i="20" s="1"/>
  <c r="A1362" i="20" s="1"/>
  <c r="A1363" i="20" s="1"/>
  <c r="A1364" i="20" s="1"/>
  <c r="A1365" i="20" s="1"/>
  <c r="A1366" i="20" s="1"/>
  <c r="A1367" i="20" s="1"/>
  <c r="A1368" i="20" s="1"/>
  <c r="A1369" i="20" s="1"/>
  <c r="A1370" i="20" s="1"/>
  <c r="A1371" i="20" s="1"/>
  <c r="A1372" i="20" s="1"/>
  <c r="A1373" i="20" s="1"/>
  <c r="A1374" i="20" s="1"/>
  <c r="A1375" i="20" s="1"/>
  <c r="A1376" i="20" s="1"/>
  <c r="A1377" i="20" s="1"/>
  <c r="A1378" i="20" s="1"/>
  <c r="A1379" i="20" s="1"/>
  <c r="A1380" i="20" s="1"/>
  <c r="A1381" i="20" s="1"/>
  <c r="A1382" i="20" s="1"/>
  <c r="A1383" i="20" s="1"/>
  <c r="A1384" i="20" s="1"/>
  <c r="A1385" i="20" s="1"/>
  <c r="A1386" i="20" s="1"/>
  <c r="A1387" i="20" s="1"/>
  <c r="A1388" i="20" s="1"/>
  <c r="A1389" i="20" s="1"/>
  <c r="A1390" i="20" s="1"/>
  <c r="A1391" i="20" s="1"/>
  <c r="A1392" i="20" s="1"/>
  <c r="A1393" i="20" s="1"/>
  <c r="A1394" i="20" s="1"/>
  <c r="A1395" i="20" s="1"/>
  <c r="A1396" i="20" s="1"/>
  <c r="A1397" i="20" s="1"/>
  <c r="A1398" i="20" s="1"/>
  <c r="A1399" i="20" s="1"/>
  <c r="A1400" i="20" s="1"/>
  <c r="A1401" i="20" s="1"/>
  <c r="A1402" i="20" s="1"/>
  <c r="A1403" i="20" s="1"/>
  <c r="A1404" i="20" s="1"/>
  <c r="A1405" i="20" s="1"/>
  <c r="A1406" i="20" s="1"/>
  <c r="A1407" i="20" s="1"/>
  <c r="A1408" i="20" s="1"/>
  <c r="A1409" i="20" s="1"/>
  <c r="A1410" i="20" s="1"/>
  <c r="A1411" i="20" s="1"/>
  <c r="A1412" i="20" s="1"/>
  <c r="A1413" i="20" s="1"/>
  <c r="A1414" i="20" s="1"/>
  <c r="A1415" i="20" s="1"/>
  <c r="A1416" i="20" s="1"/>
  <c r="A1417" i="20" s="1"/>
  <c r="A1418" i="20" s="1"/>
  <c r="A1419" i="20" s="1"/>
  <c r="A1420" i="20" s="1"/>
  <c r="A1421" i="20" s="1"/>
  <c r="A1422" i="20" s="1"/>
  <c r="A1423" i="20" s="1"/>
  <c r="A1424" i="20" s="1"/>
  <c r="A1425" i="20" s="1"/>
  <c r="A1426" i="20" s="1"/>
  <c r="A1427" i="20" s="1"/>
  <c r="A1428" i="20" s="1"/>
  <c r="A1429" i="20" s="1"/>
  <c r="A1430" i="20" s="1"/>
  <c r="A1431" i="20" s="1"/>
  <c r="A1432" i="20" s="1"/>
  <c r="A1433" i="20" s="1"/>
  <c r="A1434" i="20" s="1"/>
  <c r="A1435" i="20" s="1"/>
  <c r="A1436" i="20" s="1"/>
  <c r="A1437" i="20" s="1"/>
  <c r="A1438" i="20" s="1"/>
  <c r="A1439" i="20" s="1"/>
  <c r="A1440" i="20" s="1"/>
  <c r="A1441" i="20" s="1"/>
  <c r="A1442" i="20" s="1"/>
  <c r="A1443" i="20" s="1"/>
  <c r="A1444" i="20" s="1"/>
  <c r="A1445" i="20" s="1"/>
  <c r="A1446" i="20" s="1"/>
  <c r="A1447" i="20" s="1"/>
  <c r="A1448" i="20" s="1"/>
  <c r="A1449" i="20" s="1"/>
  <c r="A1450" i="20" s="1"/>
  <c r="A1451" i="20" s="1"/>
  <c r="A1452" i="20" s="1"/>
  <c r="A1453" i="20" s="1"/>
  <c r="A1454" i="20" s="1"/>
  <c r="A1455" i="20" s="1"/>
  <c r="A1456" i="20" s="1"/>
  <c r="A1457" i="20" s="1"/>
  <c r="A1458" i="20" s="1"/>
  <c r="A1459" i="20" s="1"/>
  <c r="A1460" i="20" s="1"/>
  <c r="A1461" i="20" s="1"/>
  <c r="A1462" i="20" s="1"/>
  <c r="A1463" i="20" s="1"/>
  <c r="A1464" i="20" s="1"/>
  <c r="A1465" i="20" s="1"/>
  <c r="A1466" i="20" s="1"/>
  <c r="A1467" i="20" s="1"/>
  <c r="A1468" i="20" s="1"/>
  <c r="A1469" i="20" s="1"/>
  <c r="A1470" i="20" s="1"/>
  <c r="A1471" i="20" s="1"/>
  <c r="A1472" i="20" s="1"/>
  <c r="A1473" i="20" s="1"/>
  <c r="A1474" i="20" s="1"/>
  <c r="A1475" i="20" s="1"/>
  <c r="A1476" i="20" s="1"/>
  <c r="A1477" i="20" s="1"/>
  <c r="A1478" i="20" s="1"/>
  <c r="A1479" i="20" s="1"/>
  <c r="A1480" i="20" s="1"/>
  <c r="A1481" i="20" s="1"/>
  <c r="A1482" i="20" s="1"/>
  <c r="A1483" i="20" s="1"/>
  <c r="A1484" i="20" s="1"/>
  <c r="A1485" i="20" s="1"/>
  <c r="A1486" i="20" s="1"/>
  <c r="A1487" i="20" s="1"/>
  <c r="A1488" i="20" s="1"/>
  <c r="A1489" i="20" s="1"/>
  <c r="A1490" i="20" s="1"/>
  <c r="A1491" i="20" s="1"/>
  <c r="A1492" i="20" s="1"/>
  <c r="A1493" i="20" s="1"/>
  <c r="A1494" i="20" s="1"/>
  <c r="A1495" i="20" s="1"/>
  <c r="A1496" i="20" s="1"/>
  <c r="A1497" i="20" s="1"/>
  <c r="A1498" i="20" s="1"/>
  <c r="A1499" i="20" s="1"/>
  <c r="A1500" i="20" s="1"/>
  <c r="A1501" i="20" s="1"/>
  <c r="A1502" i="20" s="1"/>
  <c r="A1503" i="20" s="1"/>
  <c r="A1504" i="20" s="1"/>
  <c r="A1505" i="20" s="1"/>
  <c r="A1506" i="20" s="1"/>
  <c r="A1507" i="20" s="1"/>
  <c r="A1508" i="20" s="1"/>
  <c r="A1509" i="20" s="1"/>
  <c r="A1510" i="20" s="1"/>
  <c r="A1511" i="20" s="1"/>
  <c r="A1512" i="20" s="1"/>
  <c r="A1513" i="20" s="1"/>
  <c r="A1514" i="20" s="1"/>
  <c r="A1515" i="20" s="1"/>
  <c r="A1516" i="20" s="1"/>
  <c r="A1517" i="20" s="1"/>
  <c r="A1518" i="20" s="1"/>
  <c r="A1519" i="20" s="1"/>
  <c r="A1520" i="20" s="1"/>
  <c r="A1521" i="20" s="1"/>
  <c r="A1522" i="20" s="1"/>
  <c r="A1523" i="20" s="1"/>
  <c r="A1524" i="20" s="1"/>
  <c r="A1525" i="20" s="1"/>
  <c r="A1526" i="20" s="1"/>
  <c r="A1527" i="20" s="1"/>
  <c r="A1528" i="20" s="1"/>
  <c r="A1529" i="20" s="1"/>
  <c r="A1530" i="20" s="1"/>
  <c r="A1531" i="20" s="1"/>
  <c r="A1532" i="20" s="1"/>
  <c r="A1533" i="20" s="1"/>
  <c r="A1534" i="20" s="1"/>
  <c r="A1535" i="20" s="1"/>
  <c r="A1536" i="20" s="1"/>
  <c r="A1537" i="20" s="1"/>
  <c r="A1538" i="20" s="1"/>
  <c r="A1539" i="20" s="1"/>
  <c r="A1540" i="20" s="1"/>
  <c r="A1541" i="20" s="1"/>
  <c r="A1542" i="20" s="1"/>
  <c r="A1543" i="20" s="1"/>
  <c r="A1544" i="20" s="1"/>
  <c r="A1545" i="20" s="1"/>
  <c r="A1546" i="20" s="1"/>
  <c r="A1547" i="20" s="1"/>
  <c r="A1548" i="20" s="1"/>
  <c r="A1549" i="20" s="1"/>
  <c r="A1550" i="20" s="1"/>
  <c r="A1551" i="20" s="1"/>
  <c r="A1552" i="20" s="1"/>
  <c r="A1553" i="20" s="1"/>
  <c r="A1554" i="20" s="1"/>
  <c r="A1555" i="20" s="1"/>
  <c r="A1556" i="20" s="1"/>
  <c r="A1557" i="20" s="1"/>
  <c r="A1558" i="20" s="1"/>
  <c r="A1559" i="20" s="1"/>
  <c r="A1560" i="20" s="1"/>
  <c r="A1561" i="20" s="1"/>
  <c r="A1562" i="20" s="1"/>
  <c r="A1563" i="20" s="1"/>
  <c r="A1564" i="20" s="1"/>
  <c r="A1565" i="20" s="1"/>
  <c r="A1566" i="20" s="1"/>
  <c r="A1567" i="20" s="1"/>
  <c r="A1568" i="20" s="1"/>
  <c r="A1569" i="20" s="1"/>
  <c r="A1570" i="20" s="1"/>
  <c r="A1571" i="20" s="1"/>
  <c r="A1572" i="20" s="1"/>
  <c r="A1573" i="20" s="1"/>
  <c r="A1574" i="20" s="1"/>
  <c r="A1575" i="20" s="1"/>
  <c r="A1576" i="20" s="1"/>
  <c r="A1577" i="20" s="1"/>
  <c r="A1578" i="20" s="1"/>
  <c r="A1579" i="20" s="1"/>
  <c r="A1580" i="20" s="1"/>
  <c r="A1581" i="20" s="1"/>
  <c r="A1582" i="20" s="1"/>
  <c r="A1583" i="20" s="1"/>
  <c r="A1584" i="20" s="1"/>
  <c r="A1585" i="20" s="1"/>
  <c r="A1586" i="20" s="1"/>
  <c r="A1587" i="20" s="1"/>
  <c r="A1588" i="20" s="1"/>
  <c r="A1589" i="20" s="1"/>
  <c r="A1590" i="20" s="1"/>
  <c r="A1591" i="20" s="1"/>
  <c r="A1592" i="20" s="1"/>
  <c r="A1593" i="20" s="1"/>
  <c r="A1594" i="20" s="1"/>
  <c r="A1595" i="20" s="1"/>
  <c r="A1596" i="20" s="1"/>
  <c r="A1597" i="20" s="1"/>
  <c r="A1598" i="20" s="1"/>
  <c r="A1599" i="20" s="1"/>
  <c r="A1600" i="20" s="1"/>
  <c r="A1601" i="20" s="1"/>
  <c r="A1602" i="20" s="1"/>
  <c r="A1603" i="20" s="1"/>
  <c r="A1604" i="20" s="1"/>
  <c r="A1605" i="20" s="1"/>
  <c r="A1606" i="20" s="1"/>
  <c r="A1607" i="20" s="1"/>
  <c r="A1608" i="20" s="1"/>
  <c r="A1609" i="20" s="1"/>
  <c r="A1610" i="20" s="1"/>
  <c r="A1611" i="20" s="1"/>
  <c r="A1612" i="20" s="1"/>
  <c r="A1613" i="20" s="1"/>
  <c r="A1614" i="20" s="1"/>
  <c r="A1615" i="20" s="1"/>
  <c r="A1616" i="20" s="1"/>
  <c r="A1617" i="20" s="1"/>
  <c r="A1618" i="20" s="1"/>
  <c r="A1619" i="20" s="1"/>
  <c r="A1620" i="20" s="1"/>
  <c r="A1621" i="20" s="1"/>
  <c r="A1622" i="20" s="1"/>
  <c r="A1623" i="20" s="1"/>
  <c r="A1624" i="20" s="1"/>
  <c r="A1625" i="20" s="1"/>
  <c r="A1626" i="20" s="1"/>
  <c r="A1627" i="20" s="1"/>
  <c r="A1628" i="20" s="1"/>
  <c r="A1629" i="20" s="1"/>
  <c r="A1630" i="20" s="1"/>
  <c r="A1631" i="20" s="1"/>
  <c r="A1632" i="20" s="1"/>
  <c r="A1633" i="20" s="1"/>
  <c r="A1634" i="20" s="1"/>
  <c r="A1635" i="20" s="1"/>
  <c r="A1636" i="20" s="1"/>
  <c r="A1637" i="20" s="1"/>
  <c r="A1638" i="20" s="1"/>
  <c r="A1639" i="20" s="1"/>
  <c r="A1640" i="20" s="1"/>
  <c r="A1641" i="20" s="1"/>
  <c r="A1642" i="20" s="1"/>
  <c r="A1643" i="20" s="1"/>
  <c r="A1644" i="20" s="1"/>
  <c r="A1645" i="20" s="1"/>
  <c r="A1646" i="20" s="1"/>
  <c r="A1647" i="20" s="1"/>
  <c r="A1648" i="20" s="1"/>
  <c r="A1649" i="20" s="1"/>
  <c r="A1650" i="20" s="1"/>
  <c r="A1651" i="20" s="1"/>
  <c r="A1652" i="20" s="1"/>
  <c r="A1653" i="20" s="1"/>
  <c r="A1654" i="20" s="1"/>
  <c r="A1655" i="20" s="1"/>
  <c r="A1656" i="20" s="1"/>
  <c r="A1657" i="20" s="1"/>
  <c r="A1658" i="20" s="1"/>
  <c r="A1659" i="20" s="1"/>
  <c r="A1660" i="20" s="1"/>
  <c r="A1661" i="20" s="1"/>
  <c r="A1662" i="20" s="1"/>
  <c r="A1663" i="20" s="1"/>
  <c r="A1664" i="20" s="1"/>
  <c r="A1665" i="20" s="1"/>
  <c r="A1666" i="20" s="1"/>
  <c r="A1667" i="20" s="1"/>
  <c r="A1668" i="20" s="1"/>
  <c r="A1669" i="20" s="1"/>
  <c r="A1670" i="20" s="1"/>
  <c r="A1671" i="20" s="1"/>
  <c r="A1672" i="20" s="1"/>
  <c r="A1673" i="20" s="1"/>
  <c r="A1674" i="20" s="1"/>
  <c r="A1675" i="20" s="1"/>
  <c r="A1676" i="20" s="1"/>
  <c r="A1677" i="20" s="1"/>
  <c r="A1678" i="20" s="1"/>
  <c r="A1679" i="20" s="1"/>
  <c r="A1680" i="20" s="1"/>
  <c r="A1681" i="20" s="1"/>
  <c r="A1682" i="20" s="1"/>
  <c r="A1683" i="20" s="1"/>
  <c r="A1684" i="20" s="1"/>
  <c r="A1685" i="20" s="1"/>
  <c r="A1686" i="20" s="1"/>
  <c r="A1687" i="20" s="1"/>
  <c r="A1688" i="20" s="1"/>
  <c r="A1689" i="20" s="1"/>
  <c r="A1690" i="20" s="1"/>
  <c r="A1691" i="20" s="1"/>
  <c r="A1692" i="20" s="1"/>
  <c r="A1693" i="20" s="1"/>
  <c r="A1694" i="20" s="1"/>
  <c r="A1695" i="20" s="1"/>
  <c r="A1696" i="20" s="1"/>
  <c r="A1697" i="20" s="1"/>
  <c r="A1698" i="20" s="1"/>
  <c r="A1699" i="20" s="1"/>
  <c r="A1700" i="20" s="1"/>
  <c r="A1701" i="20" s="1"/>
  <c r="A1702" i="20" s="1"/>
  <c r="A1703" i="20" s="1"/>
  <c r="A1704" i="20" s="1"/>
  <c r="A1705" i="20" s="1"/>
  <c r="A1706" i="20" s="1"/>
  <c r="A1707" i="20" s="1"/>
  <c r="A1708" i="20" s="1"/>
  <c r="A1709" i="20" s="1"/>
  <c r="A1710" i="20" s="1"/>
  <c r="A1711" i="20" s="1"/>
  <c r="A1712" i="20" s="1"/>
  <c r="A1713" i="20" s="1"/>
  <c r="A1714" i="20" s="1"/>
  <c r="A1715" i="20" s="1"/>
  <c r="A1716" i="20" s="1"/>
  <c r="A1717" i="20" s="1"/>
  <c r="A1718" i="20" s="1"/>
  <c r="A1719" i="20" s="1"/>
  <c r="A1720" i="20" s="1"/>
  <c r="A1721" i="20" s="1"/>
  <c r="A1722" i="20" s="1"/>
  <c r="A1723" i="20" s="1"/>
  <c r="A1724" i="20" s="1"/>
  <c r="A1725" i="20" s="1"/>
  <c r="A1726" i="20" s="1"/>
  <c r="A1727" i="20" s="1"/>
  <c r="A1728" i="20" s="1"/>
  <c r="A1729" i="20" s="1"/>
  <c r="A1730" i="20" s="1"/>
  <c r="A1731" i="20" s="1"/>
  <c r="A1732" i="20" s="1"/>
  <c r="A1733" i="20" s="1"/>
  <c r="A1734" i="20" s="1"/>
  <c r="A1735" i="20" s="1"/>
  <c r="A1736" i="20" s="1"/>
  <c r="A1737" i="20" s="1"/>
  <c r="A1738" i="20" s="1"/>
  <c r="A1739" i="20" s="1"/>
  <c r="A1740" i="20" s="1"/>
  <c r="A1741" i="20" s="1"/>
  <c r="A1742" i="20" s="1"/>
  <c r="A1743" i="20" s="1"/>
  <c r="A1744" i="20" s="1"/>
  <c r="A1745" i="20" s="1"/>
  <c r="A1746" i="20" s="1"/>
  <c r="A1747" i="20" s="1"/>
  <c r="A1748" i="20" s="1"/>
  <c r="A1749" i="20" s="1"/>
  <c r="A1750" i="20" s="1"/>
  <c r="A1751" i="20" s="1"/>
  <c r="A1752" i="20" s="1"/>
  <c r="A1753" i="20" s="1"/>
  <c r="A1754" i="20" s="1"/>
  <c r="A1755" i="20" s="1"/>
  <c r="A1756" i="20" s="1"/>
  <c r="A1757" i="20" s="1"/>
  <c r="A1758" i="20" s="1"/>
  <c r="A1759" i="20" s="1"/>
  <c r="A1760" i="20" s="1"/>
  <c r="A1761" i="20" s="1"/>
  <c r="A1762" i="20" s="1"/>
  <c r="A1763" i="20" s="1"/>
  <c r="A1764" i="20" s="1"/>
  <c r="A1765" i="20" s="1"/>
  <c r="A1766" i="20" s="1"/>
  <c r="A1767" i="20" s="1"/>
  <c r="A1768" i="20" s="1"/>
  <c r="A1769" i="20" s="1"/>
  <c r="A1770" i="20" s="1"/>
  <c r="A1771" i="20" s="1"/>
  <c r="A1772" i="20" s="1"/>
  <c r="A1773" i="20" s="1"/>
  <c r="A1774" i="20" s="1"/>
  <c r="A1775" i="20" s="1"/>
  <c r="A1776" i="20" s="1"/>
  <c r="A1777" i="20" s="1"/>
  <c r="A1778" i="20" s="1"/>
  <c r="A1779" i="20" s="1"/>
  <c r="A1780" i="20" s="1"/>
  <c r="A1781" i="20" s="1"/>
  <c r="A1782" i="20" s="1"/>
  <c r="A1783" i="20" s="1"/>
  <c r="A1784" i="20" s="1"/>
  <c r="A1785" i="20" s="1"/>
  <c r="A1786" i="20" s="1"/>
  <c r="A1787" i="20" s="1"/>
  <c r="A1788" i="20" s="1"/>
  <c r="A1789" i="20" s="1"/>
  <c r="A1790" i="20" s="1"/>
  <c r="A1791" i="20" s="1"/>
  <c r="A1792" i="20" s="1"/>
  <c r="A1793" i="20" s="1"/>
  <c r="A1794" i="20" s="1"/>
  <c r="A1795" i="20" s="1"/>
  <c r="A1796" i="20" s="1"/>
  <c r="A1797" i="20" s="1"/>
  <c r="A1798" i="20" s="1"/>
  <c r="A1799" i="20" s="1"/>
  <c r="A1800" i="20" s="1"/>
  <c r="A1801" i="20" s="1"/>
  <c r="A1802" i="20" s="1"/>
  <c r="A1803" i="20" s="1"/>
  <c r="A1804" i="20" s="1"/>
  <c r="A1805" i="20" s="1"/>
  <c r="A1806" i="20" s="1"/>
  <c r="A1807" i="20" s="1"/>
  <c r="A1808" i="20" s="1"/>
  <c r="A1809" i="20" s="1"/>
  <c r="A1810" i="20" s="1"/>
  <c r="A1811" i="20" s="1"/>
  <c r="A1812" i="20" s="1"/>
  <c r="A1813" i="20" s="1"/>
  <c r="A1814" i="20" s="1"/>
  <c r="A1815" i="20" s="1"/>
  <c r="A1816" i="20" s="1"/>
  <c r="A1817" i="20" s="1"/>
  <c r="A1818" i="20" s="1"/>
  <c r="A1819" i="20" s="1"/>
  <c r="A1820" i="20" s="1"/>
  <c r="A1821" i="20" s="1"/>
  <c r="A1822" i="20" s="1"/>
  <c r="A1823" i="20" s="1"/>
  <c r="A1824" i="20" s="1"/>
  <c r="A1825" i="20" s="1"/>
  <c r="A1826" i="20" s="1"/>
  <c r="A1827" i="20" s="1"/>
  <c r="A1828" i="20" s="1"/>
  <c r="A1829" i="20" s="1"/>
  <c r="A1830" i="20" s="1"/>
  <c r="A1831" i="20" s="1"/>
  <c r="A1832" i="20" s="1"/>
  <c r="A1833" i="20" s="1"/>
  <c r="A1834" i="20" s="1"/>
  <c r="A1835" i="20" s="1"/>
  <c r="A1836" i="20" s="1"/>
  <c r="A1837" i="20" s="1"/>
  <c r="A1838" i="20" s="1"/>
  <c r="A1839" i="20" s="1"/>
  <c r="A1840" i="20" s="1"/>
  <c r="A1841" i="20" s="1"/>
  <c r="A1842" i="20" s="1"/>
  <c r="A1843" i="20" s="1"/>
  <c r="A1844" i="20" s="1"/>
  <c r="A1845" i="20" s="1"/>
  <c r="A1846" i="20" s="1"/>
  <c r="A1847" i="20" s="1"/>
  <c r="A1848" i="20" s="1"/>
  <c r="A1849" i="20" s="1"/>
  <c r="A1850" i="20" s="1"/>
  <c r="A1851" i="20" s="1"/>
  <c r="A1852" i="20" s="1"/>
  <c r="A1853" i="20" s="1"/>
  <c r="A1854" i="20" s="1"/>
  <c r="A1855" i="20" s="1"/>
  <c r="A1856" i="20" s="1"/>
  <c r="A1857" i="20" s="1"/>
  <c r="A1858" i="20" s="1"/>
  <c r="A1859" i="20" s="1"/>
  <c r="A1860" i="20" s="1"/>
  <c r="A1861" i="20" s="1"/>
  <c r="A1862" i="20" s="1"/>
  <c r="A1863" i="20" s="1"/>
  <c r="A1864" i="20" s="1"/>
  <c r="A1865" i="20" s="1"/>
  <c r="A1866" i="20" s="1"/>
  <c r="A1867" i="20" s="1"/>
  <c r="A1868" i="20" s="1"/>
  <c r="A1869" i="20" s="1"/>
  <c r="A1870" i="20" s="1"/>
  <c r="A1871" i="20" s="1"/>
  <c r="A1872" i="20" s="1"/>
  <c r="A1873" i="20" s="1"/>
  <c r="A1874" i="20" s="1"/>
  <c r="A1875" i="20" s="1"/>
  <c r="A1876" i="20" s="1"/>
  <c r="A1877" i="20" s="1"/>
  <c r="A1878" i="20" s="1"/>
  <c r="A1879" i="20" s="1"/>
  <c r="A1880" i="20" s="1"/>
  <c r="A1881" i="20" s="1"/>
  <c r="A1882" i="20" s="1"/>
  <c r="A1883" i="20" s="1"/>
  <c r="A1884" i="20" s="1"/>
  <c r="A1885" i="20" s="1"/>
  <c r="A1886" i="20" s="1"/>
  <c r="A1887" i="20" s="1"/>
  <c r="A1888" i="20" s="1"/>
  <c r="A1889" i="20" s="1"/>
  <c r="A1890" i="20" s="1"/>
  <c r="A1891" i="20" s="1"/>
  <c r="A1892" i="20" s="1"/>
  <c r="A1893" i="20" s="1"/>
  <c r="A1894" i="20" s="1"/>
  <c r="A1895" i="20" s="1"/>
  <c r="A1896" i="20" s="1"/>
  <c r="A1897" i="20" s="1"/>
  <c r="A1898" i="20" s="1"/>
  <c r="A1899" i="20" s="1"/>
  <c r="A1900" i="20" s="1"/>
  <c r="A1901" i="20" s="1"/>
  <c r="A1902" i="20" s="1"/>
  <c r="A1903" i="20" s="1"/>
  <c r="A1904" i="20" s="1"/>
  <c r="A1905" i="20" s="1"/>
  <c r="A1906" i="20" s="1"/>
  <c r="A1907" i="20" s="1"/>
  <c r="A1908" i="20" s="1"/>
  <c r="A1909" i="20" s="1"/>
  <c r="A1910" i="20" s="1"/>
  <c r="A1911" i="20" s="1"/>
  <c r="A1912" i="20" s="1"/>
  <c r="A1913" i="20" s="1"/>
  <c r="A1914" i="20" s="1"/>
  <c r="A1915" i="20" s="1"/>
  <c r="A1916" i="20" s="1"/>
  <c r="A1917" i="20" s="1"/>
  <c r="A1918" i="20" s="1"/>
  <c r="A1919" i="20" s="1"/>
  <c r="A1920" i="20" s="1"/>
  <c r="A1921" i="20" s="1"/>
  <c r="A1922" i="20" s="1"/>
  <c r="A1923" i="20" s="1"/>
  <c r="A1924" i="20" s="1"/>
  <c r="A1925" i="20" s="1"/>
  <c r="A1926" i="20" s="1"/>
  <c r="A1927" i="20" s="1"/>
  <c r="A1928" i="20" s="1"/>
  <c r="A1929" i="20" s="1"/>
  <c r="A1930" i="20" s="1"/>
  <c r="A1931" i="20" s="1"/>
  <c r="A1932" i="20" s="1"/>
  <c r="A1933" i="20" s="1"/>
  <c r="A1934" i="20" s="1"/>
  <c r="A1935" i="20" s="1"/>
  <c r="A1936" i="20" s="1"/>
  <c r="A1937" i="20" s="1"/>
  <c r="A1938" i="20" s="1"/>
  <c r="A1939" i="20" s="1"/>
  <c r="A1940" i="20" s="1"/>
  <c r="A1941" i="20" s="1"/>
  <c r="A1942" i="20" s="1"/>
  <c r="A1943" i="20" s="1"/>
  <c r="A1944" i="20" s="1"/>
  <c r="A1945" i="20" s="1"/>
  <c r="A1946" i="20" s="1"/>
  <c r="A1947" i="20" s="1"/>
  <c r="A1948" i="20" s="1"/>
  <c r="A1949" i="20" s="1"/>
  <c r="A1950" i="20" s="1"/>
  <c r="A1951" i="20" s="1"/>
  <c r="A1952" i="20" s="1"/>
  <c r="A1953" i="20" s="1"/>
  <c r="A1954" i="20" s="1"/>
  <c r="A1955" i="20" s="1"/>
  <c r="A1956" i="20" s="1"/>
  <c r="A1957" i="20" s="1"/>
  <c r="A1958" i="20" s="1"/>
  <c r="A1959" i="20" s="1"/>
  <c r="A1960" i="20" s="1"/>
  <c r="A1961" i="20" s="1"/>
  <c r="A1962" i="20" s="1"/>
  <c r="A1963" i="20" s="1"/>
  <c r="A1964" i="20" s="1"/>
  <c r="A1965" i="20" s="1"/>
  <c r="A1966" i="20" s="1"/>
  <c r="A1967" i="20" s="1"/>
  <c r="A1968" i="20" s="1"/>
  <c r="A1969" i="20" s="1"/>
  <c r="A1970" i="20" s="1"/>
  <c r="A1971" i="20" s="1"/>
  <c r="A1972" i="20" s="1"/>
  <c r="A1973" i="20" s="1"/>
  <c r="A1974" i="20" s="1"/>
  <c r="A1975" i="20" s="1"/>
  <c r="A1976" i="20" s="1"/>
  <c r="A1977" i="20" s="1"/>
  <c r="A1978" i="20" s="1"/>
  <c r="A1979" i="20" s="1"/>
  <c r="A1980" i="20" s="1"/>
  <c r="A1981" i="20" s="1"/>
  <c r="A1982" i="20" s="1"/>
  <c r="A1983" i="20" s="1"/>
  <c r="A1984" i="20" s="1"/>
  <c r="A1985" i="20" s="1"/>
  <c r="A1986" i="20" s="1"/>
  <c r="A1987" i="20" s="1"/>
  <c r="A1988" i="20" s="1"/>
  <c r="A1989" i="20" s="1"/>
  <c r="A1990" i="20" s="1"/>
  <c r="A1991" i="20" s="1"/>
  <c r="A1992" i="20" s="1"/>
  <c r="A1993" i="20" s="1"/>
  <c r="A1994" i="20" s="1"/>
  <c r="A1995" i="20" s="1"/>
  <c r="A1996" i="20" s="1"/>
  <c r="A1997" i="20" s="1"/>
  <c r="A1998" i="20" s="1"/>
  <c r="A1999" i="20" s="1"/>
  <c r="A2000" i="20" s="1"/>
  <c r="A2001" i="20" s="1"/>
  <c r="A2002" i="20" s="1"/>
  <c r="A2003" i="20" s="1"/>
  <c r="A2004" i="20" s="1"/>
  <c r="A2005" i="20" s="1"/>
  <c r="A2006" i="20" s="1"/>
  <c r="A2007" i="20" s="1"/>
  <c r="A2008" i="20" s="1"/>
  <c r="A2009" i="20" s="1"/>
  <c r="A2010" i="20" s="1"/>
  <c r="A2011" i="20" s="1"/>
  <c r="A2012" i="20" s="1"/>
  <c r="A2013" i="20" s="1"/>
  <c r="A2014" i="20" s="1"/>
  <c r="A2015" i="20" s="1"/>
  <c r="A2016" i="20" s="1"/>
  <c r="A2017" i="20" s="1"/>
  <c r="A2018" i="20" s="1"/>
  <c r="A2019" i="20" s="1"/>
  <c r="A2020" i="20" s="1"/>
  <c r="A2021" i="20" s="1"/>
  <c r="A2022" i="20" s="1"/>
  <c r="A2023" i="20" s="1"/>
  <c r="A2024" i="20" s="1"/>
  <c r="A2025" i="20" s="1"/>
  <c r="A2026" i="20" s="1"/>
  <c r="A2027" i="20" s="1"/>
  <c r="A2028" i="20" s="1"/>
  <c r="A2029" i="20" s="1"/>
  <c r="A2030" i="20" s="1"/>
  <c r="A2031" i="20" s="1"/>
  <c r="A2032" i="20" s="1"/>
  <c r="A2033" i="20" s="1"/>
  <c r="A2034" i="20" s="1"/>
  <c r="A2035" i="20" s="1"/>
  <c r="A2036" i="20" s="1"/>
  <c r="A2037" i="20" s="1"/>
  <c r="A2038" i="20" s="1"/>
  <c r="A2039" i="20" s="1"/>
  <c r="A2040" i="20" s="1"/>
  <c r="A2041" i="20" s="1"/>
  <c r="A2042" i="20" s="1"/>
  <c r="A2043" i="20" s="1"/>
  <c r="A2044" i="20" s="1"/>
  <c r="A2045" i="20" s="1"/>
  <c r="A2046" i="20" s="1"/>
  <c r="A2047" i="20" s="1"/>
  <c r="A2048" i="20" s="1"/>
  <c r="A2049" i="20" s="1"/>
  <c r="A2050" i="20" s="1"/>
  <c r="A2051" i="20" s="1"/>
  <c r="A2052" i="20" s="1"/>
  <c r="A2053" i="20" s="1"/>
  <c r="A2054" i="20" s="1"/>
  <c r="A2055" i="20" s="1"/>
  <c r="A2056" i="20" s="1"/>
  <c r="A2057" i="20" s="1"/>
  <c r="A2058" i="20" s="1"/>
  <c r="A2059" i="20" s="1"/>
  <c r="A2060" i="20" s="1"/>
  <c r="A2061" i="20" s="1"/>
  <c r="A2062" i="20" s="1"/>
  <c r="A2063" i="20" s="1"/>
  <c r="A2064" i="20" s="1"/>
  <c r="A2065" i="20" s="1"/>
  <c r="A2066" i="20" s="1"/>
  <c r="A2067" i="20" s="1"/>
  <c r="A2068" i="20" s="1"/>
  <c r="A2069" i="20" s="1"/>
  <c r="A2070" i="20" s="1"/>
  <c r="A2071" i="20" s="1"/>
  <c r="A2072" i="20" s="1"/>
  <c r="A2073" i="20" s="1"/>
  <c r="A2074" i="20" s="1"/>
  <c r="A2075" i="20" s="1"/>
  <c r="A2076" i="20" s="1"/>
  <c r="A2077" i="20" s="1"/>
  <c r="A2078" i="20" s="1"/>
  <c r="A2079" i="20" s="1"/>
  <c r="A2080" i="20" s="1"/>
  <c r="A2081" i="20" s="1"/>
  <c r="A2082" i="20" s="1"/>
  <c r="A2083" i="20" s="1"/>
  <c r="A2084" i="20" s="1"/>
  <c r="A2085" i="20" s="1"/>
  <c r="A2086" i="20" s="1"/>
  <c r="A2087" i="20" s="1"/>
  <c r="A2088" i="20" s="1"/>
  <c r="A2089" i="20" s="1"/>
  <c r="A2090" i="20" s="1"/>
  <c r="A2091" i="20" s="1"/>
  <c r="A2092" i="20" s="1"/>
  <c r="A2093" i="20" s="1"/>
  <c r="A2094" i="20" s="1"/>
  <c r="A2095" i="20" s="1"/>
  <c r="A2096" i="20" s="1"/>
  <c r="A2097" i="20" s="1"/>
  <c r="A2098" i="20" s="1"/>
  <c r="A2099" i="20" s="1"/>
  <c r="A2100" i="20" s="1"/>
  <c r="A2101" i="20" s="1"/>
  <c r="A2102" i="20" s="1"/>
  <c r="A2103" i="20" s="1"/>
  <c r="A2104" i="20" s="1"/>
  <c r="A2105" i="20" s="1"/>
  <c r="A2106" i="20" s="1"/>
  <c r="A2107" i="20" s="1"/>
  <c r="A2108" i="20" s="1"/>
  <c r="A2109" i="20" s="1"/>
  <c r="A2110" i="20" s="1"/>
  <c r="A2111" i="20" s="1"/>
  <c r="A2112" i="20" s="1"/>
  <c r="A2113" i="20" s="1"/>
  <c r="A2114" i="20" s="1"/>
  <c r="A2115" i="20" s="1"/>
  <c r="A2116" i="20" s="1"/>
  <c r="A2117" i="20" s="1"/>
  <c r="A2118" i="20" s="1"/>
  <c r="A2119" i="20" s="1"/>
  <c r="A2120" i="20" s="1"/>
  <c r="A2121" i="20" s="1"/>
  <c r="A2122" i="20" s="1"/>
  <c r="A2123" i="20" s="1"/>
  <c r="A2124" i="20" s="1"/>
  <c r="A2125" i="20" s="1"/>
  <c r="A2126" i="20" s="1"/>
  <c r="A2127" i="20" s="1"/>
  <c r="A2128" i="20" s="1"/>
  <c r="A2129" i="20" s="1"/>
  <c r="A2130" i="20" s="1"/>
  <c r="A2131" i="20" s="1"/>
  <c r="A2132" i="20" s="1"/>
  <c r="A2133" i="20" s="1"/>
  <c r="A2134" i="20" s="1"/>
  <c r="A2135" i="20" s="1"/>
  <c r="A2136" i="20" s="1"/>
  <c r="A2137" i="20" s="1"/>
  <c r="A2138" i="20" s="1"/>
  <c r="A2139" i="20" s="1"/>
  <c r="A2140" i="20" s="1"/>
  <c r="A2141" i="20" s="1"/>
  <c r="A2142" i="20" s="1"/>
  <c r="A2143" i="20" s="1"/>
  <c r="A2144" i="20" s="1"/>
  <c r="A2145" i="20" s="1"/>
  <c r="A2146" i="20" s="1"/>
  <c r="A2147" i="20" s="1"/>
  <c r="A2148" i="20" s="1"/>
  <c r="A2149" i="20" s="1"/>
  <c r="A2150" i="20" s="1"/>
  <c r="A2151" i="20" s="1"/>
  <c r="A2152" i="20" s="1"/>
  <c r="A2153" i="20" s="1"/>
  <c r="A2154" i="20" s="1"/>
  <c r="A2155" i="20" s="1"/>
  <c r="A2156" i="20" s="1"/>
  <c r="A2157" i="20" s="1"/>
  <c r="A2158" i="20" s="1"/>
  <c r="A2159" i="20" s="1"/>
  <c r="A2160" i="20" s="1"/>
  <c r="A2161" i="20" s="1"/>
  <c r="A2162" i="20" s="1"/>
  <c r="A2163" i="20" s="1"/>
  <c r="A2164" i="20" s="1"/>
  <c r="A2165" i="20" s="1"/>
  <c r="A2166" i="20" s="1"/>
  <c r="A2167" i="20" s="1"/>
  <c r="A2168" i="20" s="1"/>
  <c r="A2169" i="20" s="1"/>
  <c r="A2170" i="20" s="1"/>
  <c r="A2171" i="20" s="1"/>
  <c r="A2172" i="20" s="1"/>
  <c r="A2173" i="20" s="1"/>
  <c r="A2174" i="20" s="1"/>
  <c r="A2175" i="20" s="1"/>
  <c r="A2176" i="20" s="1"/>
  <c r="A2177" i="20" s="1"/>
  <c r="A2178" i="20" s="1"/>
  <c r="A2179" i="20" s="1"/>
  <c r="A2180" i="20" s="1"/>
  <c r="A2181" i="20" s="1"/>
  <c r="A2182" i="20" s="1"/>
  <c r="A2183" i="20" s="1"/>
  <c r="A2184" i="20" s="1"/>
  <c r="A2185" i="20" s="1"/>
  <c r="A2186" i="20" s="1"/>
  <c r="A2187" i="20" s="1"/>
  <c r="A2188" i="20" s="1"/>
  <c r="A2189" i="20" s="1"/>
  <c r="A2190" i="20" s="1"/>
  <c r="A2191" i="20" s="1"/>
  <c r="A2192" i="20" s="1"/>
  <c r="A2193" i="20" s="1"/>
  <c r="A2194" i="20" s="1"/>
  <c r="A2195" i="20" s="1"/>
  <c r="A2196" i="20" s="1"/>
  <c r="A2197" i="20" s="1"/>
  <c r="A2198" i="20" s="1"/>
  <c r="A2199" i="20" s="1"/>
  <c r="A2200" i="20" s="1"/>
  <c r="A2201" i="20" s="1"/>
  <c r="A2202" i="20" s="1"/>
  <c r="A2203" i="20" s="1"/>
  <c r="A2204" i="20" s="1"/>
  <c r="A2205" i="20" s="1"/>
  <c r="A2206" i="20" s="1"/>
  <c r="A2207" i="20" s="1"/>
  <c r="A2208" i="20" s="1"/>
  <c r="A2209" i="20" s="1"/>
  <c r="A2210" i="20" s="1"/>
  <c r="A2211" i="20" s="1"/>
  <c r="A2212" i="20" s="1"/>
  <c r="A2213" i="20" s="1"/>
  <c r="A2214" i="20" s="1"/>
  <c r="A2215" i="20" s="1"/>
  <c r="A2216" i="20" s="1"/>
  <c r="A2217" i="20" s="1"/>
  <c r="A2218" i="20" s="1"/>
  <c r="A2219" i="20" s="1"/>
  <c r="A2220" i="20" s="1"/>
  <c r="A2221" i="20" s="1"/>
  <c r="A2222" i="20" s="1"/>
  <c r="A2223" i="20" s="1"/>
  <c r="A2224" i="20" s="1"/>
  <c r="A2225" i="20" s="1"/>
  <c r="A2226" i="20" s="1"/>
  <c r="A2227" i="20" s="1"/>
  <c r="A2228" i="20" s="1"/>
  <c r="A2229" i="20" s="1"/>
  <c r="A2230" i="20" s="1"/>
  <c r="A2231" i="20" s="1"/>
  <c r="A2232" i="20" s="1"/>
  <c r="A2233" i="20" s="1"/>
  <c r="A2234" i="20" s="1"/>
  <c r="A2235" i="20" s="1"/>
  <c r="A2236" i="20" s="1"/>
  <c r="A2237" i="20" s="1"/>
  <c r="A2238" i="20" s="1"/>
  <c r="A2239" i="20" s="1"/>
  <c r="A2240" i="20" s="1"/>
  <c r="A2241" i="20" s="1"/>
  <c r="A2242" i="20" s="1"/>
  <c r="A2243" i="20" s="1"/>
  <c r="A2244" i="20" s="1"/>
  <c r="A2245" i="20" s="1"/>
  <c r="A2246" i="20" s="1"/>
  <c r="A2247" i="20" s="1"/>
  <c r="A2248" i="20" s="1"/>
  <c r="A2249" i="20" s="1"/>
  <c r="A2250" i="20" s="1"/>
  <c r="A2251" i="20" s="1"/>
  <c r="A2252" i="20" s="1"/>
  <c r="A2253" i="20" s="1"/>
  <c r="A2254" i="20" s="1"/>
  <c r="A2255" i="20" s="1"/>
  <c r="A2256" i="20" s="1"/>
  <c r="A2257" i="20" s="1"/>
  <c r="A2258" i="20" s="1"/>
  <c r="A2259" i="20" s="1"/>
  <c r="A2260" i="20" s="1"/>
  <c r="A2261" i="20" s="1"/>
  <c r="A2262" i="20" s="1"/>
  <c r="A2263" i="20" s="1"/>
  <c r="A2264" i="20" s="1"/>
  <c r="A2265" i="20" s="1"/>
  <c r="A2266" i="20" s="1"/>
  <c r="A2267" i="20" s="1"/>
  <c r="A2268" i="20" s="1"/>
  <c r="A2269" i="20" s="1"/>
  <c r="A2270" i="20" s="1"/>
  <c r="A2271" i="20" s="1"/>
  <c r="A2272" i="20" s="1"/>
  <c r="A2273" i="20" s="1"/>
  <c r="A2274" i="20" s="1"/>
  <c r="A2275" i="20" s="1"/>
  <c r="A2276" i="20" s="1"/>
  <c r="A2277" i="20" s="1"/>
  <c r="A2278" i="20" s="1"/>
  <c r="A2279" i="20" s="1"/>
  <c r="A2280" i="20" s="1"/>
  <c r="A2281" i="20" s="1"/>
  <c r="A2282" i="20" s="1"/>
  <c r="A2283" i="20" s="1"/>
  <c r="A2284" i="20" s="1"/>
  <c r="A2285" i="20" s="1"/>
  <c r="A2286" i="20" s="1"/>
  <c r="A2287" i="20" s="1"/>
  <c r="A2288" i="20" s="1"/>
  <c r="A2289" i="20" s="1"/>
  <c r="A2290" i="20" s="1"/>
  <c r="A2291" i="20" s="1"/>
  <c r="A2292" i="20" s="1"/>
  <c r="A2293" i="20" s="1"/>
  <c r="A2294" i="20" s="1"/>
  <c r="A2295" i="20" s="1"/>
  <c r="A2296" i="20" s="1"/>
  <c r="A2297" i="20" s="1"/>
  <c r="A2298" i="20" s="1"/>
  <c r="A2299" i="20" s="1"/>
  <c r="A2300" i="20" s="1"/>
  <c r="A2301" i="20" s="1"/>
  <c r="A2302" i="20" s="1"/>
  <c r="A2303" i="20" s="1"/>
  <c r="A2304" i="20" s="1"/>
  <c r="A2305" i="20" s="1"/>
  <c r="A2306" i="20" s="1"/>
  <c r="A2307" i="20" s="1"/>
  <c r="A2308" i="20" s="1"/>
  <c r="A2309" i="20" s="1"/>
  <c r="A2310" i="20" s="1"/>
  <c r="A2311" i="20" s="1"/>
  <c r="A2312" i="20" s="1"/>
  <c r="A2313" i="20" s="1"/>
  <c r="A2314" i="20" s="1"/>
  <c r="A2315" i="20" s="1"/>
  <c r="A2316" i="20" s="1"/>
  <c r="A2317" i="20" s="1"/>
  <c r="A2318" i="20" s="1"/>
  <c r="A2319" i="20" s="1"/>
  <c r="A2320" i="20" s="1"/>
  <c r="A2321" i="20" s="1"/>
  <c r="A2322" i="20" s="1"/>
  <c r="A2323" i="20" s="1"/>
  <c r="A2324" i="20" s="1"/>
  <c r="A2325" i="20" s="1"/>
  <c r="A2326" i="20" s="1"/>
  <c r="A2327" i="20" s="1"/>
  <c r="A2328" i="20" s="1"/>
  <c r="A2329" i="20" s="1"/>
  <c r="A2330" i="20" s="1"/>
  <c r="A2331" i="20" s="1"/>
  <c r="A2332" i="20" s="1"/>
  <c r="A2333" i="20" s="1"/>
  <c r="A2334" i="20" s="1"/>
  <c r="A2335" i="20" s="1"/>
  <c r="A2336" i="20" s="1"/>
  <c r="A2337" i="20" s="1"/>
  <c r="A2338" i="20" s="1"/>
  <c r="A2339" i="20" s="1"/>
  <c r="A2340" i="20" s="1"/>
  <c r="A2341" i="20" s="1"/>
  <c r="A2342" i="20" s="1"/>
  <c r="A2343" i="20" s="1"/>
  <c r="A2344" i="20" s="1"/>
  <c r="A2345" i="20" s="1"/>
  <c r="A2346" i="20" s="1"/>
  <c r="A2347" i="20" s="1"/>
  <c r="A2348" i="20" s="1"/>
  <c r="A2349" i="20" s="1"/>
  <c r="A2350" i="20" s="1"/>
  <c r="A2351" i="20" s="1"/>
  <c r="A2352" i="20" s="1"/>
  <c r="A2353" i="20" s="1"/>
  <c r="A2354" i="20" s="1"/>
  <c r="A2355" i="20" s="1"/>
  <c r="A2356" i="20" s="1"/>
  <c r="A2357" i="20" s="1"/>
  <c r="A2358" i="20" s="1"/>
  <c r="A2359" i="20" s="1"/>
  <c r="A2360" i="20" s="1"/>
  <c r="A2361" i="20" s="1"/>
  <c r="A2362" i="20" s="1"/>
  <c r="A2363" i="20" s="1"/>
  <c r="A2364" i="20" s="1"/>
  <c r="A2365" i="20" s="1"/>
  <c r="A2366" i="20" s="1"/>
  <c r="A2367" i="20" s="1"/>
  <c r="A2368" i="20" s="1"/>
  <c r="A2369" i="20" s="1"/>
  <c r="A2370" i="20" s="1"/>
  <c r="A2371" i="20" s="1"/>
  <c r="A2372" i="20" s="1"/>
  <c r="A2373" i="20" s="1"/>
  <c r="A2374" i="20" s="1"/>
  <c r="A2375" i="20" s="1"/>
  <c r="A2376" i="20" s="1"/>
  <c r="A2377" i="20" s="1"/>
  <c r="A2378" i="20" s="1"/>
  <c r="A2379" i="20" s="1"/>
  <c r="A2380" i="20" s="1"/>
  <c r="A2381" i="20" s="1"/>
  <c r="A2382" i="20" s="1"/>
  <c r="A2383" i="20" s="1"/>
  <c r="A2384" i="20" s="1"/>
  <c r="A2385" i="20" s="1"/>
  <c r="A2386" i="20" s="1"/>
  <c r="A2387" i="20" s="1"/>
  <c r="A2388" i="20" s="1"/>
  <c r="A2389" i="20" s="1"/>
  <c r="A2390" i="20" s="1"/>
  <c r="A2391" i="20" s="1"/>
  <c r="A2392" i="20" s="1"/>
  <c r="A2393" i="20" s="1"/>
  <c r="A2394" i="20" s="1"/>
  <c r="A2395" i="20" s="1"/>
  <c r="A2396" i="20" s="1"/>
  <c r="A2397" i="20" s="1"/>
  <c r="A2398" i="20" s="1"/>
  <c r="A2399" i="20" s="1"/>
  <c r="A2400" i="20" s="1"/>
  <c r="A2401" i="20" s="1"/>
  <c r="A2402" i="20" s="1"/>
  <c r="A2403" i="20" s="1"/>
  <c r="A2404" i="20" s="1"/>
  <c r="A2405" i="20" s="1"/>
  <c r="A2406" i="20" s="1"/>
  <c r="A2407" i="20" s="1"/>
  <c r="A2408" i="20" s="1"/>
  <c r="A2409" i="20" s="1"/>
  <c r="A2410" i="20" s="1"/>
  <c r="A2411" i="20" s="1"/>
  <c r="A2412" i="20" s="1"/>
  <c r="A2413" i="20" s="1"/>
  <c r="A2414" i="20" s="1"/>
  <c r="A2415" i="20" s="1"/>
  <c r="A2416" i="20" s="1"/>
  <c r="A2417" i="20" s="1"/>
  <c r="A2418" i="20" s="1"/>
  <c r="A2419" i="20" s="1"/>
  <c r="A2420" i="20" s="1"/>
  <c r="A2421" i="20" s="1"/>
  <c r="A2422" i="20" s="1"/>
  <c r="A2423" i="20" s="1"/>
  <c r="A2424" i="20" s="1"/>
  <c r="A2425" i="20" s="1"/>
  <c r="A2426" i="20" s="1"/>
  <c r="A2427" i="20" s="1"/>
  <c r="A2428" i="20" s="1"/>
  <c r="A2429" i="20" s="1"/>
  <c r="A2430" i="20" s="1"/>
  <c r="A2431" i="20" s="1"/>
  <c r="A2432" i="20" s="1"/>
  <c r="A2433" i="20" s="1"/>
  <c r="A2434" i="20" s="1"/>
  <c r="A2435" i="20" s="1"/>
  <c r="A2436" i="20" s="1"/>
  <c r="A2437" i="20" s="1"/>
  <c r="A2438" i="20" s="1"/>
  <c r="A2439" i="20" s="1"/>
  <c r="A2440" i="20" s="1"/>
  <c r="A2441" i="20" s="1"/>
  <c r="A2442" i="20" s="1"/>
  <c r="A2443" i="20" s="1"/>
  <c r="A2444" i="20" s="1"/>
  <c r="A2445" i="20" s="1"/>
  <c r="A2446" i="20" s="1"/>
  <c r="A2447" i="20" s="1"/>
  <c r="A2448" i="20" s="1"/>
  <c r="A2449" i="20" s="1"/>
  <c r="A2450" i="20" s="1"/>
  <c r="A2451" i="20" s="1"/>
  <c r="A2452" i="20" s="1"/>
  <c r="A2453" i="20" s="1"/>
  <c r="A2454" i="20" s="1"/>
  <c r="A2455" i="20" s="1"/>
  <c r="A2456" i="20" s="1"/>
  <c r="A2457" i="20" s="1"/>
  <c r="A2458" i="20" s="1"/>
  <c r="A2459" i="20" s="1"/>
  <c r="A2460" i="20" s="1"/>
  <c r="A2461" i="20" s="1"/>
  <c r="A2462" i="20" s="1"/>
  <c r="A2463" i="20" s="1"/>
  <c r="A2464" i="20" s="1"/>
  <c r="A2465" i="20" s="1"/>
  <c r="A2466" i="20" s="1"/>
  <c r="A2467" i="20" s="1"/>
  <c r="A2468" i="20" s="1"/>
  <c r="A2469" i="20" s="1"/>
  <c r="A2470" i="20" s="1"/>
  <c r="A2471" i="20" s="1"/>
  <c r="A2472" i="20" s="1"/>
  <c r="A2473" i="20" s="1"/>
  <c r="A2474" i="20" s="1"/>
  <c r="A2475" i="20" s="1"/>
  <c r="A2476" i="20" s="1"/>
  <c r="A2477" i="20" s="1"/>
  <c r="A2478" i="20" s="1"/>
  <c r="A2479" i="20" s="1"/>
  <c r="A2480" i="20" s="1"/>
  <c r="A2481" i="20" s="1"/>
  <c r="A2482" i="20" s="1"/>
  <c r="A2483" i="20" s="1"/>
  <c r="A2484" i="20" s="1"/>
  <c r="A2485" i="20" s="1"/>
  <c r="A2486" i="20" s="1"/>
  <c r="A2487" i="20" s="1"/>
  <c r="A2488" i="20" s="1"/>
  <c r="A2489" i="20" s="1"/>
  <c r="A2490" i="20" s="1"/>
  <c r="A2491" i="20" s="1"/>
  <c r="A2492" i="20" s="1"/>
  <c r="A2493" i="20" s="1"/>
  <c r="A2494" i="20" s="1"/>
  <c r="A2495" i="20" s="1"/>
  <c r="A2496" i="20" s="1"/>
  <c r="A2497" i="20" s="1"/>
  <c r="A2498" i="20" s="1"/>
  <c r="A2499" i="20" s="1"/>
  <c r="A2500" i="20" s="1"/>
  <c r="A2501" i="20" s="1"/>
  <c r="A2502" i="20" s="1"/>
  <c r="A2503" i="20" s="1"/>
  <c r="A2504" i="20" s="1"/>
  <c r="A2505" i="20" s="1"/>
  <c r="A2506" i="20" s="1"/>
  <c r="A2507" i="20" s="1"/>
  <c r="A2508" i="20" s="1"/>
  <c r="A2509" i="20" s="1"/>
  <c r="A2510" i="20" s="1"/>
  <c r="A2511" i="20" s="1"/>
  <c r="A2512" i="20" s="1"/>
  <c r="A2513" i="20" s="1"/>
  <c r="A2514" i="20" s="1"/>
  <c r="A2515" i="20" s="1"/>
  <c r="A2516" i="20" s="1"/>
  <c r="A2517" i="20" s="1"/>
  <c r="A2518" i="20" s="1"/>
  <c r="A2519" i="20" s="1"/>
  <c r="A2520" i="20" s="1"/>
  <c r="A2521" i="20" s="1"/>
  <c r="A2522" i="20" s="1"/>
  <c r="A2523" i="20" s="1"/>
  <c r="A2524" i="20" s="1"/>
  <c r="A2525" i="20" s="1"/>
  <c r="A2526" i="20" s="1"/>
  <c r="A2527" i="20" s="1"/>
  <c r="A2528" i="20" s="1"/>
  <c r="A2529" i="20" s="1"/>
  <c r="A2530" i="20" s="1"/>
  <c r="A2531" i="20" s="1"/>
  <c r="A2532" i="20" s="1"/>
  <c r="A2533" i="20" s="1"/>
  <c r="A2534" i="20" s="1"/>
  <c r="A2535" i="20" s="1"/>
  <c r="A2536" i="20" s="1"/>
  <c r="A2537" i="20" s="1"/>
  <c r="A2538" i="20" s="1"/>
  <c r="A2539" i="20" s="1"/>
  <c r="A2540" i="20" s="1"/>
  <c r="A2541" i="20" s="1"/>
  <c r="A2542" i="20" s="1"/>
  <c r="A2543" i="20" s="1"/>
  <c r="A2544" i="20" s="1"/>
  <c r="A2545" i="20" s="1"/>
  <c r="A2546" i="20" s="1"/>
  <c r="A2547" i="20" s="1"/>
  <c r="A2548" i="20" s="1"/>
  <c r="A2549" i="20" s="1"/>
  <c r="A2550" i="20" s="1"/>
  <c r="A2551" i="20" s="1"/>
  <c r="A2552" i="20" s="1"/>
  <c r="A2553" i="20" s="1"/>
  <c r="A2554" i="20" s="1"/>
  <c r="A2555" i="20" s="1"/>
  <c r="A2556" i="20" s="1"/>
  <c r="A2557" i="20" s="1"/>
  <c r="A2558" i="20" s="1"/>
  <c r="A2559" i="20" s="1"/>
  <c r="A2560" i="20" s="1"/>
  <c r="A2561" i="20" s="1"/>
  <c r="A2562" i="20" s="1"/>
  <c r="A2563" i="20" s="1"/>
  <c r="A2564" i="20" s="1"/>
  <c r="A2565" i="20" s="1"/>
  <c r="A2566" i="20" s="1"/>
  <c r="A2567" i="20" s="1"/>
  <c r="A2568" i="20" s="1"/>
  <c r="A2569" i="20" s="1"/>
  <c r="A2570" i="20" s="1"/>
  <c r="A2571" i="20" s="1"/>
  <c r="A2572" i="20" s="1"/>
  <c r="A2573" i="20" s="1"/>
  <c r="A2574" i="20" s="1"/>
  <c r="A2575" i="20" s="1"/>
  <c r="A2576" i="20" s="1"/>
  <c r="A2577" i="20" s="1"/>
  <c r="A2578" i="20" s="1"/>
  <c r="A2579" i="20" s="1"/>
  <c r="A2580" i="20" s="1"/>
  <c r="A2581" i="20" s="1"/>
  <c r="A2582" i="20" s="1"/>
  <c r="A2583" i="20" s="1"/>
  <c r="A2584" i="20" s="1"/>
  <c r="A2585" i="20" s="1"/>
  <c r="A2586" i="20" s="1"/>
  <c r="A2587" i="20" s="1"/>
  <c r="A2588" i="20" s="1"/>
  <c r="A2589" i="20" s="1"/>
  <c r="A2590" i="20" s="1"/>
  <c r="A2591" i="20" s="1"/>
  <c r="A2592" i="20" s="1"/>
  <c r="A2593" i="20" s="1"/>
  <c r="A2594" i="20" s="1"/>
  <c r="A2595" i="20" s="1"/>
  <c r="A2596" i="20" s="1"/>
  <c r="A2597" i="20" s="1"/>
  <c r="A2598" i="20" s="1"/>
  <c r="A2599" i="20" s="1"/>
  <c r="A2600" i="20" s="1"/>
  <c r="A2601" i="20" s="1"/>
  <c r="A2602" i="20" s="1"/>
  <c r="A2603" i="20" s="1"/>
  <c r="A2604" i="20" s="1"/>
  <c r="A2605" i="20" s="1"/>
  <c r="A2606" i="20" s="1"/>
  <c r="A2607" i="20" s="1"/>
  <c r="A2608" i="20" s="1"/>
  <c r="A2609" i="20" s="1"/>
  <c r="A2610" i="20" s="1"/>
  <c r="A2611" i="20" s="1"/>
  <c r="A2612" i="20" s="1"/>
  <c r="A2613" i="20" s="1"/>
  <c r="A2614" i="20" s="1"/>
  <c r="A2615" i="20" s="1"/>
  <c r="A2616" i="20" s="1"/>
  <c r="A2617" i="20" s="1"/>
  <c r="A2618" i="20" s="1"/>
  <c r="A2619" i="20" s="1"/>
  <c r="A2620" i="20" s="1"/>
  <c r="A2621" i="20" s="1"/>
  <c r="A2622" i="20" s="1"/>
  <c r="A2623" i="20" s="1"/>
  <c r="A2624" i="20" s="1"/>
  <c r="A2625" i="20" s="1"/>
  <c r="A2626" i="20" s="1"/>
  <c r="A2627" i="20" s="1"/>
  <c r="A2628" i="20" s="1"/>
  <c r="A2629" i="20" s="1"/>
  <c r="A2630" i="20" s="1"/>
  <c r="A2631" i="20" s="1"/>
  <c r="A2632" i="20" s="1"/>
  <c r="A2633" i="20" s="1"/>
  <c r="A2634" i="20" s="1"/>
  <c r="A2635" i="20" s="1"/>
  <c r="A2636" i="20" s="1"/>
  <c r="A2637" i="20" s="1"/>
  <c r="A2638" i="20" s="1"/>
  <c r="A2639" i="20" s="1"/>
  <c r="A2640" i="20" s="1"/>
  <c r="A2641" i="20" s="1"/>
  <c r="A2642" i="20" s="1"/>
  <c r="A2643" i="20" s="1"/>
  <c r="A2644" i="20" s="1"/>
  <c r="A2645" i="20" s="1"/>
  <c r="A2646" i="20" s="1"/>
  <c r="A2647" i="20" s="1"/>
  <c r="A2648" i="20" s="1"/>
  <c r="A2649" i="20" s="1"/>
  <c r="A2650" i="20" s="1"/>
  <c r="A2651" i="20" s="1"/>
  <c r="A2652" i="20" s="1"/>
  <c r="A2653" i="20" s="1"/>
  <c r="A2654" i="20" s="1"/>
  <c r="A2655" i="20" s="1"/>
  <c r="A2656" i="20" s="1"/>
  <c r="A2657" i="20" s="1"/>
  <c r="A2658" i="20" s="1"/>
  <c r="A2659" i="20" s="1"/>
  <c r="A2660" i="20" s="1"/>
  <c r="A2661" i="20" s="1"/>
  <c r="A2662" i="20" s="1"/>
  <c r="A2663" i="20" s="1"/>
  <c r="A2664" i="20" s="1"/>
  <c r="A2665" i="20" s="1"/>
  <c r="A2666" i="20" s="1"/>
  <c r="A2667" i="20" s="1"/>
  <c r="A2668" i="20" s="1"/>
  <c r="A2669" i="20" s="1"/>
  <c r="A2670" i="20" s="1"/>
  <c r="A2671" i="20" s="1"/>
  <c r="A2672" i="20" s="1"/>
  <c r="A2673" i="20" s="1"/>
  <c r="A2674" i="20" s="1"/>
  <c r="A2675" i="20" s="1"/>
  <c r="A2676" i="20" s="1"/>
  <c r="A2677" i="20" s="1"/>
  <c r="A2678" i="20" s="1"/>
  <c r="A2679" i="20" s="1"/>
  <c r="A2680" i="20" s="1"/>
  <c r="A2681" i="20" s="1"/>
  <c r="A2682" i="20" s="1"/>
  <c r="A2683" i="20" s="1"/>
  <c r="A2684" i="20" s="1"/>
  <c r="A2685" i="20" s="1"/>
  <c r="A2686" i="20" s="1"/>
  <c r="A2687" i="20" s="1"/>
  <c r="A2688" i="20" s="1"/>
  <c r="A2689" i="20" s="1"/>
  <c r="A2690" i="20" s="1"/>
  <c r="A2691" i="20" s="1"/>
  <c r="A2692" i="20" s="1"/>
  <c r="A2693" i="20" s="1"/>
  <c r="A2694" i="20" s="1"/>
  <c r="A2695" i="20" s="1"/>
  <c r="A2696" i="20" s="1"/>
  <c r="A2697" i="20" s="1"/>
  <c r="A2698" i="20" s="1"/>
  <c r="A2699" i="20" s="1"/>
  <c r="A2700" i="20" s="1"/>
  <c r="A2701" i="20" s="1"/>
  <c r="A2702" i="20" s="1"/>
  <c r="A2703" i="20" s="1"/>
  <c r="A2704" i="20" s="1"/>
  <c r="A2705" i="20" s="1"/>
  <c r="A2706" i="20" s="1"/>
  <c r="A2707" i="20" s="1"/>
  <c r="A2708" i="20" s="1"/>
  <c r="A2709" i="20" s="1"/>
  <c r="A2710" i="20" s="1"/>
  <c r="A2711" i="20" s="1"/>
  <c r="A2712" i="20" s="1"/>
  <c r="A2713" i="20" s="1"/>
  <c r="A2714" i="20" s="1"/>
  <c r="A2715" i="20" s="1"/>
  <c r="A2716" i="20" s="1"/>
  <c r="A2717" i="20" s="1"/>
  <c r="A2718" i="20" s="1"/>
  <c r="A2719" i="20" s="1"/>
  <c r="A2720" i="20" s="1"/>
  <c r="A2721" i="20" s="1"/>
  <c r="A2722" i="20" s="1"/>
  <c r="A2723" i="20" s="1"/>
  <c r="A2724" i="20" s="1"/>
  <c r="A2725" i="20" s="1"/>
  <c r="A2726" i="20" s="1"/>
  <c r="A2727" i="20" s="1"/>
  <c r="A2728" i="20" s="1"/>
  <c r="A2729" i="20" s="1"/>
  <c r="A2730" i="20" s="1"/>
  <c r="A2731" i="20" s="1"/>
  <c r="A2732" i="20" s="1"/>
  <c r="A2733" i="20" s="1"/>
  <c r="A2734" i="20" s="1"/>
  <c r="A2735" i="20" s="1"/>
  <c r="A2736" i="20" s="1"/>
  <c r="A2737" i="20" s="1"/>
  <c r="A2738" i="20" s="1"/>
  <c r="A2739" i="20" s="1"/>
  <c r="A2740" i="20" s="1"/>
  <c r="A2741" i="20" s="1"/>
  <c r="A2742" i="20" s="1"/>
  <c r="A2743" i="20" s="1"/>
  <c r="A2744" i="20" s="1"/>
  <c r="A2745" i="20" s="1"/>
  <c r="A2746" i="20" s="1"/>
  <c r="A2747" i="20" s="1"/>
  <c r="A2748" i="20" s="1"/>
  <c r="A2749" i="20" s="1"/>
  <c r="A2750" i="20" s="1"/>
  <c r="A2751" i="20" s="1"/>
  <c r="A2752" i="20" s="1"/>
  <c r="A2753" i="20" s="1"/>
  <c r="A2754" i="20" s="1"/>
  <c r="A2755" i="20" s="1"/>
  <c r="A2756" i="20" s="1"/>
  <c r="A2757" i="20" s="1"/>
  <c r="A2758" i="20" s="1"/>
  <c r="A2759" i="20" s="1"/>
  <c r="A2760" i="20" s="1"/>
  <c r="A2761" i="20" s="1"/>
  <c r="A2762" i="20" s="1"/>
  <c r="A2763" i="20" s="1"/>
  <c r="A2764" i="20" s="1"/>
  <c r="A2765" i="20" s="1"/>
  <c r="A2766" i="20" s="1"/>
  <c r="A2767" i="20" s="1"/>
  <c r="A2768" i="20" s="1"/>
  <c r="A2769" i="20" s="1"/>
  <c r="A2770" i="20" s="1"/>
  <c r="A2771" i="20" s="1"/>
  <c r="A2772" i="20" s="1"/>
  <c r="A2773" i="20" s="1"/>
  <c r="A2774" i="20" s="1"/>
  <c r="A2775" i="20" s="1"/>
  <c r="A2776" i="20" s="1"/>
  <c r="A2777" i="20" s="1"/>
  <c r="A2778" i="20" s="1"/>
  <c r="A2779" i="20" s="1"/>
  <c r="A2780" i="20" s="1"/>
  <c r="A2781" i="20" s="1"/>
  <c r="A2782" i="20" s="1"/>
  <c r="A2783" i="20" s="1"/>
  <c r="A2784" i="20" s="1"/>
  <c r="A2785" i="20" s="1"/>
  <c r="A2786" i="20" s="1"/>
  <c r="A2787" i="20" s="1"/>
  <c r="A2788" i="20" s="1"/>
  <c r="A2789" i="20" s="1"/>
  <c r="A2790" i="20" s="1"/>
  <c r="A2791" i="20" s="1"/>
  <c r="A2792" i="20" s="1"/>
  <c r="A2793" i="20" s="1"/>
  <c r="A2794" i="20" s="1"/>
  <c r="A2795" i="20" s="1"/>
  <c r="A2796" i="20" s="1"/>
  <c r="A2797" i="20" s="1"/>
  <c r="A2798" i="20" s="1"/>
  <c r="A2799" i="20" s="1"/>
  <c r="A2800" i="20" s="1"/>
  <c r="A2801" i="20" s="1"/>
  <c r="A2802" i="20" s="1"/>
  <c r="A2803" i="20" s="1"/>
  <c r="A2804" i="20" s="1"/>
  <c r="A2805" i="20" s="1"/>
  <c r="A2806" i="20" s="1"/>
  <c r="A2807" i="20" s="1"/>
  <c r="A2808" i="20" s="1"/>
  <c r="A2809" i="20" s="1"/>
  <c r="A2810" i="20" s="1"/>
  <c r="A2811" i="20" s="1"/>
  <c r="A2812" i="20" s="1"/>
  <c r="A2813" i="20" s="1"/>
  <c r="A2814" i="20" s="1"/>
  <c r="A2815" i="20" s="1"/>
  <c r="A2816" i="20" s="1"/>
  <c r="A2817" i="20" s="1"/>
  <c r="A2818" i="20" s="1"/>
  <c r="A2819" i="20" s="1"/>
  <c r="A2820" i="20" s="1"/>
  <c r="A2821" i="20" s="1"/>
  <c r="A2822" i="20" s="1"/>
  <c r="A2823" i="20" s="1"/>
  <c r="A2824" i="20" s="1"/>
  <c r="A2825" i="20" s="1"/>
  <c r="A2826" i="20" s="1"/>
  <c r="A2827" i="20" s="1"/>
  <c r="A2828" i="20" s="1"/>
  <c r="A2829" i="20" s="1"/>
  <c r="A2830" i="20" s="1"/>
  <c r="A2831" i="20" s="1"/>
  <c r="A2832" i="20" s="1"/>
  <c r="A2833" i="20" s="1"/>
  <c r="A2834" i="20" s="1"/>
  <c r="A2835" i="20" s="1"/>
  <c r="A2836" i="20" s="1"/>
  <c r="A2837" i="20" s="1"/>
  <c r="A2838" i="20" s="1"/>
  <c r="A2839" i="20" s="1"/>
  <c r="A2840" i="20" s="1"/>
  <c r="A2841" i="20" s="1"/>
  <c r="A2842" i="20" s="1"/>
  <c r="A2843" i="20" s="1"/>
  <c r="A2844" i="20" s="1"/>
  <c r="A2845" i="20" s="1"/>
  <c r="A2846" i="20" s="1"/>
  <c r="A2847" i="20" s="1"/>
  <c r="A2848" i="20" s="1"/>
  <c r="A2849" i="20" s="1"/>
  <c r="A2850" i="20" s="1"/>
  <c r="A2851" i="20" s="1"/>
  <c r="A2852" i="20" s="1"/>
  <c r="A2853" i="20" s="1"/>
  <c r="A2854" i="20" s="1"/>
  <c r="A2855" i="20" s="1"/>
  <c r="A2856" i="20" s="1"/>
  <c r="A2857" i="20" s="1"/>
  <c r="A2858" i="20" s="1"/>
  <c r="A2859" i="20" s="1"/>
  <c r="A2860" i="20" s="1"/>
  <c r="A2861" i="20" s="1"/>
  <c r="A2862" i="20" s="1"/>
  <c r="A2863" i="20" s="1"/>
  <c r="A2864" i="20" s="1"/>
  <c r="A2865" i="20" s="1"/>
  <c r="A2866" i="20" s="1"/>
  <c r="A2867" i="20" s="1"/>
  <c r="A2868" i="20" s="1"/>
  <c r="A2869" i="20" s="1"/>
  <c r="A2870" i="20" s="1"/>
  <c r="A2871" i="20" s="1"/>
  <c r="A2872" i="20" s="1"/>
  <c r="A2873" i="20" s="1"/>
  <c r="A2874" i="20" s="1"/>
  <c r="A2875" i="20" s="1"/>
  <c r="A2876" i="20" s="1"/>
  <c r="A2877" i="20" s="1"/>
  <c r="A2878" i="20" s="1"/>
  <c r="A2879" i="20" s="1"/>
  <c r="A2880" i="20" s="1"/>
  <c r="A2881" i="20" s="1"/>
  <c r="A2882" i="20" s="1"/>
  <c r="A2883" i="20" s="1"/>
  <c r="A2884" i="20" s="1"/>
  <c r="A2885" i="20" s="1"/>
  <c r="A2886" i="20" s="1"/>
  <c r="A2887" i="20" s="1"/>
  <c r="A2888" i="20" s="1"/>
  <c r="A2889" i="20" s="1"/>
  <c r="A2890" i="20" s="1"/>
  <c r="A2891" i="20" s="1"/>
  <c r="A2892" i="20" s="1"/>
  <c r="A2893" i="20" s="1"/>
  <c r="A2894" i="20" s="1"/>
  <c r="A2895" i="20" s="1"/>
  <c r="A2896" i="20" s="1"/>
  <c r="A2897" i="20" s="1"/>
  <c r="A2898" i="20" s="1"/>
  <c r="A2899" i="20" s="1"/>
  <c r="A2900" i="20" s="1"/>
  <c r="A2901" i="20" s="1"/>
  <c r="A2902" i="20" s="1"/>
  <c r="A2903" i="20" s="1"/>
  <c r="A2904" i="20" s="1"/>
  <c r="A2905" i="20" s="1"/>
  <c r="A2906" i="20" s="1"/>
  <c r="A2907" i="20" s="1"/>
  <c r="A2908" i="20" s="1"/>
  <c r="A2909" i="20" s="1"/>
  <c r="A2910" i="20" s="1"/>
  <c r="A2911" i="20" s="1"/>
  <c r="A2912" i="20" s="1"/>
  <c r="A2913" i="20" s="1"/>
  <c r="A2914" i="20" s="1"/>
  <c r="A2915" i="20" s="1"/>
  <c r="A2916" i="20" s="1"/>
  <c r="A2917" i="20" s="1"/>
  <c r="A2918" i="20" s="1"/>
  <c r="A2919" i="20" s="1"/>
  <c r="A2920" i="20" s="1"/>
  <c r="A2921" i="20" s="1"/>
  <c r="A2922" i="20" s="1"/>
  <c r="A2923" i="20" s="1"/>
  <c r="A2924" i="20" s="1"/>
  <c r="A2925" i="20" s="1"/>
  <c r="A2926" i="20" s="1"/>
  <c r="A2927" i="20" s="1"/>
  <c r="A2928" i="20" s="1"/>
  <c r="A2929" i="20" s="1"/>
  <c r="A2930" i="20" s="1"/>
  <c r="A2931" i="20" s="1"/>
  <c r="A2932" i="20" s="1"/>
  <c r="A2933" i="20" s="1"/>
  <c r="A2934" i="20" s="1"/>
  <c r="A2935" i="20" s="1"/>
  <c r="A2936" i="20" s="1"/>
  <c r="A2937" i="20" s="1"/>
  <c r="A2938" i="20" s="1"/>
  <c r="A2939" i="20" s="1"/>
  <c r="A2940" i="20" s="1"/>
  <c r="A2941" i="20" s="1"/>
  <c r="A2942" i="20" s="1"/>
  <c r="A2943" i="20" s="1"/>
  <c r="A2944" i="20" s="1"/>
  <c r="A2945" i="20" s="1"/>
  <c r="A2946" i="20" s="1"/>
  <c r="A2947" i="20" s="1"/>
  <c r="A2948" i="20" s="1"/>
  <c r="A2949" i="20" s="1"/>
  <c r="A2950" i="20" s="1"/>
  <c r="A2951" i="20" s="1"/>
  <c r="A2952" i="20" s="1"/>
  <c r="A2953" i="20" s="1"/>
  <c r="A2954" i="20" s="1"/>
  <c r="A2955" i="20" s="1"/>
  <c r="A2956" i="20" s="1"/>
  <c r="A2957" i="20" s="1"/>
  <c r="A2958" i="20" s="1"/>
  <c r="A2959" i="20" s="1"/>
  <c r="A2960" i="20" s="1"/>
  <c r="A2961" i="20" s="1"/>
  <c r="A2962" i="20" s="1"/>
  <c r="A2963" i="20" s="1"/>
  <c r="A2964" i="20" s="1"/>
  <c r="A2965" i="20" s="1"/>
  <c r="A2966" i="20" s="1"/>
  <c r="A2967" i="20" s="1"/>
  <c r="A2968" i="20" s="1"/>
  <c r="A2969" i="20" s="1"/>
  <c r="A2970" i="20" s="1"/>
  <c r="A2971" i="20" s="1"/>
  <c r="A2972" i="20" s="1"/>
  <c r="A2973" i="20" s="1"/>
  <c r="A2974" i="20" s="1"/>
  <c r="A2975" i="20" s="1"/>
  <c r="A2976" i="20" s="1"/>
  <c r="A2977" i="20" s="1"/>
  <c r="A2978" i="20" s="1"/>
  <c r="A2979" i="20" s="1"/>
  <c r="A2980" i="20" s="1"/>
  <c r="A2981" i="20" s="1"/>
  <c r="A2982" i="20" s="1"/>
  <c r="A2983" i="20" s="1"/>
  <c r="A2984" i="20" s="1"/>
  <c r="A2985" i="20" s="1"/>
  <c r="A2986" i="20" s="1"/>
  <c r="A2987" i="20" s="1"/>
  <c r="A2988" i="20" s="1"/>
  <c r="A2989" i="20" s="1"/>
  <c r="A2990" i="20" s="1"/>
  <c r="A2991" i="20" s="1"/>
  <c r="A2992" i="20" s="1"/>
  <c r="A2993" i="20" s="1"/>
  <c r="A2994" i="20" s="1"/>
  <c r="A2995" i="20" s="1"/>
  <c r="A2996" i="20" s="1"/>
  <c r="A2997" i="20" s="1"/>
  <c r="A2998" i="20" s="1"/>
  <c r="A2999" i="20" s="1"/>
  <c r="A3000" i="20" s="1"/>
  <c r="A3001" i="20" s="1"/>
  <c r="A3002" i="20" s="1"/>
  <c r="A3003" i="20" s="1"/>
  <c r="A3004" i="20" s="1"/>
  <c r="A3005" i="20" s="1"/>
  <c r="A3006" i="20" s="1"/>
  <c r="A3007" i="20" s="1"/>
  <c r="A3008" i="20" s="1"/>
  <c r="A3009" i="20" s="1"/>
  <c r="A3010" i="20" s="1"/>
  <c r="A3011" i="20" s="1"/>
  <c r="A3012" i="20" s="1"/>
  <c r="A3013" i="20" s="1"/>
  <c r="A3014" i="20" s="1"/>
  <c r="A3015" i="20" s="1"/>
  <c r="A3016" i="20" s="1"/>
  <c r="A3017" i="20" s="1"/>
  <c r="A3018" i="20" s="1"/>
  <c r="A3019" i="20" s="1"/>
  <c r="A3020" i="20" s="1"/>
  <c r="A3021" i="20" s="1"/>
  <c r="A3022" i="20" s="1"/>
  <c r="A3023" i="20" s="1"/>
  <c r="A3024" i="20" s="1"/>
  <c r="A3025" i="20" s="1"/>
  <c r="A3026" i="20" s="1"/>
  <c r="A3027" i="20" s="1"/>
  <c r="A3028" i="20" s="1"/>
  <c r="A3029" i="20" s="1"/>
  <c r="A3030" i="20" s="1"/>
  <c r="A3031" i="20" s="1"/>
  <c r="A3032" i="20" s="1"/>
  <c r="A3033" i="20" s="1"/>
  <c r="A3034" i="20" s="1"/>
  <c r="A3035" i="20" s="1"/>
  <c r="A3036" i="20" s="1"/>
  <c r="A3037" i="20" s="1"/>
  <c r="A3038" i="20" s="1"/>
  <c r="A3039" i="20" s="1"/>
  <c r="A3040" i="20" s="1"/>
  <c r="A3041" i="20" s="1"/>
  <c r="A3042" i="20" s="1"/>
  <c r="A3043" i="20" s="1"/>
  <c r="A3044" i="20" s="1"/>
  <c r="A3045" i="20" s="1"/>
  <c r="A3046" i="20" s="1"/>
  <c r="A3047" i="20" s="1"/>
  <c r="A3048" i="20" s="1"/>
  <c r="A3049" i="20" s="1"/>
  <c r="A3050" i="20" s="1"/>
  <c r="A3051" i="20" s="1"/>
  <c r="A3052" i="20" s="1"/>
  <c r="A3053" i="20" s="1"/>
  <c r="A3054" i="20" s="1"/>
  <c r="A3055" i="20" s="1"/>
  <c r="A3056" i="20" s="1"/>
  <c r="A3057" i="20" s="1"/>
  <c r="A3058" i="20" s="1"/>
  <c r="A3059" i="20" s="1"/>
  <c r="A3060" i="20" s="1"/>
  <c r="A3061" i="20" s="1"/>
  <c r="A3062" i="20" s="1"/>
  <c r="A3063" i="20" s="1"/>
  <c r="A3064" i="20" s="1"/>
  <c r="A3065" i="20" s="1"/>
  <c r="A3066" i="20" s="1"/>
  <c r="A3067" i="20" s="1"/>
  <c r="A3068" i="20" s="1"/>
  <c r="A3069" i="20" s="1"/>
  <c r="A3070" i="20" s="1"/>
  <c r="A3071" i="20" s="1"/>
  <c r="A3072" i="20" s="1"/>
  <c r="A3073" i="20" s="1"/>
  <c r="A3074" i="20" s="1"/>
  <c r="A3075" i="20" s="1"/>
  <c r="A3076" i="20" s="1"/>
  <c r="A3077" i="20" s="1"/>
  <c r="A3078" i="20" s="1"/>
  <c r="A3079" i="20" s="1"/>
  <c r="A3080" i="20" s="1"/>
  <c r="A3081" i="20" s="1"/>
  <c r="A3082" i="20" s="1"/>
  <c r="A3083" i="20" s="1"/>
  <c r="A3084" i="20" s="1"/>
  <c r="A3085" i="20" s="1"/>
  <c r="A3086" i="20" s="1"/>
  <c r="A3087" i="20" s="1"/>
  <c r="A3088" i="20" s="1"/>
  <c r="A3089" i="20" s="1"/>
  <c r="A3090" i="20" s="1"/>
  <c r="A3091" i="20" s="1"/>
  <c r="A3092" i="20" s="1"/>
  <c r="A3093" i="20" s="1"/>
  <c r="A3094" i="20" s="1"/>
  <c r="A3095" i="20" s="1"/>
  <c r="A3096" i="20" s="1"/>
  <c r="A3097" i="20" s="1"/>
  <c r="A3098" i="20" s="1"/>
  <c r="A3099" i="20" s="1"/>
  <c r="A3100" i="20" s="1"/>
  <c r="A3101" i="20" s="1"/>
  <c r="A3102" i="20" s="1"/>
  <c r="A3103" i="20" s="1"/>
  <c r="A3104" i="20" s="1"/>
  <c r="A3105" i="20" s="1"/>
  <c r="A3106" i="20" s="1"/>
  <c r="A3107" i="20" s="1"/>
  <c r="A3108" i="20" s="1"/>
  <c r="A3109" i="20" s="1"/>
  <c r="A3110" i="20" s="1"/>
  <c r="A3111" i="20" s="1"/>
  <c r="A3112" i="20" s="1"/>
  <c r="A3113" i="20" s="1"/>
  <c r="A3114" i="20" s="1"/>
  <c r="A3115" i="20" s="1"/>
  <c r="A3116" i="20" s="1"/>
  <c r="A3117" i="20" s="1"/>
  <c r="A3118" i="20" s="1"/>
  <c r="A3119" i="20" s="1"/>
  <c r="A3120" i="20" s="1"/>
  <c r="A3121" i="20" s="1"/>
  <c r="A3122" i="20" s="1"/>
  <c r="A3123" i="20" s="1"/>
  <c r="A3124" i="20" s="1"/>
  <c r="A3125" i="20" s="1"/>
  <c r="A3126" i="20" s="1"/>
  <c r="A3127" i="20" s="1"/>
  <c r="A3128" i="20" s="1"/>
  <c r="A3129" i="20" s="1"/>
  <c r="A3130" i="20" s="1"/>
  <c r="A3131" i="20" s="1"/>
  <c r="A3132" i="20" s="1"/>
  <c r="A3133" i="20" s="1"/>
  <c r="A3134" i="20" s="1"/>
  <c r="A3135" i="20" s="1"/>
  <c r="A3136" i="20" s="1"/>
  <c r="A3137" i="20" s="1"/>
  <c r="A3138" i="20" s="1"/>
  <c r="A3139" i="20" s="1"/>
  <c r="A3140" i="20" s="1"/>
  <c r="A3141" i="20" s="1"/>
  <c r="A3142" i="20" s="1"/>
  <c r="A3143" i="20" s="1"/>
  <c r="A3144" i="20" s="1"/>
  <c r="A3145" i="20" s="1"/>
  <c r="A3146" i="20" s="1"/>
  <c r="A3147" i="20" s="1"/>
  <c r="A3148" i="20" s="1"/>
  <c r="A3149" i="20" s="1"/>
  <c r="A3150" i="20" s="1"/>
  <c r="A3151" i="20" s="1"/>
  <c r="A3152" i="20" s="1"/>
  <c r="A3153" i="20" s="1"/>
  <c r="A3154" i="20" s="1"/>
  <c r="A3155" i="20" s="1"/>
  <c r="A3156" i="20" s="1"/>
  <c r="A3157" i="20" s="1"/>
  <c r="A3158" i="20" s="1"/>
  <c r="A3159" i="20" s="1"/>
  <c r="A3160" i="20" s="1"/>
  <c r="A3161" i="20" s="1"/>
  <c r="A3162" i="20" s="1"/>
  <c r="A3163" i="20" s="1"/>
  <c r="A3164" i="20" s="1"/>
  <c r="A3165" i="20" s="1"/>
  <c r="A3166" i="20" s="1"/>
  <c r="A3167" i="20" s="1"/>
  <c r="A3168" i="20" s="1"/>
  <c r="A3169" i="20" s="1"/>
  <c r="A3170" i="20" s="1"/>
  <c r="A3171" i="20" s="1"/>
  <c r="A3172" i="20" s="1"/>
  <c r="A3173" i="20" s="1"/>
  <c r="A3174" i="20" s="1"/>
  <c r="A3175" i="20" s="1"/>
  <c r="A3176" i="20" s="1"/>
  <c r="A3177" i="20" s="1"/>
  <c r="A3178" i="20" s="1"/>
  <c r="A3179" i="20" s="1"/>
  <c r="A3180" i="20" s="1"/>
  <c r="A3181" i="20" s="1"/>
  <c r="A3182" i="20" s="1"/>
  <c r="A3183" i="20" s="1"/>
  <c r="A3184" i="20" s="1"/>
  <c r="A3185" i="20" s="1"/>
  <c r="A3186" i="20" s="1"/>
  <c r="A3187" i="20" s="1"/>
  <c r="A3188" i="20" s="1"/>
  <c r="A3189" i="20" s="1"/>
  <c r="A3190" i="20" s="1"/>
  <c r="A3191" i="20" s="1"/>
  <c r="A3192" i="20" s="1"/>
  <c r="A3193" i="20" s="1"/>
  <c r="A3194" i="20" s="1"/>
  <c r="A3195" i="20" s="1"/>
  <c r="A3196" i="20" s="1"/>
  <c r="A3197" i="20" s="1"/>
  <c r="A3198" i="20" s="1"/>
  <c r="A3199" i="20" s="1"/>
  <c r="A3200" i="20" s="1"/>
  <c r="A3201" i="20" s="1"/>
  <c r="A3202" i="20" s="1"/>
  <c r="A3203" i="20" s="1"/>
  <c r="A3204" i="20" s="1"/>
  <c r="A3205" i="20" s="1"/>
  <c r="A3206" i="20" s="1"/>
  <c r="A3207" i="20" s="1"/>
  <c r="A3208" i="20" s="1"/>
  <c r="A3209" i="20" s="1"/>
  <c r="A3210" i="20" s="1"/>
  <c r="A3211" i="20" s="1"/>
  <c r="A3212" i="20" s="1"/>
  <c r="A3213" i="20" s="1"/>
  <c r="A3214" i="20" s="1"/>
  <c r="A3215" i="20" s="1"/>
  <c r="A3216" i="20" s="1"/>
  <c r="A3217" i="20" s="1"/>
  <c r="A3218" i="20" s="1"/>
  <c r="A3219" i="20" s="1"/>
  <c r="A3220" i="20" s="1"/>
  <c r="A3221" i="20" s="1"/>
  <c r="A3222" i="20" s="1"/>
  <c r="A3223" i="20" s="1"/>
  <c r="A3224" i="20" s="1"/>
  <c r="A3225" i="20" s="1"/>
  <c r="A3226" i="20" s="1"/>
  <c r="A3227" i="20" s="1"/>
  <c r="A3228" i="20" s="1"/>
  <c r="A3229" i="20" s="1"/>
  <c r="A3230" i="20" s="1"/>
  <c r="A3231" i="20" s="1"/>
  <c r="A3232" i="20" s="1"/>
  <c r="A3233" i="20" s="1"/>
  <c r="A3234" i="20" s="1"/>
  <c r="A3235" i="20" s="1"/>
  <c r="A3236" i="20" s="1"/>
  <c r="A3237" i="20" s="1"/>
  <c r="A3238" i="20" s="1"/>
  <c r="A3239" i="20" s="1"/>
  <c r="A3240" i="20" s="1"/>
  <c r="A3241" i="20" s="1"/>
  <c r="A3242" i="20" s="1"/>
  <c r="A3243" i="20" s="1"/>
  <c r="A3244" i="20" s="1"/>
  <c r="A3245" i="20" s="1"/>
  <c r="A3246" i="20" s="1"/>
  <c r="A3247" i="20" s="1"/>
  <c r="A3248" i="20" s="1"/>
  <c r="A3249" i="20" s="1"/>
  <c r="A3250" i="20" s="1"/>
  <c r="A3251" i="20" s="1"/>
  <c r="A3252" i="20" s="1"/>
  <c r="A3253" i="20" s="1"/>
  <c r="A3254" i="20" s="1"/>
  <c r="H1" i="20"/>
  <c r="F39" i="29" l="1"/>
  <c r="F54" i="29"/>
  <c r="E54" i="29"/>
  <c r="H39" i="29"/>
  <c r="J54" i="29"/>
  <c r="I54" i="29"/>
  <c r="J39" i="29"/>
  <c r="H54" i="29"/>
  <c r="G54" i="29"/>
  <c r="A4" i="23" l="1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A143" i="23" s="1"/>
  <c r="A144" i="23" s="1"/>
  <c r="A145" i="23" s="1"/>
  <c r="A146" i="23" s="1"/>
  <c r="A147" i="23" s="1"/>
  <c r="A148" i="23" s="1"/>
  <c r="A149" i="23" s="1"/>
  <c r="A150" i="23" s="1"/>
  <c r="A151" i="23" s="1"/>
  <c r="A152" i="23" s="1"/>
  <c r="A153" i="23" s="1"/>
  <c r="A154" i="23" s="1"/>
  <c r="A155" i="23" s="1"/>
  <c r="A156" i="23" s="1"/>
  <c r="A157" i="23" s="1"/>
  <c r="A158" i="23" s="1"/>
  <c r="A159" i="23" s="1"/>
  <c r="A160" i="23" s="1"/>
  <c r="A161" i="23" s="1"/>
  <c r="A162" i="23" s="1"/>
  <c r="A163" i="23" s="1"/>
  <c r="A164" i="23" s="1"/>
  <c r="A165" i="23" s="1"/>
  <c r="A166" i="23" s="1"/>
  <c r="A167" i="23" s="1"/>
  <c r="A168" i="23" s="1"/>
  <c r="A169" i="23" s="1"/>
  <c r="A170" i="23" s="1"/>
  <c r="A171" i="23" s="1"/>
  <c r="A172" i="23" s="1"/>
  <c r="A173" i="23" s="1"/>
  <c r="A174" i="23" s="1"/>
  <c r="A175" i="23" s="1"/>
  <c r="A176" i="23" s="1"/>
  <c r="A177" i="23" s="1"/>
  <c r="A178" i="23" s="1"/>
  <c r="A179" i="23" s="1"/>
  <c r="A180" i="23" s="1"/>
  <c r="A181" i="23" s="1"/>
  <c r="A182" i="23" s="1"/>
  <c r="A183" i="23" s="1"/>
  <c r="A184" i="23" s="1"/>
  <c r="A185" i="23" s="1"/>
  <c r="A186" i="23" s="1"/>
  <c r="A187" i="23" s="1"/>
  <c r="A188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0" i="23" s="1"/>
  <c r="A211" i="23" s="1"/>
  <c r="A212" i="23" s="1"/>
  <c r="A213" i="23" s="1"/>
  <c r="A214" i="23" s="1"/>
  <c r="A215" i="23" s="1"/>
  <c r="A216" i="23" s="1"/>
  <c r="A217" i="23" s="1"/>
  <c r="A218" i="23" s="1"/>
  <c r="A219" i="23" s="1"/>
  <c r="A220" i="23" s="1"/>
  <c r="A221" i="23" s="1"/>
  <c r="A222" i="23" s="1"/>
  <c r="A223" i="23" s="1"/>
  <c r="A224" i="23" s="1"/>
  <c r="A225" i="23" s="1"/>
  <c r="A226" i="23" s="1"/>
  <c r="A227" i="23" s="1"/>
  <c r="A228" i="23" s="1"/>
  <c r="A229" i="23" s="1"/>
  <c r="A230" i="23" s="1"/>
  <c r="A231" i="23" s="1"/>
  <c r="A232" i="23" s="1"/>
  <c r="A233" i="23" s="1"/>
  <c r="A234" i="23" s="1"/>
  <c r="A235" i="23" s="1"/>
  <c r="A236" i="23" s="1"/>
  <c r="A237" i="23" s="1"/>
  <c r="A238" i="23" s="1"/>
  <c r="A239" i="23" s="1"/>
  <c r="A240" i="23" s="1"/>
  <c r="A241" i="23" s="1"/>
  <c r="A242" i="23" s="1"/>
  <c r="A243" i="23" s="1"/>
  <c r="A244" i="23" s="1"/>
  <c r="A245" i="23" s="1"/>
  <c r="A246" i="23" s="1"/>
  <c r="A247" i="23" s="1"/>
  <c r="A248" i="23" s="1"/>
  <c r="A249" i="23" s="1"/>
  <c r="A250" i="23" s="1"/>
  <c r="A251" i="23" s="1"/>
  <c r="A252" i="23" s="1"/>
  <c r="A253" i="23" s="1"/>
  <c r="A254" i="23" s="1"/>
  <c r="A255" i="23" s="1"/>
  <c r="A256" i="23" s="1"/>
  <c r="A257" i="23" s="1"/>
  <c r="A258" i="23" s="1"/>
  <c r="A259" i="23" s="1"/>
  <c r="A260" i="23" s="1"/>
  <c r="A261" i="23" s="1"/>
  <c r="A262" i="23" s="1"/>
  <c r="A263" i="23" s="1"/>
  <c r="A264" i="23" s="1"/>
  <c r="A265" i="23" s="1"/>
  <c r="A266" i="23" s="1"/>
  <c r="A267" i="23" s="1"/>
  <c r="A268" i="23" s="1"/>
  <c r="A269" i="23" s="1"/>
  <c r="A270" i="23" s="1"/>
  <c r="A271" i="23" s="1"/>
  <c r="A272" i="23" s="1"/>
  <c r="A273" i="23" s="1"/>
  <c r="A274" i="23" s="1"/>
  <c r="A275" i="23" s="1"/>
  <c r="A276" i="23" s="1"/>
  <c r="A277" i="23" s="1"/>
  <c r="A278" i="23" s="1"/>
  <c r="A279" i="23" s="1"/>
  <c r="A280" i="23" s="1"/>
  <c r="A281" i="23" s="1"/>
  <c r="A282" i="23" s="1"/>
  <c r="A283" i="23" s="1"/>
  <c r="A284" i="23" s="1"/>
  <c r="A285" i="23" s="1"/>
  <c r="A286" i="23" s="1"/>
  <c r="A287" i="23" s="1"/>
  <c r="A288" i="23" s="1"/>
  <c r="A289" i="23" s="1"/>
  <c r="A290" i="23" s="1"/>
  <c r="A291" i="23" s="1"/>
  <c r="A292" i="23" s="1"/>
  <c r="A293" i="23" s="1"/>
  <c r="A294" i="23" s="1"/>
  <c r="A295" i="23" s="1"/>
  <c r="A296" i="23" s="1"/>
  <c r="A297" i="23" s="1"/>
  <c r="A298" i="23" s="1"/>
  <c r="A299" i="23" s="1"/>
  <c r="A300" i="23" s="1"/>
  <c r="A301" i="23" s="1"/>
  <c r="A302" i="23" s="1"/>
  <c r="A303" i="23" s="1"/>
  <c r="A304" i="23" s="1"/>
  <c r="A305" i="23" s="1"/>
  <c r="A306" i="23" s="1"/>
  <c r="A307" i="23" s="1"/>
  <c r="A308" i="23" s="1"/>
  <c r="A309" i="23" s="1"/>
  <c r="A310" i="23" s="1"/>
  <c r="A311" i="23" s="1"/>
  <c r="A312" i="23" s="1"/>
  <c r="A313" i="23" s="1"/>
  <c r="A314" i="23" s="1"/>
  <c r="A315" i="23" s="1"/>
  <c r="A316" i="23" s="1"/>
  <c r="A317" i="23" s="1"/>
  <c r="A318" i="23" s="1"/>
  <c r="A319" i="23" s="1"/>
  <c r="A320" i="23" s="1"/>
  <c r="A321" i="23" s="1"/>
  <c r="A322" i="23" s="1"/>
  <c r="A323" i="23" s="1"/>
  <c r="A324" i="23" s="1"/>
  <c r="A325" i="23" s="1"/>
  <c r="A326" i="23" s="1"/>
  <c r="A327" i="23" s="1"/>
  <c r="A328" i="23" s="1"/>
  <c r="A329" i="23" s="1"/>
  <c r="A330" i="23" s="1"/>
  <c r="A331" i="23" s="1"/>
  <c r="A332" i="23" s="1"/>
  <c r="A333" i="23" s="1"/>
  <c r="A334" i="23" s="1"/>
  <c r="A335" i="23" s="1"/>
  <c r="A336" i="23" s="1"/>
  <c r="A337" i="23" s="1"/>
  <c r="A338" i="23" s="1"/>
  <c r="A339" i="23" s="1"/>
  <c r="A340" i="23" s="1"/>
  <c r="A341" i="23" s="1"/>
  <c r="A342" i="23" s="1"/>
  <c r="A343" i="23" s="1"/>
  <c r="A344" i="23" s="1"/>
  <c r="A345" i="23" s="1"/>
  <c r="A346" i="23" s="1"/>
  <c r="A347" i="23" s="1"/>
  <c r="A348" i="23" s="1"/>
  <c r="A349" i="23" s="1"/>
  <c r="A350" i="23" s="1"/>
  <c r="A351" i="23" s="1"/>
  <c r="A352" i="23" s="1"/>
  <c r="A353" i="23" s="1"/>
  <c r="A354" i="23" s="1"/>
  <c r="A355" i="23" s="1"/>
  <c r="A356" i="23" s="1"/>
  <c r="A357" i="23" s="1"/>
  <c r="A358" i="23" s="1"/>
  <c r="A359" i="23" s="1"/>
  <c r="A360" i="23" s="1"/>
  <c r="A361" i="23" s="1"/>
  <c r="A362" i="23" s="1"/>
  <c r="A363" i="23" s="1"/>
  <c r="A364" i="23" s="1"/>
  <c r="A365" i="23" s="1"/>
  <c r="A366" i="23" s="1"/>
  <c r="A367" i="23" s="1"/>
  <c r="A368" i="23" s="1"/>
  <c r="A369" i="23" s="1"/>
  <c r="A370" i="23" s="1"/>
  <c r="A371" i="23" s="1"/>
  <c r="A372" i="23" s="1"/>
  <c r="A373" i="23" s="1"/>
  <c r="A374" i="23" s="1"/>
  <c r="A375" i="23" s="1"/>
  <c r="A376" i="23" s="1"/>
  <c r="A377" i="23" s="1"/>
  <c r="A378" i="23" s="1"/>
  <c r="A379" i="23" s="1"/>
  <c r="A380" i="23" s="1"/>
  <c r="A381" i="23" s="1"/>
  <c r="A382" i="23" s="1"/>
  <c r="A383" i="23" s="1"/>
  <c r="A384" i="23" s="1"/>
  <c r="A385" i="23" s="1"/>
  <c r="A386" i="23" s="1"/>
  <c r="A387" i="23" s="1"/>
  <c r="A388" i="23" s="1"/>
  <c r="A389" i="23" s="1"/>
  <c r="A390" i="23" s="1"/>
  <c r="A391" i="23" s="1"/>
  <c r="A392" i="23" s="1"/>
  <c r="A393" i="23" s="1"/>
  <c r="A394" i="23" s="1"/>
  <c r="A395" i="23" s="1"/>
  <c r="A396" i="23" s="1"/>
  <c r="A397" i="23" s="1"/>
  <c r="A398" i="23" s="1"/>
  <c r="A399" i="23" s="1"/>
  <c r="A400" i="23" s="1"/>
  <c r="A401" i="23" s="1"/>
  <c r="A402" i="23" s="1"/>
  <c r="A403" i="23" s="1"/>
  <c r="A404" i="23" s="1"/>
  <c r="A405" i="23" s="1"/>
  <c r="A406" i="23" s="1"/>
  <c r="A407" i="23" s="1"/>
  <c r="A408" i="23" s="1"/>
  <c r="A409" i="23" s="1"/>
  <c r="A410" i="23" s="1"/>
  <c r="A411" i="23" s="1"/>
  <c r="A412" i="23" s="1"/>
  <c r="A413" i="23" s="1"/>
  <c r="A414" i="23" s="1"/>
  <c r="A415" i="23" s="1"/>
  <c r="A416" i="23" s="1"/>
  <c r="A417" i="23" s="1"/>
  <c r="A418" i="23" s="1"/>
  <c r="A419" i="23" s="1"/>
  <c r="A420" i="23" s="1"/>
  <c r="A421" i="23" s="1"/>
  <c r="A422" i="23" s="1"/>
  <c r="A423" i="23" s="1"/>
  <c r="A424" i="23" s="1"/>
  <c r="A425" i="23" s="1"/>
  <c r="A426" i="23" s="1"/>
  <c r="A427" i="23" s="1"/>
  <c r="A428" i="23" s="1"/>
  <c r="A429" i="23" s="1"/>
  <c r="A430" i="23" s="1"/>
  <c r="A431" i="23" s="1"/>
  <c r="A432" i="23" s="1"/>
  <c r="A433" i="23" s="1"/>
  <c r="A434" i="23" s="1"/>
  <c r="A435" i="23" s="1"/>
  <c r="A436" i="23" s="1"/>
  <c r="A437" i="23" s="1"/>
  <c r="A438" i="23" s="1"/>
  <c r="A439" i="23" s="1"/>
  <c r="A440" i="23" s="1"/>
  <c r="A441" i="23" s="1"/>
  <c r="A442" i="23" s="1"/>
  <c r="A443" i="23" s="1"/>
  <c r="A444" i="23" s="1"/>
  <c r="A445" i="23" s="1"/>
  <c r="A446" i="23" s="1"/>
  <c r="A447" i="23" s="1"/>
  <c r="A448" i="23" s="1"/>
  <c r="A449" i="23" s="1"/>
  <c r="A450" i="23" s="1"/>
  <c r="A451" i="23" s="1"/>
  <c r="A452" i="23" s="1"/>
  <c r="A453" i="23" s="1"/>
  <c r="A454" i="23" s="1"/>
  <c r="A455" i="23" s="1"/>
  <c r="A456" i="23" s="1"/>
  <c r="A457" i="23" s="1"/>
  <c r="A458" i="23" s="1"/>
  <c r="A459" i="23" s="1"/>
  <c r="A460" i="23" s="1"/>
  <c r="A461" i="23" s="1"/>
  <c r="A462" i="23" s="1"/>
  <c r="A463" i="23" s="1"/>
  <c r="A464" i="23" s="1"/>
  <c r="A465" i="23" s="1"/>
  <c r="A466" i="23" s="1"/>
  <c r="A467" i="23" s="1"/>
  <c r="A468" i="23" s="1"/>
  <c r="A469" i="23" s="1"/>
  <c r="A470" i="23" s="1"/>
  <c r="A471" i="23" s="1"/>
  <c r="A472" i="23" s="1"/>
  <c r="A473" i="23" s="1"/>
  <c r="A474" i="23" s="1"/>
  <c r="A475" i="23" s="1"/>
  <c r="A476" i="23" s="1"/>
  <c r="A477" i="23" s="1"/>
  <c r="A478" i="23" s="1"/>
  <c r="A479" i="23" s="1"/>
  <c r="A480" i="23" s="1"/>
  <c r="A481" i="23" s="1"/>
  <c r="A482" i="23" s="1"/>
  <c r="A483" i="23" s="1"/>
  <c r="A484" i="23" s="1"/>
  <c r="A485" i="23" s="1"/>
  <c r="A486" i="23" s="1"/>
  <c r="A487" i="23" s="1"/>
  <c r="A488" i="23" s="1"/>
  <c r="A489" i="23" s="1"/>
  <c r="A490" i="23" s="1"/>
  <c r="A491" i="23" s="1"/>
  <c r="A492" i="23" s="1"/>
  <c r="A493" i="23" s="1"/>
  <c r="A494" i="23" s="1"/>
  <c r="A495" i="23" s="1"/>
  <c r="A496" i="23" s="1"/>
  <c r="A497" i="23" s="1"/>
  <c r="A498" i="23" s="1"/>
  <c r="A499" i="23" s="1"/>
  <c r="A500" i="23" s="1"/>
  <c r="A501" i="23" s="1"/>
  <c r="A502" i="23" s="1"/>
  <c r="A503" i="23" s="1"/>
  <c r="A504" i="23" s="1"/>
  <c r="A505" i="23" s="1"/>
  <c r="A506" i="23" s="1"/>
  <c r="A507" i="23" s="1"/>
  <c r="A508" i="23" s="1"/>
  <c r="A509" i="23" s="1"/>
  <c r="A510" i="23" s="1"/>
  <c r="A511" i="23" s="1"/>
  <c r="A512" i="23" s="1"/>
  <c r="A513" i="23" s="1"/>
  <c r="A514" i="23" s="1"/>
  <c r="A515" i="23" s="1"/>
  <c r="A516" i="23" s="1"/>
  <c r="A517" i="23" s="1"/>
  <c r="A518" i="23" s="1"/>
  <c r="A519" i="23" s="1"/>
  <c r="A520" i="23" s="1"/>
  <c r="A521" i="23" s="1"/>
  <c r="A522" i="23" s="1"/>
  <c r="A523" i="23" s="1"/>
  <c r="A524" i="23" s="1"/>
  <c r="A525" i="23" s="1"/>
  <c r="A526" i="23" s="1"/>
  <c r="A4" i="22" l="1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A98" i="22" s="1"/>
  <c r="A99" i="22" s="1"/>
  <c r="A100" i="22" s="1"/>
  <c r="A101" i="22" s="1"/>
  <c r="A102" i="22" s="1"/>
  <c r="A103" i="22" s="1"/>
  <c r="A104" i="22" s="1"/>
  <c r="A105" i="22" s="1"/>
  <c r="A106" i="22" s="1"/>
  <c r="A107" i="22" s="1"/>
  <c r="A108" i="22" s="1"/>
  <c r="A109" i="22" s="1"/>
  <c r="A110" i="22" s="1"/>
  <c r="A111" i="22" s="1"/>
  <c r="A112" i="22" s="1"/>
  <c r="A113" i="22" s="1"/>
  <c r="A114" i="22" s="1"/>
  <c r="A115" i="22" s="1"/>
  <c r="A116" i="22" s="1"/>
  <c r="A117" i="22" s="1"/>
  <c r="A118" i="22" s="1"/>
  <c r="A119" i="22" s="1"/>
  <c r="A120" i="22" s="1"/>
  <c r="A121" i="22" s="1"/>
  <c r="A122" i="22" s="1"/>
  <c r="A123" i="22" s="1"/>
  <c r="A124" i="22" s="1"/>
  <c r="A125" i="22" s="1"/>
  <c r="A126" i="22" s="1"/>
  <c r="A127" i="22" s="1"/>
  <c r="A128" i="22" s="1"/>
  <c r="A129" i="22" s="1"/>
  <c r="A130" i="22" s="1"/>
  <c r="A131" i="22" s="1"/>
  <c r="A132" i="22" s="1"/>
  <c r="A133" i="22" s="1"/>
  <c r="A134" i="22" s="1"/>
  <c r="A135" i="22" s="1"/>
  <c r="A136" i="22" s="1"/>
  <c r="A137" i="22" s="1"/>
  <c r="A138" i="22" s="1"/>
  <c r="A139" i="22" s="1"/>
  <c r="A140" i="22" s="1"/>
  <c r="A141" i="22" s="1"/>
  <c r="A142" i="22" s="1"/>
  <c r="A143" i="22" s="1"/>
  <c r="A144" i="22" s="1"/>
  <c r="A145" i="22" s="1"/>
  <c r="A146" i="22" s="1"/>
  <c r="A147" i="22" s="1"/>
  <c r="A148" i="22" s="1"/>
  <c r="A149" i="22" s="1"/>
  <c r="A150" i="22" s="1"/>
  <c r="A151" i="22" s="1"/>
  <c r="A152" i="22" s="1"/>
  <c r="A153" i="22" s="1"/>
  <c r="A154" i="22" s="1"/>
  <c r="A155" i="22" s="1"/>
  <c r="A156" i="22" s="1"/>
  <c r="A157" i="22" s="1"/>
  <c r="A158" i="22" s="1"/>
  <c r="A159" i="22" s="1"/>
  <c r="A160" i="22" s="1"/>
  <c r="A161" i="22" s="1"/>
  <c r="A162" i="22" s="1"/>
  <c r="A163" i="22" s="1"/>
  <c r="A164" i="22" s="1"/>
  <c r="A165" i="22" s="1"/>
  <c r="A166" i="22" s="1"/>
  <c r="A167" i="22" s="1"/>
  <c r="A168" i="22" s="1"/>
  <c r="A169" i="22" s="1"/>
  <c r="A170" i="22" s="1"/>
  <c r="A171" i="22" s="1"/>
  <c r="A172" i="22" s="1"/>
  <c r="A173" i="22" s="1"/>
  <c r="A174" i="22" s="1"/>
  <c r="A175" i="22" s="1"/>
  <c r="A176" i="22" s="1"/>
  <c r="A177" i="22" s="1"/>
  <c r="A178" i="22" s="1"/>
  <c r="A179" i="22" s="1"/>
  <c r="A180" i="22" s="1"/>
  <c r="A181" i="22" s="1"/>
  <c r="A182" i="22" s="1"/>
  <c r="A183" i="22" s="1"/>
  <c r="A184" i="22" s="1"/>
  <c r="A185" i="22" s="1"/>
  <c r="A186" i="22" s="1"/>
  <c r="A187" i="22" s="1"/>
  <c r="A188" i="22" s="1"/>
  <c r="A189" i="22" s="1"/>
  <c r="A190" i="22" s="1"/>
  <c r="A191" i="22" s="1"/>
  <c r="A192" i="22" s="1"/>
  <c r="A193" i="22" s="1"/>
  <c r="A194" i="22" s="1"/>
  <c r="A195" i="22" s="1"/>
  <c r="A196" i="22" s="1"/>
  <c r="A197" i="22" s="1"/>
  <c r="A198" i="22" s="1"/>
  <c r="A199" i="22" s="1"/>
  <c r="A200" i="22" s="1"/>
  <c r="A201" i="22" s="1"/>
  <c r="A202" i="22" s="1"/>
  <c r="A203" i="22" s="1"/>
  <c r="A204" i="22" s="1"/>
  <c r="A205" i="22" s="1"/>
  <c r="A206" i="22" s="1"/>
  <c r="A207" i="22" s="1"/>
  <c r="A208" i="22" s="1"/>
  <c r="A209" i="22" s="1"/>
  <c r="A210" i="22" s="1"/>
  <c r="A211" i="22" s="1"/>
  <c r="A212" i="22" s="1"/>
  <c r="A213" i="22" s="1"/>
  <c r="A214" i="22" s="1"/>
  <c r="A215" i="22" s="1"/>
  <c r="A216" i="22" s="1"/>
  <c r="A217" i="22" s="1"/>
  <c r="A218" i="22" s="1"/>
  <c r="A219" i="22" s="1"/>
  <c r="A220" i="22" s="1"/>
  <c r="A221" i="22" s="1"/>
  <c r="A222" i="22" s="1"/>
  <c r="A223" i="22" s="1"/>
  <c r="A224" i="22" s="1"/>
  <c r="A225" i="22" s="1"/>
  <c r="A226" i="22" s="1"/>
  <c r="A227" i="22" s="1"/>
  <c r="A228" i="22" s="1"/>
  <c r="A229" i="22" s="1"/>
  <c r="A230" i="22" s="1"/>
  <c r="A231" i="22" s="1"/>
  <c r="A232" i="22" s="1"/>
  <c r="A233" i="22" s="1"/>
  <c r="A234" i="22" s="1"/>
  <c r="A235" i="22" s="1"/>
  <c r="A236" i="22" s="1"/>
  <c r="A237" i="22" s="1"/>
  <c r="A238" i="22" s="1"/>
  <c r="A239" i="22" s="1"/>
  <c r="A240" i="22" s="1"/>
  <c r="A241" i="22" s="1"/>
  <c r="A242" i="22" s="1"/>
  <c r="A243" i="22" s="1"/>
  <c r="A244" i="22" s="1"/>
  <c r="A245" i="22" s="1"/>
  <c r="A246" i="22" s="1"/>
  <c r="A247" i="22" s="1"/>
  <c r="A248" i="22" s="1"/>
  <c r="A249" i="22" s="1"/>
  <c r="A250" i="22" s="1"/>
  <c r="A251" i="22" s="1"/>
  <c r="A252" i="22" s="1"/>
  <c r="A253" i="22" s="1"/>
  <c r="A254" i="22" s="1"/>
  <c r="A255" i="22" s="1"/>
  <c r="A256" i="22" s="1"/>
  <c r="A257" i="22" s="1"/>
  <c r="A258" i="22" s="1"/>
  <c r="A259" i="22" s="1"/>
  <c r="A260" i="22" s="1"/>
  <c r="A261" i="22" s="1"/>
  <c r="A262" i="22" s="1"/>
  <c r="A263" i="22" s="1"/>
  <c r="A264" i="22" s="1"/>
  <c r="A265" i="22" s="1"/>
  <c r="A266" i="22" s="1"/>
  <c r="A267" i="22" s="1"/>
  <c r="A268" i="22" s="1"/>
  <c r="A269" i="22" s="1"/>
  <c r="A270" i="22" s="1"/>
  <c r="A271" i="22" s="1"/>
  <c r="A272" i="22" s="1"/>
  <c r="A273" i="22" s="1"/>
  <c r="A274" i="22" s="1"/>
  <c r="A275" i="22" s="1"/>
  <c r="A276" i="22" s="1"/>
  <c r="A277" i="22" s="1"/>
  <c r="A278" i="22" s="1"/>
  <c r="A279" i="22" s="1"/>
  <c r="A280" i="22" s="1"/>
  <c r="A281" i="22" s="1"/>
  <c r="A282" i="22" s="1"/>
  <c r="A283" i="22" s="1"/>
  <c r="A284" i="22" s="1"/>
  <c r="A285" i="22" s="1"/>
  <c r="A286" i="22" s="1"/>
  <c r="A287" i="22" s="1"/>
  <c r="A288" i="22" s="1"/>
  <c r="A289" i="22" s="1"/>
  <c r="A290" i="22" s="1"/>
  <c r="A291" i="22" s="1"/>
  <c r="A292" i="22" s="1"/>
  <c r="A293" i="22" s="1"/>
  <c r="A294" i="22" s="1"/>
  <c r="A295" i="22" s="1"/>
  <c r="A296" i="22" s="1"/>
  <c r="A297" i="22" s="1"/>
  <c r="A298" i="22" s="1"/>
  <c r="A299" i="22" s="1"/>
  <c r="A300" i="22" s="1"/>
  <c r="A301" i="22" s="1"/>
  <c r="A302" i="22" s="1"/>
  <c r="A303" i="22" s="1"/>
  <c r="A304" i="22" s="1"/>
  <c r="A305" i="22" s="1"/>
  <c r="A306" i="22" s="1"/>
  <c r="A307" i="22" s="1"/>
  <c r="A308" i="22" s="1"/>
  <c r="A309" i="22" s="1"/>
  <c r="A310" i="22" s="1"/>
  <c r="A311" i="22" s="1"/>
  <c r="A312" i="22" s="1"/>
  <c r="A313" i="22" s="1"/>
  <c r="A314" i="22" s="1"/>
  <c r="A315" i="22" s="1"/>
  <c r="A316" i="22" s="1"/>
  <c r="A317" i="22" s="1"/>
  <c r="A318" i="22" s="1"/>
  <c r="A319" i="22" s="1"/>
  <c r="A320" i="22" s="1"/>
  <c r="A321" i="22" s="1"/>
  <c r="A322" i="22" s="1"/>
  <c r="A323" i="22" s="1"/>
  <c r="A324" i="22" s="1"/>
  <c r="A325" i="22" s="1"/>
  <c r="A326" i="22" s="1"/>
  <c r="A327" i="22" s="1"/>
  <c r="A328" i="22" s="1"/>
  <c r="A329" i="22" s="1"/>
  <c r="A330" i="22" s="1"/>
  <c r="A331" i="22" s="1"/>
  <c r="A332" i="22" s="1"/>
  <c r="A333" i="22" s="1"/>
  <c r="A334" i="22" s="1"/>
  <c r="A335" i="22" s="1"/>
  <c r="A336" i="22" s="1"/>
  <c r="A337" i="22" s="1"/>
</calcChain>
</file>

<file path=xl/sharedStrings.xml><?xml version="1.0" encoding="utf-8"?>
<sst xmlns="http://schemas.openxmlformats.org/spreadsheetml/2006/main" count="34868" uniqueCount="6166">
  <si>
    <t xml:space="preserve"> </t>
  </si>
  <si>
    <t>LINE : CYLINDER BLOCK</t>
  </si>
  <si>
    <t>Part No.</t>
  </si>
  <si>
    <t>Variant</t>
  </si>
  <si>
    <t>TMC Shipment</t>
  </si>
  <si>
    <t>STM Shipment</t>
  </si>
  <si>
    <t>AA0454</t>
  </si>
  <si>
    <t>AA0455 - 56</t>
  </si>
  <si>
    <t>AA0457</t>
  </si>
  <si>
    <t>AA0458</t>
  </si>
  <si>
    <t>AA0459-60</t>
  </si>
  <si>
    <t>AA0461</t>
  </si>
  <si>
    <t>AA0462 - 63</t>
  </si>
  <si>
    <t>AA0464</t>
  </si>
  <si>
    <t>AA0466-67</t>
  </si>
  <si>
    <t>79666-79667</t>
  </si>
  <si>
    <t>79668-79669</t>
  </si>
  <si>
    <t>79670-79672</t>
  </si>
  <si>
    <t>79673-79674</t>
  </si>
  <si>
    <t>79675-79677</t>
  </si>
  <si>
    <t>79678-79680</t>
  </si>
  <si>
    <t>79681-79682</t>
  </si>
  <si>
    <t>79683-79685</t>
  </si>
  <si>
    <t>79686-79687</t>
  </si>
  <si>
    <t>79688-79690</t>
  </si>
  <si>
    <t>79691-79693</t>
  </si>
  <si>
    <t>79694-79695</t>
  </si>
  <si>
    <t>79696-79698</t>
  </si>
  <si>
    <t>79699-79701</t>
  </si>
  <si>
    <t>79702-79703</t>
  </si>
  <si>
    <t>79704-79705</t>
  </si>
  <si>
    <t>79706-79708</t>
  </si>
  <si>
    <t>79709-79711</t>
  </si>
  <si>
    <t>79713-79715</t>
  </si>
  <si>
    <t>79716-79717</t>
  </si>
  <si>
    <t>79718-79719</t>
  </si>
  <si>
    <t>Plan</t>
  </si>
  <si>
    <t>Act</t>
  </si>
  <si>
    <t>11401-0C090</t>
  </si>
  <si>
    <t>CB1 ( CD )</t>
  </si>
  <si>
    <t>11401-0C060</t>
  </si>
  <si>
    <t>CB 2 ( CB )</t>
  </si>
  <si>
    <t>CB 1 ( K1 )</t>
  </si>
  <si>
    <t>CB 2 ( K2 )</t>
  </si>
  <si>
    <t>LINE : CYLINDER HEAD</t>
  </si>
  <si>
    <t>BB0213</t>
  </si>
  <si>
    <t>BB0214</t>
  </si>
  <si>
    <t>BB0215</t>
  </si>
  <si>
    <t>BB0216</t>
  </si>
  <si>
    <t>BB0217</t>
  </si>
  <si>
    <t>BB0218</t>
  </si>
  <si>
    <t>11101-0C211</t>
  </si>
  <si>
    <t>1TR-K L/PIPE (KJ)</t>
  </si>
  <si>
    <t>11101-0C241</t>
  </si>
  <si>
    <t>2TR-K L/PIPE (KR)</t>
  </si>
  <si>
    <t>11101-0C091</t>
  </si>
  <si>
    <t>H1KL ( K6 )</t>
  </si>
  <si>
    <t>11101-0C081</t>
  </si>
  <si>
    <t>H1KW ( HC )</t>
  </si>
  <si>
    <t>11101-0C101</t>
  </si>
  <si>
    <t>H2KW ( HD / K7 )</t>
  </si>
  <si>
    <t>11101-0C111</t>
  </si>
  <si>
    <t>H2KL ( K8 )</t>
  </si>
  <si>
    <t>11101-0C032</t>
  </si>
  <si>
    <t>H2L ( HF )</t>
  </si>
  <si>
    <t>11101-0C042</t>
  </si>
  <si>
    <t>H2W ( HE )</t>
  </si>
  <si>
    <t>LINE : CRANK SHAFT</t>
  </si>
  <si>
    <t>CC0214</t>
  </si>
  <si>
    <t>CC0215</t>
  </si>
  <si>
    <t>CC0216</t>
  </si>
  <si>
    <t>CC0217</t>
  </si>
  <si>
    <t>CC0218</t>
  </si>
  <si>
    <t>CC0219</t>
  </si>
  <si>
    <t>13401-0C030</t>
  </si>
  <si>
    <t>CR 1 ( CS )</t>
  </si>
  <si>
    <t>13401-0C022</t>
  </si>
  <si>
    <t>CR 2 ( CT )</t>
  </si>
  <si>
    <t>CR 1 ( K3 )</t>
  </si>
  <si>
    <t>CR 2 ( K4 )</t>
  </si>
  <si>
    <t>LINE : CAM SHAFT</t>
  </si>
  <si>
    <t>13501-0C011</t>
  </si>
  <si>
    <t>Cam Shaft TR-KAI No. 1</t>
  </si>
  <si>
    <t>13502-0C010</t>
  </si>
  <si>
    <t>Cam Shaft TR-KAI No. 2</t>
  </si>
  <si>
    <t>Kuning : ready / OK</t>
  </si>
  <si>
    <t>Putih : on process</t>
  </si>
  <si>
    <t>15;00</t>
  </si>
  <si>
    <t>Grand Total</t>
  </si>
  <si>
    <t>AA0468</t>
  </si>
  <si>
    <t>AA0469</t>
  </si>
  <si>
    <t>AA0470-71</t>
  </si>
  <si>
    <t>AA0472-74</t>
  </si>
  <si>
    <t>AA0475</t>
  </si>
  <si>
    <t>AA0476</t>
  </si>
  <si>
    <t>AA0477-78</t>
  </si>
  <si>
    <t>AA0479</t>
  </si>
  <si>
    <t>AA0480-82</t>
  </si>
  <si>
    <t>AA0481</t>
  </si>
  <si>
    <t>AA0483</t>
  </si>
  <si>
    <t>AA0484</t>
  </si>
  <si>
    <t>AA0485-87</t>
  </si>
  <si>
    <t>AA0486</t>
  </si>
  <si>
    <t>AA0488</t>
  </si>
  <si>
    <t>BB0219</t>
  </si>
  <si>
    <t>BB0220</t>
  </si>
  <si>
    <t>BB0221</t>
  </si>
  <si>
    <t>BB0222</t>
  </si>
  <si>
    <t>BB0223</t>
  </si>
  <si>
    <t>BB0224</t>
  </si>
  <si>
    <t>BB0225</t>
  </si>
  <si>
    <t>BB0226</t>
  </si>
  <si>
    <t>BB0227</t>
  </si>
  <si>
    <t>BB0228</t>
  </si>
  <si>
    <t>CC0220</t>
  </si>
  <si>
    <t>CC0221</t>
  </si>
  <si>
    <t>CC0222</t>
  </si>
  <si>
    <t>CC0223</t>
  </si>
  <si>
    <t>CC0224</t>
  </si>
  <si>
    <t>CC0225</t>
  </si>
  <si>
    <t>CC0226</t>
  </si>
  <si>
    <t>CC0227</t>
  </si>
  <si>
    <t>CC0228</t>
  </si>
  <si>
    <t>CC0229</t>
  </si>
  <si>
    <t>CC0230</t>
  </si>
  <si>
    <t>v</t>
  </si>
  <si>
    <t>19:10:00</t>
  </si>
  <si>
    <t>AA0489</t>
  </si>
  <si>
    <t>AA0490</t>
  </si>
  <si>
    <t>AA0492</t>
  </si>
  <si>
    <t>AA0493-95</t>
  </si>
  <si>
    <t>AA0496-AA0497</t>
  </si>
  <si>
    <t>AA0497 -AA0502</t>
  </si>
  <si>
    <t>AA0500</t>
  </si>
  <si>
    <t>AA0503- 507</t>
  </si>
  <si>
    <t>AA0505-506</t>
  </si>
  <si>
    <t>AAA0508 - 09</t>
  </si>
  <si>
    <t>AAA0510 - 12</t>
  </si>
  <si>
    <t>AAA0513-14</t>
  </si>
  <si>
    <t>AAA0515-17</t>
  </si>
  <si>
    <t>AAA0518</t>
  </si>
  <si>
    <t>BB0229</t>
  </si>
  <si>
    <t>BB0230</t>
  </si>
  <si>
    <t>BB0231</t>
  </si>
  <si>
    <t>BB0232</t>
  </si>
  <si>
    <t>BB0233</t>
  </si>
  <si>
    <t>BB0234</t>
  </si>
  <si>
    <t>BB0235</t>
  </si>
  <si>
    <t>BB0236</t>
  </si>
  <si>
    <t>BB0237</t>
  </si>
  <si>
    <t>BB0238</t>
  </si>
  <si>
    <t>BB0239</t>
  </si>
  <si>
    <t>BB0240</t>
  </si>
  <si>
    <t>BB0241</t>
  </si>
  <si>
    <t>CC0231</t>
  </si>
  <si>
    <t>CC0232</t>
  </si>
  <si>
    <t>CC0233</t>
  </si>
  <si>
    <t>CC0234</t>
  </si>
  <si>
    <t>CC0235</t>
  </si>
  <si>
    <t>CC0236</t>
  </si>
  <si>
    <t>CC0237</t>
  </si>
  <si>
    <t>CC0238</t>
  </si>
  <si>
    <t>CC0239</t>
  </si>
  <si>
    <t>CC0240</t>
  </si>
  <si>
    <t>CC0241</t>
  </si>
  <si>
    <t>CC0242</t>
  </si>
  <si>
    <t>15:20 AM</t>
  </si>
  <si>
    <t>AAA0518 &amp; 020</t>
  </si>
  <si>
    <t>AAA0519</t>
  </si>
  <si>
    <t>AAA0521</t>
  </si>
  <si>
    <t>.</t>
  </si>
  <si>
    <t>BB0242</t>
  </si>
  <si>
    <t>CC0243</t>
  </si>
  <si>
    <t xml:space="preserve">14:30:00 </t>
  </si>
  <si>
    <t>AAA0522</t>
  </si>
  <si>
    <t>AAA0523</t>
  </si>
  <si>
    <t>AAA0524</t>
  </si>
  <si>
    <t>AAA0525</t>
  </si>
  <si>
    <t>AAA0526-27</t>
  </si>
  <si>
    <t>AAA0528</t>
  </si>
  <si>
    <t>AAA0529</t>
  </si>
  <si>
    <t>AAA0530-31</t>
  </si>
  <si>
    <t>AAA0532</t>
  </si>
  <si>
    <t>AAA0533</t>
  </si>
  <si>
    <t>AAA0534</t>
  </si>
  <si>
    <t>AAA0535</t>
  </si>
  <si>
    <t>AAA0536-37</t>
  </si>
  <si>
    <t>AAA0538</t>
  </si>
  <si>
    <t>BB0243</t>
  </si>
  <si>
    <t>BB0244</t>
  </si>
  <si>
    <t>BB0245</t>
  </si>
  <si>
    <t>BB0246</t>
  </si>
  <si>
    <t>BB0247</t>
  </si>
  <si>
    <t>BB0248</t>
  </si>
  <si>
    <t>BB0249</t>
  </si>
  <si>
    <t>BB0250</t>
  </si>
  <si>
    <t>BB0251</t>
  </si>
  <si>
    <t>CC0244</t>
  </si>
  <si>
    <t>CC0245</t>
  </si>
  <si>
    <t>CC0246</t>
  </si>
  <si>
    <t>CC0247</t>
  </si>
  <si>
    <t>CC0248</t>
  </si>
  <si>
    <t>CC0249</t>
  </si>
  <si>
    <t>CC0250</t>
  </si>
  <si>
    <t>CC0251</t>
  </si>
  <si>
    <t>20260602</t>
  </si>
  <si>
    <t>20260603</t>
  </si>
  <si>
    <t>AAA0539</t>
  </si>
  <si>
    <t>AAA0540&amp;0542</t>
  </si>
  <si>
    <t>AAA0541</t>
  </si>
  <si>
    <t>AAA0543</t>
  </si>
  <si>
    <t>AAA0544+AAA0546</t>
  </si>
  <si>
    <t>AAA0545</t>
  </si>
  <si>
    <t>AAA0547</t>
  </si>
  <si>
    <t>AAA0548+50</t>
  </si>
  <si>
    <t>AAA0549</t>
  </si>
  <si>
    <t>AAA0551</t>
  </si>
  <si>
    <t>AAA0552+53</t>
  </si>
  <si>
    <t>AAA0556</t>
  </si>
  <si>
    <t>AAA0555</t>
  </si>
  <si>
    <t>BB0252</t>
  </si>
  <si>
    <t>BB0253</t>
  </si>
  <si>
    <t>BB0254</t>
  </si>
  <si>
    <t>BB0255</t>
  </si>
  <si>
    <t>BB0256</t>
  </si>
  <si>
    <t>BB0257</t>
  </si>
  <si>
    <t>BB0258</t>
  </si>
  <si>
    <t>BB0259</t>
  </si>
  <si>
    <t>CC0252</t>
  </si>
  <si>
    <t>CC0253</t>
  </si>
  <si>
    <t>CC0254</t>
  </si>
  <si>
    <t>CC0255</t>
  </si>
  <si>
    <t>CC0256</t>
  </si>
  <si>
    <t>CC0257</t>
  </si>
  <si>
    <t>CC0258</t>
  </si>
  <si>
    <t>CC0259</t>
  </si>
  <si>
    <t>CC0260</t>
  </si>
  <si>
    <t>20260604</t>
  </si>
  <si>
    <t>20260608</t>
  </si>
  <si>
    <t>20260609</t>
  </si>
  <si>
    <t>AAA0557</t>
  </si>
  <si>
    <t>AAA0558-60</t>
  </si>
  <si>
    <t>AAA0559</t>
  </si>
  <si>
    <t>BB0260</t>
  </si>
  <si>
    <t>BB0261</t>
  </si>
  <si>
    <t>CC0261</t>
  </si>
  <si>
    <t>CC0262</t>
  </si>
  <si>
    <t>PENCAPAIAN PACKOMP CYLINDER HEAD TMC</t>
  </si>
  <si>
    <t>No.</t>
  </si>
  <si>
    <t>Line</t>
  </si>
  <si>
    <t>Dest</t>
  </si>
  <si>
    <t>Module no</t>
  </si>
  <si>
    <t>Renban</t>
  </si>
  <si>
    <t>Vanning Date</t>
  </si>
  <si>
    <t>ETD Date</t>
  </si>
  <si>
    <t>Remark</t>
  </si>
  <si>
    <t>CB</t>
  </si>
  <si>
    <t>TMC1</t>
  </si>
  <si>
    <t>CB7441</t>
  </si>
  <si>
    <t>Complete</t>
  </si>
  <si>
    <t>30D</t>
  </si>
  <si>
    <t>CB7442</t>
  </si>
  <si>
    <t>CB7443</t>
  </si>
  <si>
    <t>CB7444</t>
  </si>
  <si>
    <t>CB7445</t>
  </si>
  <si>
    <t>CB7446</t>
  </si>
  <si>
    <t>CB7447</t>
  </si>
  <si>
    <t>CB7448</t>
  </si>
  <si>
    <t>CB7449</t>
  </si>
  <si>
    <t>30N</t>
  </si>
  <si>
    <t>CB7450</t>
  </si>
  <si>
    <t>CB7451</t>
  </si>
  <si>
    <t>CB7452</t>
  </si>
  <si>
    <t>CB7453</t>
  </si>
  <si>
    <t>CB7454</t>
  </si>
  <si>
    <t>CB7455</t>
  </si>
  <si>
    <t>CB7456</t>
  </si>
  <si>
    <t>CB7457</t>
  </si>
  <si>
    <t>CB7458</t>
  </si>
  <si>
    <t>CB7459</t>
  </si>
  <si>
    <t>CB7460</t>
  </si>
  <si>
    <t>05D</t>
  </si>
  <si>
    <t>CB7461</t>
  </si>
  <si>
    <t>CB7462</t>
  </si>
  <si>
    <t>CB7463</t>
  </si>
  <si>
    <t>CB7464</t>
  </si>
  <si>
    <t>CD3728</t>
  </si>
  <si>
    <t>AA0470</t>
  </si>
  <si>
    <t>CD3729</t>
  </si>
  <si>
    <t>CD3730</t>
  </si>
  <si>
    <t>CD3731</t>
  </si>
  <si>
    <t>CD3732</t>
  </si>
  <si>
    <t>CD3733</t>
  </si>
  <si>
    <t>CD3734</t>
  </si>
  <si>
    <t>CD3735</t>
  </si>
  <si>
    <t>CD3736</t>
  </si>
  <si>
    <t>CD3737</t>
  </si>
  <si>
    <t>CD3738</t>
  </si>
  <si>
    <t>CD3739</t>
  </si>
  <si>
    <t>CD3740</t>
  </si>
  <si>
    <t>CD3741</t>
  </si>
  <si>
    <t>CD3742</t>
  </si>
  <si>
    <t>CD3743</t>
  </si>
  <si>
    <t>CD3744</t>
  </si>
  <si>
    <t>CD3745</t>
  </si>
  <si>
    <t>CD3746</t>
  </si>
  <si>
    <t>CD3747</t>
  </si>
  <si>
    <t>CD3748</t>
  </si>
  <si>
    <t>05N</t>
  </si>
  <si>
    <t>CD3749</t>
  </si>
  <si>
    <t>CD3750</t>
  </si>
  <si>
    <t>CD3751</t>
  </si>
  <si>
    <t>CB7465</t>
  </si>
  <si>
    <t>AA0471</t>
  </si>
  <si>
    <t>CB7466</t>
  </si>
  <si>
    <t>CB7467</t>
  </si>
  <si>
    <t>06D</t>
  </si>
  <si>
    <t>CB7468</t>
  </si>
  <si>
    <t>CB7469</t>
  </si>
  <si>
    <t>CB7470</t>
  </si>
  <si>
    <t>CB7471</t>
  </si>
  <si>
    <t>CB7472</t>
  </si>
  <si>
    <t>CB7473</t>
  </si>
  <si>
    <t>06N</t>
  </si>
  <si>
    <t>CB7474</t>
  </si>
  <si>
    <t>CB7475</t>
  </si>
  <si>
    <t>CB7476</t>
  </si>
  <si>
    <t>CB7477</t>
  </si>
  <si>
    <t>CB7478</t>
  </si>
  <si>
    <t>CB7479</t>
  </si>
  <si>
    <t>CB7480</t>
  </si>
  <si>
    <t>CB7481</t>
  </si>
  <si>
    <t>07D</t>
  </si>
  <si>
    <t>CB7482</t>
  </si>
  <si>
    <t>CB7483</t>
  </si>
  <si>
    <t>CB7484</t>
  </si>
  <si>
    <t>CB7485</t>
  </si>
  <si>
    <t>CB7486</t>
  </si>
  <si>
    <t>CB7487</t>
  </si>
  <si>
    <t>CB7488</t>
  </si>
  <si>
    <t>CB7489</t>
  </si>
  <si>
    <t>AA0472</t>
  </si>
  <si>
    <t>07N</t>
  </si>
  <si>
    <t>CB7490</t>
  </si>
  <si>
    <t>CB7491</t>
  </si>
  <si>
    <t>CB7492</t>
  </si>
  <si>
    <t>CB7493</t>
  </si>
  <si>
    <t>CB7494</t>
  </si>
  <si>
    <t>CB7495</t>
  </si>
  <si>
    <t>CB7496</t>
  </si>
  <si>
    <t>CB7497</t>
  </si>
  <si>
    <t>CB7498</t>
  </si>
  <si>
    <t>08D</t>
  </si>
  <si>
    <t>CB7499</t>
  </si>
  <si>
    <t>CB7500</t>
  </si>
  <si>
    <t>CB7501</t>
  </si>
  <si>
    <t>CB7502</t>
  </si>
  <si>
    <t>CB7503</t>
  </si>
  <si>
    <t>CB7504</t>
  </si>
  <si>
    <t>CB7505</t>
  </si>
  <si>
    <t>CB7506</t>
  </si>
  <si>
    <t>CB7507</t>
  </si>
  <si>
    <t>CB7508</t>
  </si>
  <si>
    <t>CB7509</t>
  </si>
  <si>
    <t>CB7510</t>
  </si>
  <si>
    <t>08N</t>
  </si>
  <si>
    <t>CB7511</t>
  </si>
  <si>
    <t>CB7512</t>
  </si>
  <si>
    <t>CB7513</t>
  </si>
  <si>
    <t>AA0473</t>
  </si>
  <si>
    <t>CB7514</t>
  </si>
  <si>
    <t>CB7515</t>
  </si>
  <si>
    <t>CB7516</t>
  </si>
  <si>
    <t>CB7517</t>
  </si>
  <si>
    <t>09D</t>
  </si>
  <si>
    <t>CB7518</t>
  </si>
  <si>
    <t>CB7519</t>
  </si>
  <si>
    <t>CB7520</t>
  </si>
  <si>
    <t>CB7521</t>
  </si>
  <si>
    <t>CB7522</t>
  </si>
  <si>
    <t>CB7523</t>
  </si>
  <si>
    <t>CB7524</t>
  </si>
  <si>
    <t>CB7525</t>
  </si>
  <si>
    <t>09N</t>
  </si>
  <si>
    <t>CB7526</t>
  </si>
  <si>
    <t>CB7527</t>
  </si>
  <si>
    <t>CB7528</t>
  </si>
  <si>
    <t>CB7529</t>
  </si>
  <si>
    <t>CB7530</t>
  </si>
  <si>
    <t>10D</t>
  </si>
  <si>
    <t>CB7531</t>
  </si>
  <si>
    <t>CB7532</t>
  </si>
  <si>
    <t>CB7533</t>
  </si>
  <si>
    <t>CB7534</t>
  </si>
  <si>
    <t>CB7535</t>
  </si>
  <si>
    <t>CB7536</t>
  </si>
  <si>
    <t>CD3752</t>
  </si>
  <si>
    <t>AA0474</t>
  </si>
  <si>
    <t>CD3753</t>
  </si>
  <si>
    <t>CD3754</t>
  </si>
  <si>
    <t>CD3755</t>
  </si>
  <si>
    <t>CD3756</t>
  </si>
  <si>
    <t>CD3757</t>
  </si>
  <si>
    <t>CD3758</t>
  </si>
  <si>
    <t>CD3759</t>
  </si>
  <si>
    <t>CD3760</t>
  </si>
  <si>
    <t>CD3761</t>
  </si>
  <si>
    <t>CD3762</t>
  </si>
  <si>
    <t>CD3763</t>
  </si>
  <si>
    <t>CD3764</t>
  </si>
  <si>
    <t>CD3765</t>
  </si>
  <si>
    <t>CD3766</t>
  </si>
  <si>
    <t>CD3767</t>
  </si>
  <si>
    <t>CD3768</t>
  </si>
  <si>
    <t>CD3769</t>
  </si>
  <si>
    <t>CD3770</t>
  </si>
  <si>
    <t>CD3771</t>
  </si>
  <si>
    <t>CD3772</t>
  </si>
  <si>
    <t>CD3773</t>
  </si>
  <si>
    <t>CD3774</t>
  </si>
  <si>
    <t>CD3775</t>
  </si>
  <si>
    <t>CB7537</t>
  </si>
  <si>
    <t>CB7538</t>
  </si>
  <si>
    <t>CB7539</t>
  </si>
  <si>
    <t>CB7540</t>
  </si>
  <si>
    <t>CB7541</t>
  </si>
  <si>
    <t>CB7542</t>
  </si>
  <si>
    <t>CB7543</t>
  </si>
  <si>
    <t>CB7544</t>
  </si>
  <si>
    <t>CB7545</t>
  </si>
  <si>
    <t>CB7546</t>
  </si>
  <si>
    <t>CB7547</t>
  </si>
  <si>
    <t>CB7548</t>
  </si>
  <si>
    <t>CB7549</t>
  </si>
  <si>
    <t>CB7550</t>
  </si>
  <si>
    <t>CB7551</t>
  </si>
  <si>
    <t>CB7552</t>
  </si>
  <si>
    <t>11N</t>
  </si>
  <si>
    <t>CB7553</t>
  </si>
  <si>
    <t>CB7554</t>
  </si>
  <si>
    <t>CB7555</t>
  </si>
  <si>
    <t>CB7556</t>
  </si>
  <si>
    <t>CB7557</t>
  </si>
  <si>
    <t>12D</t>
  </si>
  <si>
    <t>CB7558</t>
  </si>
  <si>
    <t>CB7559</t>
  </si>
  <si>
    <t>CB7560</t>
  </si>
  <si>
    <t>CB7561</t>
  </si>
  <si>
    <t>13D</t>
  </si>
  <si>
    <t>CB7562</t>
  </si>
  <si>
    <t>CB7563</t>
  </si>
  <si>
    <t>CB7564</t>
  </si>
  <si>
    <t>CB7565</t>
  </si>
  <si>
    <t>CB7566</t>
  </si>
  <si>
    <t>CB7567</t>
  </si>
  <si>
    <t>CB7568</t>
  </si>
  <si>
    <t>CB7569</t>
  </si>
  <si>
    <t>13N</t>
  </si>
  <si>
    <t>CB7570</t>
  </si>
  <si>
    <t>CB7571</t>
  </si>
  <si>
    <t>CB7572</t>
  </si>
  <si>
    <t>CB7573</t>
  </si>
  <si>
    <t>CB7574</t>
  </si>
  <si>
    <t>CB7575</t>
  </si>
  <si>
    <t>CB7576</t>
  </si>
  <si>
    <t>CB7577</t>
  </si>
  <si>
    <t>14D</t>
  </si>
  <si>
    <t>CB7578</t>
  </si>
  <si>
    <t>CB7579</t>
  </si>
  <si>
    <t>CB7580</t>
  </si>
  <si>
    <t>CB7581</t>
  </si>
  <si>
    <t>CB7582</t>
  </si>
  <si>
    <t>CB7583</t>
  </si>
  <si>
    <t>CB7584</t>
  </si>
  <si>
    <t>14N</t>
  </si>
  <si>
    <t>CB7585</t>
  </si>
  <si>
    <t>AA0477</t>
  </si>
  <si>
    <t>CB7586</t>
  </si>
  <si>
    <t>CB7587</t>
  </si>
  <si>
    <t>CB7588</t>
  </si>
  <si>
    <t>CB7589</t>
  </si>
  <si>
    <t>CB7590</t>
  </si>
  <si>
    <t>CB7591</t>
  </si>
  <si>
    <t>15D</t>
  </si>
  <si>
    <t>CB7592</t>
  </si>
  <si>
    <t>CB7593</t>
  </si>
  <si>
    <t>CB7594</t>
  </si>
  <si>
    <t>CB7595</t>
  </si>
  <si>
    <t>CB7596</t>
  </si>
  <si>
    <t>CB7597</t>
  </si>
  <si>
    <t>CB7598</t>
  </si>
  <si>
    <t>15N</t>
  </si>
  <si>
    <t>CB7599</t>
  </si>
  <si>
    <t>CB7600</t>
  </si>
  <si>
    <t>CB7601</t>
  </si>
  <si>
    <t>CB7602</t>
  </si>
  <si>
    <t>CB7603</t>
  </si>
  <si>
    <t>CB7604</t>
  </si>
  <si>
    <t>CB7605</t>
  </si>
  <si>
    <t>CB7606</t>
  </si>
  <si>
    <t>CB7607</t>
  </si>
  <si>
    <t>CB7608</t>
  </si>
  <si>
    <t>19D</t>
  </si>
  <si>
    <t>CD3776</t>
  </si>
  <si>
    <t>AA0478</t>
  </si>
  <si>
    <t>CD3777</t>
  </si>
  <si>
    <t>CD3778</t>
  </si>
  <si>
    <t>CD3779</t>
  </si>
  <si>
    <t>CD3780</t>
  </si>
  <si>
    <t>CD3781</t>
  </si>
  <si>
    <t>CD3782</t>
  </si>
  <si>
    <t>CD3783</t>
  </si>
  <si>
    <t>CD3784</t>
  </si>
  <si>
    <t>CD3785</t>
  </si>
  <si>
    <t>CD3786</t>
  </si>
  <si>
    <t>CD3787</t>
  </si>
  <si>
    <t>CD3788</t>
  </si>
  <si>
    <t>CD3789</t>
  </si>
  <si>
    <t>CD3790</t>
  </si>
  <si>
    <t>CD3791</t>
  </si>
  <si>
    <t>CD3792</t>
  </si>
  <si>
    <t>CD3793</t>
  </si>
  <si>
    <t>CD3794</t>
  </si>
  <si>
    <t>CD3795</t>
  </si>
  <si>
    <t>CD3796</t>
  </si>
  <si>
    <t>CD3797</t>
  </si>
  <si>
    <t>CD3798</t>
  </si>
  <si>
    <t>CD3799</t>
  </si>
  <si>
    <t>CB7609</t>
  </si>
  <si>
    <t>CB7610</t>
  </si>
  <si>
    <t>CB7611</t>
  </si>
  <si>
    <t>CB7612</t>
  </si>
  <si>
    <t>CB7613</t>
  </si>
  <si>
    <t>CB7614</t>
  </si>
  <si>
    <t>CB7615</t>
  </si>
  <si>
    <t>CB7616</t>
  </si>
  <si>
    <t>CB7617</t>
  </si>
  <si>
    <t>CB7618</t>
  </si>
  <si>
    <t>19N</t>
  </si>
  <si>
    <t>CB7619</t>
  </si>
  <si>
    <t>CB7620</t>
  </si>
  <si>
    <t>CB7621</t>
  </si>
  <si>
    <t>CB7622</t>
  </si>
  <si>
    <t>CB7623</t>
  </si>
  <si>
    <t>CB7624</t>
  </si>
  <si>
    <t>CB7625</t>
  </si>
  <si>
    <t>CB7626</t>
  </si>
  <si>
    <t>CB7627</t>
  </si>
  <si>
    <t>CB7628</t>
  </si>
  <si>
    <t>20D</t>
  </si>
  <si>
    <t>CB7629</t>
  </si>
  <si>
    <t>CB7630</t>
  </si>
  <si>
    <t>CB7631</t>
  </si>
  <si>
    <t>CB7632</t>
  </si>
  <si>
    <t>CB7633</t>
  </si>
  <si>
    <t>AA0480</t>
  </si>
  <si>
    <t>CB7634</t>
  </si>
  <si>
    <t>CB7635</t>
  </si>
  <si>
    <t>20N</t>
  </si>
  <si>
    <t>CB7636</t>
  </si>
  <si>
    <t>CB7637</t>
  </si>
  <si>
    <t>CB7638</t>
  </si>
  <si>
    <t>CB7639</t>
  </si>
  <si>
    <t>CB7640</t>
  </si>
  <si>
    <t>CB7641</t>
  </si>
  <si>
    <t>CB7642</t>
  </si>
  <si>
    <t>CB7643</t>
  </si>
  <si>
    <t>CB7644</t>
  </si>
  <si>
    <t>CB7645</t>
  </si>
  <si>
    <t>21D</t>
  </si>
  <si>
    <t>CB7646</t>
  </si>
  <si>
    <t>CB7647</t>
  </si>
  <si>
    <t>CB7648</t>
  </si>
  <si>
    <t>CB7649</t>
  </si>
  <si>
    <t>CB7650</t>
  </si>
  <si>
    <t>CB7651</t>
  </si>
  <si>
    <t>CB7652</t>
  </si>
  <si>
    <t>21N</t>
  </si>
  <si>
    <t>CB7653</t>
  </si>
  <si>
    <t>CB7654</t>
  </si>
  <si>
    <t>CB7655</t>
  </si>
  <si>
    <t>CB7656</t>
  </si>
  <si>
    <t>CB7657</t>
  </si>
  <si>
    <t>22D</t>
  </si>
  <si>
    <t>CB7658</t>
  </si>
  <si>
    <t>CB7659</t>
  </si>
  <si>
    <t>CB7660</t>
  </si>
  <si>
    <t>CB7661</t>
  </si>
  <si>
    <t>CB7662</t>
  </si>
  <si>
    <t>CB7663</t>
  </si>
  <si>
    <t>CB7664</t>
  </si>
  <si>
    <t>CB7665</t>
  </si>
  <si>
    <t>22N</t>
  </si>
  <si>
    <t>CB7666</t>
  </si>
  <si>
    <t>CB7667</t>
  </si>
  <si>
    <t>CB7668</t>
  </si>
  <si>
    <t>23D</t>
  </si>
  <si>
    <t>CB7669</t>
  </si>
  <si>
    <t>CB7670</t>
  </si>
  <si>
    <t>CB7671</t>
  </si>
  <si>
    <t>CB7672</t>
  </si>
  <si>
    <t>CB7673</t>
  </si>
  <si>
    <t>CB7674</t>
  </si>
  <si>
    <t>CB7675</t>
  </si>
  <si>
    <t>CB7676</t>
  </si>
  <si>
    <t>CB7677</t>
  </si>
  <si>
    <t>CB7678</t>
  </si>
  <si>
    <t>23N</t>
  </si>
  <si>
    <t>CB7679</t>
  </si>
  <si>
    <t>CB7680</t>
  </si>
  <si>
    <t>CD3800</t>
  </si>
  <si>
    <t>AA0482</t>
  </si>
  <si>
    <t>CD3801</t>
  </si>
  <si>
    <t>CD3802</t>
  </si>
  <si>
    <t>CD3803</t>
  </si>
  <si>
    <t>CD3804</t>
  </si>
  <si>
    <t>CD3805</t>
  </si>
  <si>
    <t>CD3806</t>
  </si>
  <si>
    <t>CD3807</t>
  </si>
  <si>
    <t>CD3808</t>
  </si>
  <si>
    <t>CD3809</t>
  </si>
  <si>
    <t>CD3810</t>
  </si>
  <si>
    <t>CD3811</t>
  </si>
  <si>
    <t>CD3812</t>
  </si>
  <si>
    <t>CD3813</t>
  </si>
  <si>
    <t>CD3814</t>
  </si>
  <si>
    <t>CD3815</t>
  </si>
  <si>
    <t>CD3816</t>
  </si>
  <si>
    <t>CD3817</t>
  </si>
  <si>
    <t>CD3818</t>
  </si>
  <si>
    <t>CD3819</t>
  </si>
  <si>
    <t>CD3820</t>
  </si>
  <si>
    <t>CD3821</t>
  </si>
  <si>
    <t>CD3822</t>
  </si>
  <si>
    <t>CD3823</t>
  </si>
  <si>
    <t>CB7681</t>
  </si>
  <si>
    <t>CB7682</t>
  </si>
  <si>
    <t>CB7683</t>
  </si>
  <si>
    <t>CB7684</t>
  </si>
  <si>
    <t>CB7685</t>
  </si>
  <si>
    <t>CB7686</t>
  </si>
  <si>
    <t>25N</t>
  </si>
  <si>
    <t>CB7687</t>
  </si>
  <si>
    <t>CB7688</t>
  </si>
  <si>
    <t>CB7689</t>
  </si>
  <si>
    <t>CB7690</t>
  </si>
  <si>
    <t>CB7691</t>
  </si>
  <si>
    <t>CB7692</t>
  </si>
  <si>
    <t>CB7693</t>
  </si>
  <si>
    <t>CB7694</t>
  </si>
  <si>
    <t>CB7695</t>
  </si>
  <si>
    <t>CB7696</t>
  </si>
  <si>
    <t>CB7697</t>
  </si>
  <si>
    <t>CB7698</t>
  </si>
  <si>
    <t>CB7699</t>
  </si>
  <si>
    <t>26D</t>
  </si>
  <si>
    <t>CB7700</t>
  </si>
  <si>
    <t>CB7701</t>
  </si>
  <si>
    <t>CB7702</t>
  </si>
  <si>
    <t>CB7703</t>
  </si>
  <si>
    <t>CB7704</t>
  </si>
  <si>
    <t>26N</t>
  </si>
  <si>
    <t>CD3824</t>
  </si>
  <si>
    <t>CD3825</t>
  </si>
  <si>
    <t>CD3826</t>
  </si>
  <si>
    <t>CD3827</t>
  </si>
  <si>
    <t>CD3828</t>
  </si>
  <si>
    <t>CD3829</t>
  </si>
  <si>
    <t>CD3830</t>
  </si>
  <si>
    <t>CD3831</t>
  </si>
  <si>
    <t>CD3832</t>
  </si>
  <si>
    <t>CD3833</t>
  </si>
  <si>
    <t>CD3834</t>
  </si>
  <si>
    <t>CD3835</t>
  </si>
  <si>
    <t>CD3836</t>
  </si>
  <si>
    <t>CD3837</t>
  </si>
  <si>
    <t>CD3838</t>
  </si>
  <si>
    <t>CD3839</t>
  </si>
  <si>
    <t>CD3840</t>
  </si>
  <si>
    <t>CD3841</t>
  </si>
  <si>
    <t>CD3842</t>
  </si>
  <si>
    <t>CD3843</t>
  </si>
  <si>
    <t>CD3844</t>
  </si>
  <si>
    <t>27D</t>
  </si>
  <si>
    <t>CD3845</t>
  </si>
  <si>
    <t>CD3846</t>
  </si>
  <si>
    <t>CD3847</t>
  </si>
  <si>
    <t>CB7705</t>
  </si>
  <si>
    <t>AA0485</t>
  </si>
  <si>
    <t>27N</t>
  </si>
  <si>
    <t>CB7706</t>
  </si>
  <si>
    <t>CB7707</t>
  </si>
  <si>
    <t>CB7708</t>
  </si>
  <si>
    <t>CB7709</t>
  </si>
  <si>
    <t>CB7710</t>
  </si>
  <si>
    <t>CB7711</t>
  </si>
  <si>
    <t>CB7712</t>
  </si>
  <si>
    <t>28D</t>
  </si>
  <si>
    <t>CB7713</t>
  </si>
  <si>
    <t>CB7714</t>
  </si>
  <si>
    <t>CB7715</t>
  </si>
  <si>
    <t>CB7716</t>
  </si>
  <si>
    <t>CB7717</t>
  </si>
  <si>
    <t>CB7718</t>
  </si>
  <si>
    <t>CB7719</t>
  </si>
  <si>
    <t>CB7720</t>
  </si>
  <si>
    <t>CB7721</t>
  </si>
  <si>
    <t>28N</t>
  </si>
  <si>
    <t>CB7722</t>
  </si>
  <si>
    <t>CB7723</t>
  </si>
  <si>
    <t>CB7724</t>
  </si>
  <si>
    <t>CB7725</t>
  </si>
  <si>
    <t>CB7726</t>
  </si>
  <si>
    <t>29D</t>
  </si>
  <si>
    <t>CB7727</t>
  </si>
  <si>
    <t>CB7728</t>
  </si>
  <si>
    <t>CB7729</t>
  </si>
  <si>
    <t>CB7730</t>
  </si>
  <si>
    <t>CB7731</t>
  </si>
  <si>
    <t>29N</t>
  </si>
  <si>
    <t>CB7732</t>
  </si>
  <si>
    <t>CB7733</t>
  </si>
  <si>
    <t>CB7734</t>
  </si>
  <si>
    <t>CB7735</t>
  </si>
  <si>
    <t>CB7736</t>
  </si>
  <si>
    <t>CB7737</t>
  </si>
  <si>
    <t>CB7738</t>
  </si>
  <si>
    <t>CB7739</t>
  </si>
  <si>
    <t>02D</t>
  </si>
  <si>
    <t>CB7740</t>
  </si>
  <si>
    <t>CB7741</t>
  </si>
  <si>
    <t>CB7742</t>
  </si>
  <si>
    <t>CB7743</t>
  </si>
  <si>
    <t>CB7744</t>
  </si>
  <si>
    <t>CB7745</t>
  </si>
  <si>
    <t>CB7746</t>
  </si>
  <si>
    <t>CB7747</t>
  </si>
  <si>
    <t>CB7748</t>
  </si>
  <si>
    <t>CB7749</t>
  </si>
  <si>
    <t>CB7750</t>
  </si>
  <si>
    <t>02N</t>
  </si>
  <si>
    <t>CB7751</t>
  </si>
  <si>
    <t>CB7752</t>
  </si>
  <si>
    <t>CD3848</t>
  </si>
  <si>
    <t>AA0487</t>
  </si>
  <si>
    <t>CD3849</t>
  </si>
  <si>
    <t>CD3850</t>
  </si>
  <si>
    <t>CD3851</t>
  </si>
  <si>
    <t>CD3852</t>
  </si>
  <si>
    <t>CD3853</t>
  </si>
  <si>
    <t>CD3854</t>
  </si>
  <si>
    <t>CD3855</t>
  </si>
  <si>
    <t>CD3856</t>
  </si>
  <si>
    <t>CD3857</t>
  </si>
  <si>
    <t>CD3858</t>
  </si>
  <si>
    <t>CD3859</t>
  </si>
  <si>
    <t>CD3860</t>
  </si>
  <si>
    <t>CD3861</t>
  </si>
  <si>
    <t>CD3862</t>
  </si>
  <si>
    <t>CD3863</t>
  </si>
  <si>
    <t>CD3864</t>
  </si>
  <si>
    <t>CD3865</t>
  </si>
  <si>
    <t>CD3866</t>
  </si>
  <si>
    <t>CD3867</t>
  </si>
  <si>
    <t>CD3868</t>
  </si>
  <si>
    <t>CD3869</t>
  </si>
  <si>
    <t>CD3870</t>
  </si>
  <si>
    <t>CD3871</t>
  </si>
  <si>
    <t>CB7753</t>
  </si>
  <si>
    <t>CB7754</t>
  </si>
  <si>
    <t>CB7755</t>
  </si>
  <si>
    <t>CB7756</t>
  </si>
  <si>
    <t>CB7757</t>
  </si>
  <si>
    <t>CB7758</t>
  </si>
  <si>
    <t>03D</t>
  </si>
  <si>
    <t>CB7759</t>
  </si>
  <si>
    <t>CB7760</t>
  </si>
  <si>
    <t>CB7761</t>
  </si>
  <si>
    <t>CB7762</t>
  </si>
  <si>
    <t>CB7763</t>
  </si>
  <si>
    <t>CB7764</t>
  </si>
  <si>
    <t>CB7765</t>
  </si>
  <si>
    <t>CB7766</t>
  </si>
  <si>
    <t>03N</t>
  </si>
  <si>
    <t>CB7767</t>
  </si>
  <si>
    <t>CB7768</t>
  </si>
  <si>
    <t>CB7769</t>
  </si>
  <si>
    <t>CB7770</t>
  </si>
  <si>
    <t>CB7771</t>
  </si>
  <si>
    <t>CB7772</t>
  </si>
  <si>
    <t>CB7773</t>
  </si>
  <si>
    <t>CB7774</t>
  </si>
  <si>
    <t>04D</t>
  </si>
  <si>
    <t>CB7775</t>
  </si>
  <si>
    <t>CB7776</t>
  </si>
  <si>
    <t>CB7777</t>
  </si>
  <si>
    <t>CB7778</t>
  </si>
  <si>
    <t>CB7779</t>
  </si>
  <si>
    <t>CB7780</t>
  </si>
  <si>
    <t>CB7781</t>
  </si>
  <si>
    <t>CB7782</t>
  </si>
  <si>
    <t>CB7783</t>
  </si>
  <si>
    <t>04N</t>
  </si>
  <si>
    <t>CB7784</t>
  </si>
  <si>
    <t>CB7785</t>
  </si>
  <si>
    <t>CB7786</t>
  </si>
  <si>
    <t>CB7787</t>
  </si>
  <si>
    <t>CB7788</t>
  </si>
  <si>
    <t>CB7789</t>
  </si>
  <si>
    <t>CB7790</t>
  </si>
  <si>
    <t>CB7791</t>
  </si>
  <si>
    <t>CB7792</t>
  </si>
  <si>
    <t>CB7793</t>
  </si>
  <si>
    <t>CB7794</t>
  </si>
  <si>
    <t>CB7795</t>
  </si>
  <si>
    <t>CB7796</t>
  </si>
  <si>
    <t>CB7797</t>
  </si>
  <si>
    <t>CB7798</t>
  </si>
  <si>
    <t>CB7799</t>
  </si>
  <si>
    <t>CB7800</t>
  </si>
  <si>
    <t>CB7801</t>
  </si>
  <si>
    <t>CB7802</t>
  </si>
  <si>
    <t>CB7803</t>
  </si>
  <si>
    <t>CB7804</t>
  </si>
  <si>
    <t>CB7805</t>
  </si>
  <si>
    <t>CB7806</t>
  </si>
  <si>
    <t>CB7807</t>
  </si>
  <si>
    <t>CB7808</t>
  </si>
  <si>
    <t>CB7809</t>
  </si>
  <si>
    <t>CB7810</t>
  </si>
  <si>
    <t>CB7811</t>
  </si>
  <si>
    <t>CB7812</t>
  </si>
  <si>
    <t>CB7813</t>
  </si>
  <si>
    <t>CB7814</t>
  </si>
  <si>
    <t>CB7815</t>
  </si>
  <si>
    <t>CB7816</t>
  </si>
  <si>
    <t>CB7817</t>
  </si>
  <si>
    <t>CB7818</t>
  </si>
  <si>
    <t>CB7819</t>
  </si>
  <si>
    <t>CB7820</t>
  </si>
  <si>
    <t>CB7821</t>
  </si>
  <si>
    <t>CB7822</t>
  </si>
  <si>
    <t>CB7823</t>
  </si>
  <si>
    <t>CB7824</t>
  </si>
  <si>
    <t>CD3872</t>
  </si>
  <si>
    <t>AA0491</t>
  </si>
  <si>
    <t>CD3873</t>
  </si>
  <si>
    <t>CD3874</t>
  </si>
  <si>
    <t>CD3875</t>
  </si>
  <si>
    <t>CD3876</t>
  </si>
  <si>
    <t>CD3877</t>
  </si>
  <si>
    <t>CD3878</t>
  </si>
  <si>
    <t>CD3879</t>
  </si>
  <si>
    <t>CD3880</t>
  </si>
  <si>
    <t>CD3881</t>
  </si>
  <si>
    <t>CD3882</t>
  </si>
  <si>
    <t>CD3883</t>
  </si>
  <si>
    <t>CD3884</t>
  </si>
  <si>
    <t>CD3885</t>
  </si>
  <si>
    <t>CD3886</t>
  </si>
  <si>
    <t>CD3887</t>
  </si>
  <si>
    <t>CD3888</t>
  </si>
  <si>
    <t>CD3889</t>
  </si>
  <si>
    <t>CD3890</t>
  </si>
  <si>
    <t>CD3891</t>
  </si>
  <si>
    <t>CD3892</t>
  </si>
  <si>
    <t>CD3893</t>
  </si>
  <si>
    <t>CD3894</t>
  </si>
  <si>
    <t>CD3895</t>
  </si>
  <si>
    <t>CB7825</t>
  </si>
  <si>
    <t>CB7826</t>
  </si>
  <si>
    <t>CB7827</t>
  </si>
  <si>
    <t>CB7828</t>
  </si>
  <si>
    <t>CB7829</t>
  </si>
  <si>
    <t>CB7830</t>
  </si>
  <si>
    <t>CB7831</t>
  </si>
  <si>
    <t>CB7832</t>
  </si>
  <si>
    <t>CB7833</t>
  </si>
  <si>
    <t>CB7834</t>
  </si>
  <si>
    <t>CB7835</t>
  </si>
  <si>
    <t>CB7836</t>
  </si>
  <si>
    <t>CB7837</t>
  </si>
  <si>
    <t>CB7838</t>
  </si>
  <si>
    <t>CB7839</t>
  </si>
  <si>
    <t>CB7840</t>
  </si>
  <si>
    <t>CB7841</t>
  </si>
  <si>
    <t>CB7842</t>
  </si>
  <si>
    <t>CB7843</t>
  </si>
  <si>
    <t>CB7844</t>
  </si>
  <si>
    <t>CB7845</t>
  </si>
  <si>
    <t>CB7846</t>
  </si>
  <si>
    <t>CB7847</t>
  </si>
  <si>
    <t>CB7848</t>
  </si>
  <si>
    <t>CB7849</t>
  </si>
  <si>
    <t>AA0493</t>
  </si>
  <si>
    <t>10N</t>
  </si>
  <si>
    <t>CB7850</t>
  </si>
  <si>
    <t>CB7851</t>
  </si>
  <si>
    <t>CB7852</t>
  </si>
  <si>
    <t>CB7853</t>
  </si>
  <si>
    <t>CB7854</t>
  </si>
  <si>
    <t>CB7855</t>
  </si>
  <si>
    <t>CB7856</t>
  </si>
  <si>
    <t>11D</t>
  </si>
  <si>
    <t>CB7857</t>
  </si>
  <si>
    <t>CB7858</t>
  </si>
  <si>
    <t>CB7859</t>
  </si>
  <si>
    <t>CB7860</t>
  </si>
  <si>
    <t>CB7861</t>
  </si>
  <si>
    <t>CB7862</t>
  </si>
  <si>
    <t>CB7863</t>
  </si>
  <si>
    <t>CB7864</t>
  </si>
  <si>
    <t>CB7865</t>
  </si>
  <si>
    <t>CB7866</t>
  </si>
  <si>
    <t>CB7867</t>
  </si>
  <si>
    <t>CB7868</t>
  </si>
  <si>
    <t>CB7869</t>
  </si>
  <si>
    <t>CB7870</t>
  </si>
  <si>
    <t>CB7871</t>
  </si>
  <si>
    <t>CB7872</t>
  </si>
  <si>
    <t>CB7873</t>
  </si>
  <si>
    <t>CB7874</t>
  </si>
  <si>
    <t>AA0494</t>
  </si>
  <si>
    <t>CB7875</t>
  </si>
  <si>
    <t>CB7876</t>
  </si>
  <si>
    <t>CB7877</t>
  </si>
  <si>
    <t>CB7878</t>
  </si>
  <si>
    <t>CB7879</t>
  </si>
  <si>
    <t>12N</t>
  </si>
  <si>
    <t>CB7880</t>
  </si>
  <si>
    <t>CB7881</t>
  </si>
  <si>
    <t>CB7882</t>
  </si>
  <si>
    <t>CB7883</t>
  </si>
  <si>
    <t>CB7884</t>
  </si>
  <si>
    <t>CB7885</t>
  </si>
  <si>
    <t>CB7886</t>
  </si>
  <si>
    <t>CB7887</t>
  </si>
  <si>
    <t>CB7888</t>
  </si>
  <si>
    <t>CB7889</t>
  </si>
  <si>
    <t>CB7890</t>
  </si>
  <si>
    <t>CB7891</t>
  </si>
  <si>
    <t>CB7892</t>
  </si>
  <si>
    <t>CB7893</t>
  </si>
  <si>
    <t>CB7894</t>
  </si>
  <si>
    <t>CB7895</t>
  </si>
  <si>
    <t>CB7896</t>
  </si>
  <si>
    <t>CD3896</t>
  </si>
  <si>
    <t>AA0495</t>
  </si>
  <si>
    <t>CD3897</t>
  </si>
  <si>
    <t>CD3898</t>
  </si>
  <si>
    <t>CD3899</t>
  </si>
  <si>
    <t>CD3900</t>
  </si>
  <si>
    <t>CD3901</t>
  </si>
  <si>
    <t>CD3902</t>
  </si>
  <si>
    <t>CD3903</t>
  </si>
  <si>
    <t>CD3904</t>
  </si>
  <si>
    <t>CD3905</t>
  </si>
  <si>
    <t>CD3906</t>
  </si>
  <si>
    <t>CD3907</t>
  </si>
  <si>
    <t>CD3908</t>
  </si>
  <si>
    <t>CD3909</t>
  </si>
  <si>
    <t>CD3910</t>
  </si>
  <si>
    <t>CD3911</t>
  </si>
  <si>
    <t>CD3912</t>
  </si>
  <si>
    <t>CD3913</t>
  </si>
  <si>
    <t>CD3914</t>
  </si>
  <si>
    <t>CD3915</t>
  </si>
  <si>
    <t>CD3916</t>
  </si>
  <si>
    <t>CD3917</t>
  </si>
  <si>
    <t>CD3918</t>
  </si>
  <si>
    <t>CD3919</t>
  </si>
  <si>
    <t>CB7897</t>
  </si>
  <si>
    <t>AA0496</t>
  </si>
  <si>
    <t>CB7898</t>
  </si>
  <si>
    <t>CB7899</t>
  </si>
  <si>
    <t>CB7900</t>
  </si>
  <si>
    <t>CB7901</t>
  </si>
  <si>
    <t>CB7902</t>
  </si>
  <si>
    <t>CB7903</t>
  </si>
  <si>
    <t>CB7904</t>
  </si>
  <si>
    <t>CB7905</t>
  </si>
  <si>
    <t>CB7906</t>
  </si>
  <si>
    <t>CB7907</t>
  </si>
  <si>
    <t>CB7908</t>
  </si>
  <si>
    <t>CB7909</t>
  </si>
  <si>
    <t>CB7910</t>
  </si>
  <si>
    <t>CB7911</t>
  </si>
  <si>
    <t>CB7912</t>
  </si>
  <si>
    <t>CB7913</t>
  </si>
  <si>
    <t>CB7914</t>
  </si>
  <si>
    <t>CB7915</t>
  </si>
  <si>
    <t>CB7916</t>
  </si>
  <si>
    <t>CB7917</t>
  </si>
  <si>
    <t>CB7918</t>
  </si>
  <si>
    <t>CB7919</t>
  </si>
  <si>
    <t>CB7920</t>
  </si>
  <si>
    <t>CB7921</t>
  </si>
  <si>
    <t>AA0497</t>
  </si>
  <si>
    <t>18N</t>
  </si>
  <si>
    <t>CB7922</t>
  </si>
  <si>
    <t>CB7923</t>
  </si>
  <si>
    <t>CB7924</t>
  </si>
  <si>
    <t>CB7925</t>
  </si>
  <si>
    <t>CB7926</t>
  </si>
  <si>
    <t>CB7927</t>
  </si>
  <si>
    <t>CB7928</t>
  </si>
  <si>
    <t>CB7929</t>
  </si>
  <si>
    <t>CB7930</t>
  </si>
  <si>
    <t>CB7931</t>
  </si>
  <si>
    <t>CB7932</t>
  </si>
  <si>
    <t>CB7933</t>
  </si>
  <si>
    <t>CB7934</t>
  </si>
  <si>
    <t>CB7935</t>
  </si>
  <si>
    <t>CB7936</t>
  </si>
  <si>
    <t>CB7937</t>
  </si>
  <si>
    <t>CB7938</t>
  </si>
  <si>
    <t>CB7939</t>
  </si>
  <si>
    <t>CB7940</t>
  </si>
  <si>
    <t>CB7941</t>
  </si>
  <si>
    <t>CB7942</t>
  </si>
  <si>
    <t>CB7943</t>
  </si>
  <si>
    <t>CB7944</t>
  </si>
  <si>
    <t>CB7945</t>
  </si>
  <si>
    <t>AA0498</t>
  </si>
  <si>
    <t>CB7946</t>
  </si>
  <si>
    <t>CB7947</t>
  </si>
  <si>
    <t>CB7948</t>
  </si>
  <si>
    <t>CB7949</t>
  </si>
  <si>
    <t>CB7950</t>
  </si>
  <si>
    <t>CB7951</t>
  </si>
  <si>
    <t>CB7952</t>
  </si>
  <si>
    <t>CB7953</t>
  </si>
  <si>
    <t>CB7954</t>
  </si>
  <si>
    <t>CB7955</t>
  </si>
  <si>
    <t>CB7956</t>
  </si>
  <si>
    <t>CB7957</t>
  </si>
  <si>
    <t>CB7958</t>
  </si>
  <si>
    <t>CB7959</t>
  </si>
  <si>
    <t>CB7960</t>
  </si>
  <si>
    <t>CB7961</t>
  </si>
  <si>
    <t>CB7962</t>
  </si>
  <si>
    <t>CB7963</t>
  </si>
  <si>
    <t>CB7964</t>
  </si>
  <si>
    <t>CB7965</t>
  </si>
  <si>
    <t>CB7966</t>
  </si>
  <si>
    <t>CB7967</t>
  </si>
  <si>
    <t>CB7968</t>
  </si>
  <si>
    <t>CB7969</t>
  </si>
  <si>
    <t>AA0499</t>
  </si>
  <si>
    <t>CB7970</t>
  </si>
  <si>
    <t>CB7971</t>
  </si>
  <si>
    <t>CB7972</t>
  </si>
  <si>
    <t>CB7973</t>
  </si>
  <si>
    <t>CB7974</t>
  </si>
  <si>
    <t>CB7975</t>
  </si>
  <si>
    <t>CB7976</t>
  </si>
  <si>
    <t>CB7977</t>
  </si>
  <si>
    <t>CB7978</t>
  </si>
  <si>
    <t>CB7979</t>
  </si>
  <si>
    <t>CB7980</t>
  </si>
  <si>
    <t>CB7981</t>
  </si>
  <si>
    <t>CB7982</t>
  </si>
  <si>
    <t>CB7983</t>
  </si>
  <si>
    <t>CB7984</t>
  </si>
  <si>
    <t>CB7985</t>
  </si>
  <si>
    <t>CB7986</t>
  </si>
  <si>
    <t>CB7987</t>
  </si>
  <si>
    <t>CB7988</t>
  </si>
  <si>
    <t>CB7989</t>
  </si>
  <si>
    <t>CB7990</t>
  </si>
  <si>
    <t>CB7991</t>
  </si>
  <si>
    <t>CB7992</t>
  </si>
  <si>
    <t>CB7993</t>
  </si>
  <si>
    <t>CB7994</t>
  </si>
  <si>
    <t>CB7995</t>
  </si>
  <si>
    <t>CB7996</t>
  </si>
  <si>
    <t>CB7997</t>
  </si>
  <si>
    <t>CB7998</t>
  </si>
  <si>
    <t>CB7999</t>
  </si>
  <si>
    <t>CB8000</t>
  </si>
  <si>
    <t>CB8001</t>
  </si>
  <si>
    <t>CB8002</t>
  </si>
  <si>
    <t>CB8003</t>
  </si>
  <si>
    <t>CB8004</t>
  </si>
  <si>
    <t>CB8005</t>
  </si>
  <si>
    <t>CB8006</t>
  </si>
  <si>
    <t>CB8007</t>
  </si>
  <si>
    <t>CB8008</t>
  </si>
  <si>
    <t>CB8009</t>
  </si>
  <si>
    <t>CB8010</t>
  </si>
  <si>
    <t>CB8011</t>
  </si>
  <si>
    <t>CB8012</t>
  </si>
  <si>
    <t>CB8013</t>
  </si>
  <si>
    <t>CB8014</t>
  </si>
  <si>
    <t>CB8015</t>
  </si>
  <si>
    <t>CB8016</t>
  </si>
  <si>
    <t>CD3920</t>
  </si>
  <si>
    <t>AA0501</t>
  </si>
  <si>
    <t>CD3921</t>
  </si>
  <si>
    <t>CD3922</t>
  </si>
  <si>
    <t>CD3923</t>
  </si>
  <si>
    <t>CD3924</t>
  </si>
  <si>
    <t>CD3925</t>
  </si>
  <si>
    <t>CD3926</t>
  </si>
  <si>
    <t>CD3927</t>
  </si>
  <si>
    <t>CD3928</t>
  </si>
  <si>
    <t>CD3929</t>
  </si>
  <si>
    <t>CD3930</t>
  </si>
  <si>
    <t>CD3931</t>
  </si>
  <si>
    <t>CD3932</t>
  </si>
  <si>
    <t>CD3933</t>
  </si>
  <si>
    <t>CD3934</t>
  </si>
  <si>
    <t>CD3935</t>
  </si>
  <si>
    <t>CD3936</t>
  </si>
  <si>
    <t>CD3937</t>
  </si>
  <si>
    <t>CD3938</t>
  </si>
  <si>
    <t>CD3939</t>
  </si>
  <si>
    <t>CD3940</t>
  </si>
  <si>
    <t>CD3941</t>
  </si>
  <si>
    <t>CD3942</t>
  </si>
  <si>
    <t>CD3943</t>
  </si>
  <si>
    <t>CD3944</t>
  </si>
  <si>
    <t>AA0502</t>
  </si>
  <si>
    <t>CD3945</t>
  </si>
  <si>
    <t>CD3946</t>
  </si>
  <si>
    <t>CD3947</t>
  </si>
  <si>
    <t>CD3948</t>
  </si>
  <si>
    <t>CD3949</t>
  </si>
  <si>
    <t>CD3950</t>
  </si>
  <si>
    <t>CD3951</t>
  </si>
  <si>
    <t>CD3952</t>
  </si>
  <si>
    <t>CD3953</t>
  </si>
  <si>
    <t>CD3954</t>
  </si>
  <si>
    <t>CD3955</t>
  </si>
  <si>
    <t>CD3956</t>
  </si>
  <si>
    <t>CD3957</t>
  </si>
  <si>
    <t>CD3958</t>
  </si>
  <si>
    <t>CD3959</t>
  </si>
  <si>
    <t>CD3960</t>
  </si>
  <si>
    <t>CD3961</t>
  </si>
  <si>
    <t>CD3962</t>
  </si>
  <si>
    <t>CD3963</t>
  </si>
  <si>
    <t>CD3964</t>
  </si>
  <si>
    <t>CD3965</t>
  </si>
  <si>
    <t>CD3966</t>
  </si>
  <si>
    <t>CD3967</t>
  </si>
  <si>
    <t>CB8017</t>
  </si>
  <si>
    <t>AA0503</t>
  </si>
  <si>
    <t>CB8018</t>
  </si>
  <si>
    <t>CB8019</t>
  </si>
  <si>
    <t>CB8020</t>
  </si>
  <si>
    <t>CB8021</t>
  </si>
  <si>
    <t>CB8022</t>
  </si>
  <si>
    <t>CB8023</t>
  </si>
  <si>
    <t>CB8024</t>
  </si>
  <si>
    <t>CB8025</t>
  </si>
  <si>
    <t>CB8026</t>
  </si>
  <si>
    <t>CB8027</t>
  </si>
  <si>
    <t>CB8028</t>
  </si>
  <si>
    <t>CB8029</t>
  </si>
  <si>
    <t>CB8030</t>
  </si>
  <si>
    <t>CB8031</t>
  </si>
  <si>
    <t>CB8032</t>
  </si>
  <si>
    <t>CB8033</t>
  </si>
  <si>
    <t>CB8034</t>
  </si>
  <si>
    <t>CB8035</t>
  </si>
  <si>
    <t>CB8036</t>
  </si>
  <si>
    <t>CB8037</t>
  </si>
  <si>
    <t>24D</t>
  </si>
  <si>
    <t>CB8038</t>
  </si>
  <si>
    <t>CB8039</t>
  </si>
  <si>
    <t>CB8040</t>
  </si>
  <si>
    <t>CB8041</t>
  </si>
  <si>
    <t>AA0504</t>
  </si>
  <si>
    <t>CB8042</t>
  </si>
  <si>
    <t>CB8043</t>
  </si>
  <si>
    <t>CB8044</t>
  </si>
  <si>
    <t>CB8045</t>
  </si>
  <si>
    <t>CB8046</t>
  </si>
  <si>
    <t>CB8047</t>
  </si>
  <si>
    <t>CB8048</t>
  </si>
  <si>
    <t>CB8049</t>
  </si>
  <si>
    <t>24N</t>
  </si>
  <si>
    <t>CB8050</t>
  </si>
  <si>
    <t>CB8051</t>
  </si>
  <si>
    <t>CB8052</t>
  </si>
  <si>
    <t>CB8053</t>
  </si>
  <si>
    <t>CB8054</t>
  </si>
  <si>
    <t>CB8055</t>
  </si>
  <si>
    <t>CB8056</t>
  </si>
  <si>
    <t>CB8057</t>
  </si>
  <si>
    <t>CB8058</t>
  </si>
  <si>
    <t>CB8059</t>
  </si>
  <si>
    <t>CB8060</t>
  </si>
  <si>
    <t>CB8061</t>
  </si>
  <si>
    <t>CB8062</t>
  </si>
  <si>
    <t>CB8063</t>
  </si>
  <si>
    <t>CB8064</t>
  </si>
  <si>
    <t>CD3968</t>
  </si>
  <si>
    <t>AA0507</t>
  </si>
  <si>
    <t>CD3969</t>
  </si>
  <si>
    <t>CD3970</t>
  </si>
  <si>
    <t>CD3971</t>
  </si>
  <si>
    <t>CD3972</t>
  </si>
  <si>
    <t>CD3973</t>
  </si>
  <si>
    <t>CD3974</t>
  </si>
  <si>
    <t>CD3975</t>
  </si>
  <si>
    <t>CD3976</t>
  </si>
  <si>
    <t>CD3977</t>
  </si>
  <si>
    <t>CD3978</t>
  </si>
  <si>
    <t>CD3979</t>
  </si>
  <si>
    <t>CD3980</t>
  </si>
  <si>
    <t>CD3981</t>
  </si>
  <si>
    <t>CD3982</t>
  </si>
  <si>
    <t>CD3983</t>
  </si>
  <si>
    <t>CD3984</t>
  </si>
  <si>
    <t>CD3985</t>
  </si>
  <si>
    <t>CD3986</t>
  </si>
  <si>
    <t>25D</t>
  </si>
  <si>
    <t>CD3987</t>
  </si>
  <si>
    <t>CD3988</t>
  </si>
  <si>
    <t>CD3989</t>
  </si>
  <si>
    <t>CD3990</t>
  </si>
  <si>
    <t>CD3991</t>
  </si>
  <si>
    <t>CB8065</t>
  </si>
  <si>
    <t>AA0505</t>
  </si>
  <si>
    <t>CB8066</t>
  </si>
  <si>
    <t>CB8067</t>
  </si>
  <si>
    <t>CB8068</t>
  </si>
  <si>
    <t>CB8069</t>
  </si>
  <si>
    <t>CB8070</t>
  </si>
  <si>
    <t>CB8071</t>
  </si>
  <si>
    <t>CB8072</t>
  </si>
  <si>
    <t>CB8073</t>
  </si>
  <si>
    <t>CB8074</t>
  </si>
  <si>
    <t>CB8075</t>
  </si>
  <si>
    <t>CB8076</t>
  </si>
  <si>
    <t>CB8077</t>
  </si>
  <si>
    <t>CB8078</t>
  </si>
  <si>
    <t>CB8079</t>
  </si>
  <si>
    <t>CB8080</t>
  </si>
  <si>
    <t>CB8081</t>
  </si>
  <si>
    <t>CB8082</t>
  </si>
  <si>
    <t>CB8083</t>
  </si>
  <si>
    <t>CB8084</t>
  </si>
  <si>
    <t>CB8085</t>
  </si>
  <si>
    <t>CB8086</t>
  </si>
  <si>
    <t>CB8087</t>
  </si>
  <si>
    <t>CB8088</t>
  </si>
  <si>
    <t>CB8089</t>
  </si>
  <si>
    <t>AA0506</t>
  </si>
  <si>
    <t>CB8090</t>
  </si>
  <si>
    <t>CB8091</t>
  </si>
  <si>
    <t>CB8092</t>
  </si>
  <si>
    <t>CB8093</t>
  </si>
  <si>
    <t>CB8094</t>
  </si>
  <si>
    <t>CB8095</t>
  </si>
  <si>
    <t>CB8096</t>
  </si>
  <si>
    <t>CB8097</t>
  </si>
  <si>
    <t>CB8098</t>
  </si>
  <si>
    <t>CB8099</t>
  </si>
  <si>
    <t>CB8100</t>
  </si>
  <si>
    <t>CB8101</t>
  </si>
  <si>
    <t>CB8102</t>
  </si>
  <si>
    <t>CB8103</t>
  </si>
  <si>
    <t>CB8104</t>
  </si>
  <si>
    <t>CB8105</t>
  </si>
  <si>
    <t>CB8106</t>
  </si>
  <si>
    <t>CB8107</t>
  </si>
  <si>
    <t>CB8108</t>
  </si>
  <si>
    <t>CB8109</t>
  </si>
  <si>
    <t>CB8110</t>
  </si>
  <si>
    <t>CB8111</t>
  </si>
  <si>
    <t>CB8112</t>
  </si>
  <si>
    <t>CB8113</t>
  </si>
  <si>
    <t>AA0508</t>
  </si>
  <si>
    <t>CB8114</t>
  </si>
  <si>
    <t>CB8115</t>
  </si>
  <si>
    <t>CB8116</t>
  </si>
  <si>
    <t>CB8117</t>
  </si>
  <si>
    <t>CB8118</t>
  </si>
  <si>
    <t>CB8119</t>
  </si>
  <si>
    <t>CB8120</t>
  </si>
  <si>
    <t>CB8121</t>
  </si>
  <si>
    <t>CB8122</t>
  </si>
  <si>
    <t>CB8123</t>
  </si>
  <si>
    <t>CB8124</t>
  </si>
  <si>
    <t>CB8125</t>
  </si>
  <si>
    <t>CB8126</t>
  </si>
  <si>
    <t>CB8127</t>
  </si>
  <si>
    <t>CB8128</t>
  </si>
  <si>
    <t>CB8129</t>
  </si>
  <si>
    <t>CB8130</t>
  </si>
  <si>
    <t>CB8131</t>
  </si>
  <si>
    <t>CB8132</t>
  </si>
  <si>
    <t>CB8133</t>
  </si>
  <si>
    <t>CB8134</t>
  </si>
  <si>
    <t>CB8135</t>
  </si>
  <si>
    <t>CB8136</t>
  </si>
  <si>
    <t>CB8137</t>
  </si>
  <si>
    <t>AA0509</t>
  </si>
  <si>
    <t>CB8138</t>
  </si>
  <si>
    <t>CB8139</t>
  </si>
  <si>
    <t>CB8140</t>
  </si>
  <si>
    <t>CB8141</t>
  </si>
  <si>
    <t>CB8142</t>
  </si>
  <si>
    <t>CB8143</t>
  </si>
  <si>
    <t>CB8144</t>
  </si>
  <si>
    <t>CB8145</t>
  </si>
  <si>
    <t>CB8146</t>
  </si>
  <si>
    <t>CB8147</t>
  </si>
  <si>
    <t>CB8148</t>
  </si>
  <si>
    <t>CB8149</t>
  </si>
  <si>
    <t>CB8150</t>
  </si>
  <si>
    <t>CB8151</t>
  </si>
  <si>
    <t>CB8152</t>
  </si>
  <si>
    <t>CB8153</t>
  </si>
  <si>
    <t>CB8154</t>
  </si>
  <si>
    <t>CB8155</t>
  </si>
  <si>
    <t>CB8156</t>
  </si>
  <si>
    <t>CB8157</t>
  </si>
  <si>
    <t>CB8158</t>
  </si>
  <si>
    <t>CB8159</t>
  </si>
  <si>
    <t>CB8160</t>
  </si>
  <si>
    <t>CB8161</t>
  </si>
  <si>
    <t>AA0510</t>
  </si>
  <si>
    <t>CB8162</t>
  </si>
  <si>
    <t>CB8163</t>
  </si>
  <si>
    <t>CB8164</t>
  </si>
  <si>
    <t>CB8165</t>
  </si>
  <si>
    <t>CB8166</t>
  </si>
  <si>
    <t>CB8167</t>
  </si>
  <si>
    <t>CB8168</t>
  </si>
  <si>
    <t>CB8169</t>
  </si>
  <si>
    <t>CB8170</t>
  </si>
  <si>
    <t>CB8171</t>
  </si>
  <si>
    <t>CB8172</t>
  </si>
  <si>
    <t>CB8173</t>
  </si>
  <si>
    <t>CB8174</t>
  </si>
  <si>
    <t>CB8175</t>
  </si>
  <si>
    <t>CB8176</t>
  </si>
  <si>
    <t>CB8177</t>
  </si>
  <si>
    <t>CB8178</t>
  </si>
  <si>
    <t>CB8179</t>
  </si>
  <si>
    <t>CB8180</t>
  </si>
  <si>
    <t>CB8181</t>
  </si>
  <si>
    <t>CB8182</t>
  </si>
  <si>
    <t>CB8183</t>
  </si>
  <si>
    <t>CB8184</t>
  </si>
  <si>
    <t>CB8185</t>
  </si>
  <si>
    <t>AA0511</t>
  </si>
  <si>
    <t>CB8186</t>
  </si>
  <si>
    <t>01N</t>
  </si>
  <si>
    <t>CB8187</t>
  </si>
  <si>
    <t>CB8188</t>
  </si>
  <si>
    <t>CB8189</t>
  </si>
  <si>
    <t>CB8190</t>
  </si>
  <si>
    <t>CB8191</t>
  </si>
  <si>
    <t>CB8192</t>
  </si>
  <si>
    <t>CB8193</t>
  </si>
  <si>
    <t>CB8194</t>
  </si>
  <si>
    <t>CB8195</t>
  </si>
  <si>
    <t>CB8196</t>
  </si>
  <si>
    <t>CB8197</t>
  </si>
  <si>
    <t>CB8198</t>
  </si>
  <si>
    <t>CB8199</t>
  </si>
  <si>
    <t>CB8200</t>
  </si>
  <si>
    <t>CB8201</t>
  </si>
  <si>
    <t>CB8202</t>
  </si>
  <si>
    <t>CB8203</t>
  </si>
  <si>
    <t>CB8204</t>
  </si>
  <si>
    <t>CB8205</t>
  </si>
  <si>
    <t>CB8206</t>
  </si>
  <si>
    <t>CB8207</t>
  </si>
  <si>
    <t>CB8208</t>
  </si>
  <si>
    <t>CD3992</t>
  </si>
  <si>
    <t>AA0512</t>
  </si>
  <si>
    <t>CD3993</t>
  </si>
  <si>
    <t>CD3994</t>
  </si>
  <si>
    <t>CD3995</t>
  </si>
  <si>
    <t>CD3996</t>
  </si>
  <si>
    <t>CD3997</t>
  </si>
  <si>
    <t>CD3998</t>
  </si>
  <si>
    <t>CD3999</t>
  </si>
  <si>
    <t>CD4000</t>
  </si>
  <si>
    <t>CD4001</t>
  </si>
  <si>
    <t>CD4002</t>
  </si>
  <si>
    <t>CD4003</t>
  </si>
  <si>
    <t>CD4004</t>
  </si>
  <si>
    <t>CD4005</t>
  </si>
  <si>
    <t>CD4006</t>
  </si>
  <si>
    <t>CD4007</t>
  </si>
  <si>
    <t>CD4008</t>
  </si>
  <si>
    <t>CD4009</t>
  </si>
  <si>
    <t>CD4010</t>
  </si>
  <si>
    <t>CD4011</t>
  </si>
  <si>
    <t>CD4012</t>
  </si>
  <si>
    <t>CD4013</t>
  </si>
  <si>
    <t>CD4014</t>
  </si>
  <si>
    <t>CD4015</t>
  </si>
  <si>
    <t>CB8209</t>
  </si>
  <si>
    <t>AA0513</t>
  </si>
  <si>
    <t>CB8210</t>
  </si>
  <si>
    <t>CB8211</t>
  </si>
  <si>
    <t>CB8212</t>
  </si>
  <si>
    <t>CB8213</t>
  </si>
  <si>
    <t>CB8214</t>
  </si>
  <si>
    <t>CB8215</t>
  </si>
  <si>
    <t>CB8216</t>
  </si>
  <si>
    <t>CB8217</t>
  </si>
  <si>
    <t>CB8218</t>
  </si>
  <si>
    <t>CB8219</t>
  </si>
  <si>
    <t>CB8220</t>
  </si>
  <si>
    <t>CB8221</t>
  </si>
  <si>
    <t>CB8222</t>
  </si>
  <si>
    <t>CB8223</t>
  </si>
  <si>
    <t>CB8224</t>
  </si>
  <si>
    <t>CB8225</t>
  </si>
  <si>
    <t>CB8226</t>
  </si>
  <si>
    <t>CB8227</t>
  </si>
  <si>
    <t>CB8228</t>
  </si>
  <si>
    <t>CB8229</t>
  </si>
  <si>
    <t>CB8230</t>
  </si>
  <si>
    <t>CB8231</t>
  </si>
  <si>
    <t>CB8232</t>
  </si>
  <si>
    <t>CB8233</t>
  </si>
  <si>
    <t>AA0514</t>
  </si>
  <si>
    <t>CB8234</t>
  </si>
  <si>
    <t>CB8235</t>
  </si>
  <si>
    <t>CB8236</t>
  </si>
  <si>
    <t>CB8237</t>
  </si>
  <si>
    <t>CB8238</t>
  </si>
  <si>
    <t>CB8239</t>
  </si>
  <si>
    <t>CB8240</t>
  </si>
  <si>
    <t>CB8241</t>
  </si>
  <si>
    <t>CB8242</t>
  </si>
  <si>
    <t>CB8243</t>
  </si>
  <si>
    <t>CB8244</t>
  </si>
  <si>
    <t>CB8245</t>
  </si>
  <si>
    <t>CB8246</t>
  </si>
  <si>
    <t>CB8247</t>
  </si>
  <si>
    <t>CB8248</t>
  </si>
  <si>
    <t>CB8249</t>
  </si>
  <si>
    <t>CB8250</t>
  </si>
  <si>
    <t>CB8251</t>
  </si>
  <si>
    <t>CB8252</t>
  </si>
  <si>
    <t>CB8253</t>
  </si>
  <si>
    <t>CB8254</t>
  </si>
  <si>
    <t>CB8255</t>
  </si>
  <si>
    <t>CB8256</t>
  </si>
  <si>
    <t>CB8257</t>
  </si>
  <si>
    <t>AA0515</t>
  </si>
  <si>
    <t>CB8258</t>
  </si>
  <si>
    <t>CB8259</t>
  </si>
  <si>
    <t>CB8260</t>
  </si>
  <si>
    <t>CB8261</t>
  </si>
  <si>
    <t>CB8262</t>
  </si>
  <si>
    <t>CB8263</t>
  </si>
  <si>
    <t>CB8264</t>
  </si>
  <si>
    <t>CB8265</t>
  </si>
  <si>
    <t>CB8266</t>
  </si>
  <si>
    <t>CB8267</t>
  </si>
  <si>
    <t>CB8268</t>
  </si>
  <si>
    <t>CB8269</t>
  </si>
  <si>
    <t>CB8270</t>
  </si>
  <si>
    <t>CB8271</t>
  </si>
  <si>
    <t>CB8272</t>
  </si>
  <si>
    <t>CB8273</t>
  </si>
  <si>
    <t>CB8274</t>
  </si>
  <si>
    <t>CB8275</t>
  </si>
  <si>
    <t>CB8276</t>
  </si>
  <si>
    <t>CB8277</t>
  </si>
  <si>
    <t>CB8278</t>
  </si>
  <si>
    <t>CB8279</t>
  </si>
  <si>
    <t>CB8280</t>
  </si>
  <si>
    <t>CB8281</t>
  </si>
  <si>
    <t>AA0516</t>
  </si>
  <si>
    <t>CB8282</t>
  </si>
  <si>
    <t>CB8283</t>
  </si>
  <si>
    <t>CB8284</t>
  </si>
  <si>
    <t>CB8285</t>
  </si>
  <si>
    <t>CB8286</t>
  </si>
  <si>
    <t>CB8287</t>
  </si>
  <si>
    <t>CB8288</t>
  </si>
  <si>
    <t>CB8289</t>
  </si>
  <si>
    <t>CB8290</t>
  </si>
  <si>
    <t>CB8291</t>
  </si>
  <si>
    <t>CB8292</t>
  </si>
  <si>
    <t>CB8293</t>
  </si>
  <si>
    <t>CB8294</t>
  </si>
  <si>
    <t>CB8295</t>
  </si>
  <si>
    <t>CB8296</t>
  </si>
  <si>
    <t>CB8297</t>
  </si>
  <si>
    <t>CB8298</t>
  </si>
  <si>
    <t>CB8299</t>
  </si>
  <si>
    <t>CB8300</t>
  </si>
  <si>
    <t>CB8301</t>
  </si>
  <si>
    <t>CB8302</t>
  </si>
  <si>
    <t>CB8303</t>
  </si>
  <si>
    <t>CB8304</t>
  </si>
  <si>
    <t>CD4016</t>
  </si>
  <si>
    <t>AA0517</t>
  </si>
  <si>
    <t>CD4017</t>
  </si>
  <si>
    <t>CD4018</t>
  </si>
  <si>
    <t>CD4019</t>
  </si>
  <si>
    <t>CD4020</t>
  </si>
  <si>
    <t>CD4021</t>
  </si>
  <si>
    <t>CD4022</t>
  </si>
  <si>
    <t>CD4023</t>
  </si>
  <si>
    <t>CD4024</t>
  </si>
  <si>
    <t>CD4025</t>
  </si>
  <si>
    <t>CD4026</t>
  </si>
  <si>
    <t>CD4027</t>
  </si>
  <si>
    <t>CD4028</t>
  </si>
  <si>
    <t>CD4029</t>
  </si>
  <si>
    <t>CD4030</t>
  </si>
  <si>
    <t>CD4031</t>
  </si>
  <si>
    <t>CD4032</t>
  </si>
  <si>
    <t>CD4033</t>
  </si>
  <si>
    <t>CD4034</t>
  </si>
  <si>
    <t>CD4035</t>
  </si>
  <si>
    <t>CD4036</t>
  </si>
  <si>
    <t>CD4037</t>
  </si>
  <si>
    <t>CD4038</t>
  </si>
  <si>
    <t>CD4039</t>
  </si>
  <si>
    <t>CB8305</t>
  </si>
  <si>
    <t>AA0518</t>
  </si>
  <si>
    <t>CB8306</t>
  </si>
  <si>
    <t>CB8307</t>
  </si>
  <si>
    <t>CB8308</t>
  </si>
  <si>
    <t>CB8309</t>
  </si>
  <si>
    <t>CB8310</t>
  </si>
  <si>
    <t>CB8311</t>
  </si>
  <si>
    <t>CB8312</t>
  </si>
  <si>
    <t>CB8313</t>
  </si>
  <si>
    <t>CB8314</t>
  </si>
  <si>
    <t>CB8315</t>
  </si>
  <si>
    <t>CB8316</t>
  </si>
  <si>
    <t>CB8317</t>
  </si>
  <si>
    <t>CB8318</t>
  </si>
  <si>
    <t>CB8319</t>
  </si>
  <si>
    <t>CB8320</t>
  </si>
  <si>
    <t>CB8321</t>
  </si>
  <si>
    <t>CB8322</t>
  </si>
  <si>
    <t>CB8323</t>
  </si>
  <si>
    <t>CB8324</t>
  </si>
  <si>
    <t>CB8325</t>
  </si>
  <si>
    <t>CB8326</t>
  </si>
  <si>
    <t>CB8327</t>
  </si>
  <si>
    <t>CB8328</t>
  </si>
  <si>
    <t>CB8329</t>
  </si>
  <si>
    <t>AA0519</t>
  </si>
  <si>
    <t>CB8330</t>
  </si>
  <si>
    <t>CB8331</t>
  </si>
  <si>
    <t>CB8332</t>
  </si>
  <si>
    <t>CB8333</t>
  </si>
  <si>
    <t>CB8334</t>
  </si>
  <si>
    <t>CB8335</t>
  </si>
  <si>
    <t>CB8336</t>
  </si>
  <si>
    <t>CB8337</t>
  </si>
  <si>
    <t>CB8338</t>
  </si>
  <si>
    <t>CB8339</t>
  </si>
  <si>
    <t>CB8340</t>
  </si>
  <si>
    <t>CB8341</t>
  </si>
  <si>
    <t>CB8342</t>
  </si>
  <si>
    <t>CB8343</t>
  </si>
  <si>
    <t>CB8344</t>
  </si>
  <si>
    <t>CB8345</t>
  </si>
  <si>
    <t>CB8346</t>
  </si>
  <si>
    <t>CB8347</t>
  </si>
  <si>
    <t>CB8348</t>
  </si>
  <si>
    <t>CB8349</t>
  </si>
  <si>
    <t>CB8350</t>
  </si>
  <si>
    <t>CB8351</t>
  </si>
  <si>
    <t>CB8352</t>
  </si>
  <si>
    <t>CD4040</t>
  </si>
  <si>
    <t>AA0520</t>
  </si>
  <si>
    <t>CD4041</t>
  </si>
  <si>
    <t>CD4042</t>
  </si>
  <si>
    <t>CD4043</t>
  </si>
  <si>
    <t>CD4044</t>
  </si>
  <si>
    <t>CD4045</t>
  </si>
  <si>
    <t>CD4046</t>
  </si>
  <si>
    <t>CD4047</t>
  </si>
  <si>
    <t>CD4048</t>
  </si>
  <si>
    <t>CD4049</t>
  </si>
  <si>
    <t>CD4050</t>
  </si>
  <si>
    <t>CD4051</t>
  </si>
  <si>
    <t>CD4052</t>
  </si>
  <si>
    <t>CD4053</t>
  </si>
  <si>
    <t>CD4054</t>
  </si>
  <si>
    <t>CD4055</t>
  </si>
  <si>
    <t>CD4056</t>
  </si>
  <si>
    <t>CD4057</t>
  </si>
  <si>
    <t>CD4058</t>
  </si>
  <si>
    <t>CD4059</t>
  </si>
  <si>
    <t>CD4060</t>
  </si>
  <si>
    <t>CD4061</t>
  </si>
  <si>
    <t>CD4062</t>
  </si>
  <si>
    <t>CD4063</t>
  </si>
  <si>
    <t>CB8353</t>
  </si>
  <si>
    <t>AA0521</t>
  </si>
  <si>
    <t>CB8354</t>
  </si>
  <si>
    <t>CB8355</t>
  </si>
  <si>
    <t>CB8356</t>
  </si>
  <si>
    <t>CB8357</t>
  </si>
  <si>
    <t>CB8358</t>
  </si>
  <si>
    <t>CB8359</t>
  </si>
  <si>
    <t>CB8360</t>
  </si>
  <si>
    <t>CB8361</t>
  </si>
  <si>
    <t>CB8362</t>
  </si>
  <si>
    <t>CB8363</t>
  </si>
  <si>
    <t>CB8364</t>
  </si>
  <si>
    <t>CB8365</t>
  </si>
  <si>
    <t>CB8366</t>
  </si>
  <si>
    <t>CB8367</t>
  </si>
  <si>
    <t>CB8368</t>
  </si>
  <si>
    <t>CB8369</t>
  </si>
  <si>
    <t>CB8370</t>
  </si>
  <si>
    <t>CB8371</t>
  </si>
  <si>
    <t>CB8372</t>
  </si>
  <si>
    <t>CB8373</t>
  </si>
  <si>
    <t>CB8374</t>
  </si>
  <si>
    <t>CB8375</t>
  </si>
  <si>
    <t>CB8376</t>
  </si>
  <si>
    <t>CB8377</t>
  </si>
  <si>
    <t>AA0522</t>
  </si>
  <si>
    <t>CB8378</t>
  </si>
  <si>
    <t>CB8379</t>
  </si>
  <si>
    <t>CB8380</t>
  </si>
  <si>
    <t>31D</t>
  </si>
  <si>
    <t>CB8381</t>
  </si>
  <si>
    <t>CB8382</t>
  </si>
  <si>
    <t>CB8383</t>
  </si>
  <si>
    <t>CB8384</t>
  </si>
  <si>
    <t>CB8385</t>
  </si>
  <si>
    <t>31N</t>
  </si>
  <si>
    <t>CB8386</t>
  </si>
  <si>
    <t>CB8387</t>
  </si>
  <si>
    <t>CB8388</t>
  </si>
  <si>
    <t>CB8389</t>
  </si>
  <si>
    <t>01D</t>
  </si>
  <si>
    <t>CB8390</t>
  </si>
  <si>
    <t>CB8391</t>
  </si>
  <si>
    <t>CB8392</t>
  </si>
  <si>
    <t>CB8393</t>
  </si>
  <si>
    <t>CB8394</t>
  </si>
  <si>
    <t>CB8395</t>
  </si>
  <si>
    <t>CB8396</t>
  </si>
  <si>
    <t>CB8397</t>
  </si>
  <si>
    <t>CB8398</t>
  </si>
  <si>
    <t>CB8399</t>
  </si>
  <si>
    <t>CB8400</t>
  </si>
  <si>
    <t>CD4064</t>
  </si>
  <si>
    <t>AA0523</t>
  </si>
  <si>
    <t>CD4065</t>
  </si>
  <si>
    <t>CD4066</t>
  </si>
  <si>
    <t>CD4067</t>
  </si>
  <si>
    <t>CD4068</t>
  </si>
  <si>
    <t>CD4069</t>
  </si>
  <si>
    <t>CD4070</t>
  </si>
  <si>
    <t>CD4071</t>
  </si>
  <si>
    <t>CD4072</t>
  </si>
  <si>
    <t>CD4073</t>
  </si>
  <si>
    <t>CD4074</t>
  </si>
  <si>
    <t>CD4075</t>
  </si>
  <si>
    <t>CD4076</t>
  </si>
  <si>
    <t>CD4077</t>
  </si>
  <si>
    <t>CD4078</t>
  </si>
  <si>
    <t>CD4079</t>
  </si>
  <si>
    <t>CD4080</t>
  </si>
  <si>
    <t>CD4081</t>
  </si>
  <si>
    <t>CD4082</t>
  </si>
  <si>
    <t>CD4083</t>
  </si>
  <si>
    <t>CD4084</t>
  </si>
  <si>
    <t>CD4085</t>
  </si>
  <si>
    <t>CD4086</t>
  </si>
  <si>
    <t>CD4087</t>
  </si>
  <si>
    <t>CB8401</t>
  </si>
  <si>
    <t>AA0524</t>
  </si>
  <si>
    <t>CB8402</t>
  </si>
  <si>
    <t>CB8403</t>
  </si>
  <si>
    <t>CB8404</t>
  </si>
  <si>
    <t>CB8405</t>
  </si>
  <si>
    <t>CB8406</t>
  </si>
  <si>
    <t>CB8407</t>
  </si>
  <si>
    <t>CB8408</t>
  </si>
  <si>
    <t>CB8409</t>
  </si>
  <si>
    <t>CB8410</t>
  </si>
  <si>
    <t>CB8411</t>
  </si>
  <si>
    <t>CB8412</t>
  </si>
  <si>
    <t>CB8413</t>
  </si>
  <si>
    <t>CB8414</t>
  </si>
  <si>
    <t>CB8415</t>
  </si>
  <si>
    <t>CB8416</t>
  </si>
  <si>
    <t>CB8417</t>
  </si>
  <si>
    <t>CB8418</t>
  </si>
  <si>
    <t>CB8419</t>
  </si>
  <si>
    <t>CB8420</t>
  </si>
  <si>
    <t>CB8421</t>
  </si>
  <si>
    <t>CB8422</t>
  </si>
  <si>
    <t>CB8423</t>
  </si>
  <si>
    <t>CB8424</t>
  </si>
  <si>
    <t>CB8425</t>
  </si>
  <si>
    <t>AA0525</t>
  </si>
  <si>
    <t>CB8426</t>
  </si>
  <si>
    <t>CB8427</t>
  </si>
  <si>
    <t>CB8428</t>
  </si>
  <si>
    <t>CB8429</t>
  </si>
  <si>
    <t>CB8430</t>
  </si>
  <si>
    <t>CB8431</t>
  </si>
  <si>
    <t>CB8432</t>
  </si>
  <si>
    <t>CB8433</t>
  </si>
  <si>
    <t>CB8434</t>
  </si>
  <si>
    <t>CB8435</t>
  </si>
  <si>
    <t>CB8436</t>
  </si>
  <si>
    <t>CB8437</t>
  </si>
  <si>
    <t>CB8438</t>
  </si>
  <si>
    <t>CB8439</t>
  </si>
  <si>
    <t>CB8440</t>
  </si>
  <si>
    <t>CB8441</t>
  </si>
  <si>
    <t>CB8442</t>
  </si>
  <si>
    <t>CB8443</t>
  </si>
  <si>
    <t>CB8444</t>
  </si>
  <si>
    <t>CB8445</t>
  </si>
  <si>
    <t>CB8446</t>
  </si>
  <si>
    <t>CB8447</t>
  </si>
  <si>
    <t>CB8448</t>
  </si>
  <si>
    <t>CB8449</t>
  </si>
  <si>
    <t>AA0526</t>
  </si>
  <si>
    <t>CB8450</t>
  </si>
  <si>
    <t>CB8451</t>
  </si>
  <si>
    <t>CB8452</t>
  </si>
  <si>
    <t>CB8453</t>
  </si>
  <si>
    <t>CB8454</t>
  </si>
  <si>
    <t>CB8455</t>
  </si>
  <si>
    <t>CB8456</t>
  </si>
  <si>
    <t>CB8457</t>
  </si>
  <si>
    <t>CB8458</t>
  </si>
  <si>
    <t>CB8459</t>
  </si>
  <si>
    <t>CB8460</t>
  </si>
  <si>
    <t>CB8461</t>
  </si>
  <si>
    <t>CB8462</t>
  </si>
  <si>
    <t>CB8463</t>
  </si>
  <si>
    <t>CB8464</t>
  </si>
  <si>
    <t>CB8465</t>
  </si>
  <si>
    <t>CB8466</t>
  </si>
  <si>
    <t>CB8467</t>
  </si>
  <si>
    <t>CB8468</t>
  </si>
  <si>
    <t>CB8469</t>
  </si>
  <si>
    <t>CB8470</t>
  </si>
  <si>
    <t>CB8471</t>
  </si>
  <si>
    <t>CB8472</t>
  </si>
  <si>
    <t>CD4088</t>
  </si>
  <si>
    <t>AA0527</t>
  </si>
  <si>
    <t>CD4089</t>
  </si>
  <si>
    <t>CD4090</t>
  </si>
  <si>
    <t>CD4091</t>
  </si>
  <si>
    <t>CD4092</t>
  </si>
  <si>
    <t>CD4093</t>
  </si>
  <si>
    <t>CD4094</t>
  </si>
  <si>
    <t>CD4095</t>
  </si>
  <si>
    <t>CD4096</t>
  </si>
  <si>
    <t>CD4097</t>
  </si>
  <si>
    <t>CD4098</t>
  </si>
  <si>
    <t>CD4099</t>
  </si>
  <si>
    <t>CD4100</t>
  </si>
  <si>
    <t>CD4101</t>
  </si>
  <si>
    <t>CD4102</t>
  </si>
  <si>
    <t>CD4103</t>
  </si>
  <si>
    <t>CD4104</t>
  </si>
  <si>
    <t>CD4105</t>
  </si>
  <si>
    <t>CD4106</t>
  </si>
  <si>
    <t>CD4107</t>
  </si>
  <si>
    <t>CD4108</t>
  </si>
  <si>
    <t>CD4109</t>
  </si>
  <si>
    <t>CD4110</t>
  </si>
  <si>
    <t>CD4111</t>
  </si>
  <si>
    <t>CB8473</t>
  </si>
  <si>
    <t>AA0528</t>
  </si>
  <si>
    <t>CB8474</t>
  </si>
  <si>
    <t>CB8475</t>
  </si>
  <si>
    <t>CB8476</t>
  </si>
  <si>
    <t>CB8477</t>
  </si>
  <si>
    <t>CB8478</t>
  </si>
  <si>
    <t>CB8479</t>
  </si>
  <si>
    <t>CB8480</t>
  </si>
  <si>
    <t>CB8481</t>
  </si>
  <si>
    <t>CB8482</t>
  </si>
  <si>
    <t>CB8483</t>
  </si>
  <si>
    <t>CB8484</t>
  </si>
  <si>
    <t>CB8485</t>
  </si>
  <si>
    <t>CB8486</t>
  </si>
  <si>
    <t>CB8487</t>
  </si>
  <si>
    <t>CB8488</t>
  </si>
  <si>
    <t>CB8489</t>
  </si>
  <si>
    <t>CB8490</t>
  </si>
  <si>
    <t>CB8491</t>
  </si>
  <si>
    <t>CB8492</t>
  </si>
  <si>
    <t>CB8493</t>
  </si>
  <si>
    <t>CB8494</t>
  </si>
  <si>
    <t>CB8495</t>
  </si>
  <si>
    <t>CB8496</t>
  </si>
  <si>
    <t>CB8497</t>
  </si>
  <si>
    <t>AA0529</t>
  </si>
  <si>
    <t>CB8498</t>
  </si>
  <si>
    <t>CB8499</t>
  </si>
  <si>
    <t>CB8500</t>
  </si>
  <si>
    <t>CB8501</t>
  </si>
  <si>
    <t>CB8502</t>
  </si>
  <si>
    <t>16D</t>
  </si>
  <si>
    <t>CB8503</t>
  </si>
  <si>
    <t>CB8504</t>
  </si>
  <si>
    <t>CB8505</t>
  </si>
  <si>
    <t>CB8506</t>
  </si>
  <si>
    <t>CB8507</t>
  </si>
  <si>
    <t>16N</t>
  </si>
  <si>
    <t>CB8508</t>
  </si>
  <si>
    <t>CB8509</t>
  </si>
  <si>
    <t>CB8510</t>
  </si>
  <si>
    <t>CB8511</t>
  </si>
  <si>
    <t>CB8512</t>
  </si>
  <si>
    <t>17D</t>
  </si>
  <si>
    <t>CB8513</t>
  </si>
  <si>
    <t>CB8514</t>
  </si>
  <si>
    <t>CB8515</t>
  </si>
  <si>
    <t>CB8516</t>
  </si>
  <si>
    <t>CB8517</t>
  </si>
  <si>
    <t>17N</t>
  </si>
  <si>
    <t>CB8518</t>
  </si>
  <si>
    <t>CB8519</t>
  </si>
  <si>
    <t>18D</t>
  </si>
  <si>
    <t>CB8520</t>
  </si>
  <si>
    <t>CB8521</t>
  </si>
  <si>
    <t>AA0530</t>
  </si>
  <si>
    <t>CB8522</t>
  </si>
  <si>
    <t>CB8523</t>
  </si>
  <si>
    <t>CB8524</t>
  </si>
  <si>
    <t>CB8525</t>
  </si>
  <si>
    <t>CB8526</t>
  </si>
  <si>
    <t>CB8527</t>
  </si>
  <si>
    <t>CB8528</t>
  </si>
  <si>
    <t>CB8529</t>
  </si>
  <si>
    <t>CB8530</t>
  </si>
  <si>
    <t>CB8531</t>
  </si>
  <si>
    <t>CB8532</t>
  </si>
  <si>
    <t>CB8533</t>
  </si>
  <si>
    <t>CB8534</t>
  </si>
  <si>
    <t>CB8535</t>
  </si>
  <si>
    <t>CB8536</t>
  </si>
  <si>
    <t>CB8537</t>
  </si>
  <si>
    <t>CB8538</t>
  </si>
  <si>
    <t>CB8539</t>
  </si>
  <si>
    <t>CB8540</t>
  </si>
  <si>
    <t>CB8541</t>
  </si>
  <si>
    <t>CB8542</t>
  </si>
  <si>
    <t>CB8543</t>
  </si>
  <si>
    <t>CB8544</t>
  </si>
  <si>
    <t>CD4112</t>
  </si>
  <si>
    <t>AA0531</t>
  </si>
  <si>
    <t>CD4113</t>
  </si>
  <si>
    <t>CD4114</t>
  </si>
  <si>
    <t>CD4115</t>
  </si>
  <si>
    <t>CD4116</t>
  </si>
  <si>
    <t>CD4117</t>
  </si>
  <si>
    <t>CD4118</t>
  </si>
  <si>
    <t>CD4119</t>
  </si>
  <si>
    <t>CD4120</t>
  </si>
  <si>
    <t>CD4121</t>
  </si>
  <si>
    <t>CD4122</t>
  </si>
  <si>
    <t>CD4123</t>
  </si>
  <si>
    <t>CD4124</t>
  </si>
  <si>
    <t>CD4125</t>
  </si>
  <si>
    <t>CD4126</t>
  </si>
  <si>
    <t>CD4127</t>
  </si>
  <si>
    <t>CD4128</t>
  </si>
  <si>
    <t>CD4129</t>
  </si>
  <si>
    <t>CD4130</t>
  </si>
  <si>
    <t>CD4131</t>
  </si>
  <si>
    <t>CD4132</t>
  </si>
  <si>
    <t>CD4133</t>
  </si>
  <si>
    <t>CD4134</t>
  </si>
  <si>
    <t>CD4135</t>
  </si>
  <si>
    <t>CB8545</t>
  </si>
  <si>
    <t>AA0532</t>
  </si>
  <si>
    <t>CB8546</t>
  </si>
  <si>
    <t>CB8547</t>
  </si>
  <si>
    <t>CB8548</t>
  </si>
  <si>
    <t>CB8549</t>
  </si>
  <si>
    <t>CB8550</t>
  </si>
  <si>
    <t>CB8551</t>
  </si>
  <si>
    <t>CB8552</t>
  </si>
  <si>
    <t>CB8553</t>
  </si>
  <si>
    <t>CB8554</t>
  </si>
  <si>
    <t>CB8555</t>
  </si>
  <si>
    <t>CB8556</t>
  </si>
  <si>
    <t>CB8557</t>
  </si>
  <si>
    <t>CB8558</t>
  </si>
  <si>
    <t>CB8559</t>
  </si>
  <si>
    <t>CB8560</t>
  </si>
  <si>
    <t>CB8561</t>
  </si>
  <si>
    <t>CB8562</t>
  </si>
  <si>
    <t>CB8563</t>
  </si>
  <si>
    <t>CB8564</t>
  </si>
  <si>
    <t>CB8565</t>
  </si>
  <si>
    <t>CB8566</t>
  </si>
  <si>
    <t>CB8567</t>
  </si>
  <si>
    <t>CB8568</t>
  </si>
  <si>
    <t>CB8569</t>
  </si>
  <si>
    <t>AA0533</t>
  </si>
  <si>
    <t>CB8570</t>
  </si>
  <si>
    <t>CB8571</t>
  </si>
  <si>
    <t>CB8572</t>
  </si>
  <si>
    <t>CB8573</t>
  </si>
  <si>
    <t>CB8574</t>
  </si>
  <si>
    <t>CB8575</t>
  </si>
  <si>
    <t>CB8576</t>
  </si>
  <si>
    <t>CB8577</t>
  </si>
  <si>
    <t>CB8578</t>
  </si>
  <si>
    <t>CB8579</t>
  </si>
  <si>
    <t>CB8580</t>
  </si>
  <si>
    <t>CB8581</t>
  </si>
  <si>
    <t>CB8582</t>
  </si>
  <si>
    <t>CB8583</t>
  </si>
  <si>
    <t>CB8584</t>
  </si>
  <si>
    <t>CB8585</t>
  </si>
  <si>
    <t>CB8586</t>
  </si>
  <si>
    <t>CB8587</t>
  </si>
  <si>
    <t>CB8588</t>
  </si>
  <si>
    <t>CB8589</t>
  </si>
  <si>
    <t>CB8590</t>
  </si>
  <si>
    <t>CB8591</t>
  </si>
  <si>
    <t>CB8592</t>
  </si>
  <si>
    <t>CB8593</t>
  </si>
  <si>
    <t>AA0534</t>
  </si>
  <si>
    <t>CB8594</t>
  </si>
  <si>
    <t>CB8595</t>
  </si>
  <si>
    <t>CB8596</t>
  </si>
  <si>
    <t>CB8597</t>
  </si>
  <si>
    <t>CB8598</t>
  </si>
  <si>
    <t>CB8599</t>
  </si>
  <si>
    <t>CB8600</t>
  </si>
  <si>
    <t>CB8601</t>
  </si>
  <si>
    <t>CB8602</t>
  </si>
  <si>
    <t>CB8603</t>
  </si>
  <si>
    <t>CB8604</t>
  </si>
  <si>
    <t>CB8605</t>
  </si>
  <si>
    <t>CB8606</t>
  </si>
  <si>
    <t>CB8607</t>
  </si>
  <si>
    <t>CB8608</t>
  </si>
  <si>
    <t>CB8609</t>
  </si>
  <si>
    <t>CB8610</t>
  </si>
  <si>
    <t>CB8611</t>
  </si>
  <si>
    <t>CB8612</t>
  </si>
  <si>
    <t>CB8613</t>
  </si>
  <si>
    <t>CB8614</t>
  </si>
  <si>
    <t>CB8615</t>
  </si>
  <si>
    <t>CB8616</t>
  </si>
  <si>
    <t>CB8617</t>
  </si>
  <si>
    <t>AA0535</t>
  </si>
  <si>
    <t>CB8618</t>
  </si>
  <si>
    <t>CB8619</t>
  </si>
  <si>
    <t>CB8620</t>
  </si>
  <si>
    <t>CB8621</t>
  </si>
  <si>
    <t>CB8622</t>
  </si>
  <si>
    <t>CB8623</t>
  </si>
  <si>
    <t>CB8624</t>
  </si>
  <si>
    <t>CB8625</t>
  </si>
  <si>
    <t>CB8626</t>
  </si>
  <si>
    <t>CB8627</t>
  </si>
  <si>
    <t>CB8628</t>
  </si>
  <si>
    <t>CB8629</t>
  </si>
  <si>
    <t>CB8630</t>
  </si>
  <si>
    <t>CB8631</t>
  </si>
  <si>
    <t>CB8632</t>
  </si>
  <si>
    <t>CB8633</t>
  </si>
  <si>
    <t>CB8634</t>
  </si>
  <si>
    <t>CB8635</t>
  </si>
  <si>
    <t>CB8636</t>
  </si>
  <si>
    <t>CB8637</t>
  </si>
  <si>
    <t>CB8638</t>
  </si>
  <si>
    <t>CB8639</t>
  </si>
  <si>
    <t>CB8640</t>
  </si>
  <si>
    <t>CB8641</t>
  </si>
  <si>
    <t>AA0536</t>
  </si>
  <si>
    <t>CB8642</t>
  </si>
  <si>
    <t>CB8643</t>
  </si>
  <si>
    <t>CB8644</t>
  </si>
  <si>
    <t>CB8645</t>
  </si>
  <si>
    <t>CB8646</t>
  </si>
  <si>
    <t>CB8647</t>
  </si>
  <si>
    <t>CB8648</t>
  </si>
  <si>
    <t>CB8649</t>
  </si>
  <si>
    <t>CB8650</t>
  </si>
  <si>
    <t>CB8651</t>
  </si>
  <si>
    <t>CB8652</t>
  </si>
  <si>
    <t>CB8653</t>
  </si>
  <si>
    <t>CB8654</t>
  </si>
  <si>
    <t>CB8655</t>
  </si>
  <si>
    <t>CB8656</t>
  </si>
  <si>
    <t>CB8657</t>
  </si>
  <si>
    <t>CB8658</t>
  </si>
  <si>
    <t>CB8659</t>
  </si>
  <si>
    <t>CB8660</t>
  </si>
  <si>
    <t>CB8661</t>
  </si>
  <si>
    <t>CB8662</t>
  </si>
  <si>
    <t>CB8663</t>
  </si>
  <si>
    <t>CB8664</t>
  </si>
  <si>
    <t>CB8665</t>
  </si>
  <si>
    <t>AA0537</t>
  </si>
  <si>
    <t>CB8666</t>
  </si>
  <si>
    <t>CB8667</t>
  </si>
  <si>
    <t>CB8668</t>
  </si>
  <si>
    <t>CB8669</t>
  </si>
  <si>
    <t>CB8670</t>
  </si>
  <si>
    <t>CB8671</t>
  </si>
  <si>
    <t>CB8672</t>
  </si>
  <si>
    <t>CB8673</t>
  </si>
  <si>
    <t>CB8674</t>
  </si>
  <si>
    <t>CB8675</t>
  </si>
  <si>
    <t>CB8676</t>
  </si>
  <si>
    <t>CB8677</t>
  </si>
  <si>
    <t>CB8678</t>
  </si>
  <si>
    <t>CB8679</t>
  </si>
  <si>
    <t>CB8680</t>
  </si>
  <si>
    <t>CB8681</t>
  </si>
  <si>
    <t>CB8682</t>
  </si>
  <si>
    <t>CB8683</t>
  </si>
  <si>
    <t>CB8684</t>
  </si>
  <si>
    <t>CB8685</t>
  </si>
  <si>
    <t>CB8686</t>
  </si>
  <si>
    <t>CB8687</t>
  </si>
  <si>
    <t>CB8688</t>
  </si>
  <si>
    <t>CD4136</t>
  </si>
  <si>
    <t>AA0538</t>
  </si>
  <si>
    <t>CD4137</t>
  </si>
  <si>
    <t>CD4138</t>
  </si>
  <si>
    <t>CD4139</t>
  </si>
  <si>
    <t>CD4140</t>
  </si>
  <si>
    <t>CD4141</t>
  </si>
  <si>
    <t>CD4142</t>
  </si>
  <si>
    <t>CD4143</t>
  </si>
  <si>
    <t>CD4144</t>
  </si>
  <si>
    <t>CD4145</t>
  </si>
  <si>
    <t>CD4146</t>
  </si>
  <si>
    <t>CD4147</t>
  </si>
  <si>
    <t>CD4148</t>
  </si>
  <si>
    <t>CD4149</t>
  </si>
  <si>
    <t>CD4150</t>
  </si>
  <si>
    <t>CD4151</t>
  </si>
  <si>
    <t>CD4152</t>
  </si>
  <si>
    <t>CD4153</t>
  </si>
  <si>
    <t>CD4154</t>
  </si>
  <si>
    <t>CD4155</t>
  </si>
  <si>
    <t>CD4156</t>
  </si>
  <si>
    <t>CD4157</t>
  </si>
  <si>
    <t>CD4158</t>
  </si>
  <si>
    <t>CD4159</t>
  </si>
  <si>
    <t>CB8689</t>
  </si>
  <si>
    <t>AA0539</t>
  </si>
  <si>
    <t>CB8690</t>
  </si>
  <si>
    <t>CB8691</t>
  </si>
  <si>
    <t>CB8692</t>
  </si>
  <si>
    <t>CB8693</t>
  </si>
  <si>
    <t>CB8694</t>
  </si>
  <si>
    <t>CB8695</t>
  </si>
  <si>
    <t>CB8696</t>
  </si>
  <si>
    <t>CB8697</t>
  </si>
  <si>
    <t>CB8698</t>
  </si>
  <si>
    <t>CB8699</t>
  </si>
  <si>
    <t>CB8700</t>
  </si>
  <si>
    <t>CB8701</t>
  </si>
  <si>
    <t>CB8702</t>
  </si>
  <si>
    <t>CB8703</t>
  </si>
  <si>
    <t>CB8704</t>
  </si>
  <si>
    <t>CB8705</t>
  </si>
  <si>
    <t>CB8706</t>
  </si>
  <si>
    <t>CB8707</t>
  </si>
  <si>
    <t>CB8708</t>
  </si>
  <si>
    <t>CB8709</t>
  </si>
  <si>
    <t>CB8710</t>
  </si>
  <si>
    <t>CB8711</t>
  </si>
  <si>
    <t>CB8712</t>
  </si>
  <si>
    <t>CB8713</t>
  </si>
  <si>
    <t>AA0540</t>
  </si>
  <si>
    <t>CB8714</t>
  </si>
  <si>
    <t>CB8715</t>
  </si>
  <si>
    <t>CB8716</t>
  </si>
  <si>
    <t>CB8717</t>
  </si>
  <si>
    <t>CB8718</t>
  </si>
  <si>
    <t>CB8719</t>
  </si>
  <si>
    <t>CB8720</t>
  </si>
  <si>
    <t>CB8721</t>
  </si>
  <si>
    <t>CB8722</t>
  </si>
  <si>
    <t>CB8723</t>
  </si>
  <si>
    <t>CB8724</t>
  </si>
  <si>
    <t>CB8725</t>
  </si>
  <si>
    <t>CB8726</t>
  </si>
  <si>
    <t>CB8727</t>
  </si>
  <si>
    <t>CB8728</t>
  </si>
  <si>
    <t>CB8729</t>
  </si>
  <si>
    <t>CB8730</t>
  </si>
  <si>
    <t>CB8731</t>
  </si>
  <si>
    <t>CB8732</t>
  </si>
  <si>
    <t>CB8733</t>
  </si>
  <si>
    <t>CB8734</t>
  </si>
  <si>
    <t>CB8735</t>
  </si>
  <si>
    <t>CB8736</t>
  </si>
  <si>
    <t>CB8737</t>
  </si>
  <si>
    <t>AA0541</t>
  </si>
  <si>
    <t>CB8738</t>
  </si>
  <si>
    <t>CB8739</t>
  </si>
  <si>
    <t>CB8740</t>
  </si>
  <si>
    <t>CB8741</t>
  </si>
  <si>
    <t>CB8742</t>
  </si>
  <si>
    <t>CB8743</t>
  </si>
  <si>
    <t>CB8744</t>
  </si>
  <si>
    <t>CB8745</t>
  </si>
  <si>
    <t>CB8746</t>
  </si>
  <si>
    <t>CB8747</t>
  </si>
  <si>
    <t>CB8748</t>
  </si>
  <si>
    <t>CB8749</t>
  </si>
  <si>
    <t>CB8750</t>
  </si>
  <si>
    <t>CB8751</t>
  </si>
  <si>
    <t>CB8752</t>
  </si>
  <si>
    <t>CB8753</t>
  </si>
  <si>
    <t>CB8754</t>
  </si>
  <si>
    <t>CB8755</t>
  </si>
  <si>
    <t>CB8756</t>
  </si>
  <si>
    <t>CB8757</t>
  </si>
  <si>
    <t>CB8758</t>
  </si>
  <si>
    <t>CB8759</t>
  </si>
  <si>
    <t>CB8760</t>
  </si>
  <si>
    <t>CD4160</t>
  </si>
  <si>
    <t>AA0542</t>
  </si>
  <si>
    <t>CD4161</t>
  </si>
  <si>
    <t>CD4162</t>
  </si>
  <si>
    <t>CD4163</t>
  </si>
  <si>
    <t>CD4164</t>
  </si>
  <si>
    <t>CD4165</t>
  </si>
  <si>
    <t>CD4166</t>
  </si>
  <si>
    <t>CD4167</t>
  </si>
  <si>
    <t>CD4168</t>
  </si>
  <si>
    <t>CD4169</t>
  </si>
  <si>
    <t>CD4170</t>
  </si>
  <si>
    <t>CD4171</t>
  </si>
  <si>
    <t>CD4172</t>
  </si>
  <si>
    <t>CD4173</t>
  </si>
  <si>
    <t>CD4174</t>
  </si>
  <si>
    <t>CD4175</t>
  </si>
  <si>
    <t>CD4176</t>
  </si>
  <si>
    <t>CD4177</t>
  </si>
  <si>
    <t>CD4178</t>
  </si>
  <si>
    <t>CD4179</t>
  </si>
  <si>
    <t>CD4180</t>
  </si>
  <si>
    <t>CD4181</t>
  </si>
  <si>
    <t>CD4182</t>
  </si>
  <si>
    <t>CD4183</t>
  </si>
  <si>
    <t>CB8761</t>
  </si>
  <si>
    <t>AA0543</t>
  </si>
  <si>
    <t>CB8762</t>
  </si>
  <si>
    <t>CB8763</t>
  </si>
  <si>
    <t>CB8764</t>
  </si>
  <si>
    <t>CB8765</t>
  </si>
  <si>
    <t>CB8766</t>
  </si>
  <si>
    <t>CB8767</t>
  </si>
  <si>
    <t>CB8768</t>
  </si>
  <si>
    <t>CB8769</t>
  </si>
  <si>
    <t>CB8770</t>
  </si>
  <si>
    <t>CB8771</t>
  </si>
  <si>
    <t>CB8772</t>
  </si>
  <si>
    <t>CB8773</t>
  </si>
  <si>
    <t>CB8774</t>
  </si>
  <si>
    <t>CB8775</t>
  </si>
  <si>
    <t>CB8776</t>
  </si>
  <si>
    <t>CB8777</t>
  </si>
  <si>
    <t>CB8778</t>
  </si>
  <si>
    <t>CB8779</t>
  </si>
  <si>
    <t>CB8780</t>
  </si>
  <si>
    <t>CB8781</t>
  </si>
  <si>
    <t>CB8782</t>
  </si>
  <si>
    <t>CB8783</t>
  </si>
  <si>
    <t>CB8784</t>
  </si>
  <si>
    <t>CB8785</t>
  </si>
  <si>
    <t>AA0544</t>
  </si>
  <si>
    <t>CB8786</t>
  </si>
  <si>
    <t>CB8787</t>
  </si>
  <si>
    <t>CB8788</t>
  </si>
  <si>
    <t>CB8789</t>
  </si>
  <si>
    <t>CB8790</t>
  </si>
  <si>
    <t>CB8791</t>
  </si>
  <si>
    <t>CB8792</t>
  </si>
  <si>
    <t>CB8793</t>
  </si>
  <si>
    <t>CB8794</t>
  </si>
  <si>
    <t>CB8795</t>
  </si>
  <si>
    <t>CB8796</t>
  </si>
  <si>
    <t>CB8797</t>
  </si>
  <si>
    <t>CB8798</t>
  </si>
  <si>
    <t>CB8799</t>
  </si>
  <si>
    <t>CB8800</t>
  </si>
  <si>
    <t>CB8801</t>
  </si>
  <si>
    <t>CB8802</t>
  </si>
  <si>
    <t>CB8803</t>
  </si>
  <si>
    <t>CB8804</t>
  </si>
  <si>
    <t>CB8805</t>
  </si>
  <si>
    <t>CB8806</t>
  </si>
  <si>
    <t>CB8807</t>
  </si>
  <si>
    <t>CB8808</t>
  </si>
  <si>
    <t>CB8809</t>
  </si>
  <si>
    <t>AA0545</t>
  </si>
  <si>
    <t>CB8810</t>
  </si>
  <si>
    <t>CB8811</t>
  </si>
  <si>
    <t>CB8812</t>
  </si>
  <si>
    <t>CB8813</t>
  </si>
  <si>
    <t>CB8814</t>
  </si>
  <si>
    <t>CB8815</t>
  </si>
  <si>
    <t>CB8816</t>
  </si>
  <si>
    <t>CB8817</t>
  </si>
  <si>
    <t>CB8818</t>
  </si>
  <si>
    <t>CB8819</t>
  </si>
  <si>
    <t>CB8820</t>
  </si>
  <si>
    <t>CB8821</t>
  </si>
  <si>
    <t>CB8822</t>
  </si>
  <si>
    <t>CB8823</t>
  </si>
  <si>
    <t>CB8824</t>
  </si>
  <si>
    <t>CB8825</t>
  </si>
  <si>
    <t>CB8826</t>
  </si>
  <si>
    <t>CB8827</t>
  </si>
  <si>
    <t>CB8828</t>
  </si>
  <si>
    <t>CB8829</t>
  </si>
  <si>
    <t>CB8830</t>
  </si>
  <si>
    <t>CB8831</t>
  </si>
  <si>
    <t>CB8832</t>
  </si>
  <si>
    <t>CD4184</t>
  </si>
  <si>
    <t>AA0546</t>
  </si>
  <si>
    <t>CD4185</t>
  </si>
  <si>
    <t>CD4186</t>
  </si>
  <si>
    <t>CD4187</t>
  </si>
  <si>
    <t>CD4188</t>
  </si>
  <si>
    <t>CD4189</t>
  </si>
  <si>
    <t>CD4190</t>
  </si>
  <si>
    <t>CD4191</t>
  </si>
  <si>
    <t>CD4192</t>
  </si>
  <si>
    <t>CD4193</t>
  </si>
  <si>
    <t>CD4194</t>
  </si>
  <si>
    <t>CD4195</t>
  </si>
  <si>
    <t>CD4196</t>
  </si>
  <si>
    <t>CD4197</t>
  </si>
  <si>
    <t>CD4198</t>
  </si>
  <si>
    <t>CD4199</t>
  </si>
  <si>
    <t>CD4200</t>
  </si>
  <si>
    <t>CD4201</t>
  </si>
  <si>
    <t>CD4202</t>
  </si>
  <si>
    <t>CD4203</t>
  </si>
  <si>
    <t>CD4204</t>
  </si>
  <si>
    <t>CD4205</t>
  </si>
  <si>
    <t>CD4206</t>
  </si>
  <si>
    <t>CD4207</t>
  </si>
  <si>
    <t>CB8833</t>
  </si>
  <si>
    <t>AA0547</t>
  </si>
  <si>
    <t>CB8834</t>
  </si>
  <si>
    <t>CB8835</t>
  </si>
  <si>
    <t>CB8836</t>
  </si>
  <si>
    <t>CB8837</t>
  </si>
  <si>
    <t>CB8838</t>
  </si>
  <si>
    <t>CB8839</t>
  </si>
  <si>
    <t>CB8840</t>
  </si>
  <si>
    <t>CB8841</t>
  </si>
  <si>
    <t>CB8842</t>
  </si>
  <si>
    <t>CB8843</t>
  </si>
  <si>
    <t>CB8844</t>
  </si>
  <si>
    <t>CB8845</t>
  </si>
  <si>
    <t>CB8846</t>
  </si>
  <si>
    <t>CB8847</t>
  </si>
  <si>
    <t>CB8848</t>
  </si>
  <si>
    <t>CB8849</t>
  </si>
  <si>
    <t>CB8850</t>
  </si>
  <si>
    <t>CB8851</t>
  </si>
  <si>
    <t>CB8852</t>
  </si>
  <si>
    <t>CB8853</t>
  </si>
  <si>
    <t>CB8854</t>
  </si>
  <si>
    <t>CB8855</t>
  </si>
  <si>
    <t>CB8856</t>
  </si>
  <si>
    <t>CB8857</t>
  </si>
  <si>
    <t>AA0548</t>
  </si>
  <si>
    <t>CB8858</t>
  </si>
  <si>
    <t>CB8859</t>
  </si>
  <si>
    <t>CB8860</t>
  </si>
  <si>
    <t>CB8861</t>
  </si>
  <si>
    <t>CB8862</t>
  </si>
  <si>
    <t>CB8863</t>
  </si>
  <si>
    <t>CB8864</t>
  </si>
  <si>
    <t>CB8865</t>
  </si>
  <si>
    <t>CB8866</t>
  </si>
  <si>
    <t>CB8867</t>
  </si>
  <si>
    <t>CB8868</t>
  </si>
  <si>
    <t>CB8869</t>
  </si>
  <si>
    <t>CB8870</t>
  </si>
  <si>
    <t>CB8871</t>
  </si>
  <si>
    <t>CB8872</t>
  </si>
  <si>
    <t>CB8873</t>
  </si>
  <si>
    <t>CB8874</t>
  </si>
  <si>
    <t>CB8875</t>
  </si>
  <si>
    <t>CB8876</t>
  </si>
  <si>
    <t>CB8877</t>
  </si>
  <si>
    <t>CB8878</t>
  </si>
  <si>
    <t>CB8879</t>
  </si>
  <si>
    <t>CB8880</t>
  </si>
  <si>
    <t>CB8881</t>
  </si>
  <si>
    <t>AA0549</t>
  </si>
  <si>
    <t>CB8882</t>
  </si>
  <si>
    <t>CB8883</t>
  </si>
  <si>
    <t>CB8884</t>
  </si>
  <si>
    <t>CB8885</t>
  </si>
  <si>
    <t>CB8886</t>
  </si>
  <si>
    <t>CB8887</t>
  </si>
  <si>
    <t>CB8888</t>
  </si>
  <si>
    <t>CB8889</t>
  </si>
  <si>
    <t>CB8890</t>
  </si>
  <si>
    <t>CB8891</t>
  </si>
  <si>
    <t>CB8892</t>
  </si>
  <si>
    <t>CB8893</t>
  </si>
  <si>
    <t>CB8894</t>
  </si>
  <si>
    <t>CB8895</t>
  </si>
  <si>
    <t>CB8896</t>
  </si>
  <si>
    <t>CB8897</t>
  </si>
  <si>
    <t>CB8898</t>
  </si>
  <si>
    <t>CB8899</t>
  </si>
  <si>
    <t>CB8900</t>
  </si>
  <si>
    <t>CB8901</t>
  </si>
  <si>
    <t>CB8902</t>
  </si>
  <si>
    <t>CB8903</t>
  </si>
  <si>
    <t>CB8904</t>
  </si>
  <si>
    <t>CD4208</t>
  </si>
  <si>
    <t>AA0550</t>
  </si>
  <si>
    <t>CD4209</t>
  </si>
  <si>
    <t>CD4210</t>
  </si>
  <si>
    <t>CD4211</t>
  </si>
  <si>
    <t>CD4212</t>
  </si>
  <si>
    <t>CD4213</t>
  </si>
  <si>
    <t>CD4214</t>
  </si>
  <si>
    <t>CD4215</t>
  </si>
  <si>
    <t>CD4216</t>
  </si>
  <si>
    <t>CD4217</t>
  </si>
  <si>
    <t>CD4218</t>
  </si>
  <si>
    <t>CD4219</t>
  </si>
  <si>
    <t>CD4220</t>
  </si>
  <si>
    <t>CD4221</t>
  </si>
  <si>
    <t>CD4222</t>
  </si>
  <si>
    <t>CD4223</t>
  </si>
  <si>
    <t>CD4224</t>
  </si>
  <si>
    <t>CD4225</t>
  </si>
  <si>
    <t>CD4226</t>
  </si>
  <si>
    <t>CD4227</t>
  </si>
  <si>
    <t>CD4228</t>
  </si>
  <si>
    <t>CD4229</t>
  </si>
  <si>
    <t>CD4230</t>
  </si>
  <si>
    <t>CD4231</t>
  </si>
  <si>
    <t>CB8905</t>
  </si>
  <si>
    <t>AA0551</t>
  </si>
  <si>
    <t>CB8906</t>
  </si>
  <si>
    <t>CB8907</t>
  </si>
  <si>
    <t>CB8908</t>
  </si>
  <si>
    <t>CB8909</t>
  </si>
  <si>
    <t>CB8910</t>
  </si>
  <si>
    <t>CB8911</t>
  </si>
  <si>
    <t>CB8912</t>
  </si>
  <si>
    <t>CB8913</t>
  </si>
  <si>
    <t>CB8914</t>
  </si>
  <si>
    <t>CB8915</t>
  </si>
  <si>
    <t>CB8916</t>
  </si>
  <si>
    <t>CB8917</t>
  </si>
  <si>
    <t>CB8918</t>
  </si>
  <si>
    <t>CB8919</t>
  </si>
  <si>
    <t>CB8920</t>
  </si>
  <si>
    <t>CB8921</t>
  </si>
  <si>
    <t>CB8922</t>
  </si>
  <si>
    <t>CB8923</t>
  </si>
  <si>
    <t>CB8924</t>
  </si>
  <si>
    <t>CB8925</t>
  </si>
  <si>
    <t>CB8926</t>
  </si>
  <si>
    <t>CB8927</t>
  </si>
  <si>
    <t>CB8928</t>
  </si>
  <si>
    <t>CB8929</t>
  </si>
  <si>
    <t>AA0552</t>
  </si>
  <si>
    <t>CB8930</t>
  </si>
  <si>
    <t>CB8931</t>
  </si>
  <si>
    <t>CB8932</t>
  </si>
  <si>
    <t>CB8933</t>
  </si>
  <si>
    <t>CB8934</t>
  </si>
  <si>
    <t>CB8935</t>
  </si>
  <si>
    <t>CB8936</t>
  </si>
  <si>
    <t>CB8937</t>
  </si>
  <si>
    <t>CB8938</t>
  </si>
  <si>
    <t>CB8939</t>
  </si>
  <si>
    <t>CB8940</t>
  </si>
  <si>
    <t>CB8941</t>
  </si>
  <si>
    <t>CB8942</t>
  </si>
  <si>
    <t>CB8943</t>
  </si>
  <si>
    <t>CB8944</t>
  </si>
  <si>
    <t>CB8945</t>
  </si>
  <si>
    <t>CB8946</t>
  </si>
  <si>
    <t>CB8947</t>
  </si>
  <si>
    <t>CB8948</t>
  </si>
  <si>
    <t>CB8949</t>
  </si>
  <si>
    <t>CB8950</t>
  </si>
  <si>
    <t>CB8951</t>
  </si>
  <si>
    <t>CB8952</t>
  </si>
  <si>
    <t>CD4232</t>
  </si>
  <si>
    <t>AA0553</t>
  </si>
  <si>
    <t>CD4233</t>
  </si>
  <si>
    <t>CD4234</t>
  </si>
  <si>
    <t>CD4235</t>
  </si>
  <si>
    <t>CD4236</t>
  </si>
  <si>
    <t>CD4237</t>
  </si>
  <si>
    <t>CD4238</t>
  </si>
  <si>
    <t>CD4239</t>
  </si>
  <si>
    <t>CD4240</t>
  </si>
  <si>
    <t>CD4241</t>
  </si>
  <si>
    <t>CD4242</t>
  </si>
  <si>
    <t>CD4243</t>
  </si>
  <si>
    <t>CD4244</t>
  </si>
  <si>
    <t>CD4245</t>
  </si>
  <si>
    <t>CD4246</t>
  </si>
  <si>
    <t>CD4247</t>
  </si>
  <si>
    <t>CD4248</t>
  </si>
  <si>
    <t>CD4249</t>
  </si>
  <si>
    <t>CD4250</t>
  </si>
  <si>
    <t>CD4251</t>
  </si>
  <si>
    <t>CD4252</t>
  </si>
  <si>
    <t>CD4253</t>
  </si>
  <si>
    <t>CD4254</t>
  </si>
  <si>
    <t>CD4255</t>
  </si>
  <si>
    <t>CB8953</t>
  </si>
  <si>
    <t>AA0554</t>
  </si>
  <si>
    <t>CB8954</t>
  </si>
  <si>
    <t>CB8955</t>
  </si>
  <si>
    <t>CB8956</t>
  </si>
  <si>
    <t>CB8957</t>
  </si>
  <si>
    <t>CB8958</t>
  </si>
  <si>
    <t>CB8959</t>
  </si>
  <si>
    <t>CB8960</t>
  </si>
  <si>
    <t>CB8961</t>
  </si>
  <si>
    <t>CB8962</t>
  </si>
  <si>
    <t>CB8963</t>
  </si>
  <si>
    <t>CB8964</t>
  </si>
  <si>
    <t>CB8965</t>
  </si>
  <si>
    <t>CB8966</t>
  </si>
  <si>
    <t>CB8967</t>
  </si>
  <si>
    <t>CB8968</t>
  </si>
  <si>
    <t>CB8969</t>
  </si>
  <si>
    <t>CB8970</t>
  </si>
  <si>
    <t>CB8971</t>
  </si>
  <si>
    <t>CB8972</t>
  </si>
  <si>
    <t>CB8973</t>
  </si>
  <si>
    <t>CB8974</t>
  </si>
  <si>
    <t>CB8975</t>
  </si>
  <si>
    <t>CB8976</t>
  </si>
  <si>
    <t>CB8977</t>
  </si>
  <si>
    <t>AA0555</t>
  </si>
  <si>
    <t>CB8978</t>
  </si>
  <si>
    <t>CB8979</t>
  </si>
  <si>
    <t>CB8980</t>
  </si>
  <si>
    <t>CB8981</t>
  </si>
  <si>
    <t>CB8982</t>
  </si>
  <si>
    <t>CB8983</t>
  </si>
  <si>
    <t>CB8984</t>
  </si>
  <si>
    <t>CB8985</t>
  </si>
  <si>
    <t>CB8986</t>
  </si>
  <si>
    <t>CB8987</t>
  </si>
  <si>
    <t>CB8988</t>
  </si>
  <si>
    <t>CB8989</t>
  </si>
  <si>
    <t>CB8990</t>
  </si>
  <si>
    <t>CB8991</t>
  </si>
  <si>
    <t>CB8992</t>
  </si>
  <si>
    <t>CB8993</t>
  </si>
  <si>
    <t>CB8994</t>
  </si>
  <si>
    <t>CB8995</t>
  </si>
  <si>
    <t>CB8996</t>
  </si>
  <si>
    <t>CB8997</t>
  </si>
  <si>
    <t>CB8998</t>
  </si>
  <si>
    <t>CB8999</t>
  </si>
  <si>
    <t>CB9000</t>
  </si>
  <si>
    <t>CD4256</t>
  </si>
  <si>
    <t>AA0556</t>
  </si>
  <si>
    <t>CD4257</t>
  </si>
  <si>
    <t>CD4258</t>
  </si>
  <si>
    <t>CD4259</t>
  </si>
  <si>
    <t>CD4260</t>
  </si>
  <si>
    <t>CD4261</t>
  </si>
  <si>
    <t>CD4262</t>
  </si>
  <si>
    <t>CD4263</t>
  </si>
  <si>
    <t>CD4264</t>
  </si>
  <si>
    <t>CD4265</t>
  </si>
  <si>
    <t>CD4266</t>
  </si>
  <si>
    <t>CD4267</t>
  </si>
  <si>
    <t>CD4268</t>
  </si>
  <si>
    <t>CD4269</t>
  </si>
  <si>
    <t>CD4270</t>
  </si>
  <si>
    <t>CD4271</t>
  </si>
  <si>
    <t>CD4272</t>
  </si>
  <si>
    <t>CD4273</t>
  </si>
  <si>
    <t>CD4274</t>
  </si>
  <si>
    <t>CD4275</t>
  </si>
  <si>
    <t>CD4276</t>
  </si>
  <si>
    <t>CD4277</t>
  </si>
  <si>
    <t>CD4278</t>
  </si>
  <si>
    <t>CD4279</t>
  </si>
  <si>
    <t>CB9001</t>
  </si>
  <si>
    <t>AA0557</t>
  </si>
  <si>
    <t>CB9002</t>
  </si>
  <si>
    <t>CB9003</t>
  </si>
  <si>
    <t>CB9004</t>
  </si>
  <si>
    <t>CB9005</t>
  </si>
  <si>
    <t>CB9006</t>
  </si>
  <si>
    <t>CB9007</t>
  </si>
  <si>
    <t>CB9008</t>
  </si>
  <si>
    <t>CB9009</t>
  </si>
  <si>
    <t>CB9010</t>
  </si>
  <si>
    <t>CB9011</t>
  </si>
  <si>
    <t>CB9012</t>
  </si>
  <si>
    <t>CB9013</t>
  </si>
  <si>
    <t>CB9014</t>
  </si>
  <si>
    <t>CB9015</t>
  </si>
  <si>
    <t>CB9016</t>
  </si>
  <si>
    <t>CB9017</t>
  </si>
  <si>
    <t>CB9018</t>
  </si>
  <si>
    <t>CB9019</t>
  </si>
  <si>
    <t>CB9020</t>
  </si>
  <si>
    <t>CB9021</t>
  </si>
  <si>
    <t>CB9022</t>
  </si>
  <si>
    <t>CB9023</t>
  </si>
  <si>
    <t>CB9024</t>
  </si>
  <si>
    <t>CB9025</t>
  </si>
  <si>
    <t>AA0558</t>
  </si>
  <si>
    <t>CB9026</t>
  </si>
  <si>
    <t>CB9027</t>
  </si>
  <si>
    <t>CB9028</t>
  </si>
  <si>
    <t>CB9029</t>
  </si>
  <si>
    <t>CB9030</t>
  </si>
  <si>
    <t>CB9031</t>
  </si>
  <si>
    <t>CB9032</t>
  </si>
  <si>
    <t>CB9033</t>
  </si>
  <si>
    <t>CB9034</t>
  </si>
  <si>
    <t>CB9035</t>
  </si>
  <si>
    <t>CB9036</t>
  </si>
  <si>
    <t>CB9037</t>
  </si>
  <si>
    <t>CB9038</t>
  </si>
  <si>
    <t>CB9039</t>
  </si>
  <si>
    <t>CB9040</t>
  </si>
  <si>
    <t>CB9041</t>
  </si>
  <si>
    <t>CB9042</t>
  </si>
  <si>
    <t>CB9043</t>
  </si>
  <si>
    <t>CB9044</t>
  </si>
  <si>
    <t>CB9045</t>
  </si>
  <si>
    <t>CB9046</t>
  </si>
  <si>
    <t>CB9047</t>
  </si>
  <si>
    <t>CB9048</t>
  </si>
  <si>
    <t>CB9049</t>
  </si>
  <si>
    <t>AA0559</t>
  </si>
  <si>
    <t>CB9050</t>
  </si>
  <si>
    <t>CB9051</t>
  </si>
  <si>
    <t>CB9052</t>
  </si>
  <si>
    <t>CB9053</t>
  </si>
  <si>
    <t>CB9054</t>
  </si>
  <si>
    <t>CB9055</t>
  </si>
  <si>
    <t>CB9056</t>
  </si>
  <si>
    <t>CB9057</t>
  </si>
  <si>
    <t>CB9058</t>
  </si>
  <si>
    <t>CB9059</t>
  </si>
  <si>
    <t>CB9060</t>
  </si>
  <si>
    <t>CB9061</t>
  </si>
  <si>
    <t>CB9062</t>
  </si>
  <si>
    <t>CB9063</t>
  </si>
  <si>
    <t>CB9064</t>
  </si>
  <si>
    <t>CB9065</t>
  </si>
  <si>
    <t>CB9066</t>
  </si>
  <si>
    <t>CB9067</t>
  </si>
  <si>
    <t>CB9068</t>
  </si>
  <si>
    <t>CB9069</t>
  </si>
  <si>
    <t>CB9070</t>
  </si>
  <si>
    <t>CB9071</t>
  </si>
  <si>
    <t>CB9072</t>
  </si>
  <si>
    <t>CD4280</t>
  </si>
  <si>
    <t>AA0560</t>
  </si>
  <si>
    <t>CD4281</t>
  </si>
  <si>
    <t>CD4282</t>
  </si>
  <si>
    <t>CD4283</t>
  </si>
  <si>
    <t>CD4284</t>
  </si>
  <si>
    <t>CD4285</t>
  </si>
  <si>
    <t>CD4286</t>
  </si>
  <si>
    <t>CD4287</t>
  </si>
  <si>
    <t>CD4288</t>
  </si>
  <si>
    <t>CD4289</t>
  </si>
  <si>
    <t>CD4290</t>
  </si>
  <si>
    <t>CD4291</t>
  </si>
  <si>
    <t>CD4292</t>
  </si>
  <si>
    <t>CD4293</t>
  </si>
  <si>
    <t>CD4294</t>
  </si>
  <si>
    <t>CD4295</t>
  </si>
  <si>
    <t>CD4296</t>
  </si>
  <si>
    <t>CD4297</t>
  </si>
  <si>
    <t>CD4298</t>
  </si>
  <si>
    <t>CD4299</t>
  </si>
  <si>
    <t>CD4300</t>
  </si>
  <si>
    <t>CD4301</t>
  </si>
  <si>
    <t>CD4302</t>
  </si>
  <si>
    <t>CD4303</t>
  </si>
  <si>
    <t>PENCAPAIAN PACKOMP CYLINDER BLOCK STM</t>
  </si>
  <si>
    <t>722S</t>
  </si>
  <si>
    <t>CH</t>
  </si>
  <si>
    <t>PENCAPAIAN PACKOMP CYLINDER HEAD STM</t>
  </si>
  <si>
    <t>PENCAPAIAN PACKOMP CRANK SHAFT TMC</t>
  </si>
  <si>
    <t>CR</t>
  </si>
  <si>
    <t>PENCAPAIAN PACKOMP CRANK SHAFT STM</t>
  </si>
  <si>
    <t>PENCAPAIAN PACKOMP CAM SHAFT STM</t>
  </si>
  <si>
    <t>CS</t>
  </si>
  <si>
    <t xml:space="preserve"> LIST PRIORITAS VANNING CRANK SHAFT</t>
  </si>
  <si>
    <t xml:space="preserve">TANGGAL VANNING </t>
  </si>
  <si>
    <t>MODULE QTY REMAINING</t>
  </si>
  <si>
    <t>KETERANGAN</t>
  </si>
  <si>
    <t>K3</t>
  </si>
  <si>
    <t>K4</t>
  </si>
  <si>
    <t>CT</t>
  </si>
  <si>
    <t>28-05-2026</t>
  </si>
  <si>
    <t>Closed</t>
  </si>
  <si>
    <t>OK</t>
  </si>
  <si>
    <t>29-05-2026</t>
  </si>
  <si>
    <t>-</t>
  </si>
  <si>
    <t>30-05-2026</t>
  </si>
  <si>
    <t>02-06-2026</t>
  </si>
  <si>
    <t>03-06-2026</t>
  </si>
  <si>
    <t>04-06-2026</t>
  </si>
  <si>
    <t>05-06-2026</t>
  </si>
  <si>
    <t>08-06-2026</t>
  </si>
  <si>
    <t>09-06-2026</t>
  </si>
  <si>
    <t>10-06-2026</t>
  </si>
  <si>
    <t>11-06-2026</t>
  </si>
  <si>
    <t>12-06-2026</t>
  </si>
  <si>
    <t>14-06-2026</t>
  </si>
  <si>
    <t>15-06-2026</t>
  </si>
  <si>
    <t>17-06-2026</t>
  </si>
  <si>
    <t>18-06-2026</t>
  </si>
  <si>
    <t>19-06-2026</t>
  </si>
  <si>
    <t>20-06-2026</t>
  </si>
  <si>
    <t>22-06-2026</t>
  </si>
  <si>
    <t>23-06-2026</t>
  </si>
  <si>
    <t>24-06-2026</t>
  </si>
  <si>
    <t>25-06-2026</t>
  </si>
  <si>
    <t>26-06-2026</t>
  </si>
  <si>
    <t>29-06-2026</t>
  </si>
  <si>
    <t>30-06-2026</t>
  </si>
  <si>
    <t>CB9073</t>
  </si>
  <si>
    <t>CB9074</t>
  </si>
  <si>
    <t>CB9075</t>
  </si>
  <si>
    <t>CB9076</t>
  </si>
  <si>
    <t>CB9077</t>
  </si>
  <si>
    <t>CB9078</t>
  </si>
  <si>
    <t>CB9079</t>
  </si>
  <si>
    <t>CB9080</t>
  </si>
  <si>
    <t>CB9081</t>
  </si>
  <si>
    <t>CB9082</t>
  </si>
  <si>
    <t>CB9083</t>
  </si>
  <si>
    <t>CB9084</t>
  </si>
  <si>
    <t>CB9085</t>
  </si>
  <si>
    <t>CB9086</t>
  </si>
  <si>
    <t>CB9087</t>
  </si>
  <si>
    <t>CB9088</t>
  </si>
  <si>
    <t>CB9089</t>
  </si>
  <si>
    <t>CB9090</t>
  </si>
  <si>
    <t>CB9091</t>
  </si>
  <si>
    <t>CB9092</t>
  </si>
  <si>
    <t>CB9093</t>
  </si>
  <si>
    <t>CB9094</t>
  </si>
  <si>
    <t>CB9095</t>
  </si>
  <si>
    <t>CB9096</t>
  </si>
  <si>
    <t>CB9097</t>
  </si>
  <si>
    <t>CB9098</t>
  </si>
  <si>
    <t>CB9099</t>
  </si>
  <si>
    <t>CB9100</t>
  </si>
  <si>
    <t>CB9101</t>
  </si>
  <si>
    <t>CB9102</t>
  </si>
  <si>
    <t>CB9103</t>
  </si>
  <si>
    <t>CB9104</t>
  </si>
  <si>
    <t>CB9105</t>
  </si>
  <si>
    <t>CB9106</t>
  </si>
  <si>
    <t>CB9107</t>
  </si>
  <si>
    <t>CB9108</t>
  </si>
  <si>
    <t>CB9109</t>
  </si>
  <si>
    <t>CB9110</t>
  </si>
  <si>
    <t>CB9111</t>
  </si>
  <si>
    <t>CB9112</t>
  </si>
  <si>
    <t>CB9113</t>
  </si>
  <si>
    <t>CB9114</t>
  </si>
  <si>
    <t>CB9115</t>
  </si>
  <si>
    <t>CB9116</t>
  </si>
  <si>
    <t>CB9117</t>
  </si>
  <si>
    <t>CB9118</t>
  </si>
  <si>
    <t>CB9119</t>
  </si>
  <si>
    <t>CB9120</t>
  </si>
  <si>
    <t>AA0561</t>
  </si>
  <si>
    <t>AA0562</t>
  </si>
  <si>
    <t>CC0263</t>
  </si>
  <si>
    <t>BB0262</t>
  </si>
  <si>
    <t>20260611</t>
  </si>
  <si>
    <t>20260612</t>
  </si>
  <si>
    <t>AAA0561</t>
  </si>
  <si>
    <t>AAA0562</t>
  </si>
  <si>
    <t>Actual
Release</t>
  </si>
  <si>
    <t>28</t>
  </si>
  <si>
    <t>6</t>
  </si>
  <si>
    <t>Plan
Release</t>
  </si>
  <si>
    <t>30</t>
  </si>
  <si>
    <t>9</t>
  </si>
  <si>
    <t>SCHEDULE MODULE SORTIR CRANK SHAFT
SABTU, 06/06/2026 NIGHT SHIFT</t>
  </si>
  <si>
    <t xml:space="preserve"> LIST PRIORITAS VANNING CYL HEAD </t>
  </si>
  <si>
    <t>K6</t>
  </si>
  <si>
    <t>K7</t>
  </si>
  <si>
    <t>K8</t>
  </si>
  <si>
    <t>HC</t>
  </si>
  <si>
    <t>HD</t>
  </si>
  <si>
    <t>12</t>
  </si>
  <si>
    <t>SCHEDULE MODULE SORTIR CRANK SHAFT
SELASA, 09/06/2026 DAY SHIFT</t>
  </si>
  <si>
    <t>AA0563</t>
  </si>
  <si>
    <t>CB9121</t>
  </si>
  <si>
    <t>CB9122</t>
  </si>
  <si>
    <t>CB9123</t>
  </si>
  <si>
    <t>CB9124</t>
  </si>
  <si>
    <t>CB9125</t>
  </si>
  <si>
    <t>CB9126</t>
  </si>
  <si>
    <t>CB9127</t>
  </si>
  <si>
    <t>CB9128</t>
  </si>
  <si>
    <t>CB9129</t>
  </si>
  <si>
    <t>CB9130</t>
  </si>
  <si>
    <t>CB9131</t>
  </si>
  <si>
    <t>CB9132</t>
  </si>
  <si>
    <t>CB9133</t>
  </si>
  <si>
    <t>CB9134</t>
  </si>
  <si>
    <t>CB9135</t>
  </si>
  <si>
    <t>CB9136</t>
  </si>
  <si>
    <t>CB9137</t>
  </si>
  <si>
    <t>CB9138</t>
  </si>
  <si>
    <t>CB9139</t>
  </si>
  <si>
    <t>CB9140</t>
  </si>
  <si>
    <t>CB9141</t>
  </si>
  <si>
    <t>CB9142</t>
  </si>
  <si>
    <t>CB9143</t>
  </si>
  <si>
    <t>CB9144</t>
  </si>
  <si>
    <t>CB9145</t>
  </si>
  <si>
    <t>CB9146</t>
  </si>
  <si>
    <t>CB9147</t>
  </si>
  <si>
    <t>CB9148</t>
  </si>
  <si>
    <t>CB9149</t>
  </si>
  <si>
    <t>CB9150</t>
  </si>
  <si>
    <t>CB9151</t>
  </si>
  <si>
    <t>CB9152</t>
  </si>
  <si>
    <t>CB9153</t>
  </si>
  <si>
    <t>CB9154</t>
  </si>
  <si>
    <t>CB9155</t>
  </si>
  <si>
    <t>CB9156</t>
  </si>
  <si>
    <t>CB9157</t>
  </si>
  <si>
    <t>CB9158</t>
  </si>
  <si>
    <t>CB9159</t>
  </si>
  <si>
    <t>CB9160</t>
  </si>
  <si>
    <t>CB9161</t>
  </si>
  <si>
    <t>CB9162</t>
  </si>
  <si>
    <t>CB9163</t>
  </si>
  <si>
    <t>CB9164</t>
  </si>
  <si>
    <t>CB9165</t>
  </si>
  <si>
    <t>CB9166</t>
  </si>
  <si>
    <t>CB9167</t>
  </si>
  <si>
    <t>CB9168</t>
  </si>
  <si>
    <t>20260615</t>
  </si>
  <si>
    <t>AA0564</t>
  </si>
  <si>
    <t>AA0565</t>
  </si>
  <si>
    <t>CD4304</t>
  </si>
  <si>
    <t>CD4305</t>
  </si>
  <si>
    <t>CD4306</t>
  </si>
  <si>
    <t>CD4307</t>
  </si>
  <si>
    <t>CD4308</t>
  </si>
  <si>
    <t>CD4309</t>
  </si>
  <si>
    <t>CD4310</t>
  </si>
  <si>
    <t>CD4311</t>
  </si>
  <si>
    <t>CD4312</t>
  </si>
  <si>
    <t>CD4313</t>
  </si>
  <si>
    <t>CD4314</t>
  </si>
  <si>
    <t>CD4315</t>
  </si>
  <si>
    <t>CD4316</t>
  </si>
  <si>
    <t>CD4317</t>
  </si>
  <si>
    <t>CD4318</t>
  </si>
  <si>
    <t>CD4319</t>
  </si>
  <si>
    <t>CD4320</t>
  </si>
  <si>
    <t>CD4321</t>
  </si>
  <si>
    <t>CD4322</t>
  </si>
  <si>
    <t>CD4323</t>
  </si>
  <si>
    <t>CD4324</t>
  </si>
  <si>
    <t>CD4325</t>
  </si>
  <si>
    <t>CD4326</t>
  </si>
  <si>
    <t>CD4327</t>
  </si>
  <si>
    <t>AAA0563 &amp; 564</t>
  </si>
  <si>
    <t>AAA0565</t>
  </si>
  <si>
    <t>CC0264</t>
  </si>
  <si>
    <t>BB0263</t>
  </si>
  <si>
    <t>5</t>
  </si>
  <si>
    <t>4</t>
  </si>
  <si>
    <t>CB9169</t>
  </si>
  <si>
    <t>CB9170</t>
  </si>
  <si>
    <t>CB9171</t>
  </si>
  <si>
    <t>CB9172</t>
  </si>
  <si>
    <t>CB9173</t>
  </si>
  <si>
    <t>CB9174</t>
  </si>
  <si>
    <t>CB9175</t>
  </si>
  <si>
    <t>CB9176</t>
  </si>
  <si>
    <t>CB9177</t>
  </si>
  <si>
    <t>CB9178</t>
  </si>
  <si>
    <t>CB9179</t>
  </si>
  <si>
    <t>CB9180</t>
  </si>
  <si>
    <t>CB9181</t>
  </si>
  <si>
    <t>CB9182</t>
  </si>
  <si>
    <t>CB9183</t>
  </si>
  <si>
    <t>CB9184</t>
  </si>
  <si>
    <t>CB9185</t>
  </si>
  <si>
    <t>CB9186</t>
  </si>
  <si>
    <t>CB9187</t>
  </si>
  <si>
    <t>CB9188</t>
  </si>
  <si>
    <t>CB9189</t>
  </si>
  <si>
    <t>CB9190</t>
  </si>
  <si>
    <t>CB9191</t>
  </si>
  <si>
    <t>CB9192</t>
  </si>
  <si>
    <t>AA0566</t>
  </si>
  <si>
    <t>AAA0566</t>
  </si>
  <si>
    <t>20260618</t>
  </si>
  <si>
    <t>CC0265</t>
  </si>
  <si>
    <t>BB0264</t>
  </si>
  <si>
    <t>31</t>
  </si>
  <si>
    <t xml:space="preserve">05:30:00 </t>
  </si>
  <si>
    <t>CB9193</t>
  </si>
  <si>
    <t>CB9194</t>
  </si>
  <si>
    <t>CB9195</t>
  </si>
  <si>
    <t>CB9196</t>
  </si>
  <si>
    <t>CB9197</t>
  </si>
  <si>
    <t>CB9198</t>
  </si>
  <si>
    <t>CB9199</t>
  </si>
  <si>
    <t>CB9200</t>
  </si>
  <si>
    <t>CB9201</t>
  </si>
  <si>
    <t>CB9202</t>
  </si>
  <si>
    <t>CB9203</t>
  </si>
  <si>
    <t>CB9204</t>
  </si>
  <si>
    <t>CB9205</t>
  </si>
  <si>
    <t>CB9206</t>
  </si>
  <si>
    <t>CB9207</t>
  </si>
  <si>
    <t>CB9208</t>
  </si>
  <si>
    <t>CB9209</t>
  </si>
  <si>
    <t>CB9210</t>
  </si>
  <si>
    <t>CB9211</t>
  </si>
  <si>
    <t>CB9212</t>
  </si>
  <si>
    <t>CB9213</t>
  </si>
  <si>
    <t>CB9214</t>
  </si>
  <si>
    <t>CB9215</t>
  </si>
  <si>
    <t>CB9216</t>
  </si>
  <si>
    <t>CB9217</t>
  </si>
  <si>
    <t>CB9218</t>
  </si>
  <si>
    <t>CB9219</t>
  </si>
  <si>
    <t>CB9220</t>
  </si>
  <si>
    <t>CB9221</t>
  </si>
  <si>
    <t>CB9222</t>
  </si>
  <si>
    <t>CB9223</t>
  </si>
  <si>
    <t>CB9224</t>
  </si>
  <si>
    <t>CB9225</t>
  </si>
  <si>
    <t>CB9226</t>
  </si>
  <si>
    <t>CB9227</t>
  </si>
  <si>
    <t>CB9228</t>
  </si>
  <si>
    <t>CB9229</t>
  </si>
  <si>
    <t>CB9230</t>
  </si>
  <si>
    <t>CB9231</t>
  </si>
  <si>
    <t>CB9232</t>
  </si>
  <si>
    <t>CB9233</t>
  </si>
  <si>
    <t>CB9234</t>
  </si>
  <si>
    <t>CB9235</t>
  </si>
  <si>
    <t>CB9236</t>
  </si>
  <si>
    <t>CB9237</t>
  </si>
  <si>
    <t>CB9238</t>
  </si>
  <si>
    <t>CB9239</t>
  </si>
  <si>
    <t>CB9240</t>
  </si>
  <si>
    <t>AA0567</t>
  </si>
  <si>
    <t>CD4328</t>
  </si>
  <si>
    <t>CD4329</t>
  </si>
  <si>
    <t>CD4330</t>
  </si>
  <si>
    <t>CD4331</t>
  </si>
  <si>
    <t>CD4332</t>
  </si>
  <si>
    <t>CD4333</t>
  </si>
  <si>
    <t>CD4334</t>
  </si>
  <si>
    <t>CD4335</t>
  </si>
  <si>
    <t>CD4336</t>
  </si>
  <si>
    <t>CD4337</t>
  </si>
  <si>
    <t>CD4338</t>
  </si>
  <si>
    <t>CD4339</t>
  </si>
  <si>
    <t>CD4340</t>
  </si>
  <si>
    <t>CD4341</t>
  </si>
  <si>
    <t>CD4342</t>
  </si>
  <si>
    <t>CD4343</t>
  </si>
  <si>
    <t>CD4344</t>
  </si>
  <si>
    <t>CD4345</t>
  </si>
  <si>
    <t>CD4346</t>
  </si>
  <si>
    <t>CD4347</t>
  </si>
  <si>
    <t>CD4348</t>
  </si>
  <si>
    <t>CD4349</t>
  </si>
  <si>
    <t>CD4350</t>
  </si>
  <si>
    <t>CD4351</t>
  </si>
  <si>
    <t>AA0568</t>
  </si>
  <si>
    <t>AA0569</t>
  </si>
  <si>
    <t>BB0265</t>
  </si>
  <si>
    <t>CC0266</t>
  </si>
  <si>
    <t>20260622</t>
  </si>
  <si>
    <t>20260623</t>
  </si>
  <si>
    <t>AAA0567 &amp; 569</t>
  </si>
  <si>
    <t>AAA0568</t>
  </si>
  <si>
    <t>AA0570</t>
  </si>
  <si>
    <t>CB9241</t>
  </si>
  <si>
    <t>CB9242</t>
  </si>
  <si>
    <t>CB9243</t>
  </si>
  <si>
    <t>CB9244</t>
  </si>
  <si>
    <t>CB9245</t>
  </si>
  <si>
    <t>CB9246</t>
  </si>
  <si>
    <t>CB9247</t>
  </si>
  <si>
    <t>CB9248</t>
  </si>
  <si>
    <t>CB9249</t>
  </si>
  <si>
    <t>CB9250</t>
  </si>
  <si>
    <t>CB9251</t>
  </si>
  <si>
    <t>CB9252</t>
  </si>
  <si>
    <t>CB9253</t>
  </si>
  <si>
    <t>CB9254</t>
  </si>
  <si>
    <t>CB9255</t>
  </si>
  <si>
    <t>CB9256</t>
  </si>
  <si>
    <t>CB9257</t>
  </si>
  <si>
    <t>CB9258</t>
  </si>
  <si>
    <t>CB9259</t>
  </si>
  <si>
    <t>CB9260</t>
  </si>
  <si>
    <t>CB9261</t>
  </si>
  <si>
    <t>CB9262</t>
  </si>
  <si>
    <t>CB9263</t>
  </si>
  <si>
    <t>CB9264</t>
  </si>
  <si>
    <t>CB9265</t>
  </si>
  <si>
    <t>CB9266</t>
  </si>
  <si>
    <t>CB9267</t>
  </si>
  <si>
    <t>CB9268</t>
  </si>
  <si>
    <t>CB9269</t>
  </si>
  <si>
    <t>CB9270</t>
  </si>
  <si>
    <t>CB9271</t>
  </si>
  <si>
    <t>CB9272</t>
  </si>
  <si>
    <t>CB9273</t>
  </si>
  <si>
    <t>CB9274</t>
  </si>
  <si>
    <t>CB9275</t>
  </si>
  <si>
    <t>CB9276</t>
  </si>
  <si>
    <t>CB9277</t>
  </si>
  <si>
    <t>CB9278</t>
  </si>
  <si>
    <t>CB9279</t>
  </si>
  <si>
    <t>CB9280</t>
  </si>
  <si>
    <t>CB9281</t>
  </si>
  <si>
    <t>CB9282</t>
  </si>
  <si>
    <t>CB9283</t>
  </si>
  <si>
    <t>CB9284</t>
  </si>
  <si>
    <t>CB9285</t>
  </si>
  <si>
    <t>CB9286</t>
  </si>
  <si>
    <t>CB9287</t>
  </si>
  <si>
    <t>CB9288</t>
  </si>
  <si>
    <t>AA0571</t>
  </si>
  <si>
    <t>AAA0570</t>
  </si>
  <si>
    <t>20260625</t>
  </si>
  <si>
    <t>AAA0571</t>
  </si>
  <si>
    <t>20260626</t>
  </si>
  <si>
    <t>CC0267</t>
  </si>
  <si>
    <t>BB0266</t>
  </si>
  <si>
    <t>10</t>
  </si>
  <si>
    <t>32</t>
  </si>
  <si>
    <t>CB9289</t>
  </si>
  <si>
    <t>CB9290</t>
  </si>
  <si>
    <t>CB9291</t>
  </si>
  <si>
    <t>CB9292</t>
  </si>
  <si>
    <t>CB9293</t>
  </si>
  <si>
    <t>CB9294</t>
  </si>
  <si>
    <t>CB9295</t>
  </si>
  <si>
    <t>CB9296</t>
  </si>
  <si>
    <t>CB9297</t>
  </si>
  <si>
    <t>CB9298</t>
  </si>
  <si>
    <t>CB9299</t>
  </si>
  <si>
    <t>CB9300</t>
  </si>
  <si>
    <t>CB9301</t>
  </si>
  <si>
    <t>CB9302</t>
  </si>
  <si>
    <t>CB9303</t>
  </si>
  <si>
    <t>CB9304</t>
  </si>
  <si>
    <t>CB9305</t>
  </si>
  <si>
    <t>CB9306</t>
  </si>
  <si>
    <t>CB9307</t>
  </si>
  <si>
    <t>CB9308</t>
  </si>
  <si>
    <t>CB9309</t>
  </si>
  <si>
    <t>CB9310</t>
  </si>
  <si>
    <t>CB9311</t>
  </si>
  <si>
    <t>CB9312</t>
  </si>
  <si>
    <t>AA0572</t>
  </si>
  <si>
    <t>CB9313</t>
  </si>
  <si>
    <t>CB9314</t>
  </si>
  <si>
    <t>CB9315</t>
  </si>
  <si>
    <t>CB9316</t>
  </si>
  <si>
    <t>CB9317</t>
  </si>
  <si>
    <t>CB9318</t>
  </si>
  <si>
    <t>CB9319</t>
  </si>
  <si>
    <t>CB9320</t>
  </si>
  <si>
    <t>CB9321</t>
  </si>
  <si>
    <t>CB9322</t>
  </si>
  <si>
    <t>CB9323</t>
  </si>
  <si>
    <t>CB9324</t>
  </si>
  <si>
    <t>CB9325</t>
  </si>
  <si>
    <t>CB9326</t>
  </si>
  <si>
    <t>CB9327</t>
  </si>
  <si>
    <t>CB9328</t>
  </si>
  <si>
    <t>CB9329</t>
  </si>
  <si>
    <t>CB9330</t>
  </si>
  <si>
    <t>CB9331</t>
  </si>
  <si>
    <t>CB9332</t>
  </si>
  <si>
    <t>CB9333</t>
  </si>
  <si>
    <t>CB9334</t>
  </si>
  <si>
    <t>CB9335</t>
  </si>
  <si>
    <t>CB9336</t>
  </si>
  <si>
    <t>AA0573</t>
  </si>
  <si>
    <t>CD4352</t>
  </si>
  <si>
    <t>CD4353</t>
  </si>
  <si>
    <t>CD4354</t>
  </si>
  <si>
    <t>CD4355</t>
  </si>
  <si>
    <t>CD4356</t>
  </si>
  <si>
    <t>CD4357</t>
  </si>
  <si>
    <t>CD4358</t>
  </si>
  <si>
    <t>CD4359</t>
  </si>
  <si>
    <t>CD4360</t>
  </si>
  <si>
    <t>CD4361</t>
  </si>
  <si>
    <t>CD4362</t>
  </si>
  <si>
    <t>CD4363</t>
  </si>
  <si>
    <t>CD4364</t>
  </si>
  <si>
    <t>CD4365</t>
  </si>
  <si>
    <t>CD4366</t>
  </si>
  <si>
    <t>CD4367</t>
  </si>
  <si>
    <t>CD4368</t>
  </si>
  <si>
    <t>CD4369</t>
  </si>
  <si>
    <t>CD4370</t>
  </si>
  <si>
    <t>CD4371</t>
  </si>
  <si>
    <t>CD4372</t>
  </si>
  <si>
    <t>CD4373</t>
  </si>
  <si>
    <t>CD4374</t>
  </si>
  <si>
    <t>CD4375</t>
  </si>
  <si>
    <t>AA0574</t>
  </si>
  <si>
    <t>BB0267</t>
  </si>
  <si>
    <t>CC0268</t>
  </si>
  <si>
    <t>AAA0572 &amp; 573</t>
  </si>
  <si>
    <t>AAA0574</t>
  </si>
  <si>
    <t>20260629</t>
  </si>
  <si>
    <t>20260630</t>
  </si>
  <si>
    <t>CB9337</t>
  </si>
  <si>
    <t>CB9338</t>
  </si>
  <si>
    <t>CB9339</t>
  </si>
  <si>
    <t>CB9340</t>
  </si>
  <si>
    <t>CB9341</t>
  </si>
  <si>
    <t>CB9342</t>
  </si>
  <si>
    <t>CB9343</t>
  </si>
  <si>
    <t>CB9344</t>
  </si>
  <si>
    <t>CB9345</t>
  </si>
  <si>
    <t>CB9346</t>
  </si>
  <si>
    <t>CB9347</t>
  </si>
  <si>
    <t>CB9348</t>
  </si>
  <si>
    <t>CB9349</t>
  </si>
  <si>
    <t>CB9350</t>
  </si>
  <si>
    <t>CB9351</t>
  </si>
  <si>
    <t>CB9352</t>
  </si>
  <si>
    <t>CB9353</t>
  </si>
  <si>
    <t>CB9354</t>
  </si>
  <si>
    <t>CB9355</t>
  </si>
  <si>
    <t>CB9356</t>
  </si>
  <si>
    <t>CB9357</t>
  </si>
  <si>
    <t>CB9358</t>
  </si>
  <si>
    <t>CB9359</t>
  </si>
  <si>
    <t>CB9360</t>
  </si>
  <si>
    <t>CB9361</t>
  </si>
  <si>
    <t>CB9362</t>
  </si>
  <si>
    <t>CB9363</t>
  </si>
  <si>
    <t>CB9364</t>
  </si>
  <si>
    <t>CB9365</t>
  </si>
  <si>
    <t>CB9366</t>
  </si>
  <si>
    <t>CB9367</t>
  </si>
  <si>
    <t>CB9368</t>
  </si>
  <si>
    <t>CB9369</t>
  </si>
  <si>
    <t>CB9370</t>
  </si>
  <si>
    <t>CB9371</t>
  </si>
  <si>
    <t>CB9372</t>
  </si>
  <si>
    <t>CB9373</t>
  </si>
  <si>
    <t>CB9374</t>
  </si>
  <si>
    <t>CB9375</t>
  </si>
  <si>
    <t>CB9376</t>
  </si>
  <si>
    <t>CB9377</t>
  </si>
  <si>
    <t>CB9378</t>
  </si>
  <si>
    <t>CB9379</t>
  </si>
  <si>
    <t>CB9380</t>
  </si>
  <si>
    <t>CB9381</t>
  </si>
  <si>
    <t>CB9382</t>
  </si>
  <si>
    <t>CB9383</t>
  </si>
  <si>
    <t>CB9384</t>
  </si>
  <si>
    <t>AA0575</t>
  </si>
  <si>
    <t>AA0576</t>
  </si>
  <si>
    <t>AAA0575 &amp; 576</t>
  </si>
  <si>
    <t>CC0269</t>
  </si>
  <si>
    <t>BB0268</t>
  </si>
  <si>
    <t>20260702 &amp; 03</t>
  </si>
  <si>
    <t>Update : 30/06/2026 . Jam 15.20</t>
  </si>
  <si>
    <t>01-07-2026</t>
  </si>
  <si>
    <t>02-07-2026</t>
  </si>
  <si>
    <t>03-07-2026</t>
  </si>
  <si>
    <t>06-07-2026</t>
  </si>
  <si>
    <t>07-07-2026</t>
  </si>
  <si>
    <t>08-07-2026</t>
  </si>
  <si>
    <t>09-07-2026</t>
  </si>
  <si>
    <t>11</t>
  </si>
  <si>
    <t>14</t>
  </si>
  <si>
    <t xml:space="preserve">23:50:00 </t>
  </si>
  <si>
    <t xml:space="preserve">20260702 </t>
  </si>
  <si>
    <t>AAA0575</t>
  </si>
  <si>
    <t>20260703</t>
  </si>
  <si>
    <t>AAA0576</t>
  </si>
  <si>
    <t>03/07/2026</t>
  </si>
  <si>
    <t>02/07/2026</t>
  </si>
  <si>
    <t>21</t>
  </si>
  <si>
    <t>CLOSED</t>
  </si>
  <si>
    <t>HF</t>
  </si>
  <si>
    <t>HE</t>
  </si>
  <si>
    <t>70</t>
  </si>
  <si>
    <t>06/07/2026</t>
  </si>
  <si>
    <t>26</t>
  </si>
  <si>
    <t>07/07/2026</t>
  </si>
  <si>
    <t>08/07/2026</t>
  </si>
  <si>
    <t>09/07/2026</t>
  </si>
  <si>
    <t>25</t>
  </si>
  <si>
    <t>10/07/2026</t>
  </si>
  <si>
    <t>13/07/2026</t>
  </si>
  <si>
    <t>14/07/2026</t>
  </si>
  <si>
    <t>15/07/2026</t>
  </si>
  <si>
    <t>16/07/2026</t>
  </si>
  <si>
    <t>22</t>
  </si>
  <si>
    <t>CB9385</t>
  </si>
  <si>
    <t>CB9386</t>
  </si>
  <si>
    <t>CB9387</t>
  </si>
  <si>
    <t>CB9388</t>
  </si>
  <si>
    <t>CB9389</t>
  </si>
  <si>
    <t>CB9390</t>
  </si>
  <si>
    <t>CB9391</t>
  </si>
  <si>
    <t>CB9392</t>
  </si>
  <si>
    <t>CB9393</t>
  </si>
  <si>
    <t>CB9394</t>
  </si>
  <si>
    <t>CB9395</t>
  </si>
  <si>
    <t>CB9396</t>
  </si>
  <si>
    <t>CB9397</t>
  </si>
  <si>
    <t>CB9398</t>
  </si>
  <si>
    <t>CB9399</t>
  </si>
  <si>
    <t>CB9400</t>
  </si>
  <si>
    <t>CB9401</t>
  </si>
  <si>
    <t>CB9402</t>
  </si>
  <si>
    <t>CB9403</t>
  </si>
  <si>
    <t>CB9404</t>
  </si>
  <si>
    <t>CB9405</t>
  </si>
  <si>
    <t>CB9406</t>
  </si>
  <si>
    <t>CB9407</t>
  </si>
  <si>
    <t>CB9408</t>
  </si>
  <si>
    <t>AA0577</t>
  </si>
  <si>
    <t>CB9409</t>
  </si>
  <si>
    <t>CB9410</t>
  </si>
  <si>
    <t>CB9411</t>
  </si>
  <si>
    <t>CB9412</t>
  </si>
  <si>
    <t>CB9413</t>
  </si>
  <si>
    <t>CB9414</t>
  </si>
  <si>
    <t>CB9415</t>
  </si>
  <si>
    <t>CB9416</t>
  </si>
  <si>
    <t>CB9417</t>
  </si>
  <si>
    <t>CB9418</t>
  </si>
  <si>
    <t>CB9419</t>
  </si>
  <si>
    <t>CB9420</t>
  </si>
  <si>
    <t>CB9421</t>
  </si>
  <si>
    <t>CB9422</t>
  </si>
  <si>
    <t>CB9423</t>
  </si>
  <si>
    <t>CB9424</t>
  </si>
  <si>
    <t>CB9425</t>
  </si>
  <si>
    <t>CB9426</t>
  </si>
  <si>
    <t>CB9427</t>
  </si>
  <si>
    <t>CB9428</t>
  </si>
  <si>
    <t>CB9429</t>
  </si>
  <si>
    <t>CB9430</t>
  </si>
  <si>
    <t>CB9431</t>
  </si>
  <si>
    <t>CB9432</t>
  </si>
  <si>
    <t>AA0578</t>
  </si>
  <si>
    <t>CD4376</t>
  </si>
  <si>
    <t>CD4377</t>
  </si>
  <si>
    <t>CD4378</t>
  </si>
  <si>
    <t>CD4379</t>
  </si>
  <si>
    <t>CD4380</t>
  </si>
  <si>
    <t>CD4381</t>
  </si>
  <si>
    <t>CD4382</t>
  </si>
  <si>
    <t>CD4383</t>
  </si>
  <si>
    <t>CD4384</t>
  </si>
  <si>
    <t>CD4385</t>
  </si>
  <si>
    <t>CD4386</t>
  </si>
  <si>
    <t>CD4387</t>
  </si>
  <si>
    <t>CD4388</t>
  </si>
  <si>
    <t>CD4389</t>
  </si>
  <si>
    <t>CD4390</t>
  </si>
  <si>
    <t>CD4391</t>
  </si>
  <si>
    <t>CD4392</t>
  </si>
  <si>
    <t>CD4393</t>
  </si>
  <si>
    <t>CD4394</t>
  </si>
  <si>
    <t>CD4395</t>
  </si>
  <si>
    <t>CD4396</t>
  </si>
  <si>
    <t>CD4397</t>
  </si>
  <si>
    <t>CD4398</t>
  </si>
  <si>
    <t>CD4399</t>
  </si>
  <si>
    <t>AA0579</t>
  </si>
  <si>
    <t>BB0269</t>
  </si>
  <si>
    <t>CC0270</t>
  </si>
  <si>
    <t>CB9433</t>
  </si>
  <si>
    <t>CB9434</t>
  </si>
  <si>
    <t>CB9435</t>
  </si>
  <si>
    <t>CB9436</t>
  </si>
  <si>
    <t>CB9437</t>
  </si>
  <si>
    <t>CB9438</t>
  </si>
  <si>
    <t>CB9439</t>
  </si>
  <si>
    <t>CB9440</t>
  </si>
  <si>
    <t>CB9441</t>
  </si>
  <si>
    <t>CB9442</t>
  </si>
  <si>
    <t>CB9443</t>
  </si>
  <si>
    <t>CB9444</t>
  </si>
  <si>
    <t>CB9445</t>
  </si>
  <si>
    <t>CB9446</t>
  </si>
  <si>
    <t>CB9447</t>
  </si>
  <si>
    <t>CB9448</t>
  </si>
  <si>
    <t>CB9449</t>
  </si>
  <si>
    <t>CB9450</t>
  </si>
  <si>
    <t>CB9451</t>
  </si>
  <si>
    <t>CB9452</t>
  </si>
  <si>
    <t>CB9453</t>
  </si>
  <si>
    <t>CB9454</t>
  </si>
  <si>
    <t>CB9455</t>
  </si>
  <si>
    <t>CB9456</t>
  </si>
  <si>
    <t>AA0580</t>
  </si>
  <si>
    <t>BB0270</t>
  </si>
  <si>
    <t>CC0271</t>
  </si>
  <si>
    <t>AAA0577 &amp; 579</t>
  </si>
  <si>
    <t>AAA0578</t>
  </si>
  <si>
    <t>60</t>
  </si>
  <si>
    <t>17</t>
  </si>
  <si>
    <t>33</t>
  </si>
  <si>
    <t>15</t>
  </si>
  <si>
    <t>13</t>
  </si>
  <si>
    <t>53</t>
  </si>
  <si>
    <t>Remaining 7 module</t>
  </si>
  <si>
    <t>17/07/2027</t>
  </si>
  <si>
    <t>Update : 11/07/2026 . Jam 03.55</t>
  </si>
  <si>
    <t>AAA0580</t>
  </si>
  <si>
    <t>CB9457</t>
  </si>
  <si>
    <t>CB9458</t>
  </si>
  <si>
    <t>CB9459</t>
  </si>
  <si>
    <t>CB9460</t>
  </si>
  <si>
    <t>CB9461</t>
  </si>
  <si>
    <t>CB9462</t>
  </si>
  <si>
    <t>CB9463</t>
  </si>
  <si>
    <t>CB9464</t>
  </si>
  <si>
    <t>CB9465</t>
  </si>
  <si>
    <t>CB9466</t>
  </si>
  <si>
    <t>CB9467</t>
  </si>
  <si>
    <t>CB9468</t>
  </si>
  <si>
    <t>CB9469</t>
  </si>
  <si>
    <t>CB9470</t>
  </si>
  <si>
    <t>CB9471</t>
  </si>
  <si>
    <t>CB9472</t>
  </si>
  <si>
    <t>CB9473</t>
  </si>
  <si>
    <t>CB9474</t>
  </si>
  <si>
    <t>CB9475</t>
  </si>
  <si>
    <t>CB9476</t>
  </si>
  <si>
    <t>CB9477</t>
  </si>
  <si>
    <t>CB9478</t>
  </si>
  <si>
    <t>CB9479</t>
  </si>
  <si>
    <t>CB9480</t>
  </si>
  <si>
    <t>AA0581</t>
  </si>
  <si>
    <t>CB9481</t>
  </si>
  <si>
    <t>CB9482</t>
  </si>
  <si>
    <t>CB9483</t>
  </si>
  <si>
    <t>CB9484</t>
  </si>
  <si>
    <t>CB9485</t>
  </si>
  <si>
    <t>CB9486</t>
  </si>
  <si>
    <t>CB9487</t>
  </si>
  <si>
    <t>CB9488</t>
  </si>
  <si>
    <t>CB9489</t>
  </si>
  <si>
    <t>CB9490</t>
  </si>
  <si>
    <t>CB9491</t>
  </si>
  <si>
    <t>CB9492</t>
  </si>
  <si>
    <t>CB9493</t>
  </si>
  <si>
    <t>CB9494</t>
  </si>
  <si>
    <t>CB9495</t>
  </si>
  <si>
    <t>CB9496</t>
  </si>
  <si>
    <t>CB9497</t>
  </si>
  <si>
    <t>CB9498</t>
  </si>
  <si>
    <t>CB9499</t>
  </si>
  <si>
    <t>CB9500</t>
  </si>
  <si>
    <t>CB9501</t>
  </si>
  <si>
    <t>CB9502</t>
  </si>
  <si>
    <t>CB9503</t>
  </si>
  <si>
    <t>CB9504</t>
  </si>
  <si>
    <t>AA0582</t>
  </si>
  <si>
    <t>CD4400</t>
  </si>
  <si>
    <t>CD4401</t>
  </si>
  <si>
    <t>CD4402</t>
  </si>
  <si>
    <t>CD4403</t>
  </si>
  <si>
    <t>CD4404</t>
  </si>
  <si>
    <t>CD4405</t>
  </si>
  <si>
    <t>CD4406</t>
  </si>
  <si>
    <t>CD4407</t>
  </si>
  <si>
    <t>CD4408</t>
  </si>
  <si>
    <t>CD4409</t>
  </si>
  <si>
    <t>CD4410</t>
  </si>
  <si>
    <t>CD4411</t>
  </si>
  <si>
    <t>CD4412</t>
  </si>
  <si>
    <t>CD4413</t>
  </si>
  <si>
    <t>CD4414</t>
  </si>
  <si>
    <t>CD4415</t>
  </si>
  <si>
    <t>CD4416</t>
  </si>
  <si>
    <t>CD4417</t>
  </si>
  <si>
    <t>CD4418</t>
  </si>
  <si>
    <t>CD4419</t>
  </si>
  <si>
    <t>CD4420</t>
  </si>
  <si>
    <t>CD4421</t>
  </si>
  <si>
    <t>CD4422</t>
  </si>
  <si>
    <t>CD4423</t>
  </si>
  <si>
    <t>AA0583</t>
  </si>
  <si>
    <t>BB0271</t>
  </si>
  <si>
    <t>CC0272</t>
  </si>
  <si>
    <t>AAA0581+82</t>
  </si>
  <si>
    <t>AAA0583</t>
  </si>
  <si>
    <t>10-07-2026</t>
  </si>
  <si>
    <t>13-07-2026</t>
  </si>
  <si>
    <t>14-07-2026</t>
  </si>
  <si>
    <t>15-07-2026</t>
  </si>
  <si>
    <t>16-07-2026</t>
  </si>
  <si>
    <t>17-07-2026</t>
  </si>
  <si>
    <t>20-07-2026</t>
  </si>
  <si>
    <t>21-07-2026</t>
  </si>
  <si>
    <t>22-07-2026</t>
  </si>
  <si>
    <t>34</t>
  </si>
  <si>
    <t>LIST PRIORITAS VANNING CRANK SHAFT</t>
  </si>
  <si>
    <t>K1</t>
  </si>
  <si>
    <t>K2</t>
  </si>
  <si>
    <t>CD</t>
  </si>
  <si>
    <t>38</t>
  </si>
  <si>
    <t>52</t>
  </si>
  <si>
    <t>81</t>
  </si>
  <si>
    <t>AAA0584</t>
  </si>
  <si>
    <t>23-07-2026</t>
  </si>
  <si>
    <t>37</t>
  </si>
  <si>
    <t>LIST PRIORITAS VANNING CYL BLOCK</t>
  </si>
  <si>
    <t>CB9505</t>
  </si>
  <si>
    <t>CB9506</t>
  </si>
  <si>
    <t>CB9507</t>
  </si>
  <si>
    <t>CB9508</t>
  </si>
  <si>
    <t>CB9509</t>
  </si>
  <si>
    <t>CB9510</t>
  </si>
  <si>
    <t>CB9511</t>
  </si>
  <si>
    <t>CB9512</t>
  </si>
  <si>
    <t>CB9513</t>
  </si>
  <si>
    <t>CB9514</t>
  </si>
  <si>
    <t>CB9515</t>
  </si>
  <si>
    <t>CB9516</t>
  </si>
  <si>
    <t>CB9517</t>
  </si>
  <si>
    <t>CB9518</t>
  </si>
  <si>
    <t>CB9519</t>
  </si>
  <si>
    <t>CB9520</t>
  </si>
  <si>
    <t>CB9521</t>
  </si>
  <si>
    <t>CB9522</t>
  </si>
  <si>
    <t>CB9523</t>
  </si>
  <si>
    <t>CB9524</t>
  </si>
  <si>
    <t>CB9525</t>
  </si>
  <si>
    <t>CB9526</t>
  </si>
  <si>
    <t>CB9527</t>
  </si>
  <si>
    <t>CB9528</t>
  </si>
  <si>
    <t>AA0584</t>
  </si>
  <si>
    <t>CC0273</t>
  </si>
  <si>
    <t>BB0272</t>
  </si>
  <si>
    <t>50</t>
  </si>
  <si>
    <t>23</t>
  </si>
  <si>
    <t>24-07-2026</t>
  </si>
  <si>
    <t>27-07-2026</t>
  </si>
  <si>
    <t>28-07-2026</t>
  </si>
  <si>
    <t>CC0274</t>
  </si>
  <si>
    <t>CB9529</t>
  </si>
  <si>
    <t>CB9530</t>
  </si>
  <si>
    <t>CB9531</t>
  </si>
  <si>
    <t>CB9532</t>
  </si>
  <si>
    <t>CB9533</t>
  </si>
  <si>
    <t>CB9534</t>
  </si>
  <si>
    <t>CB9535</t>
  </si>
  <si>
    <t>CB9536</t>
  </si>
  <si>
    <t>CB9537</t>
  </si>
  <si>
    <t>CB9538</t>
  </si>
  <si>
    <t>CB9539</t>
  </si>
  <si>
    <t>CB9540</t>
  </si>
  <si>
    <t>CB9541</t>
  </si>
  <si>
    <t>CB9542</t>
  </si>
  <si>
    <t>CB9543</t>
  </si>
  <si>
    <t>CB9544</t>
  </si>
  <si>
    <t>CB9545</t>
  </si>
  <si>
    <t>CB9546</t>
  </si>
  <si>
    <t>CB9547</t>
  </si>
  <si>
    <t>CB9548</t>
  </si>
  <si>
    <t>CB9549</t>
  </si>
  <si>
    <t>CB9550</t>
  </si>
  <si>
    <t>CB9551</t>
  </si>
  <si>
    <t>CB9552</t>
  </si>
  <si>
    <t>AA0585</t>
  </si>
  <si>
    <t>CB9553</t>
  </si>
  <si>
    <t>CB9554</t>
  </si>
  <si>
    <t>CB9555</t>
  </si>
  <si>
    <t>CB9556</t>
  </si>
  <si>
    <t>CB9557</t>
  </si>
  <si>
    <t>CB9558</t>
  </si>
  <si>
    <t>CB9559</t>
  </si>
  <si>
    <t>CB9560</t>
  </si>
  <si>
    <t>CB9561</t>
  </si>
  <si>
    <t>CB9562</t>
  </si>
  <si>
    <t>CB9563</t>
  </si>
  <si>
    <t>CB9564</t>
  </si>
  <si>
    <t>CB9565</t>
  </si>
  <si>
    <t>CB9566</t>
  </si>
  <si>
    <t>CB9567</t>
  </si>
  <si>
    <t>CB9568</t>
  </si>
  <si>
    <t>CB9569</t>
  </si>
  <si>
    <t>CB9570</t>
  </si>
  <si>
    <t>CB9571</t>
  </si>
  <si>
    <t>CB9572</t>
  </si>
  <si>
    <t>CB9573</t>
  </si>
  <si>
    <t>CB9574</t>
  </si>
  <si>
    <t>CB9575</t>
  </si>
  <si>
    <t>CB9576</t>
  </si>
  <si>
    <t>AA0586</t>
  </si>
  <si>
    <t>AAA0585</t>
  </si>
  <si>
    <t>AAA0586</t>
  </si>
  <si>
    <t>58</t>
  </si>
  <si>
    <t>BB0273</t>
  </si>
  <si>
    <t>Remaing 10 module</t>
  </si>
  <si>
    <t>43</t>
  </si>
  <si>
    <t>Update : 22/07/2026 . Jam 03.30</t>
  </si>
  <si>
    <t>CC0275</t>
  </si>
  <si>
    <t>BB0274</t>
  </si>
  <si>
    <t>CB9577</t>
  </si>
  <si>
    <t>CB9578</t>
  </si>
  <si>
    <t>CB9579</t>
  </si>
  <si>
    <t>CB9580</t>
  </si>
  <si>
    <t>CB9581</t>
  </si>
  <si>
    <t>CB9582</t>
  </si>
  <si>
    <t>CB9583</t>
  </si>
  <si>
    <t>CB9584</t>
  </si>
  <si>
    <t>CB9585</t>
  </si>
  <si>
    <t>CB9586</t>
  </si>
  <si>
    <t>CB9587</t>
  </si>
  <si>
    <t>CB9588</t>
  </si>
  <si>
    <t>CB9589</t>
  </si>
  <si>
    <t>CB9590</t>
  </si>
  <si>
    <t>CB9591</t>
  </si>
  <si>
    <t>CB9592</t>
  </si>
  <si>
    <t>CB9593</t>
  </si>
  <si>
    <t>CB9594</t>
  </si>
  <si>
    <t>CB9595</t>
  </si>
  <si>
    <t>CB9596</t>
  </si>
  <si>
    <t>CB9597</t>
  </si>
  <si>
    <t>CB9598</t>
  </si>
  <si>
    <t>CB9599</t>
  </si>
  <si>
    <t>CB9600</t>
  </si>
  <si>
    <t>CB9601</t>
  </si>
  <si>
    <t>CB9602</t>
  </si>
  <si>
    <t>CB9603</t>
  </si>
  <si>
    <t>CB9604</t>
  </si>
  <si>
    <t>CB9605</t>
  </si>
  <si>
    <t>CB9606</t>
  </si>
  <si>
    <t>CB9607</t>
  </si>
  <si>
    <t>CB9608</t>
  </si>
  <si>
    <t>CB9609</t>
  </si>
  <si>
    <t>CB9610</t>
  </si>
  <si>
    <t>CB9611</t>
  </si>
  <si>
    <t>CB9612</t>
  </si>
  <si>
    <t>CB9613</t>
  </si>
  <si>
    <t>CB9614</t>
  </si>
  <si>
    <t>CB9615</t>
  </si>
  <si>
    <t>CB9616</t>
  </si>
  <si>
    <t>CB9617</t>
  </si>
  <si>
    <t>CB9618</t>
  </si>
  <si>
    <t>CB9619</t>
  </si>
  <si>
    <t>CB9620</t>
  </si>
  <si>
    <t>CB9621</t>
  </si>
  <si>
    <t>CB9622</t>
  </si>
  <si>
    <t>CB9623</t>
  </si>
  <si>
    <t>CB9624</t>
  </si>
  <si>
    <t>AA0587</t>
  </si>
  <si>
    <t>AA0588</t>
  </si>
  <si>
    <t>AAA0587</t>
  </si>
  <si>
    <t>AAA0588</t>
  </si>
  <si>
    <t>K12222</t>
  </si>
  <si>
    <t>K24757</t>
  </si>
  <si>
    <t>K24758</t>
  </si>
  <si>
    <t>K24759</t>
  </si>
  <si>
    <t>K24760</t>
  </si>
  <si>
    <t>K24761</t>
  </si>
  <si>
    <t>K24762</t>
  </si>
  <si>
    <t>K24763</t>
  </si>
  <si>
    <t>K24764</t>
  </si>
  <si>
    <t>K24765</t>
  </si>
  <si>
    <t>K24766</t>
  </si>
  <si>
    <t>K24767</t>
  </si>
  <si>
    <t>K24768</t>
  </si>
  <si>
    <t>K24769</t>
  </si>
  <si>
    <t>K24770</t>
  </si>
  <si>
    <t>K24771</t>
  </si>
  <si>
    <t>K24772</t>
  </si>
  <si>
    <t>K24773</t>
  </si>
  <si>
    <t>K24774</t>
  </si>
  <si>
    <t>K12223</t>
  </si>
  <si>
    <t>K24775</t>
  </si>
  <si>
    <t>K24776</t>
  </si>
  <si>
    <t>K24777</t>
  </si>
  <si>
    <t>K24778</t>
  </si>
  <si>
    <t>K24779</t>
  </si>
  <si>
    <t>K24780</t>
  </si>
  <si>
    <t>K24781</t>
  </si>
  <si>
    <t>K24782</t>
  </si>
  <si>
    <t>K24783</t>
  </si>
  <si>
    <t>K24784</t>
  </si>
  <si>
    <t>K24785</t>
  </si>
  <si>
    <t>K24786</t>
  </si>
  <si>
    <t>K24787</t>
  </si>
  <si>
    <t>K24788</t>
  </si>
  <si>
    <t>K24789</t>
  </si>
  <si>
    <t>K24790</t>
  </si>
  <si>
    <t>K24791</t>
  </si>
  <si>
    <t>K24792</t>
  </si>
  <si>
    <t>K24793</t>
  </si>
  <si>
    <t>K12224</t>
  </si>
  <si>
    <t>K24794</t>
  </si>
  <si>
    <t>K24795</t>
  </si>
  <si>
    <t>K24796</t>
  </si>
  <si>
    <t>K24797</t>
  </si>
  <si>
    <t>K24798</t>
  </si>
  <si>
    <t>K24799</t>
  </si>
  <si>
    <t>K24800</t>
  </si>
  <si>
    <t>K24801</t>
  </si>
  <si>
    <t>K24802</t>
  </si>
  <si>
    <t>K24803</t>
  </si>
  <si>
    <t>K24804</t>
  </si>
  <si>
    <t>K24805</t>
  </si>
  <si>
    <t>K24806</t>
  </si>
  <si>
    <t>K24807</t>
  </si>
  <si>
    <t>K24808</t>
  </si>
  <si>
    <t>K24809</t>
  </si>
  <si>
    <t>K24810</t>
  </si>
  <si>
    <t>K24811</t>
  </si>
  <si>
    <t>K12225</t>
  </si>
  <si>
    <t>K24812</t>
  </si>
  <si>
    <t>K24813</t>
  </si>
  <si>
    <t>K24814</t>
  </si>
  <si>
    <t>K24815</t>
  </si>
  <si>
    <t>K24816</t>
  </si>
  <si>
    <t>K24817</t>
  </si>
  <si>
    <t>K24818</t>
  </si>
  <si>
    <t>K24819</t>
  </si>
  <si>
    <t>K12226</t>
  </si>
  <si>
    <t>K24820</t>
  </si>
  <si>
    <t>K24821</t>
  </si>
  <si>
    <t>K24822</t>
  </si>
  <si>
    <t>K24823</t>
  </si>
  <si>
    <t>K24824</t>
  </si>
  <si>
    <t>K24825</t>
  </si>
  <si>
    <t>K24826</t>
  </si>
  <si>
    <t>K24827</t>
  </si>
  <si>
    <t>K24828</t>
  </si>
  <si>
    <t>K24829</t>
  </si>
  <si>
    <t>K24830</t>
  </si>
  <si>
    <t>K24831</t>
  </si>
  <si>
    <t>K24832</t>
  </si>
  <si>
    <t>K24833</t>
  </si>
  <si>
    <t>K24834</t>
  </si>
  <si>
    <t>K24835</t>
  </si>
  <si>
    <t>K24836</t>
  </si>
  <si>
    <t>K24837</t>
  </si>
  <si>
    <t>K12227</t>
  </si>
  <si>
    <t>K24838</t>
  </si>
  <si>
    <t>K24839</t>
  </si>
  <si>
    <t>K24840</t>
  </si>
  <si>
    <t>K24841</t>
  </si>
  <si>
    <t>K24842</t>
  </si>
  <si>
    <t>K24843</t>
  </si>
  <si>
    <t>K24844</t>
  </si>
  <si>
    <t>K24845</t>
  </si>
  <si>
    <t>K12228</t>
  </si>
  <si>
    <t>K24846</t>
  </si>
  <si>
    <t>K24847</t>
  </si>
  <si>
    <t>K24848</t>
  </si>
  <si>
    <t>K24849</t>
  </si>
  <si>
    <t>K24850</t>
  </si>
  <si>
    <t>K24851</t>
  </si>
  <si>
    <t>K24852</t>
  </si>
  <si>
    <t>K24853</t>
  </si>
  <si>
    <t>K12229</t>
  </si>
  <si>
    <t>K24854</t>
  </si>
  <si>
    <t>K24855</t>
  </si>
  <si>
    <t>K24856</t>
  </si>
  <si>
    <t>K24857</t>
  </si>
  <si>
    <t>K24858</t>
  </si>
  <si>
    <t>K24859</t>
  </si>
  <si>
    <t>K24860</t>
  </si>
  <si>
    <t>K24861</t>
  </si>
  <si>
    <t>K12230</t>
  </si>
  <si>
    <t>K24862</t>
  </si>
  <si>
    <t>K24863</t>
  </si>
  <si>
    <t>K24864</t>
  </si>
  <si>
    <t>K24865</t>
  </si>
  <si>
    <t>K24866</t>
  </si>
  <si>
    <t>K24867</t>
  </si>
  <si>
    <t>K24868</t>
  </si>
  <si>
    <t>K24869</t>
  </si>
  <si>
    <t>K24870</t>
  </si>
  <si>
    <t>K24871</t>
  </si>
  <si>
    <t>K24872</t>
  </si>
  <si>
    <t>K24873</t>
  </si>
  <si>
    <t>K24874</t>
  </si>
  <si>
    <t>K24875</t>
  </si>
  <si>
    <t>K24876</t>
  </si>
  <si>
    <t>K24877</t>
  </si>
  <si>
    <t>K24878</t>
  </si>
  <si>
    <t>K12231</t>
  </si>
  <si>
    <t>K24879</t>
  </si>
  <si>
    <t>K24880</t>
  </si>
  <si>
    <t>K24881</t>
  </si>
  <si>
    <t>K24882</t>
  </si>
  <si>
    <t>K24883</t>
  </si>
  <si>
    <t>K24884</t>
  </si>
  <si>
    <t>K24885</t>
  </si>
  <si>
    <t>K24886</t>
  </si>
  <si>
    <t>K12232</t>
  </si>
  <si>
    <t>K24887</t>
  </si>
  <si>
    <t>K24888</t>
  </si>
  <si>
    <t>K24889</t>
  </si>
  <si>
    <t>K24890</t>
  </si>
  <si>
    <t>K24891</t>
  </si>
  <si>
    <t>K24892</t>
  </si>
  <si>
    <t>K24893</t>
  </si>
  <si>
    <t>K24894</t>
  </si>
  <si>
    <t>K24895</t>
  </si>
  <si>
    <t>K24896</t>
  </si>
  <si>
    <t>K24897</t>
  </si>
  <si>
    <t>K24898</t>
  </si>
  <si>
    <t>K24899</t>
  </si>
  <si>
    <t>K24900</t>
  </si>
  <si>
    <t>K24901</t>
  </si>
  <si>
    <t>K24902</t>
  </si>
  <si>
    <t>K24903</t>
  </si>
  <si>
    <t>K12233</t>
  </si>
  <si>
    <t>K24904</t>
  </si>
  <si>
    <t>K24905</t>
  </si>
  <si>
    <t>K24906</t>
  </si>
  <si>
    <t>K24907</t>
  </si>
  <si>
    <t>K24908</t>
  </si>
  <si>
    <t>K24909</t>
  </si>
  <si>
    <t>K24910</t>
  </si>
  <si>
    <t>K24911</t>
  </si>
  <si>
    <t>K24912</t>
  </si>
  <si>
    <t>K24913</t>
  </si>
  <si>
    <t>K24914</t>
  </si>
  <si>
    <t>K24915</t>
  </si>
  <si>
    <t>K24916</t>
  </si>
  <si>
    <t>K24917</t>
  </si>
  <si>
    <t>K24918</t>
  </si>
  <si>
    <t>K24919</t>
  </si>
  <si>
    <t>K24920</t>
  </si>
  <si>
    <t>K24921</t>
  </si>
  <si>
    <t>K12234</t>
  </si>
  <si>
    <t>K24922</t>
  </si>
  <si>
    <t>K24923</t>
  </si>
  <si>
    <t>K24924</t>
  </si>
  <si>
    <t>K24925</t>
  </si>
  <si>
    <t>K24926</t>
  </si>
  <si>
    <t>K24927</t>
  </si>
  <si>
    <t>K24928</t>
  </si>
  <si>
    <t>K24929</t>
  </si>
  <si>
    <t>K12235</t>
  </si>
  <si>
    <t>K24930</t>
  </si>
  <si>
    <t>K24931</t>
  </si>
  <si>
    <t>K24932</t>
  </si>
  <si>
    <t>K24933</t>
  </si>
  <si>
    <t>K24934</t>
  </si>
  <si>
    <t>K24935</t>
  </si>
  <si>
    <t>K24936</t>
  </si>
  <si>
    <t>K24937</t>
  </si>
  <si>
    <t>K12236</t>
  </si>
  <si>
    <t>K24938</t>
  </si>
  <si>
    <t>K24939</t>
  </si>
  <si>
    <t>K24940</t>
  </si>
  <si>
    <t>K24941</t>
  </si>
  <si>
    <t>K24942</t>
  </si>
  <si>
    <t>K24943</t>
  </si>
  <si>
    <t>K24944</t>
  </si>
  <si>
    <t>K24945</t>
  </si>
  <si>
    <t>K24946</t>
  </si>
  <si>
    <t>K24947</t>
  </si>
  <si>
    <t>K24948</t>
  </si>
  <si>
    <t>K24949</t>
  </si>
  <si>
    <t>K24950</t>
  </si>
  <si>
    <t>K24951</t>
  </si>
  <si>
    <t>K24952</t>
  </si>
  <si>
    <t>K24953</t>
  </si>
  <si>
    <t>K24954</t>
  </si>
  <si>
    <t>K24955</t>
  </si>
  <si>
    <t>K12237</t>
  </si>
  <si>
    <t>K24956</t>
  </si>
  <si>
    <t>K24957</t>
  </si>
  <si>
    <t>K24958</t>
  </si>
  <si>
    <t>K24959</t>
  </si>
  <si>
    <t>K24960</t>
  </si>
  <si>
    <t>K24961</t>
  </si>
  <si>
    <t>K24962</t>
  </si>
  <si>
    <t>K24963</t>
  </si>
  <si>
    <t>K24964</t>
  </si>
  <si>
    <t>K12238</t>
  </si>
  <si>
    <t>K24965</t>
  </si>
  <si>
    <t>K24966</t>
  </si>
  <si>
    <t>K24967</t>
  </si>
  <si>
    <t>K24968</t>
  </si>
  <si>
    <t>K24969</t>
  </si>
  <si>
    <t>K24970</t>
  </si>
  <si>
    <t>K24971</t>
  </si>
  <si>
    <t>K24972</t>
  </si>
  <si>
    <t>K24973</t>
  </si>
  <si>
    <t>K24974</t>
  </si>
  <si>
    <t>K24975</t>
  </si>
  <si>
    <t>K24976</t>
  </si>
  <si>
    <t>K24977</t>
  </si>
  <si>
    <t>K24978</t>
  </si>
  <si>
    <t>K24979</t>
  </si>
  <si>
    <t>K24980</t>
  </si>
  <si>
    <t>K24981</t>
  </si>
  <si>
    <t>K12239</t>
  </si>
  <si>
    <t>K24982</t>
  </si>
  <si>
    <t>K24983</t>
  </si>
  <si>
    <t>K24984</t>
  </si>
  <si>
    <t>K24985</t>
  </si>
  <si>
    <t>K24986</t>
  </si>
  <si>
    <t>K24987</t>
  </si>
  <si>
    <t>K24988</t>
  </si>
  <si>
    <t>K24989</t>
  </si>
  <si>
    <t>K24990</t>
  </si>
  <si>
    <t>K24991</t>
  </si>
  <si>
    <t>K24992</t>
  </si>
  <si>
    <t>K24993</t>
  </si>
  <si>
    <t>K24994</t>
  </si>
  <si>
    <t>K24995</t>
  </si>
  <si>
    <t>K24996</t>
  </si>
  <si>
    <t>K24997</t>
  </si>
  <si>
    <t>K24998</t>
  </si>
  <si>
    <t>K12240</t>
  </si>
  <si>
    <t>K24999</t>
  </si>
  <si>
    <t>K25000</t>
  </si>
  <si>
    <t>K25001</t>
  </si>
  <si>
    <t>K25002</t>
  </si>
  <si>
    <t>K25003</t>
  </si>
  <si>
    <t>K25004</t>
  </si>
  <si>
    <t>K25005</t>
  </si>
  <si>
    <t>K25006</t>
  </si>
  <si>
    <t>K12241</t>
  </si>
  <si>
    <t>K25007</t>
  </si>
  <si>
    <t>K25008</t>
  </si>
  <si>
    <t>K25009</t>
  </si>
  <si>
    <t>K25010</t>
  </si>
  <si>
    <t>K25011</t>
  </si>
  <si>
    <t>K25012</t>
  </si>
  <si>
    <t>K25013</t>
  </si>
  <si>
    <t>K25014</t>
  </si>
  <si>
    <t>K25015</t>
  </si>
  <si>
    <t>K25016</t>
  </si>
  <si>
    <t>K25017</t>
  </si>
  <si>
    <t>K25018</t>
  </si>
  <si>
    <t>K25019</t>
  </si>
  <si>
    <t>K25020</t>
  </si>
  <si>
    <t>K25021</t>
  </si>
  <si>
    <t>K25022</t>
  </si>
  <si>
    <t>K25023</t>
  </si>
  <si>
    <t>K12242</t>
  </si>
  <si>
    <t>K25024</t>
  </si>
  <si>
    <t>K25025</t>
  </si>
  <si>
    <t>K25026</t>
  </si>
  <si>
    <t>K25027</t>
  </si>
  <si>
    <t>K25028</t>
  </si>
  <si>
    <t>K25029</t>
  </si>
  <si>
    <t>K25030</t>
  </si>
  <si>
    <t>K25031</t>
  </si>
  <si>
    <t>K25032</t>
  </si>
  <si>
    <t>K25033</t>
  </si>
  <si>
    <t>K12243</t>
  </si>
  <si>
    <t>K25034</t>
  </si>
  <si>
    <t>K25035</t>
  </si>
  <si>
    <t>K25036</t>
  </si>
  <si>
    <t>K25037</t>
  </si>
  <si>
    <t>K25038</t>
  </si>
  <si>
    <t>K25039</t>
  </si>
  <si>
    <t>K25040</t>
  </si>
  <si>
    <t>K12244</t>
  </si>
  <si>
    <t>K25041</t>
  </si>
  <si>
    <t>K25042</t>
  </si>
  <si>
    <t>K25043</t>
  </si>
  <si>
    <t>K25044</t>
  </si>
  <si>
    <t>K25045</t>
  </si>
  <si>
    <t>K25046</t>
  </si>
  <si>
    <t>K25047</t>
  </si>
  <si>
    <t>K25048</t>
  </si>
  <si>
    <t>K25049</t>
  </si>
  <si>
    <t>K25050</t>
  </si>
  <si>
    <t>K25051</t>
  </si>
  <si>
    <t>K25052</t>
  </si>
  <si>
    <t>K25053</t>
  </si>
  <si>
    <t>K25054</t>
  </si>
  <si>
    <t>K25055</t>
  </si>
  <si>
    <t>K25056</t>
  </si>
  <si>
    <t>K25057</t>
  </si>
  <si>
    <t>K25058</t>
  </si>
  <si>
    <t>K12245</t>
  </si>
  <si>
    <t>K25059</t>
  </si>
  <si>
    <t>K25060</t>
  </si>
  <si>
    <t>K25061</t>
  </si>
  <si>
    <t>K25062</t>
  </si>
  <si>
    <t>K25063</t>
  </si>
  <si>
    <t>K25064</t>
  </si>
  <si>
    <t>K25065</t>
  </si>
  <si>
    <t>K25066</t>
  </si>
  <si>
    <t>K12246</t>
  </si>
  <si>
    <t>K25067</t>
  </si>
  <si>
    <t>K25068</t>
  </si>
  <si>
    <t>K25069</t>
  </si>
  <si>
    <t>K25070</t>
  </si>
  <si>
    <t>K25071</t>
  </si>
  <si>
    <t>K25072</t>
  </si>
  <si>
    <t>K25073</t>
  </si>
  <si>
    <t>K25074</t>
  </si>
  <si>
    <t>K25075</t>
  </si>
  <si>
    <t>K25076</t>
  </si>
  <si>
    <t>K25077</t>
  </si>
  <si>
    <t>K25078</t>
  </si>
  <si>
    <t>K25079</t>
  </si>
  <si>
    <t>K25080</t>
  </si>
  <si>
    <t>K25081</t>
  </si>
  <si>
    <t>K25082</t>
  </si>
  <si>
    <t>K25083</t>
  </si>
  <si>
    <t>K12247</t>
  </si>
  <si>
    <t>K25084</t>
  </si>
  <si>
    <t>K25085</t>
  </si>
  <si>
    <t>K25086</t>
  </si>
  <si>
    <t>K25087</t>
  </si>
  <si>
    <t>K25088</t>
  </si>
  <si>
    <t>K25089</t>
  </si>
  <si>
    <t>K25090</t>
  </si>
  <si>
    <t>K25091</t>
  </si>
  <si>
    <t>K25092</t>
  </si>
  <si>
    <t>K12248</t>
  </si>
  <si>
    <t>K25093</t>
  </si>
  <si>
    <t>K25094</t>
  </si>
  <si>
    <t>K25095</t>
  </si>
  <si>
    <t>K25096</t>
  </si>
  <si>
    <t>K25097</t>
  </si>
  <si>
    <t>K25098</t>
  </si>
  <si>
    <t>K25099</t>
  </si>
  <si>
    <t>K25100</t>
  </si>
  <si>
    <t>K25101</t>
  </si>
  <si>
    <t>K25102</t>
  </si>
  <si>
    <t>K25103</t>
  </si>
  <si>
    <t>K25104</t>
  </si>
  <si>
    <t>K25105</t>
  </si>
  <si>
    <t>K25106</t>
  </si>
  <si>
    <t>K25107</t>
  </si>
  <si>
    <t>K25108</t>
  </si>
  <si>
    <t>K25109</t>
  </si>
  <si>
    <t>K25110</t>
  </si>
  <si>
    <t>K12249</t>
  </si>
  <si>
    <t>K25111</t>
  </si>
  <si>
    <t>K25112</t>
  </si>
  <si>
    <t>K25113</t>
  </si>
  <si>
    <t>K25114</t>
  </si>
  <si>
    <t>K25115</t>
  </si>
  <si>
    <t>K25116</t>
  </si>
  <si>
    <t>K25117</t>
  </si>
  <si>
    <t>K25118</t>
  </si>
  <si>
    <t>K12250</t>
  </si>
  <si>
    <t>K25119</t>
  </si>
  <si>
    <t>K25120</t>
  </si>
  <si>
    <t>K25121</t>
  </si>
  <si>
    <t>K25122</t>
  </si>
  <si>
    <t>K25123</t>
  </si>
  <si>
    <t>K25124</t>
  </si>
  <si>
    <t>K25125</t>
  </si>
  <si>
    <t>K25126</t>
  </si>
  <si>
    <t>K12251</t>
  </si>
  <si>
    <t>K25127</t>
  </si>
  <si>
    <t>K25128</t>
  </si>
  <si>
    <t>K25129</t>
  </si>
  <si>
    <t>K25130</t>
  </si>
  <si>
    <t>K25131</t>
  </si>
  <si>
    <t>K25132</t>
  </si>
  <si>
    <t>K25133</t>
  </si>
  <si>
    <t>K25134</t>
  </si>
  <si>
    <t>K25135</t>
  </si>
  <si>
    <t>K25136</t>
  </si>
  <si>
    <t>K25137</t>
  </si>
  <si>
    <t>K25138</t>
  </si>
  <si>
    <t>K25139</t>
  </si>
  <si>
    <t>K25140</t>
  </si>
  <si>
    <t>K25141</t>
  </si>
  <si>
    <t>K25142</t>
  </si>
  <si>
    <t>K25143</t>
  </si>
  <si>
    <t>K25144</t>
  </si>
  <si>
    <t>K12252</t>
  </si>
  <si>
    <t>K25145</t>
  </si>
  <si>
    <t>K25146</t>
  </si>
  <si>
    <t>K25147</t>
  </si>
  <si>
    <t>K25148</t>
  </si>
  <si>
    <t>K25149</t>
  </si>
  <si>
    <t>K25150</t>
  </si>
  <si>
    <t>K25151</t>
  </si>
  <si>
    <t>K25152</t>
  </si>
  <si>
    <t>K12253</t>
  </si>
  <si>
    <t>K25153</t>
  </si>
  <si>
    <t>K25154</t>
  </si>
  <si>
    <t>K25155</t>
  </si>
  <si>
    <t>K25156</t>
  </si>
  <si>
    <t>K25157</t>
  </si>
  <si>
    <t>K25158</t>
  </si>
  <si>
    <t>K25159</t>
  </si>
  <si>
    <t>K25160</t>
  </si>
  <si>
    <t>K12254</t>
  </si>
  <si>
    <t>K25161</t>
  </si>
  <si>
    <t>K25162</t>
  </si>
  <si>
    <t>K25163</t>
  </si>
  <si>
    <t>K25164</t>
  </si>
  <si>
    <t>K25165</t>
  </si>
  <si>
    <t>K25166</t>
  </si>
  <si>
    <t>K25167</t>
  </si>
  <si>
    <t>K25168</t>
  </si>
  <si>
    <t>K25169</t>
  </si>
  <si>
    <t>K25170</t>
  </si>
  <si>
    <t>K25171</t>
  </si>
  <si>
    <t>K25172</t>
  </si>
  <si>
    <t>K25173</t>
  </si>
  <si>
    <t>K12255</t>
  </si>
  <si>
    <t>K25174</t>
  </si>
  <si>
    <t>K25175</t>
  </si>
  <si>
    <t>K25176</t>
  </si>
  <si>
    <t>K25177</t>
  </si>
  <si>
    <t>K25178</t>
  </si>
  <si>
    <t>K25179</t>
  </si>
  <si>
    <t>K25180</t>
  </si>
  <si>
    <t>K25181</t>
  </si>
  <si>
    <t>K25182</t>
  </si>
  <si>
    <t>K25183</t>
  </si>
  <si>
    <t>K25184</t>
  </si>
  <si>
    <t>K25185</t>
  </si>
  <si>
    <t>K25186</t>
  </si>
  <si>
    <t>K25187</t>
  </si>
  <si>
    <t>K25188</t>
  </si>
  <si>
    <t>K25189</t>
  </si>
  <si>
    <t>K25190</t>
  </si>
  <si>
    <t>K25191</t>
  </si>
  <si>
    <t>K12256</t>
  </si>
  <si>
    <t>K25192</t>
  </si>
  <si>
    <t>K25193</t>
  </si>
  <si>
    <t>K25194</t>
  </si>
  <si>
    <t>K25195</t>
  </si>
  <si>
    <t>K25196</t>
  </si>
  <si>
    <t>K25197</t>
  </si>
  <si>
    <t>K25198</t>
  </si>
  <si>
    <t>K25199</t>
  </si>
  <si>
    <t>K25200</t>
  </si>
  <si>
    <t>K25201</t>
  </si>
  <si>
    <t>K25202</t>
  </si>
  <si>
    <t>K25203</t>
  </si>
  <si>
    <t>K25204</t>
  </si>
  <si>
    <t>K25205</t>
  </si>
  <si>
    <t>K25206</t>
  </si>
  <si>
    <t>K25207</t>
  </si>
  <si>
    <t>K25208</t>
  </si>
  <si>
    <t>K25209</t>
  </si>
  <si>
    <t>K12257</t>
  </si>
  <si>
    <t>K25210</t>
  </si>
  <si>
    <t>K25211</t>
  </si>
  <si>
    <t>K25212</t>
  </si>
  <si>
    <t>K25213</t>
  </si>
  <si>
    <t>K25214</t>
  </si>
  <si>
    <t>K25215</t>
  </si>
  <si>
    <t>K25216</t>
  </si>
  <si>
    <t>K25217</t>
  </si>
  <si>
    <t>K12258</t>
  </si>
  <si>
    <t>K25218</t>
  </si>
  <si>
    <t>K25219</t>
  </si>
  <si>
    <t>K25220</t>
  </si>
  <si>
    <t>K25221</t>
  </si>
  <si>
    <t>K25222</t>
  </si>
  <si>
    <t>K25223</t>
  </si>
  <si>
    <t>K25224</t>
  </si>
  <si>
    <t>K25225</t>
  </si>
  <si>
    <t>K25226</t>
  </si>
  <si>
    <t>K12259</t>
  </si>
  <si>
    <t>K25227</t>
  </si>
  <si>
    <t>K25228</t>
  </si>
  <si>
    <t>K25229</t>
  </si>
  <si>
    <t>K25230</t>
  </si>
  <si>
    <t>K25231</t>
  </si>
  <si>
    <t>K25232</t>
  </si>
  <si>
    <t>K25233</t>
  </si>
  <si>
    <t>K25234</t>
  </si>
  <si>
    <t>K25235</t>
  </si>
  <si>
    <t>K25236</t>
  </si>
  <si>
    <t>K25237</t>
  </si>
  <si>
    <t>K25238</t>
  </si>
  <si>
    <t>K25239</t>
  </si>
  <si>
    <t>K25240</t>
  </si>
  <si>
    <t>K25241</t>
  </si>
  <si>
    <t>K25242</t>
  </si>
  <si>
    <t>K25243</t>
  </si>
  <si>
    <t>K12260</t>
  </si>
  <si>
    <t>K25244</t>
  </si>
  <si>
    <t>K25245</t>
  </si>
  <si>
    <t>K25246</t>
  </si>
  <si>
    <t>K25247</t>
  </si>
  <si>
    <t>K25248</t>
  </si>
  <si>
    <t>K25249</t>
  </si>
  <si>
    <t>K25250</t>
  </si>
  <si>
    <t>K25251</t>
  </si>
  <si>
    <t>K25252</t>
  </si>
  <si>
    <t>K25253</t>
  </si>
  <si>
    <t>K25254</t>
  </si>
  <si>
    <t>K25255</t>
  </si>
  <si>
    <t>K12261</t>
  </si>
  <si>
    <t>K25256</t>
  </si>
  <si>
    <t>K25257</t>
  </si>
  <si>
    <t>K25258</t>
  </si>
  <si>
    <t>K25259</t>
  </si>
  <si>
    <t>K25260</t>
  </si>
  <si>
    <t>K25261</t>
  </si>
  <si>
    <t>K25262</t>
  </si>
  <si>
    <t>K25263</t>
  </si>
  <si>
    <t>K12262</t>
  </si>
  <si>
    <t>K25264</t>
  </si>
  <si>
    <t>K25265</t>
  </si>
  <si>
    <t>K25266</t>
  </si>
  <si>
    <t>K25267</t>
  </si>
  <si>
    <t>K25268</t>
  </si>
  <si>
    <t>K25269</t>
  </si>
  <si>
    <t>K25270</t>
  </si>
  <si>
    <t>K25271</t>
  </si>
  <si>
    <t>K25272</t>
  </si>
  <si>
    <t>K25273</t>
  </si>
  <si>
    <t>K25274</t>
  </si>
  <si>
    <t>K25275</t>
  </si>
  <si>
    <t>K25276</t>
  </si>
  <si>
    <t>K25277</t>
  </si>
  <si>
    <t>K25278</t>
  </si>
  <si>
    <t>K25279</t>
  </si>
  <si>
    <t>K25280</t>
  </si>
  <si>
    <t>K12263</t>
  </si>
  <si>
    <t>K25281</t>
  </si>
  <si>
    <t>K25282</t>
  </si>
  <si>
    <t>K25283</t>
  </si>
  <si>
    <t>K25284</t>
  </si>
  <si>
    <t>K25285</t>
  </si>
  <si>
    <t>K25286</t>
  </si>
  <si>
    <t>K25287</t>
  </si>
  <si>
    <t>K25288</t>
  </si>
  <si>
    <t>K25289</t>
  </si>
  <si>
    <t>K12264</t>
  </si>
  <si>
    <t>K25290</t>
  </si>
  <si>
    <t>K25291</t>
  </si>
  <si>
    <t>K25292</t>
  </si>
  <si>
    <t>K25293</t>
  </si>
  <si>
    <t>K25294</t>
  </si>
  <si>
    <t>K25295</t>
  </si>
  <si>
    <t>K25296</t>
  </si>
  <si>
    <t>K25297</t>
  </si>
  <si>
    <t>K25298</t>
  </si>
  <si>
    <t>K25299</t>
  </si>
  <si>
    <t>K25300</t>
  </si>
  <si>
    <t>K25301</t>
  </si>
  <si>
    <t>K25302</t>
  </si>
  <si>
    <t>K25303</t>
  </si>
  <si>
    <t>K25304</t>
  </si>
  <si>
    <t>K25305</t>
  </si>
  <si>
    <t>K25306</t>
  </si>
  <si>
    <t>K25307</t>
  </si>
  <si>
    <t>K12265</t>
  </si>
  <si>
    <t>K25308</t>
  </si>
  <si>
    <t>K25309</t>
  </si>
  <si>
    <t>K25310</t>
  </si>
  <si>
    <t>K25311</t>
  </si>
  <si>
    <t>K25312</t>
  </si>
  <si>
    <t>K25313</t>
  </si>
  <si>
    <t>K25314</t>
  </si>
  <si>
    <t>K25315</t>
  </si>
  <si>
    <t>K25316</t>
  </si>
  <si>
    <t>K25317</t>
  </si>
  <si>
    <t>K25318</t>
  </si>
  <si>
    <t>K25319</t>
  </si>
  <si>
    <t>K25320</t>
  </si>
  <si>
    <t>K25321</t>
  </si>
  <si>
    <t>K25322</t>
  </si>
  <si>
    <t>K25323</t>
  </si>
  <si>
    <t>K25324</t>
  </si>
  <si>
    <t>K25325</t>
  </si>
  <si>
    <t>K25326</t>
  </si>
  <si>
    <t>K12266</t>
  </si>
  <si>
    <t>K25327</t>
  </si>
  <si>
    <t>K25328</t>
  </si>
  <si>
    <t>K25329</t>
  </si>
  <si>
    <t>K25330</t>
  </si>
  <si>
    <t>K25331</t>
  </si>
  <si>
    <t>K25332</t>
  </si>
  <si>
    <t>K25333</t>
  </si>
  <si>
    <t>K12267</t>
  </si>
  <si>
    <t>K25334</t>
  </si>
  <si>
    <t>K25335</t>
  </si>
  <si>
    <t>K25336</t>
  </si>
  <si>
    <t>K25337</t>
  </si>
  <si>
    <t>K25338</t>
  </si>
  <si>
    <t>K25339</t>
  </si>
  <si>
    <t>K25340</t>
  </si>
  <si>
    <t>K25341</t>
  </si>
  <si>
    <t>K12268</t>
  </si>
  <si>
    <t>K25342</t>
  </si>
  <si>
    <t>K25343</t>
  </si>
  <si>
    <t>K25344</t>
  </si>
  <si>
    <t>K25345</t>
  </si>
  <si>
    <t>K25346</t>
  </si>
  <si>
    <t>K25347</t>
  </si>
  <si>
    <t>K25348</t>
  </si>
  <si>
    <t>K25349</t>
  </si>
  <si>
    <t>K25350</t>
  </si>
  <si>
    <t>K25351</t>
  </si>
  <si>
    <t>K25352</t>
  </si>
  <si>
    <t>K25353</t>
  </si>
  <si>
    <t>K25354</t>
  </si>
  <si>
    <t>K12269</t>
  </si>
  <si>
    <t>K25355</t>
  </si>
  <si>
    <t>K25356</t>
  </si>
  <si>
    <t>K25357</t>
  </si>
  <si>
    <t>K25358</t>
  </si>
  <si>
    <t>K25359</t>
  </si>
  <si>
    <t>K25360</t>
  </si>
  <si>
    <t>K25361</t>
  </si>
  <si>
    <t>K25362</t>
  </si>
  <si>
    <t>K25363</t>
  </si>
  <si>
    <t>K25364</t>
  </si>
  <si>
    <t>K25365</t>
  </si>
  <si>
    <t>K25366</t>
  </si>
  <si>
    <t>K25367</t>
  </si>
  <si>
    <t>K25368</t>
  </si>
  <si>
    <t>K25369</t>
  </si>
  <si>
    <t>K25370</t>
  </si>
  <si>
    <t>K25371</t>
  </si>
  <si>
    <t>K25372</t>
  </si>
  <si>
    <t>K12270</t>
  </si>
  <si>
    <t>K25373</t>
  </si>
  <si>
    <t>K25374</t>
  </si>
  <si>
    <t>K25375</t>
  </si>
  <si>
    <t>K25376</t>
  </si>
  <si>
    <t>K25377</t>
  </si>
  <si>
    <t>K25378</t>
  </si>
  <si>
    <t>K12271</t>
  </si>
  <si>
    <t>K25379</t>
  </si>
  <si>
    <t>K25380</t>
  </si>
  <si>
    <t>K25381</t>
  </si>
  <si>
    <t>K25382</t>
  </si>
  <si>
    <t>K25383</t>
  </si>
  <si>
    <t>K25384</t>
  </si>
  <si>
    <t>K25385</t>
  </si>
  <si>
    <t>K12272</t>
  </si>
  <si>
    <t>K25386</t>
  </si>
  <si>
    <t>K25387</t>
  </si>
  <si>
    <t>K25388</t>
  </si>
  <si>
    <t>K25389</t>
  </si>
  <si>
    <t>K25390</t>
  </si>
  <si>
    <t>K25391</t>
  </si>
  <si>
    <t>K25392</t>
  </si>
  <si>
    <t>K25393</t>
  </si>
  <si>
    <t>K12273</t>
  </si>
  <si>
    <t>K25394</t>
  </si>
  <si>
    <t>K25395</t>
  </si>
  <si>
    <t>K25396</t>
  </si>
  <si>
    <t>K25397</t>
  </si>
  <si>
    <t>K25398</t>
  </si>
  <si>
    <t>K25399</t>
  </si>
  <si>
    <t>K25400</t>
  </si>
  <si>
    <t>K25401</t>
  </si>
  <si>
    <t>K25402</t>
  </si>
  <si>
    <t>K25403</t>
  </si>
  <si>
    <t>K25404</t>
  </si>
  <si>
    <t>K79460</t>
  </si>
  <si>
    <t>K79461</t>
  </si>
  <si>
    <t>K79462</t>
  </si>
  <si>
    <t>K79463</t>
  </si>
  <si>
    <t>K79464</t>
  </si>
  <si>
    <t>K79465</t>
  </si>
  <si>
    <t>K79466</t>
  </si>
  <si>
    <t>K84753</t>
  </si>
  <si>
    <t>K61665</t>
  </si>
  <si>
    <t>K79467</t>
  </si>
  <si>
    <t>K79468</t>
  </si>
  <si>
    <t>K79469</t>
  </si>
  <si>
    <t>K79470</t>
  </si>
  <si>
    <t>K79471</t>
  </si>
  <si>
    <t>K79472</t>
  </si>
  <si>
    <t>K79473</t>
  </si>
  <si>
    <t>K79474</t>
  </si>
  <si>
    <t>K79475</t>
  </si>
  <si>
    <t>K79476</t>
  </si>
  <si>
    <t>K84754</t>
  </si>
  <si>
    <t>K84755</t>
  </si>
  <si>
    <t>K79477</t>
  </si>
  <si>
    <t>K79478</t>
  </si>
  <si>
    <t>K79479</t>
  </si>
  <si>
    <t>K79480</t>
  </si>
  <si>
    <t>K79481</t>
  </si>
  <si>
    <t>K79482</t>
  </si>
  <si>
    <t>K84756</t>
  </si>
  <si>
    <t>K61666</t>
  </si>
  <si>
    <t>K79483</t>
  </si>
  <si>
    <t>K79484</t>
  </si>
  <si>
    <t>K79485</t>
  </si>
  <si>
    <t>K79486</t>
  </si>
  <si>
    <t>K79487</t>
  </si>
  <si>
    <t>K79488</t>
  </si>
  <si>
    <t>K84757</t>
  </si>
  <si>
    <t>K79489</t>
  </si>
  <si>
    <t>K79490</t>
  </si>
  <si>
    <t>K79491</t>
  </si>
  <si>
    <t>K79492</t>
  </si>
  <si>
    <t>K79493</t>
  </si>
  <si>
    <t>K84758</t>
  </si>
  <si>
    <t>K61667</t>
  </si>
  <si>
    <t>K79494</t>
  </si>
  <si>
    <t>K79495</t>
  </si>
  <si>
    <t>K79496</t>
  </si>
  <si>
    <t>K79497</t>
  </si>
  <si>
    <t>K79498</t>
  </si>
  <si>
    <t>K84759</t>
  </si>
  <si>
    <t>K79499</t>
  </si>
  <si>
    <t>K79500</t>
  </si>
  <si>
    <t>K79501</t>
  </si>
  <si>
    <t>K79502</t>
  </si>
  <si>
    <t>K79503</t>
  </si>
  <si>
    <t>K79504</t>
  </si>
  <si>
    <t>K84760</t>
  </si>
  <si>
    <t>K61668</t>
  </si>
  <si>
    <t>K79505</t>
  </si>
  <si>
    <t>K79506</t>
  </si>
  <si>
    <t>K79507</t>
  </si>
  <si>
    <t>K79508</t>
  </si>
  <si>
    <t>K79509</t>
  </si>
  <si>
    <t>K84761</t>
  </si>
  <si>
    <t>K79510</t>
  </si>
  <si>
    <t>K79511</t>
  </si>
  <si>
    <t>K79512</t>
  </si>
  <si>
    <t>K79513</t>
  </si>
  <si>
    <t>K79514</t>
  </si>
  <si>
    <t>K79515</t>
  </si>
  <si>
    <t>K84762</t>
  </si>
  <si>
    <t>K61669</t>
  </si>
  <si>
    <t>K79516</t>
  </si>
  <si>
    <t>K79517</t>
  </si>
  <si>
    <t>K79518</t>
  </si>
  <si>
    <t>K79519</t>
  </si>
  <si>
    <t>K79520</t>
  </si>
  <si>
    <t>K84763</t>
  </si>
  <si>
    <t>K84764</t>
  </si>
  <si>
    <t>K61670</t>
  </si>
  <si>
    <t>K79521</t>
  </si>
  <si>
    <t>K79522</t>
  </si>
  <si>
    <t>K79523</t>
  </si>
  <si>
    <t>K79524</t>
  </si>
  <si>
    <t>K79525</t>
  </si>
  <si>
    <t>K79526</t>
  </si>
  <si>
    <t>K79527</t>
  </si>
  <si>
    <t>K79528</t>
  </si>
  <si>
    <t>K79529</t>
  </si>
  <si>
    <t>K79530</t>
  </si>
  <si>
    <t>K84765</t>
  </si>
  <si>
    <t>K61671</t>
  </si>
  <si>
    <t>K79531</t>
  </si>
  <si>
    <t>K79532</t>
  </si>
  <si>
    <t>K79533</t>
  </si>
  <si>
    <t>K79534</t>
  </si>
  <si>
    <t>K79535</t>
  </si>
  <si>
    <t>K84766</t>
  </si>
  <si>
    <t>K79536</t>
  </si>
  <si>
    <t>K79537</t>
  </si>
  <si>
    <t>K79538</t>
  </si>
  <si>
    <t>K79539</t>
  </si>
  <si>
    <t>K79540</t>
  </si>
  <si>
    <t>K84767</t>
  </si>
  <si>
    <t>K61672</t>
  </si>
  <si>
    <t>K79541</t>
  </si>
  <si>
    <t>K79542</t>
  </si>
  <si>
    <t>K79543</t>
  </si>
  <si>
    <t>K79544</t>
  </si>
  <si>
    <t>K79545</t>
  </si>
  <si>
    <t>K84768</t>
  </si>
  <si>
    <t>K79546</t>
  </si>
  <si>
    <t>K79547</t>
  </si>
  <si>
    <t>K79548</t>
  </si>
  <si>
    <t>K79549</t>
  </si>
  <si>
    <t>K79550</t>
  </si>
  <si>
    <t>K79551</t>
  </si>
  <si>
    <t>K84769</t>
  </si>
  <si>
    <t>K61673</t>
  </si>
  <si>
    <t>K79552</t>
  </si>
  <si>
    <t>K79553</t>
  </si>
  <si>
    <t>K79554</t>
  </si>
  <si>
    <t>K79555</t>
  </si>
  <si>
    <t>K79556</t>
  </si>
  <si>
    <t>K79557</t>
  </si>
  <si>
    <t>K84770</t>
  </si>
  <si>
    <t>K79558</t>
  </si>
  <si>
    <t>K79559</t>
  </si>
  <si>
    <t>K79560</t>
  </si>
  <si>
    <t>K79561</t>
  </si>
  <si>
    <t>K79562</t>
  </si>
  <si>
    <t>K84771</t>
  </si>
  <si>
    <t>K61674</t>
  </si>
  <si>
    <t>K79563</t>
  </si>
  <si>
    <t>K79564</t>
  </si>
  <si>
    <t>K79565</t>
  </si>
  <si>
    <t>K79566</t>
  </si>
  <si>
    <t>K79567</t>
  </si>
  <si>
    <t>K84772</t>
  </si>
  <si>
    <t>K79568</t>
  </si>
  <si>
    <t>K79569</t>
  </si>
  <si>
    <t>K79570</t>
  </si>
  <si>
    <t>K79571</t>
  </si>
  <si>
    <t>K79572</t>
  </si>
  <si>
    <t>K79573</t>
  </si>
  <si>
    <t>K84773</t>
  </si>
  <si>
    <t>K61675</t>
  </si>
  <si>
    <t>K79574</t>
  </si>
  <si>
    <t>K79575</t>
  </si>
  <si>
    <t>K79576</t>
  </si>
  <si>
    <t>K79577</t>
  </si>
  <si>
    <t>K79578</t>
  </si>
  <si>
    <t>K79579</t>
  </si>
  <si>
    <t>K79580</t>
  </si>
  <si>
    <t>K79581</t>
  </si>
  <si>
    <t>K79582</t>
  </si>
  <si>
    <t>K79583</t>
  </si>
  <si>
    <t>K79584</t>
  </si>
  <si>
    <t>K84774</t>
  </si>
  <si>
    <t>K84775</t>
  </si>
  <si>
    <t>K61676</t>
  </si>
  <si>
    <t>K79585</t>
  </si>
  <si>
    <t>K79586</t>
  </si>
  <si>
    <t>K79587</t>
  </si>
  <si>
    <t>K79588</t>
  </si>
  <si>
    <t>K79589</t>
  </si>
  <si>
    <t>K84776</t>
  </si>
  <si>
    <t>K79590</t>
  </si>
  <si>
    <t>K79591</t>
  </si>
  <si>
    <t>K79592</t>
  </si>
  <si>
    <t>K79593</t>
  </si>
  <si>
    <t>K79594</t>
  </si>
  <si>
    <t>K84777</t>
  </si>
  <si>
    <t>K79595</t>
  </si>
  <si>
    <t>K79596</t>
  </si>
  <si>
    <t>K79597</t>
  </si>
  <si>
    <t>K79598</t>
  </si>
  <si>
    <t>K79599</t>
  </si>
  <si>
    <t>K79600</t>
  </si>
  <si>
    <t>K84778</t>
  </si>
  <si>
    <t>K84779</t>
  </si>
  <si>
    <t>K61677</t>
  </si>
  <si>
    <t>K79601</t>
  </si>
  <si>
    <t>K79602</t>
  </si>
  <si>
    <t>K79603</t>
  </si>
  <si>
    <t>K79604</t>
  </si>
  <si>
    <t>K79605</t>
  </si>
  <si>
    <t>K79606</t>
  </si>
  <si>
    <t>K79607</t>
  </si>
  <si>
    <t>K79608</t>
  </si>
  <si>
    <t>K79609</t>
  </si>
  <si>
    <t>K79610</t>
  </si>
  <si>
    <t>K79611</t>
  </si>
  <si>
    <t>K84780</t>
  </si>
  <si>
    <t>K84781</t>
  </si>
  <si>
    <t>K61678</t>
  </si>
  <si>
    <t>K79612</t>
  </si>
  <si>
    <t>K79613</t>
  </si>
  <si>
    <t>K79614</t>
  </si>
  <si>
    <t>K79615</t>
  </si>
  <si>
    <t>K79616</t>
  </si>
  <si>
    <t>K79617</t>
  </si>
  <si>
    <t>K79618</t>
  </si>
  <si>
    <t>K79619</t>
  </si>
  <si>
    <t>K79620</t>
  </si>
  <si>
    <t>K79621</t>
  </si>
  <si>
    <t>K84782</t>
  </si>
  <si>
    <t>K84783</t>
  </si>
  <si>
    <t>K61679</t>
  </si>
  <si>
    <t>K79622</t>
  </si>
  <si>
    <t>K79623</t>
  </si>
  <si>
    <t>K79624</t>
  </si>
  <si>
    <t>K79625</t>
  </si>
  <si>
    <t>K79626</t>
  </si>
  <si>
    <t>K79627</t>
  </si>
  <si>
    <t>K79628</t>
  </si>
  <si>
    <t>K79629</t>
  </si>
  <si>
    <t>K79630</t>
  </si>
  <si>
    <t>K79631</t>
  </si>
  <si>
    <t>K79632</t>
  </si>
  <si>
    <t>K79633</t>
  </si>
  <si>
    <t>K84784</t>
  </si>
  <si>
    <t>K61680</t>
  </si>
  <si>
    <t>K79634</t>
  </si>
  <si>
    <t>K79635</t>
  </si>
  <si>
    <t>K79636</t>
  </si>
  <si>
    <t>K79637</t>
  </si>
  <si>
    <t>K79638</t>
  </si>
  <si>
    <t>K79639</t>
  </si>
  <si>
    <t>K84785</t>
  </si>
  <si>
    <t>K79640</t>
  </si>
  <si>
    <t>K79641</t>
  </si>
  <si>
    <t>K79642</t>
  </si>
  <si>
    <t>K79643</t>
  </si>
  <si>
    <t>K79644</t>
  </si>
  <si>
    <t>K79645</t>
  </si>
  <si>
    <t>K84786</t>
  </si>
  <si>
    <t>K61681</t>
  </si>
  <si>
    <t>K79646</t>
  </si>
  <si>
    <t>K79647</t>
  </si>
  <si>
    <t>K79648</t>
  </si>
  <si>
    <t>K84787</t>
  </si>
  <si>
    <t>K79649</t>
  </si>
  <si>
    <t>K79650</t>
  </si>
  <si>
    <t>K79651</t>
  </si>
  <si>
    <t>K79652</t>
  </si>
  <si>
    <t>K79653</t>
  </si>
  <si>
    <t>K79654</t>
  </si>
  <si>
    <t>K79655</t>
  </si>
  <si>
    <t>K84788</t>
  </si>
  <si>
    <t>K61682</t>
  </si>
  <si>
    <t>K79656</t>
  </si>
  <si>
    <t>K79657</t>
  </si>
  <si>
    <t>K79658</t>
  </si>
  <si>
    <t>K79659</t>
  </si>
  <si>
    <t>K79660</t>
  </si>
  <si>
    <t>K84789</t>
  </si>
  <si>
    <t>K79661</t>
  </si>
  <si>
    <t>K79662</t>
  </si>
  <si>
    <t>K79663</t>
  </si>
  <si>
    <t>K79664</t>
  </si>
  <si>
    <t>K79665</t>
  </si>
  <si>
    <t>K84790</t>
  </si>
  <si>
    <t>K61683</t>
  </si>
  <si>
    <t>K79666</t>
  </si>
  <si>
    <t>K79667</t>
  </si>
  <si>
    <t>K79668</t>
  </si>
  <si>
    <t>K79669</t>
  </si>
  <si>
    <t>K79670</t>
  </si>
  <si>
    <t>K84791</t>
  </si>
  <si>
    <t>K61684</t>
  </si>
  <si>
    <t>K79671</t>
  </si>
  <si>
    <t>K79672</t>
  </si>
  <si>
    <t>K79673</t>
  </si>
  <si>
    <t>K79674</t>
  </si>
  <si>
    <t>K79675</t>
  </si>
  <si>
    <t>K84792</t>
  </si>
  <si>
    <t>K79676</t>
  </si>
  <si>
    <t>K79677</t>
  </si>
  <si>
    <t>K79678</t>
  </si>
  <si>
    <t>K79679</t>
  </si>
  <si>
    <t>K79680</t>
  </si>
  <si>
    <t>K79681</t>
  </si>
  <si>
    <t>K84793</t>
  </si>
  <si>
    <t>K61685</t>
  </si>
  <si>
    <t>K79682</t>
  </si>
  <si>
    <t>K79683</t>
  </si>
  <si>
    <t>K79684</t>
  </si>
  <si>
    <t>K79685</t>
  </si>
  <si>
    <t>K79686</t>
  </si>
  <si>
    <t>K79687</t>
  </si>
  <si>
    <t>K79688</t>
  </si>
  <si>
    <t>K84794</t>
  </si>
  <si>
    <t>K79689</t>
  </si>
  <si>
    <t>K79690</t>
  </si>
  <si>
    <t>K79691</t>
  </si>
  <si>
    <t>K79692</t>
  </si>
  <si>
    <t>K84795</t>
  </si>
  <si>
    <t>K84796</t>
  </si>
  <si>
    <t>K61686</t>
  </si>
  <si>
    <t>K79693</t>
  </si>
  <si>
    <t>K79694</t>
  </si>
  <si>
    <t>K79695</t>
  </si>
  <si>
    <t>K79696</t>
  </si>
  <si>
    <t>K79697</t>
  </si>
  <si>
    <t>K79698</t>
  </si>
  <si>
    <t>K79699</t>
  </si>
  <si>
    <t>K79700</t>
  </si>
  <si>
    <t>K79701</t>
  </si>
  <si>
    <t>K79702</t>
  </si>
  <si>
    <t>K79703</t>
  </si>
  <si>
    <t>K84797</t>
  </si>
  <si>
    <t>K84798</t>
  </si>
  <si>
    <t>K61687</t>
  </si>
  <si>
    <t>K79704</t>
  </si>
  <si>
    <t>K79705</t>
  </si>
  <si>
    <t>K79706</t>
  </si>
  <si>
    <t>K79707</t>
  </si>
  <si>
    <t>K79708</t>
  </si>
  <si>
    <t>K79709</t>
  </si>
  <si>
    <t>K79710</t>
  </si>
  <si>
    <t>K79711</t>
  </si>
  <si>
    <t>K79712</t>
  </si>
  <si>
    <t>K79713</t>
  </si>
  <si>
    <t>K84799</t>
  </si>
  <si>
    <t>K84800</t>
  </si>
  <si>
    <t>K61688</t>
  </si>
  <si>
    <t>K79714</t>
  </si>
  <si>
    <t>K79715</t>
  </si>
  <si>
    <t>K79716</t>
  </si>
  <si>
    <t>K79717</t>
  </si>
  <si>
    <t>K79718</t>
  </si>
  <si>
    <t>K84801</t>
  </si>
  <si>
    <t>K79719</t>
  </si>
  <si>
    <t>K79720</t>
  </si>
  <si>
    <t>K79721</t>
  </si>
  <si>
    <t>K61689</t>
  </si>
  <si>
    <t>K79722</t>
  </si>
  <si>
    <t>K79723</t>
  </si>
  <si>
    <t>K79724</t>
  </si>
  <si>
    <t>K79725</t>
  </si>
  <si>
    <t>K79726</t>
  </si>
  <si>
    <t>K84802</t>
  </si>
  <si>
    <t>K79727</t>
  </si>
  <si>
    <t>K79728</t>
  </si>
  <si>
    <t>K79729</t>
  </si>
  <si>
    <t>K79730</t>
  </si>
  <si>
    <t>K79731</t>
  </si>
  <si>
    <t>K79732</t>
  </si>
  <si>
    <t>K84803</t>
  </si>
  <si>
    <t>K61690</t>
  </si>
  <si>
    <t>K79733</t>
  </si>
  <si>
    <t>K79734</t>
  </si>
  <si>
    <t>K79735</t>
  </si>
  <si>
    <t>K79736</t>
  </si>
  <si>
    <t>K79737</t>
  </si>
  <si>
    <t>K79738</t>
  </si>
  <si>
    <t>K84804</t>
  </si>
  <si>
    <t>K79739</t>
  </si>
  <si>
    <t>K79740</t>
  </si>
  <si>
    <t>K79741</t>
  </si>
  <si>
    <t>K79742</t>
  </si>
  <si>
    <t>K79743</t>
  </si>
  <si>
    <t>K79744</t>
  </si>
  <si>
    <t>K84805</t>
  </si>
  <si>
    <t>K61691</t>
  </si>
  <si>
    <t>K79745</t>
  </si>
  <si>
    <t>K79746</t>
  </si>
  <si>
    <t>K79747</t>
  </si>
  <si>
    <t>K79748</t>
  </si>
  <si>
    <t>K84806</t>
  </si>
  <si>
    <t>K79749</t>
  </si>
  <si>
    <t>K79750</t>
  </si>
  <si>
    <t>K79751</t>
  </si>
  <si>
    <t>K79752</t>
  </si>
  <si>
    <t>K79753</t>
  </si>
  <si>
    <t>K79754</t>
  </si>
  <si>
    <t>K84807</t>
  </si>
  <si>
    <t>K84808</t>
  </si>
  <si>
    <t>K79755</t>
  </si>
  <si>
    <t>K79756</t>
  </si>
  <si>
    <t>K79757</t>
  </si>
  <si>
    <t>K79758</t>
  </si>
  <si>
    <t>K79759</t>
  </si>
  <si>
    <t>K84809</t>
  </si>
  <si>
    <t>K61692</t>
  </si>
  <si>
    <t>K79760</t>
  </si>
  <si>
    <t>K79761</t>
  </si>
  <si>
    <t>K79762</t>
  </si>
  <si>
    <t>K79763</t>
  </si>
  <si>
    <t>K79764</t>
  </si>
  <si>
    <t>K79765</t>
  </si>
  <si>
    <t>K79766</t>
  </si>
  <si>
    <t>K79767</t>
  </si>
  <si>
    <t>K79768</t>
  </si>
  <si>
    <t>K79769</t>
  </si>
  <si>
    <t>K79770</t>
  </si>
  <si>
    <t>K79771</t>
  </si>
  <si>
    <t>K79772</t>
  </si>
  <si>
    <t>K84810</t>
  </si>
  <si>
    <t>K79773</t>
  </si>
  <si>
    <t>K84811</t>
  </si>
  <si>
    <t>K61693</t>
  </si>
  <si>
    <t>K79774</t>
  </si>
  <si>
    <t>K79775</t>
  </si>
  <si>
    <t>K79776</t>
  </si>
  <si>
    <t>K79777</t>
  </si>
  <si>
    <t>K79778</t>
  </si>
  <si>
    <t>K79779</t>
  </si>
  <si>
    <t>K84812</t>
  </si>
  <si>
    <t>K79780</t>
  </si>
  <si>
    <t>K79781</t>
  </si>
  <si>
    <t>K79782</t>
  </si>
  <si>
    <t>K79783</t>
  </si>
  <si>
    <t>K79784</t>
  </si>
  <si>
    <t>K84813</t>
  </si>
  <si>
    <t>K61694</t>
  </si>
  <si>
    <t>K79785</t>
  </si>
  <si>
    <t>K79786</t>
  </si>
  <si>
    <t>K79787</t>
  </si>
  <si>
    <t>K79788</t>
  </si>
  <si>
    <t>K79789</t>
  </si>
  <si>
    <t>K79790</t>
  </si>
  <si>
    <t>K84814</t>
  </si>
  <si>
    <t>K79791</t>
  </si>
  <si>
    <t>K79792</t>
  </si>
  <si>
    <t>K79793</t>
  </si>
  <si>
    <t>K79794</t>
  </si>
  <si>
    <t>K79795</t>
  </si>
  <si>
    <t>K84815</t>
  </si>
  <si>
    <t>K61695</t>
  </si>
  <si>
    <t>K79796</t>
  </si>
  <si>
    <t>K79797</t>
  </si>
  <si>
    <t>K79798</t>
  </si>
  <si>
    <t>K79799</t>
  </si>
  <si>
    <t>K79800</t>
  </si>
  <si>
    <t>K79801</t>
  </si>
  <si>
    <t>K84816</t>
  </si>
  <si>
    <t>K79802</t>
  </si>
  <si>
    <t>K79803</t>
  </si>
  <si>
    <t>K79804</t>
  </si>
  <si>
    <t>K79805</t>
  </si>
  <si>
    <t>K79806</t>
  </si>
  <si>
    <t>K84817</t>
  </si>
  <si>
    <t>K61696</t>
  </si>
  <si>
    <t>K79807</t>
  </si>
  <si>
    <t>K79808</t>
  </si>
  <si>
    <t>K79809</t>
  </si>
  <si>
    <t>K79810</t>
  </si>
  <si>
    <t>K79811</t>
  </si>
  <si>
    <t>K79812</t>
  </si>
  <si>
    <t>K84818</t>
  </si>
  <si>
    <t>K79813</t>
  </si>
  <si>
    <t>K79814</t>
  </si>
  <si>
    <t>K79815</t>
  </si>
  <si>
    <t>K79816</t>
  </si>
  <si>
    <t>K79817</t>
  </si>
  <si>
    <t>K84819</t>
  </si>
  <si>
    <t>K84820</t>
  </si>
  <si>
    <t>K61697</t>
  </si>
  <si>
    <t>K79818</t>
  </si>
  <si>
    <t>K79819</t>
  </si>
  <si>
    <t>K79820</t>
  </si>
  <si>
    <t>K79821</t>
  </si>
  <si>
    <t>K79822</t>
  </si>
  <si>
    <t>K79823</t>
  </si>
  <si>
    <t>K79824</t>
  </si>
  <si>
    <t>K79825</t>
  </si>
  <si>
    <t>K79826</t>
  </si>
  <si>
    <t>K79827</t>
  </si>
  <si>
    <t>K79828</t>
  </si>
  <si>
    <t>K84821</t>
  </si>
  <si>
    <t>K84822</t>
  </si>
  <si>
    <t>K61698</t>
  </si>
  <si>
    <t>K79829</t>
  </si>
  <si>
    <t>K79830</t>
  </si>
  <si>
    <t>K79831</t>
  </si>
  <si>
    <t>K79832</t>
  </si>
  <si>
    <t>K79833</t>
  </si>
  <si>
    <t>K79834</t>
  </si>
  <si>
    <t>K79835</t>
  </si>
  <si>
    <t>K84823</t>
  </si>
  <si>
    <t>K61699</t>
  </si>
  <si>
    <t>K79836</t>
  </si>
  <si>
    <t>K79837</t>
  </si>
  <si>
    <t>K79838</t>
  </si>
  <si>
    <t>K79839</t>
  </si>
  <si>
    <t>K79840</t>
  </si>
  <si>
    <t>K84824</t>
  </si>
  <si>
    <t>K79841</t>
  </si>
  <si>
    <t>K79842</t>
  </si>
  <si>
    <t>K79843</t>
  </si>
  <si>
    <t>K79844</t>
  </si>
  <si>
    <t>K79845</t>
  </si>
  <si>
    <t>K79846</t>
  </si>
  <si>
    <t>K79847</t>
  </si>
  <si>
    <t>K84825</t>
  </si>
  <si>
    <t>K61700</t>
  </si>
  <si>
    <t>K79848</t>
  </si>
  <si>
    <t>K79849</t>
  </si>
  <si>
    <t>K79850</t>
  </si>
  <si>
    <t>K84826</t>
  </si>
  <si>
    <t>K79851</t>
  </si>
  <si>
    <t>K79852</t>
  </si>
  <si>
    <t>K79853</t>
  </si>
  <si>
    <t>K79854</t>
  </si>
  <si>
    <t>K79855</t>
  </si>
  <si>
    <t>K79856</t>
  </si>
  <si>
    <t>K84827</t>
  </si>
  <si>
    <t>K61701</t>
  </si>
  <si>
    <t>K79857</t>
  </si>
  <si>
    <t>K79858</t>
  </si>
  <si>
    <t>K79859</t>
  </si>
  <si>
    <t>K79860</t>
  </si>
  <si>
    <t>K79861</t>
  </si>
  <si>
    <t>K84828</t>
  </si>
  <si>
    <t>K61702</t>
  </si>
  <si>
    <t>K79862</t>
  </si>
  <si>
    <t>K79863</t>
  </si>
  <si>
    <t>K79864</t>
  </si>
  <si>
    <t>K79865</t>
  </si>
  <si>
    <t>K84829</t>
  </si>
  <si>
    <t>K84830</t>
  </si>
  <si>
    <t>K79866</t>
  </si>
  <si>
    <t>K79867</t>
  </si>
  <si>
    <t>K47071</t>
  </si>
  <si>
    <t>K47072</t>
  </si>
  <si>
    <t>K47073</t>
  </si>
  <si>
    <t>K30833</t>
  </si>
  <si>
    <t>K47074</t>
  </si>
  <si>
    <t>K47075</t>
  </si>
  <si>
    <t>K47076</t>
  </si>
  <si>
    <t>K47077</t>
  </si>
  <si>
    <t>K47078</t>
  </si>
  <si>
    <t>K47079</t>
  </si>
  <si>
    <t>K47080</t>
  </si>
  <si>
    <t>K47081</t>
  </si>
  <si>
    <t>K47082</t>
  </si>
  <si>
    <t>K47083</t>
  </si>
  <si>
    <t>K47084</t>
  </si>
  <si>
    <t>K47085</t>
  </si>
  <si>
    <t>K47086</t>
  </si>
  <si>
    <t>K47087</t>
  </si>
  <si>
    <t>K30834</t>
  </si>
  <si>
    <t>K47088</t>
  </si>
  <si>
    <t>K47089</t>
  </si>
  <si>
    <t>K47090</t>
  </si>
  <si>
    <t>K47091</t>
  </si>
  <si>
    <t>K47092</t>
  </si>
  <si>
    <t>K47093</t>
  </si>
  <si>
    <t>K47094</t>
  </si>
  <si>
    <t>K47095</t>
  </si>
  <si>
    <t>K47096</t>
  </si>
  <si>
    <t>K47097</t>
  </si>
  <si>
    <t>K47098</t>
  </si>
  <si>
    <t>K47099</t>
  </si>
  <si>
    <t>K47100</t>
  </si>
  <si>
    <t>K30835</t>
  </si>
  <si>
    <t>K47101</t>
  </si>
  <si>
    <t>K47102</t>
  </si>
  <si>
    <t>K47103</t>
  </si>
  <si>
    <t>K47104</t>
  </si>
  <si>
    <t>K47105</t>
  </si>
  <si>
    <t>K47106</t>
  </si>
  <si>
    <t>K47107</t>
  </si>
  <si>
    <t>K47108</t>
  </si>
  <si>
    <t>K47109</t>
  </si>
  <si>
    <t>K47110</t>
  </si>
  <si>
    <t>K30836</t>
  </si>
  <si>
    <t>K47111</t>
  </si>
  <si>
    <t>K47112</t>
  </si>
  <si>
    <t>K47113</t>
  </si>
  <si>
    <t>K47114</t>
  </si>
  <si>
    <t>K47115</t>
  </si>
  <si>
    <t>K47116</t>
  </si>
  <si>
    <t>K47117</t>
  </si>
  <si>
    <t>K47118</t>
  </si>
  <si>
    <t>K47119</t>
  </si>
  <si>
    <t>K47120</t>
  </si>
  <si>
    <t>K47121</t>
  </si>
  <si>
    <t>K47122</t>
  </si>
  <si>
    <t>K30837</t>
  </si>
  <si>
    <t>K47123</t>
  </si>
  <si>
    <t>K47124</t>
  </si>
  <si>
    <t>K47125</t>
  </si>
  <si>
    <t>K47126</t>
  </si>
  <si>
    <t>K47127</t>
  </si>
  <si>
    <t>K47128</t>
  </si>
  <si>
    <t>K47129</t>
  </si>
  <si>
    <t>K47130</t>
  </si>
  <si>
    <t>K47131</t>
  </si>
  <si>
    <t>K47132</t>
  </si>
  <si>
    <t>K47133</t>
  </si>
  <si>
    <t>K47134</t>
  </si>
  <si>
    <t>K47135</t>
  </si>
  <si>
    <t>K30838</t>
  </si>
  <si>
    <t>K47136</t>
  </si>
  <si>
    <t>K47137</t>
  </si>
  <si>
    <t>K47138</t>
  </si>
  <si>
    <t>K47139</t>
  </si>
  <si>
    <t>K47140</t>
  </si>
  <si>
    <t>K47141</t>
  </si>
  <si>
    <t>K47142</t>
  </si>
  <si>
    <t>K47143</t>
  </si>
  <si>
    <t>K47144</t>
  </si>
  <si>
    <t>K47145</t>
  </si>
  <si>
    <t>K47146</t>
  </si>
  <si>
    <t>K47147</t>
  </si>
  <si>
    <t>K47148</t>
  </si>
  <si>
    <t>K30839</t>
  </si>
  <si>
    <t>K47149</t>
  </si>
  <si>
    <t>K47150</t>
  </si>
  <si>
    <t>K47151</t>
  </si>
  <si>
    <t>K47152</t>
  </si>
  <si>
    <t>K47153</t>
  </si>
  <si>
    <t>K47154</t>
  </si>
  <si>
    <t>K47155</t>
  </si>
  <si>
    <t>K47156</t>
  </si>
  <si>
    <t>K47157</t>
  </si>
  <si>
    <t>K47158</t>
  </si>
  <si>
    <t>K30840</t>
  </si>
  <si>
    <t>K47159</t>
  </si>
  <si>
    <t>K47160</t>
  </si>
  <si>
    <t>K47161</t>
  </si>
  <si>
    <t>K47162</t>
  </si>
  <si>
    <t>K47163</t>
  </si>
  <si>
    <t>K47164</t>
  </si>
  <si>
    <t>K47165</t>
  </si>
  <si>
    <t>K47166</t>
  </si>
  <si>
    <t>K47167</t>
  </si>
  <si>
    <t>K47168</t>
  </si>
  <si>
    <t>K47169</t>
  </si>
  <si>
    <t>K47170</t>
  </si>
  <si>
    <t>K30841</t>
  </si>
  <si>
    <t>K47171</t>
  </si>
  <si>
    <t>K47172</t>
  </si>
  <si>
    <t>K47173</t>
  </si>
  <si>
    <t>K47174</t>
  </si>
  <si>
    <t>K47175</t>
  </si>
  <si>
    <t>K47176</t>
  </si>
  <si>
    <t>K47177</t>
  </si>
  <si>
    <t>K47178</t>
  </si>
  <si>
    <t>K47179</t>
  </si>
  <si>
    <t>K47180</t>
  </si>
  <si>
    <t>K47181</t>
  </si>
  <si>
    <t>K47182</t>
  </si>
  <si>
    <t>K47183</t>
  </si>
  <si>
    <t>K30842</t>
  </si>
  <si>
    <t>K47184</t>
  </si>
  <si>
    <t>K47185</t>
  </si>
  <si>
    <t>K47186</t>
  </si>
  <si>
    <t>K47187</t>
  </si>
  <si>
    <t>K47188</t>
  </si>
  <si>
    <t>K47189</t>
  </si>
  <si>
    <t>K47190</t>
  </si>
  <si>
    <t>K47191</t>
  </si>
  <si>
    <t>K47192</t>
  </si>
  <si>
    <t>K47193</t>
  </si>
  <si>
    <t>K30843</t>
  </si>
  <si>
    <t>K47194</t>
  </si>
  <si>
    <t>K47195</t>
  </si>
  <si>
    <t>K47196</t>
  </si>
  <si>
    <t>K47197</t>
  </si>
  <si>
    <t>K47198</t>
  </si>
  <si>
    <t>K47199</t>
  </si>
  <si>
    <t>K47200</t>
  </si>
  <si>
    <t>K47201</t>
  </si>
  <si>
    <t>K47202</t>
  </si>
  <si>
    <t>K47203</t>
  </si>
  <si>
    <t>K30844</t>
  </si>
  <si>
    <t>K47204</t>
  </si>
  <si>
    <t>K47205</t>
  </si>
  <si>
    <t>K47206</t>
  </si>
  <si>
    <t>K47207</t>
  </si>
  <si>
    <t>K47208</t>
  </si>
  <si>
    <t>K47209</t>
  </si>
  <si>
    <t>K30845</t>
  </si>
  <si>
    <t>K47210</t>
  </si>
  <si>
    <t>K47211</t>
  </si>
  <si>
    <t>K47212</t>
  </si>
  <si>
    <t>K47213</t>
  </si>
  <si>
    <t>K47214</t>
  </si>
  <si>
    <t>K47215</t>
  </si>
  <si>
    <t>K47216</t>
  </si>
  <si>
    <t>K47217</t>
  </si>
  <si>
    <t>K47218</t>
  </si>
  <si>
    <t>K30846</t>
  </si>
  <si>
    <t>K47219</t>
  </si>
  <si>
    <t>K47220</t>
  </si>
  <si>
    <t>K47221</t>
  </si>
  <si>
    <t>K47222</t>
  </si>
  <si>
    <t>K47223</t>
  </si>
  <si>
    <t>K47224</t>
  </si>
  <si>
    <t>K47225</t>
  </si>
  <si>
    <t>K47226</t>
  </si>
  <si>
    <t>K47227</t>
  </si>
  <si>
    <t>K47228</t>
  </si>
  <si>
    <t>K47229</t>
  </si>
  <si>
    <t>K47230</t>
  </si>
  <si>
    <t>K30847</t>
  </si>
  <si>
    <t>K47231</t>
  </si>
  <si>
    <t>K47232</t>
  </si>
  <si>
    <t>K47233</t>
  </si>
  <si>
    <t>K47234</t>
  </si>
  <si>
    <t>K47235</t>
  </si>
  <si>
    <t>K47236</t>
  </si>
  <si>
    <t>K47237</t>
  </si>
  <si>
    <t>K47238</t>
  </si>
  <si>
    <t>K47239</t>
  </si>
  <si>
    <t>K47240</t>
  </si>
  <si>
    <t>K47241</t>
  </si>
  <si>
    <t>K47242</t>
  </si>
  <si>
    <t>K47243</t>
  </si>
  <si>
    <t>K47244</t>
  </si>
  <si>
    <t>K47245</t>
  </si>
  <si>
    <t>K47246</t>
  </si>
  <si>
    <t>K47247</t>
  </si>
  <si>
    <t>K47248</t>
  </si>
  <si>
    <t>K47249</t>
  </si>
  <si>
    <t>K47250</t>
  </si>
  <si>
    <t>K30848</t>
  </si>
  <si>
    <t>K47251</t>
  </si>
  <si>
    <t>K47252</t>
  </si>
  <si>
    <t>K47253</t>
  </si>
  <si>
    <t>K47254</t>
  </si>
  <si>
    <t>K47255</t>
  </si>
  <si>
    <t>K47256</t>
  </si>
  <si>
    <t>K47257</t>
  </si>
  <si>
    <t>K47258</t>
  </si>
  <si>
    <t>K47259</t>
  </si>
  <si>
    <t>K47260</t>
  </si>
  <si>
    <t>K47261</t>
  </si>
  <si>
    <t>K47262</t>
  </si>
  <si>
    <t>K47263</t>
  </si>
  <si>
    <t>K47264</t>
  </si>
  <si>
    <t>K30849</t>
  </si>
  <si>
    <t>K47265</t>
  </si>
  <si>
    <t>K47266</t>
  </si>
  <si>
    <t>K47267</t>
  </si>
  <si>
    <t>K47268</t>
  </si>
  <si>
    <t>K47269</t>
  </si>
  <si>
    <t>K47270</t>
  </si>
  <si>
    <t>K47271</t>
  </si>
  <si>
    <t>K47272</t>
  </si>
  <si>
    <t>K47273</t>
  </si>
  <si>
    <t>K47274</t>
  </si>
  <si>
    <t>K30850</t>
  </si>
  <si>
    <t>K47275</t>
  </si>
  <si>
    <t>K47276</t>
  </si>
  <si>
    <t>K47277</t>
  </si>
  <si>
    <t>K47278</t>
  </si>
  <si>
    <t>K47279</t>
  </si>
  <si>
    <t>K47280</t>
  </si>
  <si>
    <t>K47281</t>
  </si>
  <si>
    <t>K47282</t>
  </si>
  <si>
    <t>K47283</t>
  </si>
  <si>
    <t>K47284</t>
  </si>
  <si>
    <t>K47285</t>
  </si>
  <si>
    <t>K47286</t>
  </si>
  <si>
    <t>K47287</t>
  </si>
  <si>
    <t>K30851</t>
  </si>
  <si>
    <t>K47288</t>
  </si>
  <si>
    <t>K47289</t>
  </si>
  <si>
    <t>K47290</t>
  </si>
  <si>
    <t>K47291</t>
  </si>
  <si>
    <t>K47292</t>
  </si>
  <si>
    <t>K47293</t>
  </si>
  <si>
    <t>K47294</t>
  </si>
  <si>
    <t>K47295</t>
  </si>
  <si>
    <t>K30852</t>
  </si>
  <si>
    <t>K47296</t>
  </si>
  <si>
    <t>K47297</t>
  </si>
  <si>
    <t>K47298</t>
  </si>
  <si>
    <t>K47299</t>
  </si>
  <si>
    <t>K47300</t>
  </si>
  <si>
    <t>K47301</t>
  </si>
  <si>
    <t>K47302</t>
  </si>
  <si>
    <t>K47303</t>
  </si>
  <si>
    <t>K47304</t>
  </si>
  <si>
    <t>K47305</t>
  </si>
  <si>
    <t>K47306</t>
  </si>
  <si>
    <t>K47307</t>
  </si>
  <si>
    <t>K30853</t>
  </si>
  <si>
    <t>K47308</t>
  </si>
  <si>
    <t>K47309</t>
  </si>
  <si>
    <t>K47310</t>
  </si>
  <si>
    <t>K47311</t>
  </si>
  <si>
    <t>K47312</t>
  </si>
  <si>
    <t>K47313</t>
  </si>
  <si>
    <t>K47314</t>
  </si>
  <si>
    <t>K58996</t>
  </si>
  <si>
    <t>K58997</t>
  </si>
  <si>
    <t>K58998</t>
  </si>
  <si>
    <t>K58999</t>
  </si>
  <si>
    <t>K59000</t>
  </si>
  <si>
    <t>K59001</t>
  </si>
  <si>
    <t>K59002</t>
  </si>
  <si>
    <t>K59003</t>
  </si>
  <si>
    <t>K59004</t>
  </si>
  <si>
    <t>K59005</t>
  </si>
  <si>
    <t>K59006</t>
  </si>
  <si>
    <t>K59007</t>
  </si>
  <si>
    <t>K59008</t>
  </si>
  <si>
    <t>K59009</t>
  </si>
  <si>
    <t>K59010</t>
  </si>
  <si>
    <t>K59011</t>
  </si>
  <si>
    <t>K59012</t>
  </si>
  <si>
    <t>K59013</t>
  </si>
  <si>
    <t>K59014</t>
  </si>
  <si>
    <t>K59015</t>
  </si>
  <si>
    <t>K59016</t>
  </si>
  <si>
    <t>K59017</t>
  </si>
  <si>
    <t>K59018</t>
  </si>
  <si>
    <t>K59019</t>
  </si>
  <si>
    <t>K59020</t>
  </si>
  <si>
    <t>K59021</t>
  </si>
  <si>
    <t>K59022</t>
  </si>
  <si>
    <t>K59023</t>
  </si>
  <si>
    <t>K59024</t>
  </si>
  <si>
    <t>K59025</t>
  </si>
  <si>
    <t>K59026</t>
  </si>
  <si>
    <t>K59027</t>
  </si>
  <si>
    <t>K59028</t>
  </si>
  <si>
    <t>K59029</t>
  </si>
  <si>
    <t>K59030</t>
  </si>
  <si>
    <t>K59031</t>
  </si>
  <si>
    <t>K59032</t>
  </si>
  <si>
    <t>K59033</t>
  </si>
  <si>
    <t>K59034</t>
  </si>
  <si>
    <t>K59035</t>
  </si>
  <si>
    <t>K59036</t>
  </si>
  <si>
    <t>K59037</t>
  </si>
  <si>
    <t>K59038</t>
  </si>
  <si>
    <t>K59039</t>
  </si>
  <si>
    <t>K59040</t>
  </si>
  <si>
    <t>K59041</t>
  </si>
  <si>
    <t>K59042</t>
  </si>
  <si>
    <t>K59043</t>
  </si>
  <si>
    <t>K59044</t>
  </si>
  <si>
    <t>K59045</t>
  </si>
  <si>
    <t>K59046</t>
  </si>
  <si>
    <t>K59047</t>
  </si>
  <si>
    <t>K59048</t>
  </si>
  <si>
    <t>K59049</t>
  </si>
  <si>
    <t>K59050</t>
  </si>
  <si>
    <t>K59051</t>
  </si>
  <si>
    <t>K59052</t>
  </si>
  <si>
    <t>K59053</t>
  </si>
  <si>
    <t>K59054</t>
  </si>
  <si>
    <t>K59055</t>
  </si>
  <si>
    <t>K59056</t>
  </si>
  <si>
    <t>K59057</t>
  </si>
  <si>
    <t>K59058</t>
  </si>
  <si>
    <t>K59059</t>
  </si>
  <si>
    <t>K59060</t>
  </si>
  <si>
    <t>K59061</t>
  </si>
  <si>
    <t>K59062</t>
  </si>
  <si>
    <t>K59063</t>
  </si>
  <si>
    <t>K59064</t>
  </si>
  <si>
    <t>K59065</t>
  </si>
  <si>
    <t>K59066</t>
  </si>
  <si>
    <t>K59067</t>
  </si>
  <si>
    <t>K59068</t>
  </si>
  <si>
    <t>K59069</t>
  </si>
  <si>
    <t>K59070</t>
  </si>
  <si>
    <t>K59071</t>
  </si>
  <si>
    <t>K59072</t>
  </si>
  <si>
    <t>K59073</t>
  </si>
  <si>
    <t>K59074</t>
  </si>
  <si>
    <t>K59075</t>
  </si>
  <si>
    <t>K59076</t>
  </si>
  <si>
    <t>K59077</t>
  </si>
  <si>
    <t>K59078</t>
  </si>
  <si>
    <t>K59079</t>
  </si>
  <si>
    <t>K59080</t>
  </si>
  <si>
    <t>K59081</t>
  </si>
  <si>
    <t>K59082</t>
  </si>
  <si>
    <t>K59083</t>
  </si>
  <si>
    <t>K59084</t>
  </si>
  <si>
    <t>K59085</t>
  </si>
  <si>
    <t>K59086</t>
  </si>
  <si>
    <t>K59087</t>
  </si>
  <si>
    <t>K59088</t>
  </si>
  <si>
    <t>K59089</t>
  </si>
  <si>
    <t>K59090</t>
  </si>
  <si>
    <t>K59091</t>
  </si>
  <si>
    <t>K59092</t>
  </si>
  <si>
    <t>K59093</t>
  </si>
  <si>
    <t>K59094</t>
  </si>
  <si>
    <t>K59095</t>
  </si>
  <si>
    <t>K59096</t>
  </si>
  <si>
    <t>K59097</t>
  </si>
  <si>
    <t>K59098</t>
  </si>
  <si>
    <t>K59099</t>
  </si>
  <si>
    <t>K59100</t>
  </si>
  <si>
    <t>K59101</t>
  </si>
  <si>
    <t>K59102</t>
  </si>
  <si>
    <t>K59103</t>
  </si>
  <si>
    <t>K59104</t>
  </si>
  <si>
    <t>K59105</t>
  </si>
  <si>
    <t>K59106</t>
  </si>
  <si>
    <t>K59107</t>
  </si>
  <si>
    <t>K59108</t>
  </si>
  <si>
    <t>K59109</t>
  </si>
  <si>
    <t>K59110</t>
  </si>
  <si>
    <t>K59111</t>
  </si>
  <si>
    <t>K59112</t>
  </si>
  <si>
    <t>K59113</t>
  </si>
  <si>
    <t>K59114</t>
  </si>
  <si>
    <t>K59115</t>
  </si>
  <si>
    <t>K59116</t>
  </si>
  <si>
    <t>K59117</t>
  </si>
  <si>
    <t>K59118</t>
  </si>
  <si>
    <t>K59119</t>
  </si>
  <si>
    <t>K59120</t>
  </si>
  <si>
    <t>K59121</t>
  </si>
  <si>
    <t>K59122</t>
  </si>
  <si>
    <t>K59123</t>
  </si>
  <si>
    <t>K59124</t>
  </si>
  <si>
    <t>K59125</t>
  </si>
  <si>
    <t>K59126</t>
  </si>
  <si>
    <t>K59127</t>
  </si>
  <si>
    <t>29-07-2026</t>
  </si>
  <si>
    <t>30-07-2026</t>
  </si>
  <si>
    <t>Remaing 3 module</t>
  </si>
  <si>
    <t>7</t>
  </si>
  <si>
    <t>Update : 27/07/2026 . Jam 23.15</t>
  </si>
  <si>
    <t>CB9625</t>
  </si>
  <si>
    <t>AA0589</t>
  </si>
  <si>
    <t>CB9626</t>
  </si>
  <si>
    <t>CB9627</t>
  </si>
  <si>
    <t>CB9628</t>
  </si>
  <si>
    <t>CB9629</t>
  </si>
  <si>
    <t>CB9630</t>
  </si>
  <si>
    <t>CB9631</t>
  </si>
  <si>
    <t>CB9632</t>
  </si>
  <si>
    <t>CB9633</t>
  </si>
  <si>
    <t>CB9634</t>
  </si>
  <si>
    <t>CB9635</t>
  </si>
  <si>
    <t>CB9636</t>
  </si>
  <si>
    <t>CB9637</t>
  </si>
  <si>
    <t>CB9638</t>
  </si>
  <si>
    <t>CB9639</t>
  </si>
  <si>
    <t>CB9640</t>
  </si>
  <si>
    <t>CB9641</t>
  </si>
  <si>
    <t>CB9642</t>
  </si>
  <si>
    <t>CB9643</t>
  </si>
  <si>
    <t>CB9644</t>
  </si>
  <si>
    <t>CB9645</t>
  </si>
  <si>
    <t>CB9646</t>
  </si>
  <si>
    <t>CB9647</t>
  </si>
  <si>
    <t>CB9648</t>
  </si>
  <si>
    <t>CB9649</t>
  </si>
  <si>
    <t>CB9650</t>
  </si>
  <si>
    <t>CB9651</t>
  </si>
  <si>
    <t>CB9652</t>
  </si>
  <si>
    <t>CB9653</t>
  </si>
  <si>
    <t>CB9654</t>
  </si>
  <si>
    <t>CB9655</t>
  </si>
  <si>
    <t>CB9656</t>
  </si>
  <si>
    <t>CB9657</t>
  </si>
  <si>
    <t>CB9658</t>
  </si>
  <si>
    <t>CB9659</t>
  </si>
  <si>
    <t>CB9660</t>
  </si>
  <si>
    <t>CB9661</t>
  </si>
  <si>
    <t>CB9662</t>
  </si>
  <si>
    <t>CB9663</t>
  </si>
  <si>
    <t>CB9664</t>
  </si>
  <si>
    <t>CB9665</t>
  </si>
  <si>
    <t>CB9666</t>
  </si>
  <si>
    <t>CB9667</t>
  </si>
  <si>
    <t>CB9668</t>
  </si>
  <si>
    <t>CB9669</t>
  </si>
  <si>
    <t>CB9670</t>
  </si>
  <si>
    <t>CB9671</t>
  </si>
  <si>
    <t>CB9672</t>
  </si>
  <si>
    <t>CD4424</t>
  </si>
  <si>
    <t>AA0590</t>
  </si>
  <si>
    <t>AA0591</t>
  </si>
  <si>
    <t>CD4425</t>
  </si>
  <si>
    <t>CD4426</t>
  </si>
  <si>
    <t>CD4427</t>
  </si>
  <si>
    <t>CD4428</t>
  </si>
  <si>
    <t>CD4429</t>
  </si>
  <si>
    <t>CD4430</t>
  </si>
  <si>
    <t>CD4431</t>
  </si>
  <si>
    <t>CD4432</t>
  </si>
  <si>
    <t>CD4433</t>
  </si>
  <si>
    <t>CD4434</t>
  </si>
  <si>
    <t>CD4435</t>
  </si>
  <si>
    <t>CD4436</t>
  </si>
  <si>
    <t>CD4437</t>
  </si>
  <si>
    <t>CD4438</t>
  </si>
  <si>
    <t>CD4439</t>
  </si>
  <si>
    <t>CD4440</t>
  </si>
  <si>
    <t>CD4441</t>
  </si>
  <si>
    <t>CD4442</t>
  </si>
  <si>
    <t>CD4443</t>
  </si>
  <si>
    <t>CD4444</t>
  </si>
  <si>
    <t>CD4445</t>
  </si>
  <si>
    <t>CD4446</t>
  </si>
  <si>
    <t>CD4447</t>
  </si>
  <si>
    <t>CS1338</t>
  </si>
  <si>
    <t>CC0276</t>
  </si>
  <si>
    <t>CS1339</t>
  </si>
  <si>
    <t>CS1340</t>
  </si>
  <si>
    <t>CT2683</t>
  </si>
  <si>
    <t>CT2684</t>
  </si>
  <si>
    <t>CT2685</t>
  </si>
  <si>
    <t>CT2686</t>
  </si>
  <si>
    <t>CT2687</t>
  </si>
  <si>
    <t>CT2688</t>
  </si>
  <si>
    <t>CT2689</t>
  </si>
  <si>
    <t>CT2690</t>
  </si>
  <si>
    <t>CT2691</t>
  </si>
  <si>
    <t>CT2692</t>
  </si>
  <si>
    <t>CT2693</t>
  </si>
  <si>
    <t>CT2694</t>
  </si>
  <si>
    <t>CT2695</t>
  </si>
  <si>
    <t>CT2696</t>
  </si>
  <si>
    <t>CT2697</t>
  </si>
  <si>
    <t>HC2682</t>
  </si>
  <si>
    <t>BB0275</t>
  </si>
  <si>
    <t>HC2683</t>
  </si>
  <si>
    <t>HC2684</t>
  </si>
  <si>
    <t>HC2685</t>
  </si>
  <si>
    <t>HC2686</t>
  </si>
  <si>
    <t>HC2687</t>
  </si>
  <si>
    <t>HC2688</t>
  </si>
  <si>
    <t>HE0638</t>
  </si>
  <si>
    <t>HE0639</t>
  </si>
  <si>
    <t>HD4220</t>
  </si>
  <si>
    <t>HD4221</t>
  </si>
  <si>
    <t>HD4222</t>
  </si>
  <si>
    <t>HD4223</t>
  </si>
  <si>
    <t>HD4224</t>
  </si>
  <si>
    <t>HD4225</t>
  </si>
  <si>
    <t>HD4226</t>
  </si>
  <si>
    <t>HD4227</t>
  </si>
  <si>
    <t>HD4228</t>
  </si>
  <si>
    <t>HD4229</t>
  </si>
  <si>
    <t>HD4230</t>
  </si>
  <si>
    <t>HD4231</t>
  </si>
  <si>
    <t>HD4232</t>
  </si>
  <si>
    <t>HD4233</t>
  </si>
  <si>
    <t>HD4234</t>
  </si>
  <si>
    <t>HD4235</t>
  </si>
  <si>
    <t>HD4236</t>
  </si>
  <si>
    <t>HD4237</t>
  </si>
  <si>
    <t>HD4238</t>
  </si>
  <si>
    <t>HD4239</t>
  </si>
  <si>
    <t>HD4240</t>
  </si>
  <si>
    <t>HD4241</t>
  </si>
  <si>
    <t>HD4242</t>
  </si>
  <si>
    <t>HD4243</t>
  </si>
  <si>
    <t>HD4244</t>
  </si>
  <si>
    <t>HF0361</t>
  </si>
  <si>
    <t>HF0362</t>
  </si>
  <si>
    <t>AAA0589</t>
  </si>
  <si>
    <t xml:space="preserve">23:45:00 </t>
  </si>
  <si>
    <t>AAA0589 &amp; 591</t>
  </si>
  <si>
    <t>AAA0590</t>
  </si>
  <si>
    <t>HC2689</t>
  </si>
  <si>
    <t>HD4245</t>
  </si>
  <si>
    <t>HD4246</t>
  </si>
  <si>
    <t>CS1341</t>
  </si>
  <si>
    <t>CT2698</t>
  </si>
  <si>
    <t>CT2699</t>
  </si>
  <si>
    <t>CB9673</t>
  </si>
  <si>
    <t>AA0592</t>
  </si>
  <si>
    <t>CB9674</t>
  </si>
  <si>
    <t>CB9675</t>
  </si>
  <si>
    <t>CB9676</t>
  </si>
  <si>
    <t>CB9677</t>
  </si>
  <si>
    <t>CB9678</t>
  </si>
  <si>
    <t>CB9679</t>
  </si>
  <si>
    <t>CB9680</t>
  </si>
  <si>
    <t>CB9681</t>
  </si>
  <si>
    <t>CB9682</t>
  </si>
  <si>
    <t>CB9683</t>
  </si>
  <si>
    <t>CB9684</t>
  </si>
  <si>
    <t>CB9685</t>
  </si>
  <si>
    <t>CB9686</t>
  </si>
  <si>
    <t>CB9687</t>
  </si>
  <si>
    <t>CB9688</t>
  </si>
  <si>
    <t>CB9689</t>
  </si>
  <si>
    <t>CB9690</t>
  </si>
  <si>
    <t>CB9691</t>
  </si>
  <si>
    <t>CB9692</t>
  </si>
  <si>
    <t>CB9693</t>
  </si>
  <si>
    <t>CB9694</t>
  </si>
  <si>
    <t>CB9695</t>
  </si>
  <si>
    <t>CB9696</t>
  </si>
  <si>
    <t>CC0277</t>
  </si>
  <si>
    <t>CS1342</t>
  </si>
  <si>
    <t>CS1343</t>
  </si>
  <si>
    <t>CT2700</t>
  </si>
  <si>
    <t>CT2701</t>
  </si>
  <si>
    <t>CT2702</t>
  </si>
  <si>
    <t>CT2703</t>
  </si>
  <si>
    <t>CT2704</t>
  </si>
  <si>
    <t>CT2705</t>
  </si>
  <si>
    <t>CT2706</t>
  </si>
  <si>
    <t>CT2707</t>
  </si>
  <si>
    <t>CT2708</t>
  </si>
  <si>
    <t>CT2709</t>
  </si>
  <si>
    <t>CT2710</t>
  </si>
  <si>
    <t>CT2711</t>
  </si>
  <si>
    <t>CT2712</t>
  </si>
  <si>
    <t>BB0276</t>
  </si>
  <si>
    <t>HC2690</t>
  </si>
  <si>
    <t>HC2691</t>
  </si>
  <si>
    <t>HC2692</t>
  </si>
  <si>
    <t>HC2693</t>
  </si>
  <si>
    <t>HC2694</t>
  </si>
  <si>
    <t>HC2695</t>
  </si>
  <si>
    <t>HE0640</t>
  </si>
  <si>
    <t>HE0641</t>
  </si>
  <si>
    <t>HD4247</t>
  </si>
  <si>
    <t>HD4248</t>
  </si>
  <si>
    <t>HD4249</t>
  </si>
  <si>
    <t>HD4250</t>
  </si>
  <si>
    <t>HD4251</t>
  </si>
  <si>
    <t>HD4252</t>
  </si>
  <si>
    <t>HD4253</t>
  </si>
  <si>
    <t>HD4254</t>
  </si>
  <si>
    <t>HD4255</t>
  </si>
  <si>
    <t>HD4256</t>
  </si>
  <si>
    <t>HD4257</t>
  </si>
  <si>
    <t>HD4258</t>
  </si>
  <si>
    <t>HD4259</t>
  </si>
  <si>
    <t>HD4260</t>
  </si>
  <si>
    <t>HD4261</t>
  </si>
  <si>
    <t>HD4262</t>
  </si>
  <si>
    <t>HD4263</t>
  </si>
  <si>
    <t>HD4264</t>
  </si>
  <si>
    <t>HD4265</t>
  </si>
  <si>
    <t>HD4266</t>
  </si>
  <si>
    <t>HD4267</t>
  </si>
  <si>
    <t>HD4268</t>
  </si>
  <si>
    <t>HD4269</t>
  </si>
  <si>
    <t>HF0363</t>
  </si>
  <si>
    <t>HF0364</t>
  </si>
  <si>
    <t>AAA0592</t>
  </si>
  <si>
    <t>CB9697</t>
  </si>
  <si>
    <t>AA0593</t>
  </si>
  <si>
    <t>CB9698</t>
  </si>
  <si>
    <t>CB9699</t>
  </si>
  <si>
    <t>CB9700</t>
  </si>
  <si>
    <t>CB9701</t>
  </si>
  <si>
    <t>CB9702</t>
  </si>
  <si>
    <t>CB9703</t>
  </si>
  <si>
    <t>CB9704</t>
  </si>
  <si>
    <t>CB9705</t>
  </si>
  <si>
    <t>CB9706</t>
  </si>
  <si>
    <t>CB9707</t>
  </si>
  <si>
    <t>CB9708</t>
  </si>
  <si>
    <t>CB9709</t>
  </si>
  <si>
    <t>CB9710</t>
  </si>
  <si>
    <t>CB9711</t>
  </si>
  <si>
    <t>CB9712</t>
  </si>
  <si>
    <t>CB9713</t>
  </si>
  <si>
    <t>CB9714</t>
  </si>
  <si>
    <t>CB9715</t>
  </si>
  <si>
    <t>CB9716</t>
  </si>
  <si>
    <t>CB9717</t>
  </si>
  <si>
    <t>CB9718</t>
  </si>
  <si>
    <t>CB9719</t>
  </si>
  <si>
    <t>CB9720</t>
  </si>
  <si>
    <t>CB9721</t>
  </si>
  <si>
    <t>AA0594</t>
  </si>
  <si>
    <t>CB9722</t>
  </si>
  <si>
    <t>CB9723</t>
  </si>
  <si>
    <t>CB9724</t>
  </si>
  <si>
    <t>CB9725</t>
  </si>
  <si>
    <t>CB9726</t>
  </si>
  <si>
    <t>CB9727</t>
  </si>
  <si>
    <t>CB9728</t>
  </si>
  <si>
    <t>CB9729</t>
  </si>
  <si>
    <t>CB9730</t>
  </si>
  <si>
    <t>CB9731</t>
  </si>
  <si>
    <t>CB9732</t>
  </si>
  <si>
    <t>CB9733</t>
  </si>
  <si>
    <t>CB9734</t>
  </si>
  <si>
    <t>CB9735</t>
  </si>
  <si>
    <t>CB9736</t>
  </si>
  <si>
    <t>CB9737</t>
  </si>
  <si>
    <t>CB9738</t>
  </si>
  <si>
    <t>CB9739</t>
  </si>
  <si>
    <t>CB9740</t>
  </si>
  <si>
    <t>CB9741</t>
  </si>
  <si>
    <t>CB9742</t>
  </si>
  <si>
    <t>CB9743</t>
  </si>
  <si>
    <t>CB9744</t>
  </si>
  <si>
    <t>AA0595</t>
  </si>
  <si>
    <t>CD4448</t>
  </si>
  <si>
    <t>CD4449</t>
  </si>
  <si>
    <t>CD4450</t>
  </si>
  <si>
    <t>CD4451</t>
  </si>
  <si>
    <t>CD4452</t>
  </si>
  <si>
    <t>CD4453</t>
  </si>
  <si>
    <t>CD4454</t>
  </si>
  <si>
    <t>CD4455</t>
  </si>
  <si>
    <t>CD4456</t>
  </si>
  <si>
    <t>CD4457</t>
  </si>
  <si>
    <t>CD4458</t>
  </si>
  <si>
    <t>CD4459</t>
  </si>
  <si>
    <t>CD4460</t>
  </si>
  <si>
    <t>CD4461</t>
  </si>
  <si>
    <t>CD4462</t>
  </si>
  <si>
    <t>CD4463</t>
  </si>
  <si>
    <t>CD4464</t>
  </si>
  <si>
    <t>CD4465</t>
  </si>
  <si>
    <t>CD4466</t>
  </si>
  <si>
    <t>CD4467</t>
  </si>
  <si>
    <t>CD4468</t>
  </si>
  <si>
    <t>CD4469</t>
  </si>
  <si>
    <t>CD4470</t>
  </si>
  <si>
    <t>CD4471</t>
  </si>
  <si>
    <t>CS1344</t>
  </si>
  <si>
    <t>CC0278</t>
  </si>
  <si>
    <t>CS1345</t>
  </si>
  <si>
    <t>CS1346</t>
  </si>
  <si>
    <t>CT2713</t>
  </si>
  <si>
    <t>CT2714</t>
  </si>
  <si>
    <t>CT2715</t>
  </si>
  <si>
    <t>CT2716</t>
  </si>
  <si>
    <t>CT2717</t>
  </si>
  <si>
    <t>CT2718</t>
  </si>
  <si>
    <t>CT2719</t>
  </si>
  <si>
    <t>CT2720</t>
  </si>
  <si>
    <t>CT2721</t>
  </si>
  <si>
    <t>CT2722</t>
  </si>
  <si>
    <t>CT2723</t>
  </si>
  <si>
    <t>CT2724</t>
  </si>
  <si>
    <t>CT2725</t>
  </si>
  <si>
    <t>CT2726</t>
  </si>
  <si>
    <t>CT2727</t>
  </si>
  <si>
    <t>HC2696</t>
  </si>
  <si>
    <t>BB0277</t>
  </si>
  <si>
    <t>HC2697</t>
  </si>
  <si>
    <t>HC2698</t>
  </si>
  <si>
    <t>HC2699</t>
  </si>
  <si>
    <t>HC2700</t>
  </si>
  <si>
    <t>HC2701</t>
  </si>
  <si>
    <t>HC2702</t>
  </si>
  <si>
    <t>HE0642</t>
  </si>
  <si>
    <t>HE0643</t>
  </si>
  <si>
    <t>HD4270</t>
  </si>
  <si>
    <t>HD4271</t>
  </si>
  <si>
    <t>HD4272</t>
  </si>
  <si>
    <t>HD4273</t>
  </si>
  <si>
    <t>HD4274</t>
  </si>
  <si>
    <t>HD4275</t>
  </si>
  <si>
    <t>HD4276</t>
  </si>
  <si>
    <t>HD4277</t>
  </si>
  <si>
    <t>HD4278</t>
  </si>
  <si>
    <t>HD4279</t>
  </si>
  <si>
    <t>HD4280</t>
  </si>
  <si>
    <t>HD4281</t>
  </si>
  <si>
    <t>HD4282</t>
  </si>
  <si>
    <t>HD4283</t>
  </si>
  <si>
    <t>HD4284</t>
  </si>
  <si>
    <t>HD4285</t>
  </si>
  <si>
    <t>HD4286</t>
  </si>
  <si>
    <t>HD4287</t>
  </si>
  <si>
    <t>HD4288</t>
  </si>
  <si>
    <t>HD4289</t>
  </si>
  <si>
    <t>HD4290</t>
  </si>
  <si>
    <t>HD4291</t>
  </si>
  <si>
    <t>HD4292</t>
  </si>
  <si>
    <t>HD4293</t>
  </si>
  <si>
    <t>HD4294</t>
  </si>
  <si>
    <t>HF0365</t>
  </si>
  <si>
    <t>HF0366</t>
  </si>
  <si>
    <t>AAA0593-595</t>
  </si>
  <si>
    <t>AAA0594</t>
  </si>
  <si>
    <t>CB9745</t>
  </si>
  <si>
    <t>AA0596</t>
  </si>
  <si>
    <t>CB9746</t>
  </si>
  <si>
    <t>CB9747</t>
  </si>
  <si>
    <t>CB9748</t>
  </si>
  <si>
    <t>CB9749</t>
  </si>
  <si>
    <t>CB9750</t>
  </si>
  <si>
    <t>CB9751</t>
  </si>
  <si>
    <t>CB9752</t>
  </si>
  <si>
    <t>CB9753</t>
  </si>
  <si>
    <t>CB9754</t>
  </si>
  <si>
    <t>CB9755</t>
  </si>
  <si>
    <t>CB9756</t>
  </si>
  <si>
    <t>CB9757</t>
  </si>
  <si>
    <t>CB9758</t>
  </si>
  <si>
    <t>CB9759</t>
  </si>
  <si>
    <t>CB9760</t>
  </si>
  <si>
    <t>CB9761</t>
  </si>
  <si>
    <t>CB9762</t>
  </si>
  <si>
    <t>CB9763</t>
  </si>
  <si>
    <t>CB9764</t>
  </si>
  <si>
    <t>CB9765</t>
  </si>
  <si>
    <t>CB9766</t>
  </si>
  <si>
    <t>CB9767</t>
  </si>
  <si>
    <t>CB9768</t>
  </si>
  <si>
    <t>CS1347</t>
  </si>
  <si>
    <t>CC0279</t>
  </si>
  <si>
    <t>CS1348</t>
  </si>
  <si>
    <t>CS1349</t>
  </si>
  <si>
    <t>CT2728</t>
  </si>
  <si>
    <t>CT2729</t>
  </si>
  <si>
    <t>CT2730</t>
  </si>
  <si>
    <t>CT2731</t>
  </si>
  <si>
    <t>CT2732</t>
  </si>
  <si>
    <t>CT2733</t>
  </si>
  <si>
    <t>CT2734</t>
  </si>
  <si>
    <t>CT2735</t>
  </si>
  <si>
    <t>CT2736</t>
  </si>
  <si>
    <t>CT2737</t>
  </si>
  <si>
    <t>CT2738</t>
  </si>
  <si>
    <t>CT2739</t>
  </si>
  <si>
    <t>CT2740</t>
  </si>
  <si>
    <t>CT2741</t>
  </si>
  <si>
    <t>CT2742</t>
  </si>
  <si>
    <t>HC2703</t>
  </si>
  <si>
    <t>HC2704</t>
  </si>
  <si>
    <t>HC2705</t>
  </si>
  <si>
    <t>HC2706</t>
  </si>
  <si>
    <t>HC2707</t>
  </si>
  <si>
    <t>HC2708</t>
  </si>
  <si>
    <t>HC2709</t>
  </si>
  <si>
    <t>BB0278</t>
  </si>
  <si>
    <t>HE0644</t>
  </si>
  <si>
    <t>HE0645</t>
  </si>
  <si>
    <t>HD4295</t>
  </si>
  <si>
    <t>HD4296</t>
  </si>
  <si>
    <t>HD4297</t>
  </si>
  <si>
    <t>HD4298</t>
  </si>
  <si>
    <t>HD4299</t>
  </si>
  <si>
    <t>HD4300</t>
  </si>
  <si>
    <t>HD4301</t>
  </si>
  <si>
    <t>HD4302</t>
  </si>
  <si>
    <t>HD4303</t>
  </si>
  <si>
    <t>HD4304</t>
  </si>
  <si>
    <t>HD4305</t>
  </si>
  <si>
    <t>HD4306</t>
  </si>
  <si>
    <t>HD4307</t>
  </si>
  <si>
    <t>HD4308</t>
  </si>
  <si>
    <t>HD4309</t>
  </si>
  <si>
    <t>HD4310</t>
  </si>
  <si>
    <t>HD4311</t>
  </si>
  <si>
    <t>HD4312</t>
  </si>
  <si>
    <t>HD4313</t>
  </si>
  <si>
    <t>HD4314</t>
  </si>
  <si>
    <t>HD4315</t>
  </si>
  <si>
    <t>HD4316</t>
  </si>
  <si>
    <t>HD4317</t>
  </si>
  <si>
    <t>HD4318</t>
  </si>
  <si>
    <t>HD4319</t>
  </si>
  <si>
    <t>HF0367</t>
  </si>
  <si>
    <t>HF0368</t>
  </si>
  <si>
    <t>AAA0595</t>
  </si>
  <si>
    <t>CB9769</t>
  </si>
  <si>
    <t>AA0597</t>
  </si>
  <si>
    <t>CB9770</t>
  </si>
  <si>
    <t>CB9771</t>
  </si>
  <si>
    <t>CB9772</t>
  </si>
  <si>
    <t>CB9773</t>
  </si>
  <si>
    <t>CB9774</t>
  </si>
  <si>
    <t>CB9775</t>
  </si>
  <si>
    <t>CB9776</t>
  </si>
  <si>
    <t>CB9777</t>
  </si>
  <si>
    <t>CB9778</t>
  </si>
  <si>
    <t>CB9779</t>
  </si>
  <si>
    <t>CB9780</t>
  </si>
  <si>
    <t>CB9781</t>
  </si>
  <si>
    <t>CB9782</t>
  </si>
  <si>
    <t>CB9783</t>
  </si>
  <si>
    <t>CB9784</t>
  </si>
  <si>
    <t>CB9785</t>
  </si>
  <si>
    <t>CB9786</t>
  </si>
  <si>
    <t>CB9787</t>
  </si>
  <si>
    <t>CB9788</t>
  </si>
  <si>
    <t>CB9789</t>
  </si>
  <si>
    <t>CB9790</t>
  </si>
  <si>
    <t>CB9791</t>
  </si>
  <si>
    <t>CB9792</t>
  </si>
  <si>
    <t>CB9793</t>
  </si>
  <si>
    <t>AA0598</t>
  </si>
  <si>
    <t>CB9794</t>
  </si>
  <si>
    <t>CB9795</t>
  </si>
  <si>
    <t>CB9796</t>
  </si>
  <si>
    <t>CB9797</t>
  </si>
  <si>
    <t>CB9798</t>
  </si>
  <si>
    <t>CB9799</t>
  </si>
  <si>
    <t>CB9800</t>
  </si>
  <si>
    <t>CB9801</t>
  </si>
  <si>
    <t>CB9802</t>
  </si>
  <si>
    <t>CB9803</t>
  </si>
  <si>
    <t>CB9804</t>
  </si>
  <si>
    <t>CB9805</t>
  </si>
  <si>
    <t>CB9806</t>
  </si>
  <si>
    <t>CB9807</t>
  </si>
  <si>
    <t>CB9808</t>
  </si>
  <si>
    <t>CB9809</t>
  </si>
  <si>
    <t>CB9810</t>
  </si>
  <si>
    <t>CB9811</t>
  </si>
  <si>
    <t>CB9812</t>
  </si>
  <si>
    <t>CB9813</t>
  </si>
  <si>
    <t>CB9814</t>
  </si>
  <si>
    <t>CB9815</t>
  </si>
  <si>
    <t>CB9816</t>
  </si>
  <si>
    <t>CD4472</t>
  </si>
  <si>
    <t>AA0599</t>
  </si>
  <si>
    <t>CD4473</t>
  </si>
  <si>
    <t>CD4474</t>
  </si>
  <si>
    <t>CD4475</t>
  </si>
  <si>
    <t>CD4476</t>
  </si>
  <si>
    <t>CD4477</t>
  </si>
  <si>
    <t>CD4478</t>
  </si>
  <si>
    <t>CD4479</t>
  </si>
  <si>
    <t>CD4480</t>
  </si>
  <si>
    <t>CD4481</t>
  </si>
  <si>
    <t>CD4482</t>
  </si>
  <si>
    <t>CD4483</t>
  </si>
  <si>
    <t>CD4484</t>
  </si>
  <si>
    <t>CD4485</t>
  </si>
  <si>
    <t>CD4486</t>
  </si>
  <si>
    <t>CD4487</t>
  </si>
  <si>
    <t>CD4488</t>
  </si>
  <si>
    <t>CD4489</t>
  </si>
  <si>
    <t>CD4490</t>
  </si>
  <si>
    <t>CD4491</t>
  </si>
  <si>
    <t>CD4492</t>
  </si>
  <si>
    <t>CD4493</t>
  </si>
  <si>
    <t>CD4494</t>
  </si>
  <si>
    <t>CD4495</t>
  </si>
  <si>
    <t>CS1350</t>
  </si>
  <si>
    <t>CC0280</t>
  </si>
  <si>
    <t>CS1351</t>
  </si>
  <si>
    <t>CS1352</t>
  </si>
  <si>
    <t>CT2743</t>
  </si>
  <si>
    <t>CT2744</t>
  </si>
  <si>
    <t>CT2745</t>
  </si>
  <si>
    <t>CT2746</t>
  </si>
  <si>
    <t>CT2747</t>
  </si>
  <si>
    <t>CT2748</t>
  </si>
  <si>
    <t>CT2749</t>
  </si>
  <si>
    <t>CT2750</t>
  </si>
  <si>
    <t>CT2751</t>
  </si>
  <si>
    <t>CT2752</t>
  </si>
  <si>
    <t>CT2753</t>
  </si>
  <si>
    <t>CT2754</t>
  </si>
  <si>
    <t>CT2755</t>
  </si>
  <si>
    <t>CT2756</t>
  </si>
  <si>
    <t>CT2757</t>
  </si>
  <si>
    <t>HC2710</t>
  </si>
  <si>
    <t>BB0279</t>
  </si>
  <si>
    <t>HC2711</t>
  </si>
  <si>
    <t>HC2712</t>
  </si>
  <si>
    <t>HC2713</t>
  </si>
  <si>
    <t>HC2714</t>
  </si>
  <si>
    <t>HC2715</t>
  </si>
  <si>
    <t>HC2716</t>
  </si>
  <si>
    <t>HE0646</t>
  </si>
  <si>
    <t>HE0647</t>
  </si>
  <si>
    <t>HD4320</t>
  </si>
  <si>
    <t>HD4321</t>
  </si>
  <si>
    <t>HD4322</t>
  </si>
  <si>
    <t>HD4323</t>
  </si>
  <si>
    <t>HD4324</t>
  </si>
  <si>
    <t>HD4325</t>
  </si>
  <si>
    <t>HD4326</t>
  </si>
  <si>
    <t>HD4327</t>
  </si>
  <si>
    <t>HD4328</t>
  </si>
  <si>
    <t>HD4329</t>
  </si>
  <si>
    <t>HD4330</t>
  </si>
  <si>
    <t>HD4331</t>
  </si>
  <si>
    <t>HD4332</t>
  </si>
  <si>
    <t>HD4333</t>
  </si>
  <si>
    <t>HD4334</t>
  </si>
  <si>
    <t>HD4335</t>
  </si>
  <si>
    <t>HD4336</t>
  </si>
  <si>
    <t>HD4337</t>
  </si>
  <si>
    <t>HD4338</t>
  </si>
  <si>
    <t>HD4339</t>
  </si>
  <si>
    <t>HD4340</t>
  </si>
  <si>
    <t>HD4341</t>
  </si>
  <si>
    <t>HD4342</t>
  </si>
  <si>
    <t>HD4343</t>
  </si>
  <si>
    <t>HD4344</t>
  </si>
  <si>
    <t>HF0369</t>
  </si>
  <si>
    <t>HF0370</t>
  </si>
  <si>
    <t>AAA0597-599</t>
  </si>
  <si>
    <t>CT2758</t>
  </si>
  <si>
    <t>CC0281</t>
  </si>
  <si>
    <t>CT2759</t>
  </si>
  <si>
    <t>CT2760</t>
  </si>
  <si>
    <t>CT2761</t>
  </si>
  <si>
    <t>CT2762</t>
  </si>
  <si>
    <t>CT2763</t>
  </si>
  <si>
    <t>CT2764</t>
  </si>
  <si>
    <t>CT2765</t>
  </si>
  <si>
    <t>CT2766</t>
  </si>
  <si>
    <t>CT2767</t>
  </si>
  <si>
    <t>AA0600</t>
  </si>
  <si>
    <t>CB9817</t>
  </si>
  <si>
    <t>CB9818</t>
  </si>
  <si>
    <t>CB9819</t>
  </si>
  <si>
    <t>CB9820</t>
  </si>
  <si>
    <t>CB9821</t>
  </si>
  <si>
    <t>CB9822</t>
  </si>
  <si>
    <t>CB9823</t>
  </si>
  <si>
    <t>CB9824</t>
  </si>
  <si>
    <t>CB9825</t>
  </si>
  <si>
    <t>CB9826</t>
  </si>
  <si>
    <t>CB9827</t>
  </si>
  <si>
    <t>CB9828</t>
  </si>
  <si>
    <t>CB9829</t>
  </si>
  <si>
    <t>CB9830</t>
  </si>
  <si>
    <t>CB9831</t>
  </si>
  <si>
    <t>CB9832</t>
  </si>
  <si>
    <t>CB9833</t>
  </si>
  <si>
    <t>CB9834</t>
  </si>
  <si>
    <t>CB9835</t>
  </si>
  <si>
    <t>CB9836</t>
  </si>
  <si>
    <t>CB9837</t>
  </si>
  <si>
    <t>CB9838</t>
  </si>
  <si>
    <t>CB9839</t>
  </si>
  <si>
    <t>CB9840</t>
  </si>
  <si>
    <t>HF0371</t>
  </si>
  <si>
    <t>BB0280</t>
  </si>
  <si>
    <t>HF0372</t>
  </si>
  <si>
    <t>HC2717</t>
  </si>
  <si>
    <t>HC2718</t>
  </si>
  <si>
    <t>HC2719</t>
  </si>
  <si>
    <t>HC2720</t>
  </si>
  <si>
    <t>HC2721</t>
  </si>
  <si>
    <t>HC2722</t>
  </si>
  <si>
    <t>HC2723</t>
  </si>
  <si>
    <t>HD4345</t>
  </si>
  <si>
    <t>HD4346</t>
  </si>
  <si>
    <t>HD4347</t>
  </si>
  <si>
    <t>HD4348</t>
  </si>
  <si>
    <t>HD4349</t>
  </si>
  <si>
    <t>HD4350</t>
  </si>
  <si>
    <t>HD4351</t>
  </si>
  <si>
    <t>HD4352</t>
  </si>
  <si>
    <t>HD4353</t>
  </si>
  <si>
    <t>HD4354</t>
  </si>
  <si>
    <t>HD4355</t>
  </si>
  <si>
    <t>HD4356</t>
  </si>
  <si>
    <t>HD4357</t>
  </si>
  <si>
    <t>HD4358</t>
  </si>
  <si>
    <t>HD4359</t>
  </si>
  <si>
    <t>HD4360</t>
  </si>
  <si>
    <t>HD4361</t>
  </si>
  <si>
    <t>HD4362</t>
  </si>
  <si>
    <t>HD4363</t>
  </si>
  <si>
    <t>HD4364</t>
  </si>
  <si>
    <t>HD4365</t>
  </si>
  <si>
    <t>HD4366</t>
  </si>
  <si>
    <t>HD4367</t>
  </si>
  <si>
    <t>HD4368</t>
  </si>
  <si>
    <t>HD4369</t>
  </si>
  <si>
    <t>HE0648</t>
  </si>
  <si>
    <t>HE0649</t>
  </si>
  <si>
    <t>CS1353</t>
  </si>
  <si>
    <t>CS1354</t>
  </si>
  <si>
    <t>CS1355</t>
  </si>
  <si>
    <t>CT2768</t>
  </si>
  <si>
    <t>CT2769</t>
  </si>
  <si>
    <t>CT2770</t>
  </si>
  <si>
    <t>CT2771</t>
  </si>
  <si>
    <t>CT2772</t>
  </si>
  <si>
    <t>AAA0600</t>
  </si>
  <si>
    <t>CB9841</t>
  </si>
  <si>
    <t>AA0601</t>
  </si>
  <si>
    <t>CB9842</t>
  </si>
  <si>
    <t>CB9843</t>
  </si>
  <si>
    <t>CB9844</t>
  </si>
  <si>
    <t>CB9845</t>
  </si>
  <si>
    <t>CB9846</t>
  </si>
  <si>
    <t>CB9847</t>
  </si>
  <si>
    <t>CB9848</t>
  </si>
  <si>
    <t>CB9849</t>
  </si>
  <si>
    <t>CB9850</t>
  </si>
  <si>
    <t>CB9851</t>
  </si>
  <si>
    <t>CB9852</t>
  </si>
  <si>
    <t>CB9853</t>
  </si>
  <si>
    <t>CB9854</t>
  </si>
  <si>
    <t>CB9855</t>
  </si>
  <si>
    <t>CB9856</t>
  </si>
  <si>
    <t>CB9857</t>
  </si>
  <si>
    <t>CB9858</t>
  </si>
  <si>
    <t>CB9859</t>
  </si>
  <si>
    <t>CB9860</t>
  </si>
  <si>
    <t>CB9861</t>
  </si>
  <si>
    <t>CB9862</t>
  </si>
  <si>
    <t>CB9863</t>
  </si>
  <si>
    <t>CB9864</t>
  </si>
  <si>
    <t>CB9865</t>
  </si>
  <si>
    <t>AA0602</t>
  </si>
  <si>
    <t>CB9866</t>
  </si>
  <si>
    <t>CB9867</t>
  </si>
  <si>
    <t>CB9868</t>
  </si>
  <si>
    <t>CB9869</t>
  </si>
  <si>
    <t>CB9870</t>
  </si>
  <si>
    <t>CB9871</t>
  </si>
  <si>
    <t>CB9872</t>
  </si>
  <si>
    <t>CB9873</t>
  </si>
  <si>
    <t>CB9874</t>
  </si>
  <si>
    <t>CB9875</t>
  </si>
  <si>
    <t>CB9876</t>
  </si>
  <si>
    <t>CB9877</t>
  </si>
  <si>
    <t>CB9878</t>
  </si>
  <si>
    <t>CB9879</t>
  </si>
  <si>
    <t>CB9880</t>
  </si>
  <si>
    <t>CB9881</t>
  </si>
  <si>
    <t>CB9882</t>
  </si>
  <si>
    <t>CB9883</t>
  </si>
  <si>
    <t>CB9884</t>
  </si>
  <si>
    <t>CB9885</t>
  </si>
  <si>
    <t>CB9886</t>
  </si>
  <si>
    <t>CB9887</t>
  </si>
  <si>
    <t>CB9888</t>
  </si>
  <si>
    <t>CS1356</t>
  </si>
  <si>
    <t>CC0282</t>
  </si>
  <si>
    <t>CS1357</t>
  </si>
  <si>
    <t>CS1358</t>
  </si>
  <si>
    <t>CT2773</t>
  </si>
  <si>
    <t>CT2774</t>
  </si>
  <si>
    <t>CT2775</t>
  </si>
  <si>
    <t>CT2776</t>
  </si>
  <si>
    <t>CT2777</t>
  </si>
  <si>
    <t>CT2778</t>
  </si>
  <si>
    <t>CT2779</t>
  </si>
  <si>
    <t>CT2780</t>
  </si>
  <si>
    <t>CT2781</t>
  </si>
  <si>
    <t>CT2782</t>
  </si>
  <si>
    <t>CT2783</t>
  </si>
  <si>
    <t>CT2784</t>
  </si>
  <si>
    <t>CT2785</t>
  </si>
  <si>
    <t>CT2786</t>
  </si>
  <si>
    <t>HC2724</t>
  </si>
  <si>
    <t>BB0281</t>
  </si>
  <si>
    <t>HC2725</t>
  </si>
  <si>
    <t>HC2726</t>
  </si>
  <si>
    <t>HC2727</t>
  </si>
  <si>
    <t>HC2728</t>
  </si>
  <si>
    <t>HC2729</t>
  </si>
  <si>
    <t>HE0650</t>
  </si>
  <si>
    <t>HE0651</t>
  </si>
  <si>
    <t>HE0652</t>
  </si>
  <si>
    <t>HE0653</t>
  </si>
  <si>
    <t>HD4370</t>
  </si>
  <si>
    <t>HD4371</t>
  </si>
  <si>
    <t>HD4372</t>
  </si>
  <si>
    <t>HD4373</t>
  </si>
  <si>
    <t>HD4374</t>
  </si>
  <si>
    <t>HD4375</t>
  </si>
  <si>
    <t>HD4376</t>
  </si>
  <si>
    <t>HD4377</t>
  </si>
  <si>
    <t>HD4378</t>
  </si>
  <si>
    <t>HD4379</t>
  </si>
  <si>
    <t>HD4380</t>
  </si>
  <si>
    <t>HD4381</t>
  </si>
  <si>
    <t>HD4382</t>
  </si>
  <si>
    <t>HD4383</t>
  </si>
  <si>
    <t>HD4384</t>
  </si>
  <si>
    <t>HD4385</t>
  </si>
  <si>
    <t>HD4386</t>
  </si>
  <si>
    <t>HD4387</t>
  </si>
  <si>
    <t>HD4388</t>
  </si>
  <si>
    <t>HD4389</t>
  </si>
  <si>
    <t>HD4390</t>
  </si>
  <si>
    <t>HD4391</t>
  </si>
  <si>
    <t>HD4392</t>
  </si>
  <si>
    <t>HF0373</t>
  </si>
  <si>
    <t>HF0374</t>
  </si>
  <si>
    <t>AAA0601 - 602</t>
  </si>
  <si>
    <t>CB9889</t>
  </si>
  <si>
    <t>AA0603</t>
  </si>
  <si>
    <t>CB9890</t>
  </si>
  <si>
    <t>CB9891</t>
  </si>
  <si>
    <t>CB9892</t>
  </si>
  <si>
    <t>CB9893</t>
  </si>
  <si>
    <t>CB9894</t>
  </si>
  <si>
    <t>CB9895</t>
  </si>
  <si>
    <t>CB9896</t>
  </si>
  <si>
    <t>CB9897</t>
  </si>
  <si>
    <t>CB9898</t>
  </si>
  <si>
    <t>CB9899</t>
  </si>
  <si>
    <t>CB9900</t>
  </si>
  <si>
    <t>CB9901</t>
  </si>
  <si>
    <t>CB9902</t>
  </si>
  <si>
    <t>CB9903</t>
  </si>
  <si>
    <t>CB9904</t>
  </si>
  <si>
    <t>CB9905</t>
  </si>
  <si>
    <t>CB9906</t>
  </si>
  <si>
    <t>CB9907</t>
  </si>
  <si>
    <t>CB9908</t>
  </si>
  <si>
    <t>CB9909</t>
  </si>
  <si>
    <t>CB9910</t>
  </si>
  <si>
    <t>CB9911</t>
  </si>
  <si>
    <t>CB9912</t>
  </si>
  <si>
    <t>CS1359</t>
  </si>
  <si>
    <t>CC0283</t>
  </si>
  <si>
    <t>CS1360</t>
  </si>
  <si>
    <t>CS1361</t>
  </si>
  <si>
    <t>CS1362</t>
  </si>
  <si>
    <t>CT2787</t>
  </si>
  <si>
    <t>CT2788</t>
  </si>
  <si>
    <t>CT2789</t>
  </si>
  <si>
    <t>CT2790</t>
  </si>
  <si>
    <t>CT2791</t>
  </si>
  <si>
    <t>CT2792</t>
  </si>
  <si>
    <t>CT2793</t>
  </si>
  <si>
    <t>CT2794</t>
  </si>
  <si>
    <t>CT2795</t>
  </si>
  <si>
    <t>CT2796</t>
  </si>
  <si>
    <t>CT2797</t>
  </si>
  <si>
    <t>CT2798</t>
  </si>
  <si>
    <t>CT2799</t>
  </si>
  <si>
    <t>CT2800</t>
  </si>
  <si>
    <t>CT2801</t>
  </si>
  <si>
    <t>HC2730</t>
  </si>
  <si>
    <t>HC2731</t>
  </si>
  <si>
    <t>HC2732</t>
  </si>
  <si>
    <t>HC2733</t>
  </si>
  <si>
    <t>HC2734</t>
  </si>
  <si>
    <t>HC2735</t>
  </si>
  <si>
    <t>HC2736</t>
  </si>
  <si>
    <t>BB0282</t>
  </si>
  <si>
    <t>HE0654</t>
  </si>
  <si>
    <t>HE0655</t>
  </si>
  <si>
    <t>HE0656</t>
  </si>
  <si>
    <t>HE0657</t>
  </si>
  <si>
    <t>HD4393</t>
  </si>
  <si>
    <t>HD4394</t>
  </si>
  <si>
    <t>HD4395</t>
  </si>
  <si>
    <t>HD4396</t>
  </si>
  <si>
    <t>HD4397</t>
  </si>
  <si>
    <t>HD4398</t>
  </si>
  <si>
    <t>HD4399</t>
  </si>
  <si>
    <t>HD4400</t>
  </si>
  <si>
    <t>HD4401</t>
  </si>
  <si>
    <t>HD4402</t>
  </si>
  <si>
    <t>HD4403</t>
  </si>
  <si>
    <t>HD4404</t>
  </si>
  <si>
    <t>HD4405</t>
  </si>
  <si>
    <t>HD4406</t>
  </si>
  <si>
    <t>HD4407</t>
  </si>
  <si>
    <t>HD4408</t>
  </si>
  <si>
    <t>HD4409</t>
  </si>
  <si>
    <t>HD4410</t>
  </si>
  <si>
    <t>HD4411</t>
  </si>
  <si>
    <t>HD4412</t>
  </si>
  <si>
    <t>HD4413</t>
  </si>
  <si>
    <t>HD4414</t>
  </si>
  <si>
    <t>HD4415</t>
  </si>
  <si>
    <t>HF0375</t>
  </si>
  <si>
    <t>HF0376</t>
  </si>
  <si>
    <t>AAA0603</t>
  </si>
  <si>
    <t>CB9913</t>
  </si>
  <si>
    <t>AA0604</t>
  </si>
  <si>
    <t>CB9914</t>
  </si>
  <si>
    <t>CB9915</t>
  </si>
  <si>
    <t>CB9916</t>
  </si>
  <si>
    <t>CB9917</t>
  </si>
  <si>
    <t>CB9918</t>
  </si>
  <si>
    <t>CB9919</t>
  </si>
  <si>
    <t>CB9920</t>
  </si>
  <si>
    <t>CB9921</t>
  </si>
  <si>
    <t>CB9922</t>
  </si>
  <si>
    <t>CB9923</t>
  </si>
  <si>
    <t>CB9924</t>
  </si>
  <si>
    <t>CB9925</t>
  </si>
  <si>
    <t>CB9926</t>
  </si>
  <si>
    <t>CB9927</t>
  </si>
  <si>
    <t>CB9928</t>
  </si>
  <si>
    <t>CB9929</t>
  </si>
  <si>
    <t>CB9930</t>
  </si>
  <si>
    <t>CB9931</t>
  </si>
  <si>
    <t>CB9932</t>
  </si>
  <si>
    <t>CB9933</t>
  </si>
  <si>
    <t>CB9934</t>
  </si>
  <si>
    <t>CB9935</t>
  </si>
  <si>
    <t>CB9936</t>
  </si>
  <si>
    <t>CB9937</t>
  </si>
  <si>
    <t>CB9938</t>
  </si>
  <si>
    <t>CB9939</t>
  </si>
  <si>
    <t>CB9940</t>
  </si>
  <si>
    <t>CB9941</t>
  </si>
  <si>
    <t>CB9942</t>
  </si>
  <si>
    <t>CB9943</t>
  </si>
  <si>
    <t>CB9944</t>
  </si>
  <si>
    <t>CB9945</t>
  </si>
  <si>
    <t>AA0605</t>
  </si>
  <si>
    <t>CD4496</t>
  </si>
  <si>
    <t>AA0606</t>
  </si>
  <si>
    <t>CD4497</t>
  </si>
  <si>
    <t>CD4498</t>
  </si>
  <si>
    <t>CS1363</t>
  </si>
  <si>
    <t>CC0284</t>
  </si>
  <si>
    <t>CS1364</t>
  </si>
  <si>
    <t>CT2802</t>
  </si>
  <si>
    <t>CT2803</t>
  </si>
  <si>
    <t>CT2804</t>
  </si>
  <si>
    <t>CT2805</t>
  </si>
  <si>
    <t>CT2806</t>
  </si>
  <si>
    <t>CT2807</t>
  </si>
  <si>
    <t>CT2808</t>
  </si>
  <si>
    <t>CT2809</t>
  </si>
  <si>
    <t>CT2810</t>
  </si>
  <si>
    <t>CT2811</t>
  </si>
  <si>
    <t>CT2812</t>
  </si>
  <si>
    <t>CT2813</t>
  </si>
  <si>
    <t>CT2814</t>
  </si>
  <si>
    <t>HC2737</t>
  </si>
  <si>
    <t>BB0283</t>
  </si>
  <si>
    <t>HC2738</t>
  </si>
  <si>
    <t>HC2739</t>
  </si>
  <si>
    <t>HE0658</t>
  </si>
  <si>
    <t>HE0659</t>
  </si>
  <si>
    <t>HE0660</t>
  </si>
  <si>
    <t>HE0661</t>
  </si>
  <si>
    <t>HE0662</t>
  </si>
  <si>
    <t>HD4416</t>
  </si>
  <si>
    <t>HD4417</t>
  </si>
  <si>
    <t>HD4418</t>
  </si>
  <si>
    <t>HD4419</t>
  </si>
  <si>
    <t>HD4420</t>
  </si>
  <si>
    <t>HD4421</t>
  </si>
  <si>
    <t>HD4422</t>
  </si>
  <si>
    <t>HD4423</t>
  </si>
  <si>
    <t>HD4424</t>
  </si>
  <si>
    <t>HD4425</t>
  </si>
  <si>
    <t>HD4426</t>
  </si>
  <si>
    <t>HD4427</t>
  </si>
  <si>
    <t>HD4428</t>
  </si>
  <si>
    <t>HD4429</t>
  </si>
  <si>
    <t>HD4430</t>
  </si>
  <si>
    <t>AAA0606</t>
  </si>
  <si>
    <t>AAA0604-605</t>
  </si>
  <si>
    <t>CB9946</t>
  </si>
  <si>
    <t>CB9947</t>
  </si>
  <si>
    <t>CB9948</t>
  </si>
  <si>
    <t>CB9949</t>
  </si>
  <si>
    <t>CB9950</t>
  </si>
  <si>
    <t>CB9951</t>
  </si>
  <si>
    <t>CB9952</t>
  </si>
  <si>
    <t>CB9953</t>
  </si>
  <si>
    <t>CB9954</t>
  </si>
  <si>
    <t>CB9955</t>
  </si>
  <si>
    <t>CB9956</t>
  </si>
  <si>
    <t>CB9957</t>
  </si>
  <si>
    <t>CB9958</t>
  </si>
  <si>
    <t>CB9959</t>
  </si>
  <si>
    <t>CB9960</t>
  </si>
  <si>
    <t>CB9961</t>
  </si>
  <si>
    <t>CB9962</t>
  </si>
  <si>
    <t>CB9963</t>
  </si>
  <si>
    <t>CB9964</t>
  </si>
  <si>
    <t>CB9965</t>
  </si>
  <si>
    <t>CB9966</t>
  </si>
  <si>
    <t>CB9967</t>
  </si>
  <si>
    <t>CB9968</t>
  </si>
  <si>
    <t>CB9969</t>
  </si>
  <si>
    <t>CB9970</t>
  </si>
  <si>
    <t>CB9971</t>
  </si>
  <si>
    <t>CB9972</t>
  </si>
  <si>
    <t>CB9973</t>
  </si>
  <si>
    <t>CB9974</t>
  </si>
  <si>
    <t>CB9975</t>
  </si>
  <si>
    <t>CB9976</t>
  </si>
  <si>
    <t>CB9977</t>
  </si>
  <si>
    <t>CB9978</t>
  </si>
  <si>
    <t>CB9979</t>
  </si>
  <si>
    <t>CB9980</t>
  </si>
  <si>
    <t>CB9981</t>
  </si>
  <si>
    <t>CB9982</t>
  </si>
  <si>
    <t>CB9983</t>
  </si>
  <si>
    <t>CB9984</t>
  </si>
  <si>
    <t>CB9985</t>
  </si>
  <si>
    <t>CB9986</t>
  </si>
  <si>
    <t>CB9987</t>
  </si>
  <si>
    <t>CB9988</t>
  </si>
  <si>
    <t>CB9989</t>
  </si>
  <si>
    <t>CB9990</t>
  </si>
  <si>
    <t>CB9991</t>
  </si>
  <si>
    <t>CB9992</t>
  </si>
  <si>
    <t>CB9993</t>
  </si>
  <si>
    <t>AA0607</t>
  </si>
  <si>
    <t>AA0608</t>
  </si>
  <si>
    <t>CD4499</t>
  </si>
  <si>
    <t>AA0609</t>
  </si>
  <si>
    <t>CD4500</t>
  </si>
  <si>
    <t>CD4501</t>
  </si>
  <si>
    <t>CD4502</t>
  </si>
  <si>
    <t>CD4503</t>
  </si>
  <si>
    <t>CD4504</t>
  </si>
  <si>
    <t>CD4505</t>
  </si>
  <si>
    <t>CD4506</t>
  </si>
  <si>
    <t>CD4507</t>
  </si>
  <si>
    <t>CD4508</t>
  </si>
  <si>
    <t>CD4509</t>
  </si>
  <si>
    <t>CD4510</t>
  </si>
  <si>
    <t>CD4511</t>
  </si>
  <si>
    <t>CD4512</t>
  </si>
  <si>
    <t>CD4513</t>
  </si>
  <si>
    <t>CD4514</t>
  </si>
  <si>
    <t>CD4515</t>
  </si>
  <si>
    <t>CD4516</t>
  </si>
  <si>
    <t>CD4517</t>
  </si>
  <si>
    <t>CD4518</t>
  </si>
  <si>
    <t>CD4519</t>
  </si>
  <si>
    <t>CD4520</t>
  </si>
  <si>
    <t>CD4521</t>
  </si>
  <si>
    <t>CD4522</t>
  </si>
  <si>
    <t>CS1365</t>
  </si>
  <si>
    <t>CS1366</t>
  </si>
  <si>
    <t>CS1367</t>
  </si>
  <si>
    <t>CC0285</t>
  </si>
  <si>
    <t>CT2815</t>
  </si>
  <si>
    <t>CT2816</t>
  </si>
  <si>
    <t>CT2817</t>
  </si>
  <si>
    <t>CT2818</t>
  </si>
  <si>
    <t>CT2819</t>
  </si>
  <si>
    <t>CT2820</t>
  </si>
  <si>
    <t>CT2821</t>
  </si>
  <si>
    <t>CT2822</t>
  </si>
  <si>
    <t>CT2823</t>
  </si>
  <si>
    <t>CT2824</t>
  </si>
  <si>
    <t>CT2825</t>
  </si>
  <si>
    <t>CT2826</t>
  </si>
  <si>
    <t>CT2827</t>
  </si>
  <si>
    <t>HC2740</t>
  </si>
  <si>
    <t>HC2741</t>
  </si>
  <si>
    <t>HC2742</t>
  </si>
  <si>
    <t>HC2743</t>
  </si>
  <si>
    <t>BB0284</t>
  </si>
  <si>
    <t>HE0663</t>
  </si>
  <si>
    <t>HE0664</t>
  </si>
  <si>
    <t>HE0665</t>
  </si>
  <si>
    <t>HE0666</t>
  </si>
  <si>
    <t>HE0667</t>
  </si>
  <si>
    <t>HD4431</t>
  </si>
  <si>
    <t>HD4432</t>
  </si>
  <si>
    <t>HD4433</t>
  </si>
  <si>
    <t>HD4434</t>
  </si>
  <si>
    <t>HD4435</t>
  </si>
  <si>
    <t>HD4436</t>
  </si>
  <si>
    <t>HD4437</t>
  </si>
  <si>
    <t>HD4438</t>
  </si>
  <si>
    <t>HD4439</t>
  </si>
  <si>
    <t>HD4440</t>
  </si>
  <si>
    <t>HD4441</t>
  </si>
  <si>
    <t>HD4442</t>
  </si>
  <si>
    <t>HD4443</t>
  </si>
  <si>
    <t>HD4444</t>
  </si>
  <si>
    <t>HD4445</t>
  </si>
  <si>
    <t>HD4446</t>
  </si>
  <si>
    <t>AAA0606-609</t>
  </si>
  <si>
    <t>AAA0608</t>
  </si>
  <si>
    <t>Complete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</si>
</sst>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&quot;$&quot;* #,##0_);_(&quot;$&quot;* \(#,##0\);_(&quot;$&quot;* &quot;-&quot;_);_(@_)"/>
    <numFmt numFmtId="168" formatCode="_(&quot;$&quot;* #,##0.00_);_(&quot;$&quot;* \(#,##0.00\);_(&quot;$&quot;* &quot;-&quot;??_);_(@_)"/>
    <numFmt numFmtId="169" formatCode="[$-409]d\-mmm\-yy;@"/>
    <numFmt numFmtId="170" formatCode="0.0"/>
    <numFmt numFmtId="171" formatCode="_-* #,##0_-;\-* #,##0_-;_-* &quot;-&quot;??_-;_-@_-"/>
    <numFmt numFmtId="172" formatCode="&quot;\&quot;#,##0;&quot;\&quot;\-#,##0"/>
    <numFmt numFmtId="173" formatCode="_ * #,##0.00_ ;_ * \-#,##0.00_ ;_ * &quot;-&quot;??_ ;_ @_ "/>
    <numFmt numFmtId="174" formatCode="_ * #,##0_ ;_ * \-#,##0_ ;_ * &quot;-&quot;_ ;_ @_ "/>
    <numFmt numFmtId="175" formatCode="&quot;\&quot;#,##0.00;[Red]&quot;\&quot;\-#,##0.00"/>
    <numFmt numFmtId="176" formatCode="&quot;\&quot;#,##0;[Red]&quot;\&quot;\-#,##0"/>
    <numFmt numFmtId="177" formatCode="_-* #,##0_-;&quot;\&quot;&quot;\&quot;\-* #,##0_-;_-* &quot;-&quot;_-;_-@_-"/>
    <numFmt numFmtId="178" formatCode="_-&quot;\&quot;* #,##0.00_-;&quot;\&quot;&quot;\&quot;\-&quot;\&quot;* #,##0.00_-;_-&quot;\&quot;* &quot;-&quot;??_-;_-@_-"/>
    <numFmt numFmtId="179" formatCode="#,##0;\(#,##0\)"/>
    <numFmt numFmtId="180" formatCode="\$#,##0\ ;\(\$#,##0\)"/>
    <numFmt numFmtId="181" formatCode="\t0.00%"/>
    <numFmt numFmtId="182" formatCode="&quot;$&quot;##,##0_);[Red]\(&quot;$&quot;#,##0\)"/>
    <numFmt numFmtId="183" formatCode="&quot;$&quot;_#\,##0_);\(&quot;$&quot;_#\,##0\)"/>
    <numFmt numFmtId="184" formatCode="\t#\ ??/??"/>
    <numFmt numFmtId="185" formatCode="[$€]#,##0.00;[Red][$€]\-#,##0.00"/>
    <numFmt numFmtId="186" formatCode="&quot;$&quot;#,##0;[Red]\-&quot;$&quot;#,##0"/>
    <numFmt numFmtId="187" formatCode="&quot;$&quot;#,##0.00;[Red]\-&quot;$&quot;#,##0.00"/>
    <numFmt numFmtId="188" formatCode="0.00_)"/>
    <numFmt numFmtId="189" formatCode="General_)"/>
    <numFmt numFmtId="190" formatCode="0.0000%"/>
    <numFmt numFmtId="191" formatCode="&quot;$&quot;_#\,##0_);[Red]\(&quot;$&quot;_#\,##0\)"/>
    <numFmt numFmtId="192" formatCode="_-&quot;฿&quot;* #,##0_-;\-&quot;฿&quot;* #,##0_-;_-&quot;฿&quot;* &quot;-&quot;_-;_-@_-"/>
    <numFmt numFmtId="193" formatCode="_-&quot;฿&quot;* #,##0.00_-;\-&quot;฿&quot;* #,##0.00_-;_-&quot;฿&quot;* &quot;-&quot;??_-;_-@_-"/>
    <numFmt numFmtId="194" formatCode="_-* #,##0.0_-;\-* #,##0.0_-;_-* &quot;-&quot;??_-;_-@_-"/>
    <numFmt numFmtId="195" formatCode="_(* #,##0.000000_);_(* \(#,##0.000000\);_(* &quot;-&quot;_);_(@_)"/>
    <numFmt numFmtId="196" formatCode="#,##0,"/>
    <numFmt numFmtId="197" formatCode="&quot;\&quot;#,##0.00;[Red]\-&quot;\&quot;#,##0.00"/>
    <numFmt numFmtId="198" formatCode="_-&quot;ﾟ&quot;* #,##0_-;\-&quot;ﾟ&quot;* #,##0_-;_-&quot;ﾟ&quot;* &quot;-&quot;_-;_-@_-"/>
    <numFmt numFmtId="199" formatCode="_-&quot;ﾟ&quot;* #,##0.00_-;\-&quot;ﾟ&quot;* #,##0.00_-;_-&quot;ﾟ&quot;* &quot;-&quot;??_-;_-@_-"/>
    <numFmt numFmtId="200" formatCode="_-&quot;$&quot;* #,##0.00_-;\-&quot;$&quot;* #,##0.00_-;_-&quot;$&quot;* &quot;-&quot;??_-;_-@_-"/>
    <numFmt numFmtId="201" formatCode="_-&quot;$&quot;* #,##0_-;\-&quot;$&quot;* #,##0_-;_-&quot;$&quot;* &quot;-&quot;_-;_-@_-"/>
  </numFmts>
  <fonts count="25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26"/>
      <color theme="1"/>
      <name val="Arial Black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ＭＳ Ｐゴシック"/>
      <charset val="128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4"/>
      <name val="ｷsｲﾓｩ・"/>
      <family val="3"/>
      <charset val="128"/>
    </font>
    <font>
      <sz val="14"/>
      <name val="ｷsｲﾓｩ愰 "/>
      <family val="3"/>
      <charset val="128"/>
    </font>
    <font>
      <sz val="14"/>
      <name val="Arial"/>
      <family val="1"/>
      <charset val="128"/>
    </font>
    <font>
      <sz val="12"/>
      <name val="Arial"/>
      <family val="1"/>
      <charset val="128"/>
    </font>
    <font>
      <sz val="12"/>
      <name val="Arial"/>
      <family val="1"/>
    </font>
    <font>
      <sz val="11"/>
      <name val="ＭＳ Ｐゴシック"/>
      <family val="3"/>
      <charset val="136"/>
    </font>
    <font>
      <sz val="12"/>
      <color indexed="8"/>
      <name val="Arial"/>
      <family val="1"/>
      <charset val="128"/>
    </font>
    <font>
      <sz val="11"/>
      <name val="?? ?????"/>
      <family val="3"/>
    </font>
    <font>
      <sz val="11"/>
      <name val="ＭＳ Ｐゴシック"/>
      <family val="3"/>
      <charset val="128"/>
    </font>
    <font>
      <sz val="11"/>
      <name val=" "/>
      <family val="1"/>
    </font>
    <font>
      <sz val="10"/>
      <name val="Verdana"/>
      <family val="2"/>
    </font>
    <font>
      <sz val="12"/>
      <name val="ｷsｲﾓｩ愰 "/>
      <family val="3"/>
      <charset val="136"/>
    </font>
    <font>
      <sz val="14"/>
      <name val="ｼﾐｷ｢ﾅ "/>
      <family val="3"/>
      <charset val="128"/>
    </font>
    <font>
      <sz val="11"/>
      <name val="?? ????"/>
      <family val="3"/>
      <charset val="128"/>
    </font>
    <font>
      <sz val="11"/>
      <name val="??"/>
      <family val="1"/>
      <charset val="128"/>
    </font>
    <font>
      <u/>
      <sz val="10"/>
      <color indexed="12"/>
      <name val="ｷsｲﾓｩ愰 "/>
      <family val="3"/>
      <charset val="136"/>
    </font>
    <font>
      <sz val="11"/>
      <name val="?団"/>
      <family val="3"/>
      <charset val="136"/>
    </font>
    <font>
      <sz val="10"/>
      <name val="2OcuA "/>
      <family val="1"/>
    </font>
    <font>
      <sz val="12"/>
      <name val="?s??????"/>
      <family val="1"/>
    </font>
    <font>
      <sz val="10"/>
      <name val="???? "/>
      <family val="1"/>
    </font>
    <font>
      <sz val="14"/>
      <name val="?s???? "/>
      <family val="3"/>
    </font>
    <font>
      <sz val="14"/>
      <name val="????? "/>
      <family val="3"/>
    </font>
    <font>
      <u/>
      <sz val="8.25"/>
      <color indexed="36"/>
      <name val="?l?r ?o?S?V?b?N"/>
      <family val="3"/>
    </font>
    <font>
      <sz val="11"/>
      <name val="lr oSVbN"/>
      <family val="3"/>
    </font>
    <font>
      <u/>
      <sz val="8.25"/>
      <color indexed="12"/>
      <name val="?l?r ?o?S?V?b?N"/>
      <family val="3"/>
    </font>
    <font>
      <sz val="11"/>
      <color indexed="8"/>
      <name val="?l?r ?o?S?V?b?N"/>
      <family val="1"/>
    </font>
    <font>
      <sz val="11"/>
      <name val="?l?r ?o?S?V?b?N"/>
      <family val="3"/>
    </font>
    <font>
      <sz val="12"/>
      <name val="新細明體"/>
      <charset val="136"/>
    </font>
    <font>
      <u/>
      <sz val="11"/>
      <color indexed="36"/>
      <name val="lr SVbN"/>
      <family val="3"/>
      <charset val="128"/>
    </font>
    <font>
      <sz val="10"/>
      <color indexed="8"/>
      <name val="Arial"/>
      <family val="2"/>
    </font>
    <font>
      <sz val="11"/>
      <name val="‚l‚r ‚oƒSƒVƒbƒN"/>
      <charset val="128"/>
    </font>
    <font>
      <sz val="11"/>
      <name val="‚l‚r ‚oƒSƒVƒbƒN"/>
      <family val="3"/>
      <charset val="128"/>
    </font>
    <font>
      <sz val="10"/>
      <name val="Tahoma"/>
      <family val="2"/>
      <charset val="222"/>
    </font>
    <font>
      <sz val="11"/>
      <name val="–¾’©"/>
      <family val="1"/>
      <charset val="128"/>
    </font>
    <font>
      <sz val="14"/>
      <name val="·s²Ó©ú?"/>
      <family val="3"/>
    </font>
    <font>
      <sz val="14"/>
      <name val="·s²Ó©úÅé"/>
      <family val="1"/>
      <charset val="136"/>
    </font>
    <font>
      <sz val="14"/>
      <name val="¼Ð·¢Å "/>
      <family val="3"/>
    </font>
    <font>
      <sz val="14"/>
      <name val="·s²Ó©úÅ "/>
      <family val="3"/>
    </font>
    <font>
      <sz val="12"/>
      <color indexed="8"/>
      <name val="·s²Ó©úÅ "/>
      <family val="3"/>
    </font>
    <font>
      <u/>
      <sz val="10"/>
      <color indexed="14"/>
      <name val="‚l‚r ‚oƒSƒVƒbƒN"/>
      <family val="3"/>
      <charset val="128"/>
    </font>
    <font>
      <u/>
      <sz val="11"/>
      <color indexed="36"/>
      <name val="‚l‚r ‚oƒSƒVƒbƒN"/>
      <family val="3"/>
      <charset val="128"/>
    </font>
    <font>
      <sz val="11"/>
      <name val="‚l‚r ƒSƒVƒbƒN"/>
      <family val="3"/>
      <charset val="128"/>
    </font>
    <font>
      <sz val="11"/>
      <color indexed="8"/>
      <name val="Tahoma"/>
      <family val="2"/>
      <charset val="222"/>
    </font>
    <font>
      <sz val="14"/>
      <name val="AngsanaUPC"/>
      <family val="2"/>
    </font>
    <font>
      <sz val="14"/>
      <name val="Terminal"/>
      <family val="3"/>
      <charset val="255"/>
    </font>
    <font>
      <sz val="11"/>
      <color indexed="9"/>
      <name val="Tahoma"/>
      <family val="2"/>
      <charset val="222"/>
    </font>
    <font>
      <sz val="14"/>
      <name val="Cordia New"/>
      <family val="1"/>
    </font>
    <font>
      <sz val="12"/>
      <name val="¹UAAA¼"/>
      <family val="3"/>
      <charset val="129"/>
    </font>
    <font>
      <sz val="11"/>
      <color indexed="8"/>
      <name val="lr oSVbN"/>
      <family val="2"/>
    </font>
    <font>
      <sz val="12"/>
      <name val="Tms Rmn"/>
      <family val="1"/>
    </font>
    <font>
      <b/>
      <sz val="10"/>
      <name val="MS Sans Serif"/>
      <family val="2"/>
    </font>
    <font>
      <sz val="12"/>
      <name val="?UAAA?"/>
      <family val="3"/>
      <charset val="129"/>
    </font>
    <font>
      <sz val="11"/>
      <name val="明朝"/>
      <family val="1"/>
      <charset val="128"/>
    </font>
    <font>
      <b/>
      <sz val="10"/>
      <name val="Tms Rmn"/>
    </font>
    <font>
      <sz val="12"/>
      <name val="Arial"/>
      <family val="2"/>
    </font>
    <font>
      <sz val="11"/>
      <name val="?? ?????"/>
      <family val="1"/>
    </font>
    <font>
      <sz val="11"/>
      <name val="lr oSVbN"/>
      <family val="2"/>
    </font>
    <font>
      <u/>
      <sz val="11"/>
      <color indexed="12"/>
      <name val="‚l‚r ‚oƒSƒVƒbƒN"/>
      <family val="3"/>
      <charset val="128"/>
    </font>
    <font>
      <b/>
      <sz val="18"/>
      <name val="Arial"/>
      <family val="2"/>
    </font>
    <font>
      <u/>
      <sz val="11"/>
      <color indexed="12"/>
      <name val="?l?r ?o?S?V?b?N"/>
      <family val="3"/>
    </font>
    <font>
      <u/>
      <sz val="11"/>
      <color indexed="12"/>
      <name val="‚l‚r ‚oƒSƒVƒbƒN"/>
      <family val="3"/>
    </font>
    <font>
      <u/>
      <sz val="11"/>
      <color indexed="36"/>
      <name val="?l?r ?o?S?V?b?N"/>
      <family val="3"/>
    </font>
    <font>
      <u/>
      <sz val="11"/>
      <color indexed="36"/>
      <name val="‚l‚r ‚oƒSƒVƒbƒN"/>
      <family val="3"/>
    </font>
    <font>
      <u/>
      <sz val="11"/>
      <color indexed="12"/>
      <name val="?? ?????"/>
      <family val="3"/>
    </font>
    <font>
      <sz val="10"/>
      <name val="?l?r ?S?V?b?N"/>
      <family val="3"/>
    </font>
    <font>
      <sz val="10"/>
      <name val="ＭＳ ゴシック"/>
      <family val="3"/>
      <charset val="128"/>
    </font>
    <font>
      <sz val="10"/>
      <name val="MS Sans Serif"/>
      <family val="2"/>
    </font>
    <font>
      <u/>
      <sz val="11"/>
      <color indexed="12"/>
      <name val="lr SVbN"/>
      <family val="3"/>
      <charset val="128"/>
    </font>
    <font>
      <sz val="7"/>
      <name val="Small Fonts"/>
      <family val="2"/>
    </font>
    <font>
      <b/>
      <i/>
      <sz val="16"/>
      <name val="Helv"/>
    </font>
    <font>
      <sz val="12"/>
      <name val="Helv"/>
      <family val="2"/>
    </font>
    <font>
      <sz val="10"/>
      <name val="､､????｢ﾐ｢ﾐ｢ﾐ｡ﾐｵ･ｴT"/>
      <family val="1"/>
      <charset val="128"/>
    </font>
    <font>
      <sz val="14"/>
      <name val="CordiaUPC"/>
      <family val="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u/>
      <sz val="10"/>
      <color indexed="14"/>
      <name val="ｷsｲﾓｩ愰 "/>
      <family val="3"/>
      <charset val="136"/>
    </font>
    <font>
      <u/>
      <sz val="11"/>
      <color indexed="12"/>
      <name val="ＭＳ Ｐゴシック"/>
      <family val="3"/>
      <charset val="136"/>
    </font>
    <font>
      <u/>
      <sz val="11"/>
      <color indexed="36"/>
      <name val="ＭＳ Ｐゴシック"/>
      <family val="3"/>
      <charset val="136"/>
    </font>
    <font>
      <u/>
      <sz val="11"/>
      <color indexed="12"/>
      <name val="ＭＳ Ｐゴシック"/>
      <family val="3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4"/>
      <name val="標楷?"/>
      <family val="3"/>
      <charset val="136"/>
    </font>
    <font>
      <sz val="14"/>
      <name val="新細明?"/>
      <family val="3"/>
      <charset val="136"/>
    </font>
    <font>
      <sz val="11"/>
      <name val="ＭＳ Ｐゴシック"/>
      <family val="1"/>
      <charset val="128"/>
    </font>
    <font>
      <sz val="11"/>
      <name val="HG丸ｺﾞｼｯｸM-PRO"/>
      <family val="3"/>
      <charset val="128"/>
    </font>
    <font>
      <sz val="12"/>
      <name val="細明體"/>
      <family val="3"/>
      <charset val="136"/>
    </font>
    <font>
      <sz val="12"/>
      <name val=".VnTime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MS PGothic"/>
      <family val="3"/>
    </font>
    <font>
      <sz val="11"/>
      <name val="ＭＳ Ｐ????"/>
      <family val="3"/>
      <charset val="136"/>
    </font>
    <font>
      <sz val="11"/>
      <name val="・・"/>
      <family val="3"/>
      <charset val="128"/>
    </font>
    <font>
      <sz val="12"/>
      <color indexed="8"/>
      <name val="新細明?"/>
      <family val="3"/>
      <charset val="136"/>
    </font>
    <font>
      <sz val="10"/>
      <name val="ＭＳ Ｐゴシック"/>
      <family val="2"/>
      <charset val="128"/>
    </font>
    <font>
      <u/>
      <sz val="11"/>
      <color indexed="36"/>
      <name val="ＭＳ Ｐゴシック"/>
      <family val="3"/>
      <charset val="128"/>
    </font>
    <font>
      <sz val="12"/>
      <color indexed="8"/>
      <name val="?"/>
      <family val="3"/>
      <charset val="136"/>
    </font>
    <font>
      <b/>
      <sz val="10"/>
      <color theme="1"/>
      <name val="Calibri"/>
      <family val="2"/>
      <charset val="134"/>
      <scheme val="minor"/>
    </font>
    <font>
      <sz val="26"/>
      <name val="Arial Black"/>
      <family val="2"/>
    </font>
    <font>
      <sz val="10"/>
      <color theme="1"/>
      <name val="Calibri"/>
      <family val="2"/>
      <charset val="134"/>
      <scheme val="minor"/>
    </font>
    <font>
      <b/>
      <sz val="8"/>
      <color theme="1"/>
      <name val="Calibri"/>
      <family val="2"/>
      <charset val="134"/>
      <scheme val="minor"/>
    </font>
    <font>
      <b/>
      <sz val="9"/>
      <color theme="1"/>
      <name val="Calibri"/>
      <family val="2"/>
      <charset val="134"/>
      <scheme val="minor"/>
    </font>
    <font>
      <sz val="8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Tahoma"/>
      <family val="2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9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0"/>
      </bottom>
      <diagonal/>
    </border>
    <border>
      <left/>
      <right/>
      <top/>
      <bottom style="medium">
        <color indexed="8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double">
        <color auto="1"/>
      </left>
      <right/>
      <top style="medium">
        <color indexed="64"/>
      </top>
      <bottom style="thin">
        <color auto="1"/>
      </bottom>
      <diagonal/>
    </border>
    <border>
      <left/>
      <right style="double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2640">
    <xf numFmtId="0" fontId="0" fillId="0" borderId="0"/>
    <xf numFmtId="0" fontId="126" fillId="0" borderId="0">
      <alignment vertical="center"/>
    </xf>
    <xf numFmtId="0" fontId="122" fillId="0" borderId="0"/>
    <xf numFmtId="0" fontId="129" fillId="0" borderId="0"/>
    <xf numFmtId="0" fontId="131" fillId="0" borderId="0"/>
    <xf numFmtId="0" fontId="122" fillId="0" borderId="0"/>
    <xf numFmtId="0" fontId="122" fillId="0" borderId="0"/>
    <xf numFmtId="0" fontId="122" fillId="0" borderId="0"/>
    <xf numFmtId="0" fontId="136" fillId="0" borderId="0"/>
    <xf numFmtId="0" fontId="134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40" fillId="0" borderId="0"/>
    <xf numFmtId="0" fontId="141" fillId="0" borderId="0"/>
    <xf numFmtId="0" fontId="126" fillId="0" borderId="0"/>
    <xf numFmtId="0" fontId="141" fillId="0" borderId="0"/>
    <xf numFmtId="0" fontId="139" fillId="0" borderId="0"/>
    <xf numFmtId="0" fontId="139" fillId="0" borderId="0"/>
    <xf numFmtId="0" fontId="122" fillId="0" borderId="0"/>
    <xf numFmtId="0" fontId="142" fillId="0" borderId="0"/>
    <xf numFmtId="0" fontId="143" fillId="0" borderId="0"/>
    <xf numFmtId="0" fontId="144" fillId="0" borderId="0"/>
    <xf numFmtId="0" fontId="141" fillId="0" borderId="0"/>
    <xf numFmtId="0" fontId="144" fillId="0" borderId="0"/>
    <xf numFmtId="0" fontId="145" fillId="0" borderId="0"/>
    <xf numFmtId="0" fontId="134" fillId="0" borderId="0"/>
    <xf numFmtId="0" fontId="134" fillId="0" borderId="0"/>
    <xf numFmtId="0" fontId="134" fillId="0" borderId="0"/>
    <xf numFmtId="0" fontId="146" fillId="0" borderId="0"/>
    <xf numFmtId="0" fontId="134" fillId="0" borderId="0"/>
    <xf numFmtId="0" fontId="134" fillId="0" borderId="0"/>
    <xf numFmtId="0" fontId="134" fillId="0" borderId="0"/>
    <xf numFmtId="0" fontId="147" fillId="0" borderId="0"/>
    <xf numFmtId="0" fontId="148" fillId="0" borderId="0"/>
    <xf numFmtId="171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9" fillId="0" borderId="0"/>
    <xf numFmtId="168" fontId="150" fillId="0" borderId="0" applyFont="0" applyFill="0" applyBorder="0" applyAlignment="0" applyProtection="0"/>
    <xf numFmtId="43" fontId="150" fillId="0" borderId="0" applyFont="0" applyFill="0" applyBorder="0" applyAlignment="0" applyProtection="0"/>
    <xf numFmtId="0" fontId="151" fillId="0" borderId="0" applyNumberFormat="0" applyFill="0" applyBorder="0" applyAlignment="0" applyProtection="0"/>
    <xf numFmtId="41" fontId="150" fillId="0" borderId="0" applyFont="0" applyFill="0" applyBorder="0" applyAlignment="0" applyProtection="0"/>
    <xf numFmtId="0" fontId="152" fillId="0" borderId="0"/>
    <xf numFmtId="43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171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172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0" fontId="134" fillId="0" borderId="0"/>
    <xf numFmtId="0" fontId="153" fillId="0" borderId="0"/>
    <xf numFmtId="0" fontId="134" fillId="0" borderId="0"/>
    <xf numFmtId="0" fontId="134" fillId="0" borderId="0"/>
    <xf numFmtId="0" fontId="154" fillId="0" borderId="0"/>
    <xf numFmtId="0" fontId="155" fillId="0" borderId="0"/>
    <xf numFmtId="0" fontId="134" fillId="0" borderId="0"/>
    <xf numFmtId="0" fontId="156" fillId="0" borderId="0"/>
    <xf numFmtId="0" fontId="157" fillId="0" borderId="0"/>
    <xf numFmtId="0" fontId="140" fillId="0" borderId="0"/>
    <xf numFmtId="0" fontId="140" fillId="0" borderId="0"/>
    <xf numFmtId="0" fontId="134" fillId="0" borderId="0"/>
    <xf numFmtId="0" fontId="134" fillId="0" borderId="0"/>
    <xf numFmtId="0" fontId="153" fillId="0" borderId="0"/>
    <xf numFmtId="0" fontId="134" fillId="0" borderId="0"/>
    <xf numFmtId="0" fontId="153" fillId="0" borderId="0"/>
    <xf numFmtId="0" fontId="158" fillId="0" borderId="0" applyNumberFormat="0" applyFill="0" applyBorder="0" applyAlignment="0" applyProtection="0">
      <alignment vertical="top"/>
      <protection locked="0"/>
    </xf>
    <xf numFmtId="173" fontId="122" fillId="0" borderId="0" applyFont="0" applyFill="0" applyBorder="0" applyAlignment="0" applyProtection="0"/>
    <xf numFmtId="174" fontId="122" fillId="0" borderId="0" applyFont="0" applyFill="0" applyBorder="0" applyAlignment="0" applyProtection="0"/>
    <xf numFmtId="38" fontId="159" fillId="0" borderId="0" applyFont="0" applyFill="0" applyBorder="0" applyAlignment="0" applyProtection="0"/>
    <xf numFmtId="43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43" fontId="155" fillId="0" borderId="0" applyFont="0" applyFill="0" applyBorder="0" applyAlignment="0" applyProtection="0"/>
    <xf numFmtId="43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43" fontId="153" fillId="0" borderId="0" applyFont="0" applyFill="0" applyBorder="0" applyAlignment="0" applyProtection="0"/>
    <xf numFmtId="172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172" fontId="153" fillId="0" borderId="0" applyFont="0" applyFill="0" applyBorder="0" applyAlignment="0" applyProtection="0"/>
    <xf numFmtId="171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171" fontId="153" fillId="0" borderId="0" applyFont="0" applyFill="0" applyBorder="0" applyAlignment="0" applyProtection="0"/>
    <xf numFmtId="167" fontId="134" fillId="0" borderId="0" applyFont="0" applyFill="0" applyBorder="0" applyAlignment="0" applyProtection="0"/>
    <xf numFmtId="168" fontId="134" fillId="0" borderId="0" applyFont="0" applyFill="0" applyBorder="0" applyAlignment="0" applyProtection="0"/>
    <xf numFmtId="168" fontId="155" fillId="0" borderId="0" applyFont="0" applyFill="0" applyBorder="0" applyAlignment="0" applyProtection="0"/>
    <xf numFmtId="0" fontId="160" fillId="0" borderId="0" applyNumberFormat="0" applyFill="0" applyBorder="0" applyAlignment="0" applyProtection="0">
      <alignment vertical="top"/>
      <protection locked="0"/>
    </xf>
    <xf numFmtId="0" fontId="161" fillId="0" borderId="0"/>
    <xf numFmtId="0" fontId="162" fillId="0" borderId="0"/>
    <xf numFmtId="168" fontId="134" fillId="0" borderId="0" applyFont="0" applyFill="0" applyBorder="0" applyAlignment="0" applyProtection="0"/>
    <xf numFmtId="167" fontId="134" fillId="0" borderId="0" applyFont="0" applyFill="0" applyBorder="0" applyAlignment="0" applyProtection="0"/>
    <xf numFmtId="0" fontId="163" fillId="14" borderId="18" applyNumberFormat="0" applyAlignment="0"/>
    <xf numFmtId="171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40" fontId="145" fillId="0" borderId="0" applyFont="0" applyFill="0" applyBorder="0" applyAlignment="0" applyProtection="0"/>
    <xf numFmtId="38" fontId="145" fillId="0" borderId="0" applyFont="0" applyFill="0" applyBorder="0" applyAlignment="0" applyProtection="0"/>
    <xf numFmtId="0" fontId="164" fillId="0" borderId="0" applyNumberFormat="0" applyFill="0" applyBorder="0" applyAlignment="0" applyProtection="0">
      <alignment vertical="top"/>
      <protection locked="0"/>
    </xf>
    <xf numFmtId="0" fontId="134" fillId="0" borderId="0"/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6" fillId="0" borderId="19"/>
    <xf numFmtId="0" fontId="167" fillId="0" borderId="19"/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6" fillId="0" borderId="19"/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168" fontId="122" fillId="0" borderId="0" applyFont="0" applyFill="0" applyBorder="0" applyAlignment="0" applyProtection="0"/>
    <xf numFmtId="0" fontId="165" fillId="0" borderId="0">
      <alignment vertical="top"/>
    </xf>
    <xf numFmtId="0" fontId="165" fillId="0" borderId="0">
      <alignment vertical="top"/>
    </xf>
    <xf numFmtId="0" fontId="168" fillId="0" borderId="0"/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6" fillId="0" borderId="19"/>
    <xf numFmtId="0" fontId="167" fillId="0" borderId="19"/>
    <xf numFmtId="0" fontId="166" fillId="0" borderId="20"/>
    <xf numFmtId="0" fontId="166" fillId="0" borderId="19"/>
    <xf numFmtId="0" fontId="166" fillId="0" borderId="19"/>
    <xf numFmtId="0" fontId="166" fillId="0" borderId="19"/>
    <xf numFmtId="0" fontId="166" fillId="0" borderId="20"/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8" fillId="0" borderId="0"/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175" fontId="162" fillId="0" borderId="0" applyFont="0" applyFill="0" applyBorder="0" applyAlignment="0" applyProtection="0"/>
    <xf numFmtId="176" fontId="162" fillId="0" borderId="0" applyFont="0" applyFill="0" applyBorder="0" applyAlignment="0" applyProtection="0"/>
    <xf numFmtId="175" fontId="169" fillId="0" borderId="0" applyFont="0" applyFill="0" applyBorder="0" applyAlignment="0" applyProtection="0"/>
    <xf numFmtId="176" fontId="169" fillId="0" borderId="0" applyFont="0" applyFill="0" applyBorder="0" applyAlignment="0" applyProtection="0"/>
    <xf numFmtId="0" fontId="170" fillId="0" borderId="0"/>
    <xf numFmtId="0" fontId="171" fillId="0" borderId="0"/>
    <xf numFmtId="0" fontId="172" fillId="0" borderId="0"/>
    <xf numFmtId="0" fontId="173" fillId="0" borderId="0"/>
    <xf numFmtId="0" fontId="174" fillId="0" borderId="0"/>
    <xf numFmtId="0" fontId="175" fillId="0" borderId="0" applyNumberFormat="0" applyFill="0" applyBorder="0" applyAlignment="0" applyProtection="0"/>
    <xf numFmtId="0" fontId="176" fillId="0" borderId="0" applyNumberFormat="0" applyFill="0" applyBorder="0" applyAlignment="0" applyProtection="0">
      <alignment vertical="top"/>
      <protection locked="0"/>
    </xf>
    <xf numFmtId="0" fontId="122" fillId="0" borderId="0"/>
    <xf numFmtId="0" fontId="177" fillId="0" borderId="0"/>
    <xf numFmtId="0" fontId="178" fillId="15" borderId="0" applyNumberFormat="0" applyBorder="0" applyAlignment="0" applyProtection="0"/>
    <xf numFmtId="0" fontId="178" fillId="16" borderId="0" applyNumberFormat="0" applyBorder="0" applyAlignment="0" applyProtection="0"/>
    <xf numFmtId="0" fontId="178" fillId="17" borderId="0" applyNumberFormat="0" applyBorder="0" applyAlignment="0" applyProtection="0"/>
    <xf numFmtId="0" fontId="178" fillId="18" borderId="0" applyNumberFormat="0" applyBorder="0" applyAlignment="0" applyProtection="0"/>
    <xf numFmtId="0" fontId="178" fillId="19" borderId="0" applyNumberFormat="0" applyBorder="0" applyAlignment="0" applyProtection="0"/>
    <xf numFmtId="0" fontId="178" fillId="20" borderId="0" applyNumberFormat="0" applyBorder="0" applyAlignment="0" applyProtection="0"/>
    <xf numFmtId="167" fontId="134" fillId="0" borderId="0" applyFont="0" applyFill="0" applyBorder="0" applyAlignment="0" applyProtection="0"/>
    <xf numFmtId="167" fontId="134" fillId="0" borderId="0" applyFont="0" applyFill="0" applyBorder="0" applyAlignment="0" applyProtection="0"/>
    <xf numFmtId="0" fontId="179" fillId="0" borderId="0" applyFont="0" applyFill="0" applyBorder="0" applyAlignment="0" applyProtection="0"/>
    <xf numFmtId="168" fontId="134" fillId="0" borderId="0" applyFont="0" applyFill="0" applyBorder="0" applyAlignment="0" applyProtection="0"/>
    <xf numFmtId="0" fontId="179" fillId="0" borderId="0" applyFont="0" applyFill="0" applyBorder="0" applyAlignment="0" applyProtection="0"/>
    <xf numFmtId="167" fontId="134" fillId="0" borderId="0" applyFont="0" applyFill="0" applyBorder="0" applyAlignment="0" applyProtection="0"/>
    <xf numFmtId="0" fontId="178" fillId="21" borderId="0" applyNumberFormat="0" applyBorder="0" applyAlignment="0" applyProtection="0"/>
    <xf numFmtId="0" fontId="178" fillId="22" borderId="0" applyNumberFormat="0" applyBorder="0" applyAlignment="0" applyProtection="0"/>
    <xf numFmtId="0" fontId="178" fillId="23" borderId="0" applyNumberFormat="0" applyBorder="0" applyAlignment="0" applyProtection="0"/>
    <xf numFmtId="0" fontId="178" fillId="18" borderId="0" applyNumberFormat="0" applyBorder="0" applyAlignment="0" applyProtection="0"/>
    <xf numFmtId="0" fontId="178" fillId="21" borderId="0" applyNumberFormat="0" applyBorder="0" applyAlignment="0" applyProtection="0"/>
    <xf numFmtId="0" fontId="178" fillId="24" borderId="0" applyNumberFormat="0" applyBorder="0" applyAlignment="0" applyProtection="0"/>
    <xf numFmtId="0" fontId="180" fillId="0" borderId="0"/>
    <xf numFmtId="0" fontId="181" fillId="25" borderId="0" applyNumberFormat="0" applyBorder="0" applyAlignment="0" applyProtection="0"/>
    <xf numFmtId="0" fontId="181" fillId="22" borderId="0" applyNumberFormat="0" applyBorder="0" applyAlignment="0" applyProtection="0"/>
    <xf numFmtId="0" fontId="181" fillId="23" borderId="0" applyNumberFormat="0" applyBorder="0" applyAlignment="0" applyProtection="0"/>
    <xf numFmtId="0" fontId="181" fillId="26" borderId="0" applyNumberFormat="0" applyBorder="0" applyAlignment="0" applyProtection="0"/>
    <xf numFmtId="0" fontId="181" fillId="27" borderId="0" applyNumberFormat="0" applyBorder="0" applyAlignment="0" applyProtection="0"/>
    <xf numFmtId="0" fontId="181" fillId="28" borderId="0" applyNumberFormat="0" applyBorder="0" applyAlignment="0" applyProtection="0"/>
    <xf numFmtId="41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177" fontId="167" fillId="0" borderId="0" applyFont="0" applyFill="0" applyBorder="0" applyAlignment="0" applyProtection="0"/>
    <xf numFmtId="178" fontId="167" fillId="0" borderId="0" applyFont="0" applyFill="0" applyBorder="0" applyAlignment="0" applyProtection="0"/>
    <xf numFmtId="0" fontId="179" fillId="0" borderId="0"/>
    <xf numFmtId="0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43" fontId="184" fillId="0" borderId="0" applyFont="0" applyFill="0" applyBorder="0" applyAlignment="0" applyProtection="0"/>
    <xf numFmtId="41" fontId="184" fillId="0" borderId="0" applyFont="0" applyFill="0" applyBorder="0" applyAlignment="0" applyProtection="0"/>
    <xf numFmtId="0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0" fontId="185" fillId="0" borderId="0" applyNumberFormat="0" applyFill="0" applyBorder="0" applyAlignment="0" applyProtection="0"/>
    <xf numFmtId="164" fontId="186" fillId="0" borderId="15" applyAlignment="0" applyProtection="0"/>
    <xf numFmtId="0" fontId="187" fillId="0" borderId="0"/>
    <xf numFmtId="0" fontId="183" fillId="0" borderId="0"/>
    <xf numFmtId="0" fontId="183" fillId="0" borderId="0"/>
    <xf numFmtId="174" fontId="188" fillId="0" borderId="0" applyFill="0" applyBorder="0" applyAlignment="0"/>
    <xf numFmtId="0" fontId="189" fillId="0" borderId="0"/>
    <xf numFmtId="179" fontId="135" fillId="0" borderId="0"/>
    <xf numFmtId="3" fontId="122" fillId="0" borderId="0" applyFont="0" applyFill="0" applyBorder="0" applyAlignment="0" applyProtection="0"/>
    <xf numFmtId="0" fontId="189" fillId="0" borderId="0"/>
    <xf numFmtId="0" fontId="189" fillId="0" borderId="0"/>
    <xf numFmtId="180" fontId="122" fillId="0" borderId="0" applyFont="0" applyFill="0" applyBorder="0" applyAlignment="0" applyProtection="0"/>
    <xf numFmtId="181" fontId="122" fillId="0" borderId="0"/>
    <xf numFmtId="0" fontId="190" fillId="0" borderId="0" applyProtection="0"/>
    <xf numFmtId="182" fontId="134" fillId="0" borderId="0" applyFont="0" applyFill="0" applyBorder="0" applyAlignment="0" applyProtection="0"/>
    <xf numFmtId="183" fontId="134" fillId="0" borderId="0" applyFont="0" applyFill="0" applyBorder="0" applyAlignment="0" applyProtection="0"/>
    <xf numFmtId="184" fontId="122" fillId="0" borderId="0"/>
    <xf numFmtId="0" fontId="134" fillId="0" borderId="0"/>
    <xf numFmtId="185" fontId="191" fillId="0" borderId="0" applyFont="0" applyFill="0" applyBorder="0" applyAlignment="0" applyProtection="0"/>
    <xf numFmtId="175" fontId="192" fillId="0" borderId="0" applyFont="0" applyFill="0" applyBorder="0" applyAlignment="0" applyProtection="0"/>
    <xf numFmtId="176" fontId="192" fillId="0" borderId="0" applyFont="0" applyFill="0" applyBorder="0" applyAlignment="0" applyProtection="0"/>
    <xf numFmtId="2" fontId="190" fillId="0" borderId="0" applyProtection="0"/>
    <xf numFmtId="0" fontId="193" fillId="0" borderId="0" applyNumberFormat="0" applyFill="0" applyBorder="0" applyAlignment="0" applyProtection="0">
      <alignment vertical="top"/>
      <protection locked="0"/>
    </xf>
    <xf numFmtId="38" fontId="132" fillId="14" borderId="0" applyNumberFormat="0" applyBorder="0" applyAlignment="0" applyProtection="0"/>
    <xf numFmtId="0" fontId="133" fillId="0" borderId="17" applyNumberFormat="0" applyAlignment="0" applyProtection="0">
      <alignment horizontal="left" vertical="center"/>
    </xf>
    <xf numFmtId="0" fontId="133" fillId="0" borderId="11">
      <alignment horizontal="left" vertical="center"/>
    </xf>
    <xf numFmtId="0" fontId="194" fillId="0" borderId="0" applyProtection="0"/>
    <xf numFmtId="0" fontId="133" fillId="0" borderId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96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8" fillId="0" borderId="0" applyNumberFormat="0" applyFill="0" applyBorder="0" applyAlignment="0" applyProtection="0">
      <alignment vertical="top"/>
      <protection locked="0"/>
    </xf>
    <xf numFmtId="0" fontId="199" fillId="0" borderId="0" applyNumberFormat="0" applyFill="0" applyBorder="0" applyAlignment="0" applyProtection="0">
      <alignment vertical="top"/>
      <protection locked="0"/>
    </xf>
    <xf numFmtId="10" fontId="132" fillId="29" borderId="1" applyNumberFormat="0" applyBorder="0" applyAlignment="0" applyProtection="0"/>
    <xf numFmtId="1" fontId="200" fillId="0" borderId="0" applyProtection="0">
      <protection locked="0"/>
    </xf>
    <xf numFmtId="1" fontId="201" fillId="0" borderId="0" applyProtection="0">
      <protection locked="0"/>
    </xf>
    <xf numFmtId="38" fontId="202" fillId="0" borderId="0" applyFont="0" applyFill="0" applyBorder="0" applyAlignment="0" applyProtection="0"/>
    <xf numFmtId="40" fontId="202" fillId="0" borderId="0" applyFont="0" applyFill="0" applyBorder="0" applyAlignment="0" applyProtection="0"/>
    <xf numFmtId="165" fontId="202" fillId="0" borderId="0" applyFont="0" applyFill="0" applyBorder="0" applyAlignment="0" applyProtection="0"/>
    <xf numFmtId="166" fontId="202" fillId="0" borderId="0" applyFont="0" applyFill="0" applyBorder="0" applyAlignment="0" applyProtection="0"/>
    <xf numFmtId="186" fontId="202" fillId="0" borderId="0" applyFont="0" applyFill="0" applyBorder="0" applyAlignment="0" applyProtection="0"/>
    <xf numFmtId="187" fontId="202" fillId="0" borderId="0" applyFont="0" applyFill="0" applyBorder="0" applyAlignment="0" applyProtection="0"/>
    <xf numFmtId="165" fontId="202" fillId="0" borderId="0" applyFont="0" applyFill="0" applyBorder="0" applyAlignment="0" applyProtection="0"/>
    <xf numFmtId="166" fontId="202" fillId="0" borderId="0" applyFont="0" applyFill="0" applyBorder="0" applyAlignment="0" applyProtection="0"/>
    <xf numFmtId="165" fontId="202" fillId="0" borderId="0" applyFont="0" applyFill="0" applyBorder="0" applyAlignment="0" applyProtection="0"/>
    <xf numFmtId="166" fontId="202" fillId="0" borderId="0" applyFont="0" applyFill="0" applyBorder="0" applyAlignment="0" applyProtection="0"/>
    <xf numFmtId="165" fontId="202" fillId="0" borderId="0" applyFont="0" applyFill="0" applyBorder="0" applyAlignment="0" applyProtection="0"/>
    <xf numFmtId="166" fontId="202" fillId="0" borderId="0" applyFont="0" applyFill="0" applyBorder="0" applyAlignment="0" applyProtection="0"/>
    <xf numFmtId="165" fontId="202" fillId="0" borderId="0" applyFont="0" applyFill="0" applyBorder="0" applyAlignment="0" applyProtection="0"/>
    <xf numFmtId="166" fontId="202" fillId="0" borderId="0" applyFont="0" applyFill="0" applyBorder="0" applyAlignment="0" applyProtection="0"/>
    <xf numFmtId="0" fontId="203" fillId="0" borderId="0" applyNumberFormat="0" applyFill="0" applyBorder="0" applyAlignment="0" applyProtection="0">
      <alignment vertical="top"/>
      <protection locked="0"/>
    </xf>
    <xf numFmtId="0" fontId="135" fillId="0" borderId="0"/>
    <xf numFmtId="37" fontId="204" fillId="0" borderId="0"/>
    <xf numFmtId="0" fontId="163" fillId="30" borderId="18" applyNumberFormat="0" applyBorder="0" applyAlignment="0">
      <alignment vertical="top"/>
    </xf>
    <xf numFmtId="188" fontId="205" fillId="0" borderId="0"/>
    <xf numFmtId="0" fontId="189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65" fillId="0" borderId="0">
      <alignment vertical="top"/>
    </xf>
    <xf numFmtId="189" fontId="206" fillId="0" borderId="0"/>
    <xf numFmtId="43" fontId="122" fillId="0" borderId="0" applyFont="0" applyFill="0" applyBorder="0" applyAlignment="0" applyProtection="0"/>
    <xf numFmtId="41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1" fontId="122" fillId="0" borderId="0" applyFont="0" applyFill="0" applyBorder="0" applyAlignment="0" applyProtection="0"/>
    <xf numFmtId="0" fontId="163" fillId="14" borderId="18" applyNumberFormat="0" applyBorder="0" applyAlignment="0">
      <alignment vertical="top"/>
    </xf>
    <xf numFmtId="10" fontId="122" fillId="0" borderId="0" applyFont="0" applyFill="0" applyBorder="0" applyAlignment="0" applyProtection="0"/>
    <xf numFmtId="9" fontId="202" fillId="0" borderId="12" applyNumberFormat="0" applyBorder="0"/>
    <xf numFmtId="1" fontId="122" fillId="0" borderId="8" applyNumberFormat="0" applyFill="0" applyAlignment="0" applyProtection="0">
      <alignment horizontal="center" vertical="center"/>
    </xf>
    <xf numFmtId="0" fontId="166" fillId="0" borderId="19"/>
    <xf numFmtId="0" fontId="163" fillId="0" borderId="18" applyNumberFormat="0" applyBorder="0" applyAlignment="0">
      <alignment vertical="top"/>
    </xf>
    <xf numFmtId="170" fontId="207" fillId="0" borderId="21" applyNumberFormat="0" applyFont="0" applyFill="0" applyBorder="0" applyAlignment="0"/>
    <xf numFmtId="0" fontId="202" fillId="0" borderId="0"/>
    <xf numFmtId="0" fontId="163" fillId="0" borderId="18" applyNumberFormat="0" applyAlignment="0"/>
    <xf numFmtId="0" fontId="163" fillId="14" borderId="18" applyNumberFormat="0"/>
    <xf numFmtId="0" fontId="166" fillId="0" borderId="19"/>
    <xf numFmtId="0" fontId="192" fillId="0" borderId="0"/>
    <xf numFmtId="0" fontId="159" fillId="0" borderId="0"/>
    <xf numFmtId="190" fontId="134" fillId="0" borderId="0" applyFont="0" applyFill="0" applyBorder="0" applyAlignment="0" applyProtection="0"/>
    <xf numFmtId="191" fontId="134" fillId="0" borderId="0" applyFont="0" applyFill="0" applyBorder="0" applyAlignment="0" applyProtection="0"/>
    <xf numFmtId="41" fontId="208" fillId="0" borderId="0" applyFont="0" applyFill="0" applyBorder="0" applyAlignment="0" applyProtection="0"/>
    <xf numFmtId="43" fontId="208" fillId="0" borderId="0" applyFont="0" applyFill="0" applyBorder="0" applyAlignment="0" applyProtection="0"/>
    <xf numFmtId="192" fontId="208" fillId="0" borderId="0" applyFont="0" applyFill="0" applyBorder="0" applyAlignment="0" applyProtection="0"/>
    <xf numFmtId="193" fontId="208" fillId="0" borderId="0" applyFont="0" applyFill="0" applyBorder="0" applyAlignment="0" applyProtection="0"/>
    <xf numFmtId="0" fontId="209" fillId="31" borderId="22" applyNumberFormat="0" applyAlignment="0" applyProtection="0"/>
    <xf numFmtId="0" fontId="210" fillId="0" borderId="23" applyNumberFormat="0" applyFill="0" applyAlignment="0" applyProtection="0"/>
    <xf numFmtId="0" fontId="211" fillId="16" borderId="0" applyNumberFormat="0" applyBorder="0" applyAlignment="0" applyProtection="0"/>
    <xf numFmtId="0" fontId="212" fillId="32" borderId="24" applyNumberFormat="0" applyAlignment="0" applyProtection="0"/>
    <xf numFmtId="0" fontId="213" fillId="32" borderId="25" applyNumberFormat="0" applyAlignment="0" applyProtection="0"/>
    <xf numFmtId="0" fontId="214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6" fillId="0" borderId="0" applyNumberFormat="0" applyFill="0" applyBorder="0" applyAlignment="0" applyProtection="0"/>
    <xf numFmtId="0" fontId="217" fillId="17" borderId="0" applyNumberFormat="0" applyBorder="0" applyAlignment="0" applyProtection="0"/>
    <xf numFmtId="0" fontId="122" fillId="0" borderId="0"/>
    <xf numFmtId="0" fontId="218" fillId="20" borderId="25" applyNumberFormat="0" applyAlignment="0" applyProtection="0"/>
    <xf numFmtId="0" fontId="219" fillId="33" borderId="0" applyNumberFormat="0" applyBorder="0" applyAlignment="0" applyProtection="0"/>
    <xf numFmtId="0" fontId="220" fillId="0" borderId="26" applyNumberFormat="0" applyFill="0" applyAlignment="0" applyProtection="0"/>
    <xf numFmtId="0" fontId="181" fillId="34" borderId="0" applyNumberFormat="0" applyBorder="0" applyAlignment="0" applyProtection="0"/>
    <xf numFmtId="0" fontId="181" fillId="35" borderId="0" applyNumberFormat="0" applyBorder="0" applyAlignment="0" applyProtection="0"/>
    <xf numFmtId="0" fontId="181" fillId="36" borderId="0" applyNumberFormat="0" applyBorder="0" applyAlignment="0" applyProtection="0"/>
    <xf numFmtId="0" fontId="181" fillId="26" borderId="0" applyNumberFormat="0" applyBorder="0" applyAlignment="0" applyProtection="0"/>
    <xf numFmtId="0" fontId="181" fillId="27" borderId="0" applyNumberFormat="0" applyBorder="0" applyAlignment="0" applyProtection="0"/>
    <xf numFmtId="0" fontId="181" fillId="37" borderId="0" applyNumberFormat="0" applyBorder="0" applyAlignment="0" applyProtection="0"/>
    <xf numFmtId="0" fontId="122" fillId="38" borderId="27" applyNumberFormat="0" applyFont="0" applyAlignment="0" applyProtection="0"/>
    <xf numFmtId="0" fontId="221" fillId="0" borderId="28" applyNumberFormat="0" applyFill="0" applyAlignment="0" applyProtection="0"/>
    <xf numFmtId="0" fontId="222" fillId="0" borderId="29" applyNumberFormat="0" applyFill="0" applyAlignment="0" applyProtection="0"/>
    <xf numFmtId="0" fontId="223" fillId="0" borderId="30" applyNumberFormat="0" applyFill="0" applyAlignment="0" applyProtection="0"/>
    <xf numFmtId="0" fontId="223" fillId="0" borderId="0" applyNumberFormat="0" applyFill="0" applyBorder="0" applyAlignment="0" applyProtection="0"/>
    <xf numFmtId="167" fontId="134" fillId="0" borderId="0" applyFont="0" applyFill="0" applyBorder="0" applyAlignment="0" applyProtection="0"/>
    <xf numFmtId="194" fontId="134" fillId="0" borderId="0" applyFont="0" applyFill="0" applyBorder="0" applyAlignment="0" applyProtection="0"/>
    <xf numFmtId="0" fontId="145" fillId="0" borderId="0" applyFont="0" applyFill="0" applyBorder="0" applyAlignment="0" applyProtection="0"/>
    <xf numFmtId="168" fontId="134" fillId="0" borderId="0" applyFont="0" applyFill="0" applyBorder="0" applyAlignment="0" applyProtection="0"/>
    <xf numFmtId="167" fontId="134" fillId="0" borderId="0" applyFont="0" applyFill="0" applyBorder="0" applyAlignment="0" applyProtection="0"/>
    <xf numFmtId="0" fontId="224" fillId="0" borderId="0" applyNumberFormat="0" applyFill="0" applyBorder="0" applyAlignment="0" applyProtection="0"/>
    <xf numFmtId="0" fontId="225" fillId="0" borderId="0" applyNumberFormat="0" applyFill="0" applyBorder="0" applyAlignment="0" applyProtection="0">
      <alignment vertical="top"/>
      <protection locked="0"/>
    </xf>
    <xf numFmtId="0" fontId="134" fillId="0" borderId="0"/>
    <xf numFmtId="0" fontId="226" fillId="0" borderId="0" applyNumberFormat="0" applyFill="0" applyBorder="0" applyAlignment="0" applyProtection="0">
      <alignment vertical="top"/>
      <protection locked="0"/>
    </xf>
    <xf numFmtId="0" fontId="227" fillId="0" borderId="0" applyNumberFormat="0" applyFill="0" applyBorder="0" applyAlignment="0" applyProtection="0">
      <alignment vertical="top"/>
      <protection locked="0"/>
    </xf>
    <xf numFmtId="43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43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40" fontId="228" fillId="0" borderId="0" applyFont="0" applyFill="0" applyBorder="0" applyAlignment="0" applyProtection="0"/>
    <xf numFmtId="38" fontId="228" fillId="0" borderId="0" applyFont="0" applyFill="0" applyBorder="0" applyAlignment="0" applyProtection="0"/>
    <xf numFmtId="0" fontId="228" fillId="0" borderId="0" applyFont="0" applyFill="0" applyBorder="0" applyAlignment="0" applyProtection="0"/>
    <xf numFmtId="0" fontId="228" fillId="0" borderId="0" applyFont="0" applyFill="0" applyBorder="0" applyAlignment="0" applyProtection="0"/>
    <xf numFmtId="10" fontId="122" fillId="0" borderId="0" applyFont="0" applyFill="0" applyBorder="0" applyAlignment="0" applyProtection="0"/>
    <xf numFmtId="0" fontId="229" fillId="0" borderId="0"/>
    <xf numFmtId="0" fontId="163" fillId="0" borderId="0"/>
    <xf numFmtId="0" fontId="134" fillId="0" borderId="0"/>
    <xf numFmtId="0" fontId="134" fillId="0" borderId="0"/>
    <xf numFmtId="0" fontId="134" fillId="0" borderId="0"/>
    <xf numFmtId="0" fontId="230" fillId="0" borderId="0"/>
    <xf numFmtId="0" fontId="231" fillId="0" borderId="0"/>
    <xf numFmtId="195" fontId="232" fillId="0" borderId="0"/>
    <xf numFmtId="0" fontId="233" fillId="0" borderId="0"/>
    <xf numFmtId="41" fontId="163" fillId="0" borderId="0" applyFont="0" applyFill="0" applyBorder="0" applyAlignment="0" applyProtection="0"/>
    <xf numFmtId="171" fontId="163" fillId="0" borderId="0" applyFont="0" applyFill="0" applyBorder="0" applyAlignment="0" applyProtection="0"/>
    <xf numFmtId="171" fontId="134" fillId="0" borderId="0" applyFont="0" applyFill="0" applyBorder="0" applyAlignment="0" applyProtection="0"/>
    <xf numFmtId="43" fontId="234" fillId="0" borderId="0" applyFont="0" applyFill="0" applyBorder="0" applyAlignment="0" applyProtection="0"/>
    <xf numFmtId="196" fontId="122" fillId="0" borderId="0" applyFont="0" applyFill="0" applyBorder="0" applyAlignment="0" applyProtection="0"/>
    <xf numFmtId="197" fontId="235" fillId="0" borderId="0" applyFont="0" applyFill="0" applyBorder="0" applyAlignment="0" applyProtection="0"/>
    <xf numFmtId="175" fontId="236" fillId="0" borderId="0" applyFont="0" applyFill="0" applyBorder="0" applyAlignment="0" applyProtection="0"/>
    <xf numFmtId="176" fontId="236" fillId="0" borderId="0" applyFont="0" applyFill="0" applyBorder="0" applyAlignment="0" applyProtection="0"/>
    <xf numFmtId="0" fontId="237" fillId="0" borderId="0"/>
    <xf numFmtId="0" fontId="238" fillId="0" borderId="0">
      <alignment vertical="center"/>
    </xf>
    <xf numFmtId="40" fontId="239" fillId="0" borderId="0" applyFont="0" applyFill="0" applyBorder="0" applyAlignment="0" applyProtection="0"/>
    <xf numFmtId="38" fontId="239" fillId="0" borderId="0" applyFont="0" applyFill="0" applyBorder="0" applyAlignment="0" applyProtection="0"/>
    <xf numFmtId="38" fontId="240" fillId="0" borderId="0" applyFont="0" applyFill="0" applyBorder="0" applyAlignment="0" applyProtection="0"/>
    <xf numFmtId="43" fontId="163" fillId="0" borderId="0" applyFont="0" applyFill="0" applyBorder="0" applyAlignment="0" applyProtection="0"/>
    <xf numFmtId="41" fontId="163" fillId="0" borderId="0" applyFont="0" applyFill="0" applyBorder="0" applyAlignment="0" applyProtection="0"/>
    <xf numFmtId="43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0" fontId="241" fillId="0" borderId="0"/>
    <xf numFmtId="0" fontId="242" fillId="0" borderId="0"/>
    <xf numFmtId="41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198" fontId="182" fillId="0" borderId="0" applyFont="0" applyFill="0" applyBorder="0" applyAlignment="0" applyProtection="0"/>
    <xf numFmtId="199" fontId="182" fillId="0" borderId="0" applyFont="0" applyFill="0" applyBorder="0" applyAlignment="0" applyProtection="0"/>
    <xf numFmtId="168" fontId="134" fillId="0" borderId="0" applyFont="0" applyFill="0" applyBorder="0" applyAlignment="0" applyProtection="0"/>
    <xf numFmtId="167" fontId="134" fillId="0" borderId="0" applyFont="0" applyFill="0" applyBorder="0" applyAlignment="0" applyProtection="0"/>
    <xf numFmtId="168" fontId="134" fillId="0" borderId="0" applyFont="0" applyFill="0" applyBorder="0" applyAlignment="0" applyProtection="0"/>
    <xf numFmtId="167" fontId="134" fillId="0" borderId="0" applyFont="0" applyFill="0" applyBorder="0" applyAlignment="0" applyProtection="0"/>
    <xf numFmtId="0" fontId="243" fillId="0" borderId="0" applyNumberFormat="0" applyFill="0" applyBorder="0" applyAlignment="0" applyProtection="0">
      <alignment vertical="top"/>
      <protection locked="0"/>
    </xf>
    <xf numFmtId="167" fontId="163" fillId="0" borderId="0" applyFont="0" applyFill="0" applyBorder="0" applyAlignment="0" applyProtection="0"/>
    <xf numFmtId="200" fontId="163" fillId="0" borderId="0" applyFont="0" applyFill="0" applyBorder="0" applyAlignment="0" applyProtection="0"/>
    <xf numFmtId="201" fontId="163" fillId="0" borderId="0" applyFont="0" applyFill="0" applyBorder="0" applyAlignment="0" applyProtection="0"/>
    <xf numFmtId="41" fontId="163" fillId="0" borderId="0" applyFont="0" applyFill="0" applyBorder="0" applyAlignment="0" applyProtection="0"/>
    <xf numFmtId="43" fontId="163" fillId="0" borderId="0" applyFont="0" applyFill="0" applyBorder="0" applyAlignment="0" applyProtection="0"/>
    <xf numFmtId="168" fontId="134" fillId="0" borderId="0" applyFont="0" applyFill="0" applyBorder="0" applyAlignment="0" applyProtection="0"/>
    <xf numFmtId="167" fontId="134" fillId="0" borderId="0" applyFont="0" applyFill="0" applyBorder="0" applyAlignment="0" applyProtection="0"/>
    <xf numFmtId="194" fontId="134" fillId="0" borderId="0" applyFont="0" applyFill="0" applyBorder="0" applyAlignment="0" applyProtection="0"/>
    <xf numFmtId="167" fontId="134" fillId="0" borderId="0" applyFont="0" applyFill="0" applyBorder="0" applyAlignment="0" applyProtection="0"/>
    <xf numFmtId="175" fontId="145" fillId="0" borderId="0" applyFont="0" applyFill="0" applyBorder="0" applyAlignment="0" applyProtection="0"/>
    <xf numFmtId="176" fontId="145" fillId="0" borderId="0" applyFont="0" applyFill="0" applyBorder="0" applyAlignment="0" applyProtection="0"/>
    <xf numFmtId="194" fontId="134" fillId="0" borderId="0" applyFont="0" applyFill="0" applyBorder="0" applyAlignment="0" applyProtection="0"/>
    <xf numFmtId="167" fontId="134" fillId="0" borderId="0" applyFont="0" applyFill="0" applyBorder="0" applyAlignment="0" applyProtection="0"/>
    <xf numFmtId="0" fontId="145" fillId="0" borderId="0"/>
    <xf numFmtId="0" fontId="163" fillId="0" borderId="0"/>
    <xf numFmtId="0" fontId="163" fillId="0" borderId="0" applyNumberFormat="0" applyFill="0" applyBorder="0" applyAlignment="0" applyProtection="0"/>
    <xf numFmtId="0" fontId="163" fillId="39" borderId="18" applyNumberFormat="0" applyAlignment="0"/>
    <xf numFmtId="0" fontId="163" fillId="0" borderId="0" applyNumberFormat="0" applyFill="0" applyBorder="0" applyAlignment="0" applyProtection="0"/>
    <xf numFmtId="0" fontId="244" fillId="0" borderId="0"/>
    <xf numFmtId="167" fontId="163" fillId="0" borderId="0" applyFont="0" applyFill="0" applyBorder="0" applyAlignment="0" applyProtection="0"/>
    <xf numFmtId="168" fontId="163" fillId="0" borderId="0" applyFont="0" applyFill="0" applyBorder="0" applyAlignment="0" applyProtection="0"/>
    <xf numFmtId="38" fontId="202" fillId="0" borderId="0" applyFont="0" applyFill="0" applyBorder="0" applyAlignment="0" applyProtection="0"/>
    <xf numFmtId="0" fontId="165" fillId="0" borderId="0">
      <alignment vertical="top"/>
    </xf>
    <xf numFmtId="0" fontId="165" fillId="0" borderId="0">
      <alignment vertical="top"/>
    </xf>
    <xf numFmtId="0" fontId="165" fillId="0" borderId="0"/>
    <xf numFmtId="0" fontId="122" fillId="0" borderId="0"/>
    <xf numFmtId="0" fontId="122" fillId="0" borderId="0"/>
    <xf numFmtId="0" fontId="122" fillId="0" borderId="0"/>
    <xf numFmtId="0" fontId="126" fillId="0" borderId="0"/>
    <xf numFmtId="0" fontId="141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6" fillId="0" borderId="19"/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168" fontId="122" fillId="0" borderId="0" applyFont="0" applyFill="0" applyBorder="0" applyAlignment="0" applyProtection="0"/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7" fillId="0" borderId="19"/>
    <xf numFmtId="0" fontId="166" fillId="0" borderId="19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20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6" fillId="0" borderId="19"/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65" fillId="0" borderId="0">
      <alignment vertical="top"/>
    </xf>
    <xf numFmtId="0" fontId="131" fillId="0" borderId="0"/>
    <xf numFmtId="0" fontId="252" fillId="0" borderId="0"/>
  </cellStyleXfs>
  <cellXfs count="585">
    <xf numFmtId="0" fontId="0" fillId="0" borderId="0" xfId="0"/>
    <xf numFmtId="0" fontId="0" fillId="0" borderId="0" xfId="0" applyAlignment="1">
      <alignment horizontal="center" vertical="center"/>
    </xf>
    <xf numFmtId="169" fontId="118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69" fontId="118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69" fontId="118" fillId="4" borderId="0" xfId="0" applyNumberFormat="1" applyFont="1" applyFill="1" applyAlignment="1">
      <alignment vertical="center"/>
    </xf>
    <xf numFmtId="0" fontId="119" fillId="6" borderId="7" xfId="0" applyFont="1" applyFill="1" applyBorder="1" applyAlignment="1">
      <alignment horizontal="center" vertical="center"/>
    </xf>
    <xf numFmtId="0" fontId="119" fillId="6" borderId="9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119" fillId="6" borderId="9" xfId="2" applyFont="1" applyFill="1" applyBorder="1" applyAlignment="1">
      <alignment horizontal="center" vertical="center" wrapText="1"/>
    </xf>
    <xf numFmtId="0" fontId="119" fillId="6" borderId="6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6" fillId="0" borderId="0" xfId="0" applyFont="1" applyAlignment="1">
      <alignment vertical="center"/>
    </xf>
    <xf numFmtId="0" fontId="121" fillId="0" borderId="0" xfId="0" applyFont="1" applyAlignment="1">
      <alignment horizontal="center" vertical="center"/>
    </xf>
    <xf numFmtId="0" fontId="122" fillId="0" borderId="0" xfId="0" applyFont="1" applyAlignment="1">
      <alignment horizontal="center"/>
    </xf>
    <xf numFmtId="0" fontId="116" fillId="0" borderId="0" xfId="0" applyFont="1"/>
    <xf numFmtId="0" fontId="116" fillId="0" borderId="0" xfId="0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69" fontId="124" fillId="0" borderId="13" xfId="0" applyNumberFormat="1" applyFont="1" applyBorder="1" applyAlignment="1">
      <alignment horizontal="center" vertical="center"/>
    </xf>
    <xf numFmtId="0" fontId="127" fillId="0" borderId="0" xfId="0" applyFont="1"/>
    <xf numFmtId="0" fontId="128" fillId="0" borderId="0" xfId="0" applyFont="1"/>
    <xf numFmtId="0" fontId="128" fillId="0" borderId="0" xfId="0" applyFont="1" applyAlignment="1">
      <alignment horizontal="center"/>
    </xf>
    <xf numFmtId="0" fontId="127" fillId="0" borderId="12" xfId="0" applyFont="1" applyBorder="1"/>
    <xf numFmtId="0" fontId="116" fillId="2" borderId="0" xfId="0" applyFont="1" applyFill="1" applyAlignment="1">
      <alignment horizontal="center"/>
    </xf>
    <xf numFmtId="0" fontId="0" fillId="11" borderId="16" xfId="0" applyFill="1" applyBorder="1" applyAlignment="1">
      <alignment vertical="center"/>
    </xf>
    <xf numFmtId="0" fontId="0" fillId="11" borderId="10" xfId="0" applyFill="1" applyBorder="1" applyAlignment="1">
      <alignment vertical="center"/>
    </xf>
    <xf numFmtId="0" fontId="0" fillId="8" borderId="31" xfId="0" applyFill="1" applyBorder="1" applyAlignment="1">
      <alignment vertical="center"/>
    </xf>
    <xf numFmtId="0" fontId="119" fillId="6" borderId="9" xfId="2" applyFont="1" applyFill="1" applyBorder="1" applyAlignment="1">
      <alignment vertical="center" wrapText="1"/>
    </xf>
    <xf numFmtId="0" fontId="246" fillId="0" borderId="0" xfId="0" applyFont="1" applyAlignment="1">
      <alignment horizontal="center" vertical="center"/>
    </xf>
    <xf numFmtId="0" fontId="0" fillId="4" borderId="31" xfId="0" applyFill="1" applyBorder="1" applyAlignment="1">
      <alignment vertical="center"/>
    </xf>
    <xf numFmtId="0" fontId="116" fillId="0" borderId="37" xfId="0" applyFont="1" applyBorder="1" applyAlignment="1">
      <alignment horizontal="center"/>
    </xf>
    <xf numFmtId="0" fontId="120" fillId="9" borderId="38" xfId="0" applyFont="1" applyFill="1" applyBorder="1" applyAlignment="1">
      <alignment horizontal="center"/>
    </xf>
    <xf numFmtId="0" fontId="116" fillId="0" borderId="39" xfId="0" applyFont="1" applyBorder="1" applyAlignment="1">
      <alignment horizontal="center"/>
    </xf>
    <xf numFmtId="0" fontId="115" fillId="12" borderId="40" xfId="0" applyFont="1" applyFill="1" applyBorder="1" applyAlignment="1">
      <alignment horizontal="center" vertical="center"/>
    </xf>
    <xf numFmtId="0" fontId="0" fillId="0" borderId="38" xfId="0" applyBorder="1"/>
    <xf numFmtId="0" fontId="0" fillId="9" borderId="42" xfId="0" applyFill="1" applyBorder="1" applyAlignment="1">
      <alignment horizontal="center"/>
    </xf>
    <xf numFmtId="0" fontId="120" fillId="9" borderId="42" xfId="0" applyFont="1" applyFill="1" applyBorder="1" applyAlignment="1">
      <alignment horizontal="center"/>
    </xf>
    <xf numFmtId="0" fontId="0" fillId="0" borderId="42" xfId="0" applyBorder="1"/>
    <xf numFmtId="0" fontId="0" fillId="8" borderId="33" xfId="0" applyFill="1" applyBorder="1" applyAlignment="1">
      <alignment vertical="center"/>
    </xf>
    <xf numFmtId="0" fontId="123" fillId="0" borderId="45" xfId="0" applyFont="1" applyBorder="1" applyAlignment="1">
      <alignment horizontal="center"/>
    </xf>
    <xf numFmtId="20" fontId="124" fillId="0" borderId="14" xfId="0" applyNumberFormat="1" applyFont="1" applyBorder="1" applyAlignment="1">
      <alignment horizontal="center" vertical="center"/>
    </xf>
    <xf numFmtId="20" fontId="124" fillId="0" borderId="14" xfId="0" quotePrefix="1" applyNumberFormat="1" applyFont="1" applyBorder="1" applyAlignment="1">
      <alignment horizontal="center" vertical="center"/>
    </xf>
    <xf numFmtId="0" fontId="115" fillId="12" borderId="48" xfId="0" applyFont="1" applyFill="1" applyBorder="1" applyAlignment="1">
      <alignment horizontal="center" vertical="center"/>
    </xf>
    <xf numFmtId="0" fontId="116" fillId="2" borderId="48" xfId="0" applyFont="1" applyFill="1" applyBorder="1" applyAlignment="1">
      <alignment horizontal="center"/>
    </xf>
    <xf numFmtId="0" fontId="116" fillId="10" borderId="48" xfId="0" applyFont="1" applyFill="1" applyBorder="1" applyAlignment="1">
      <alignment horizontal="center"/>
    </xf>
    <xf numFmtId="0" fontId="116" fillId="0" borderId="48" xfId="0" applyFont="1" applyBorder="1" applyAlignment="1">
      <alignment horizontal="center"/>
    </xf>
    <xf numFmtId="0" fontId="116" fillId="0" borderId="49" xfId="0" applyFont="1" applyBorder="1" applyAlignment="1">
      <alignment horizontal="center"/>
    </xf>
    <xf numFmtId="0" fontId="116" fillId="10" borderId="49" xfId="0" applyFont="1" applyFill="1" applyBorder="1" applyAlignment="1">
      <alignment horizontal="center"/>
    </xf>
    <xf numFmtId="0" fontId="116" fillId="0" borderId="47" xfId="0" applyFont="1" applyBorder="1" applyAlignment="1">
      <alignment horizontal="center"/>
    </xf>
    <xf numFmtId="0" fontId="116" fillId="0" borderId="50" xfId="0" applyFont="1" applyBorder="1" applyAlignment="1">
      <alignment horizontal="center"/>
    </xf>
    <xf numFmtId="0" fontId="115" fillId="12" borderId="47" xfId="0" applyFont="1" applyFill="1" applyBorder="1" applyAlignment="1">
      <alignment horizontal="center" vertical="center"/>
    </xf>
    <xf numFmtId="0" fontId="116" fillId="0" borderId="51" xfId="0" applyFont="1" applyBorder="1" applyAlignment="1">
      <alignment horizontal="center"/>
    </xf>
    <xf numFmtId="0" fontId="116" fillId="10" borderId="47" xfId="0" applyFont="1" applyFill="1" applyBorder="1" applyAlignment="1">
      <alignment horizontal="center"/>
    </xf>
    <xf numFmtId="0" fontId="116" fillId="10" borderId="50" xfId="0" applyFont="1" applyFill="1" applyBorder="1" applyAlignment="1">
      <alignment horizontal="center"/>
    </xf>
    <xf numFmtId="0" fontId="115" fillId="12" borderId="53" xfId="0" applyFont="1" applyFill="1" applyBorder="1" applyAlignment="1">
      <alignment horizontal="center" vertical="center"/>
    </xf>
    <xf numFmtId="0" fontId="116" fillId="0" borderId="53" xfId="0" applyFont="1" applyBorder="1" applyAlignment="1">
      <alignment horizontal="center"/>
    </xf>
    <xf numFmtId="0" fontId="116" fillId="0" borderId="52" xfId="0" applyFont="1" applyBorder="1" applyAlignment="1">
      <alignment horizontal="center"/>
    </xf>
    <xf numFmtId="0" fontId="245" fillId="12" borderId="53" xfId="0" applyFont="1" applyFill="1" applyBorder="1" applyAlignment="1">
      <alignment horizontal="center" vertical="center"/>
    </xf>
    <xf numFmtId="0" fontId="123" fillId="0" borderId="53" xfId="0" applyFont="1" applyBorder="1" applyAlignment="1">
      <alignment horizontal="center" vertical="center"/>
    </xf>
    <xf numFmtId="0" fontId="116" fillId="0" borderId="53" xfId="0" applyFont="1" applyBorder="1" applyAlignment="1">
      <alignment horizontal="center" vertical="center"/>
    </xf>
    <xf numFmtId="0" fontId="116" fillId="10" borderId="53" xfId="0" applyFont="1" applyFill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115" fillId="3" borderId="48" xfId="0" applyFont="1" applyFill="1" applyBorder="1" applyAlignment="1">
      <alignment horizontal="center" vertical="center"/>
    </xf>
    <xf numFmtId="0" fontId="245" fillId="3" borderId="46" xfId="0" applyFont="1" applyFill="1" applyBorder="1" applyAlignment="1">
      <alignment horizontal="center" vertical="center"/>
    </xf>
    <xf numFmtId="0" fontId="114" fillId="12" borderId="55" xfId="0" applyFont="1" applyFill="1" applyBorder="1" applyAlignment="1">
      <alignment vertical="center"/>
    </xf>
    <xf numFmtId="0" fontId="114" fillId="12" borderId="53" xfId="0" applyFont="1" applyFill="1" applyBorder="1" applyAlignment="1">
      <alignment vertical="center"/>
    </xf>
    <xf numFmtId="0" fontId="115" fillId="12" borderId="55" xfId="0" applyFont="1" applyFill="1" applyBorder="1" applyAlignment="1">
      <alignment horizontal="center" vertical="center"/>
    </xf>
    <xf numFmtId="0" fontId="116" fillId="0" borderId="48" xfId="0" applyFont="1" applyBorder="1"/>
    <xf numFmtId="0" fontId="116" fillId="0" borderId="55" xfId="0" applyFont="1" applyBorder="1" applyAlignment="1">
      <alignment horizontal="center"/>
    </xf>
    <xf numFmtId="0" fontId="116" fillId="2" borderId="55" xfId="0" applyFont="1" applyFill="1" applyBorder="1" applyAlignment="1">
      <alignment horizontal="center"/>
    </xf>
    <xf numFmtId="0" fontId="116" fillId="2" borderId="53" xfId="0" applyFont="1" applyFill="1" applyBorder="1" applyAlignment="1">
      <alignment horizontal="center"/>
    </xf>
    <xf numFmtId="0" fontId="116" fillId="10" borderId="55" xfId="0" applyFont="1" applyFill="1" applyBorder="1" applyAlignment="1">
      <alignment horizontal="center"/>
    </xf>
    <xf numFmtId="0" fontId="116" fillId="0" borderId="49" xfId="0" applyFont="1" applyBorder="1"/>
    <xf numFmtId="0" fontId="116" fillId="10" borderId="51" xfId="0" applyFont="1" applyFill="1" applyBorder="1" applyAlignment="1">
      <alignment horizontal="center"/>
    </xf>
    <xf numFmtId="0" fontId="116" fillId="5" borderId="51" xfId="0" applyFont="1" applyFill="1" applyBorder="1" applyAlignment="1">
      <alignment horizontal="center"/>
    </xf>
    <xf numFmtId="0" fontId="245" fillId="13" borderId="46" xfId="0" quotePrefix="1" applyFont="1" applyFill="1" applyBorder="1" applyAlignment="1">
      <alignment vertical="center"/>
    </xf>
    <xf numFmtId="0" fontId="245" fillId="13" borderId="46" xfId="0" applyFont="1" applyFill="1" applyBorder="1" applyAlignment="1">
      <alignment vertical="center"/>
    </xf>
    <xf numFmtId="0" fontId="115" fillId="3" borderId="47" xfId="0" applyFont="1" applyFill="1" applyBorder="1" applyAlignment="1">
      <alignment horizontal="center" vertical="center"/>
    </xf>
    <xf numFmtId="0" fontId="116" fillId="5" borderId="55" xfId="0" applyFont="1" applyFill="1" applyBorder="1" applyAlignment="1">
      <alignment horizontal="center"/>
    </xf>
    <xf numFmtId="0" fontId="0" fillId="0" borderId="48" xfId="0" applyBorder="1"/>
    <xf numFmtId="0" fontId="0" fillId="0" borderId="49" xfId="0" applyBorder="1"/>
    <xf numFmtId="14" fontId="115" fillId="3" borderId="48" xfId="0" applyNumberFormat="1" applyFont="1" applyFill="1" applyBorder="1" applyAlignment="1">
      <alignment vertical="center"/>
    </xf>
    <xf numFmtId="14" fontId="115" fillId="3" borderId="47" xfId="0" applyNumberFormat="1" applyFont="1" applyFill="1" applyBorder="1" applyAlignment="1">
      <alignment vertical="center"/>
    </xf>
    <xf numFmtId="14" fontId="115" fillId="3" borderId="46" xfId="0" applyNumberFormat="1" applyFont="1" applyFill="1" applyBorder="1" applyAlignment="1">
      <alignment vertical="center"/>
    </xf>
    <xf numFmtId="14" fontId="115" fillId="3" borderId="54" xfId="0" applyNumberFormat="1" applyFont="1" applyFill="1" applyBorder="1" applyAlignment="1">
      <alignment vertical="center"/>
    </xf>
    <xf numFmtId="0" fontId="245" fillId="12" borderId="48" xfId="0" applyFont="1" applyFill="1" applyBorder="1" applyAlignment="1">
      <alignment horizontal="center" vertical="center"/>
    </xf>
    <xf numFmtId="0" fontId="245" fillId="12" borderId="55" xfId="0" applyFont="1" applyFill="1" applyBorder="1" applyAlignment="1">
      <alignment horizontal="center" vertical="center"/>
    </xf>
    <xf numFmtId="0" fontId="123" fillId="10" borderId="47" xfId="0" applyFont="1" applyFill="1" applyBorder="1" applyAlignment="1">
      <alignment horizontal="center"/>
    </xf>
    <xf numFmtId="0" fontId="123" fillId="10" borderId="55" xfId="0" applyFont="1" applyFill="1" applyBorder="1" applyAlignment="1">
      <alignment horizontal="center"/>
    </xf>
    <xf numFmtId="0" fontId="123" fillId="0" borderId="47" xfId="0" applyFont="1" applyBorder="1" applyAlignment="1">
      <alignment horizontal="center"/>
    </xf>
    <xf numFmtId="0" fontId="123" fillId="0" borderId="55" xfId="0" applyFont="1" applyBorder="1" applyAlignment="1">
      <alignment horizontal="center"/>
    </xf>
    <xf numFmtId="0" fontId="123" fillId="2" borderId="53" xfId="0" applyFont="1" applyFill="1" applyBorder="1" applyAlignment="1">
      <alignment horizontal="center"/>
    </xf>
    <xf numFmtId="0" fontId="123" fillId="0" borderId="48" xfId="0" applyFont="1" applyBorder="1" applyAlignment="1">
      <alignment horizontal="center"/>
    </xf>
    <xf numFmtId="0" fontId="116" fillId="5" borderId="50" xfId="0" applyFont="1" applyFill="1" applyBorder="1" applyAlignment="1">
      <alignment horizontal="center"/>
    </xf>
    <xf numFmtId="0" fontId="125" fillId="0" borderId="48" xfId="0" applyFont="1" applyBorder="1" applyAlignment="1">
      <alignment vertical="center"/>
    </xf>
    <xf numFmtId="0" fontId="247" fillId="10" borderId="55" xfId="0" applyFont="1" applyFill="1" applyBorder="1" applyAlignment="1">
      <alignment horizontal="center"/>
    </xf>
    <xf numFmtId="0" fontId="247" fillId="10" borderId="48" xfId="0" applyFont="1" applyFill="1" applyBorder="1" applyAlignment="1">
      <alignment horizontal="center"/>
    </xf>
    <xf numFmtId="0" fontId="247" fillId="5" borderId="55" xfId="0" applyFont="1" applyFill="1" applyBorder="1" applyAlignment="1">
      <alignment horizontal="center"/>
    </xf>
    <xf numFmtId="0" fontId="247" fillId="0" borderId="55" xfId="0" applyFont="1" applyBorder="1" applyAlignment="1">
      <alignment horizontal="center"/>
    </xf>
    <xf numFmtId="0" fontId="251" fillId="10" borderId="51" xfId="0" applyFont="1" applyFill="1" applyBorder="1" applyAlignment="1">
      <alignment horizontal="center"/>
    </xf>
    <xf numFmtId="0" fontId="0" fillId="10" borderId="55" xfId="0" applyFill="1" applyBorder="1" applyAlignment="1">
      <alignment horizontal="center" vertical="center"/>
    </xf>
    <xf numFmtId="0" fontId="123" fillId="10" borderId="55" xfId="0" applyFont="1" applyFill="1" applyBorder="1" applyAlignment="1">
      <alignment horizontal="center" vertical="center"/>
    </xf>
    <xf numFmtId="0" fontId="116" fillId="10" borderId="55" xfId="0" applyFont="1" applyFill="1" applyBorder="1" applyAlignment="1">
      <alignment horizontal="center" vertical="center"/>
    </xf>
    <xf numFmtId="0" fontId="123" fillId="0" borderId="55" xfId="0" applyFont="1" applyBorder="1" applyAlignment="1">
      <alignment horizontal="center" vertical="center"/>
    </xf>
    <xf numFmtId="0" fontId="0" fillId="0" borderId="55" xfId="0" applyBorder="1"/>
    <xf numFmtId="0" fontId="115" fillId="3" borderId="48" xfId="0" quotePrefix="1" applyFont="1" applyFill="1" applyBorder="1" applyAlignment="1">
      <alignment horizontal="center" vertical="center"/>
    </xf>
    <xf numFmtId="0" fontId="115" fillId="3" borderId="47" xfId="0" quotePrefix="1" applyFont="1" applyFill="1" applyBorder="1" applyAlignment="1">
      <alignment horizontal="center" vertical="center"/>
    </xf>
    <xf numFmtId="0" fontId="245" fillId="12" borderId="47" xfId="0" applyFont="1" applyFill="1" applyBorder="1" applyAlignment="1">
      <alignment horizontal="center" vertical="center"/>
    </xf>
    <xf numFmtId="0" fontId="116" fillId="0" borderId="55" xfId="0" applyFont="1" applyBorder="1" applyAlignment="1">
      <alignment horizontal="center" vertical="center"/>
    </xf>
    <xf numFmtId="0" fontId="0" fillId="2" borderId="55" xfId="0" applyFill="1" applyBorder="1" applyAlignment="1">
      <alignment horizontal="center"/>
    </xf>
    <xf numFmtId="0" fontId="124" fillId="0" borderId="55" xfId="0" applyFont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124" fillId="0" borderId="55" xfId="0" applyFont="1" applyBorder="1" applyAlignment="1">
      <alignment horizontal="center"/>
    </xf>
    <xf numFmtId="0" fontId="247" fillId="2" borderId="55" xfId="0" applyFont="1" applyFill="1" applyBorder="1" applyAlignment="1">
      <alignment horizontal="center"/>
    </xf>
    <xf numFmtId="0" fontId="124" fillId="0" borderId="0" xfId="0" applyFont="1" applyAlignment="1">
      <alignment horizontal="left"/>
    </xf>
    <xf numFmtId="0" fontId="0" fillId="0" borderId="56" xfId="0" applyBorder="1" applyAlignment="1">
      <alignment horizontal="center"/>
    </xf>
    <xf numFmtId="0" fontId="0" fillId="10" borderId="55" xfId="0" applyFill="1" applyBorder="1" applyAlignment="1">
      <alignment horizontal="center"/>
    </xf>
    <xf numFmtId="0" fontId="0" fillId="10" borderId="0" xfId="0" applyFill="1"/>
    <xf numFmtId="0" fontId="116" fillId="10" borderId="37" xfId="0" applyFont="1" applyFill="1" applyBorder="1" applyAlignment="1">
      <alignment horizontal="center"/>
    </xf>
    <xf numFmtId="0" fontId="116" fillId="10" borderId="39" xfId="0" applyFont="1" applyFill="1" applyBorder="1" applyAlignment="1">
      <alignment horizontal="center"/>
    </xf>
    <xf numFmtId="0" fontId="116" fillId="2" borderId="47" xfId="0" applyFont="1" applyFill="1" applyBorder="1" applyAlignment="1">
      <alignment horizontal="center"/>
    </xf>
    <xf numFmtId="0" fontId="116" fillId="2" borderId="37" xfId="0" applyFont="1" applyFill="1" applyBorder="1" applyAlignment="1">
      <alignment horizontal="center"/>
    </xf>
    <xf numFmtId="0" fontId="116" fillId="2" borderId="50" xfId="0" applyFont="1" applyFill="1" applyBorder="1" applyAlignment="1">
      <alignment horizontal="center"/>
    </xf>
    <xf numFmtId="0" fontId="116" fillId="2" borderId="51" xfId="0" applyFont="1" applyFill="1" applyBorder="1" applyAlignment="1">
      <alignment horizontal="center"/>
    </xf>
    <xf numFmtId="0" fontId="116" fillId="2" borderId="49" xfId="0" applyFont="1" applyFill="1" applyBorder="1" applyAlignment="1">
      <alignment horizontal="center"/>
    </xf>
    <xf numFmtId="0" fontId="116" fillId="2" borderId="39" xfId="0" applyFont="1" applyFill="1" applyBorder="1" applyAlignment="1">
      <alignment horizontal="center"/>
    </xf>
    <xf numFmtId="0" fontId="123" fillId="2" borderId="55" xfId="0" applyFont="1" applyFill="1" applyBorder="1" applyAlignment="1">
      <alignment horizontal="center"/>
    </xf>
    <xf numFmtId="0" fontId="0" fillId="2" borderId="55" xfId="0" applyFill="1" applyBorder="1" applyAlignment="1">
      <alignment horizontal="center" vertical="center"/>
    </xf>
    <xf numFmtId="0" fontId="123" fillId="2" borderId="55" xfId="0" applyFont="1" applyFill="1" applyBorder="1" applyAlignment="1">
      <alignment horizontal="center" vertical="center"/>
    </xf>
    <xf numFmtId="0" fontId="116" fillId="2" borderId="55" xfId="0" applyFont="1" applyFill="1" applyBorder="1" applyAlignment="1">
      <alignment horizontal="center" vertical="center"/>
    </xf>
    <xf numFmtId="0" fontId="252" fillId="0" borderId="55" xfId="2639" applyBorder="1" applyAlignment="1">
      <alignment horizontal="center" vertical="center"/>
    </xf>
    <xf numFmtId="0" fontId="252" fillId="10" borderId="55" xfId="2639" applyFill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123" fillId="10" borderId="48" xfId="0" applyFont="1" applyFill="1" applyBorder="1" applyAlignment="1">
      <alignment horizontal="center"/>
    </xf>
    <xf numFmtId="0" fontId="119" fillId="6" borderId="9" xfId="0" applyFont="1" applyFill="1" applyBorder="1" applyAlignment="1">
      <alignment horizontal="center" vertical="center" wrapText="1"/>
    </xf>
    <xf numFmtId="0" fontId="116" fillId="0" borderId="55" xfId="0" applyFont="1" applyBorder="1"/>
    <xf numFmtId="0" fontId="124" fillId="3" borderId="55" xfId="0" applyFont="1" applyFill="1" applyBorder="1" applyAlignment="1">
      <alignment horizontal="center"/>
    </xf>
    <xf numFmtId="0" fontId="113" fillId="0" borderId="0" xfId="0" applyFont="1" applyAlignment="1">
      <alignment horizontal="left"/>
    </xf>
    <xf numFmtId="0" fontId="113" fillId="0" borderId="55" xfId="0" applyFont="1" applyBorder="1" applyAlignment="1">
      <alignment horizontal="center" vertical="center"/>
    </xf>
    <xf numFmtId="0" fontId="113" fillId="0" borderId="0" xfId="0" applyFont="1"/>
    <xf numFmtId="0" fontId="113" fillId="0" borderId="55" xfId="0" applyFont="1" applyBorder="1" applyAlignment="1">
      <alignment horizontal="center"/>
    </xf>
    <xf numFmtId="0" fontId="113" fillId="7" borderId="55" xfId="0" applyFont="1" applyFill="1" applyBorder="1" applyAlignment="1">
      <alignment horizontal="center"/>
    </xf>
    <xf numFmtId="0" fontId="113" fillId="0" borderId="0" xfId="0" applyFont="1" applyAlignment="1">
      <alignment horizontal="center"/>
    </xf>
    <xf numFmtId="0" fontId="113" fillId="4" borderId="55" xfId="0" applyFont="1" applyFill="1" applyBorder="1" applyAlignment="1">
      <alignment horizontal="center"/>
    </xf>
    <xf numFmtId="0" fontId="113" fillId="10" borderId="55" xfId="0" applyFont="1" applyFill="1" applyBorder="1" applyAlignment="1">
      <alignment horizontal="center"/>
    </xf>
    <xf numFmtId="0" fontId="113" fillId="2" borderId="55" xfId="0" applyFont="1" applyFill="1" applyBorder="1" applyAlignment="1">
      <alignment horizontal="center" vertical="center"/>
    </xf>
    <xf numFmtId="0" fontId="113" fillId="2" borderId="55" xfId="0" applyFont="1" applyFill="1" applyBorder="1" applyAlignment="1">
      <alignment horizontal="center"/>
    </xf>
    <xf numFmtId="0" fontId="112" fillId="0" borderId="55" xfId="0" applyFont="1" applyBorder="1" applyAlignment="1">
      <alignment horizontal="center"/>
    </xf>
    <xf numFmtId="0" fontId="253" fillId="0" borderId="55" xfId="0" applyFont="1" applyBorder="1" applyAlignment="1">
      <alignment horizontal="center" vertical="center"/>
    </xf>
    <xf numFmtId="49" fontId="124" fillId="0" borderId="55" xfId="0" applyNumberFormat="1" applyFont="1" applyBorder="1" applyAlignment="1">
      <alignment horizontal="center"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12" fillId="0" borderId="0" xfId="0" applyFont="1" applyAlignment="1">
      <alignment wrapText="1"/>
    </xf>
    <xf numFmtId="0" fontId="111" fillId="0" borderId="0" xfId="0" applyFont="1" applyAlignment="1">
      <alignment horizontal="left"/>
    </xf>
    <xf numFmtId="0" fontId="112" fillId="2" borderId="55" xfId="0" applyFont="1" applyFill="1" applyBorder="1" applyAlignment="1">
      <alignment horizontal="center"/>
    </xf>
    <xf numFmtId="49" fontId="124" fillId="2" borderId="55" xfId="0" applyNumberFormat="1" applyFont="1" applyFill="1" applyBorder="1" applyAlignment="1">
      <alignment horizontal="center" vertical="center"/>
    </xf>
    <xf numFmtId="0" fontId="110" fillId="0" borderId="0" xfId="0" applyFont="1" applyAlignment="1">
      <alignment horizontal="left"/>
    </xf>
    <xf numFmtId="0" fontId="109" fillId="0" borderId="0" xfId="0" applyFont="1" applyAlignment="1">
      <alignment horizontal="left"/>
    </xf>
    <xf numFmtId="0" fontId="124" fillId="2" borderId="55" xfId="0" applyFont="1" applyFill="1" applyBorder="1" applyAlignment="1">
      <alignment horizontal="center"/>
    </xf>
    <xf numFmtId="0" fontId="108" fillId="0" borderId="0" xfId="0" applyFont="1" applyAlignment="1">
      <alignment horizontal="left"/>
    </xf>
    <xf numFmtId="0" fontId="107" fillId="0" borderId="55" xfId="0" applyFont="1" applyBorder="1" applyAlignment="1">
      <alignment horizontal="center"/>
    </xf>
    <xf numFmtId="0" fontId="107" fillId="2" borderId="55" xfId="0" applyFont="1" applyFill="1" applyBorder="1" applyAlignment="1">
      <alignment horizontal="center"/>
    </xf>
    <xf numFmtId="0" fontId="106" fillId="0" borderId="0" xfId="0" applyFont="1" applyAlignment="1">
      <alignment horizontal="left"/>
    </xf>
    <xf numFmtId="0" fontId="105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104" fillId="0" borderId="0" xfId="0" applyFont="1" applyAlignment="1">
      <alignment horizontal="left"/>
    </xf>
    <xf numFmtId="0" fontId="113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103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245" fillId="12" borderId="55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102" fillId="0" borderId="55" xfId="0" applyFont="1" applyBorder="1" applyAlignment="1">
      <alignment horizontal="center"/>
    </xf>
    <xf numFmtId="0" fontId="113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01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113" fillId="0" borderId="55" xfId="0" applyFont="1" applyBorder="1" applyAlignment="1">
      <alignment horizontal="center" vertical="center"/>
    </xf>
    <xf numFmtId="0" fontId="100" fillId="0" borderId="0" xfId="0" applyFont="1" applyAlignment="1">
      <alignment horizontal="left"/>
    </xf>
    <xf numFmtId="0" fontId="113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99" fillId="0" borderId="55" xfId="0" applyFont="1" applyBorder="1" applyAlignment="1">
      <alignment horizontal="center"/>
    </xf>
    <xf numFmtId="0" fontId="99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102" fillId="2" borderId="55" xfId="0" applyFont="1" applyFill="1" applyBorder="1" applyAlignment="1">
      <alignment horizontal="center"/>
    </xf>
    <xf numFmtId="0" fontId="113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98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245" fillId="12" borderId="55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13" fillId="0" borderId="55" xfId="0" applyFont="1" applyBorder="1" applyAlignment="1">
      <alignment horizontal="center" vertical="center"/>
    </xf>
    <xf numFmtId="0" fontId="113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97" fillId="0" borderId="0" xfId="0" applyFont="1" applyAlignment="1">
      <alignment horizontal="left"/>
    </xf>
    <xf numFmtId="0" fontId="113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245" fillId="12" borderId="55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96" fillId="0" borderId="0" xfId="0" applyFont="1" applyAlignment="1">
      <alignment horizontal="left"/>
    </xf>
    <xf numFmtId="0" fontId="113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95" fillId="0" borderId="55" xfId="0" applyFont="1" applyBorder="1" applyAlignment="1">
      <alignment horizontal="center"/>
    </xf>
    <xf numFmtId="0" fontId="94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93" fillId="0" borderId="0" xfId="0" applyFont="1" applyAlignment="1">
      <alignment horizontal="left"/>
    </xf>
    <xf numFmtId="0" fontId="113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92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91" fillId="0" borderId="0" xfId="0" applyFont="1" applyAlignment="1">
      <alignment horizontal="left"/>
    </xf>
    <xf numFmtId="0" fontId="91" fillId="0" borderId="55" xfId="0" applyFont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90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9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88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87" fillId="0" borderId="0" xfId="0" applyFont="1" applyAlignment="1">
      <alignment horizontal="left"/>
    </xf>
    <xf numFmtId="0" fontId="256" fillId="2" borderId="55" xfId="0" applyFont="1" applyFill="1" applyBorder="1" applyAlignment="1">
      <alignment horizontal="center"/>
    </xf>
    <xf numFmtId="49" fontId="256" fillId="2" borderId="55" xfId="0" applyNumberFormat="1" applyFont="1" applyFill="1" applyBorder="1" applyAlignment="1">
      <alignment horizontal="center" vertical="center"/>
    </xf>
    <xf numFmtId="0" fontId="120" fillId="2" borderId="55" xfId="0" applyFont="1" applyFill="1" applyBorder="1" applyAlignment="1">
      <alignment horizontal="center"/>
    </xf>
    <xf numFmtId="0" fontId="86" fillId="0" borderId="55" xfId="0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85" fillId="0" borderId="55" xfId="0" applyFont="1" applyBorder="1" applyAlignment="1">
      <alignment horizontal="center"/>
    </xf>
    <xf numFmtId="0" fontId="85" fillId="0" borderId="0" xfId="0" applyFont="1" applyAlignment="1">
      <alignment horizontal="left"/>
    </xf>
    <xf numFmtId="0" fontId="84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83" fillId="0" borderId="0" xfId="0" applyFont="1" applyAlignment="1">
      <alignment horizontal="left"/>
    </xf>
    <xf numFmtId="0" fontId="113" fillId="0" borderId="55" xfId="0" applyFont="1" applyBorder="1" applyAlignment="1">
      <alignment horizontal="center"/>
    </xf>
    <xf numFmtId="0" fontId="245" fillId="12" borderId="55" xfId="0" applyFont="1" applyFill="1" applyBorder="1" applyAlignment="1">
      <alignment horizontal="center" vertical="center"/>
    </xf>
    <xf numFmtId="0" fontId="245" fillId="12" borderId="48" xfId="0" applyFont="1" applyFill="1" applyBorder="1" applyAlignment="1">
      <alignment horizontal="center" vertical="center"/>
    </xf>
    <xf numFmtId="0" fontId="245" fillId="12" borderId="47" xfId="0" applyFont="1" applyFill="1" applyBorder="1" applyAlignment="1">
      <alignment horizontal="center" vertical="center"/>
    </xf>
    <xf numFmtId="0" fontId="115" fillId="3" borderId="48" xfId="0" quotePrefix="1" applyFont="1" applyFill="1" applyBorder="1" applyAlignment="1">
      <alignment horizontal="center" vertical="center"/>
    </xf>
    <xf numFmtId="0" fontId="115" fillId="3" borderId="47" xfId="0" quotePrefix="1" applyFont="1" applyFill="1" applyBorder="1" applyAlignment="1">
      <alignment horizontal="center" vertical="center"/>
    </xf>
    <xf numFmtId="0" fontId="115" fillId="3" borderId="48" xfId="0" applyFont="1" applyFill="1" applyBorder="1" applyAlignment="1">
      <alignment horizontal="center" vertical="center"/>
    </xf>
    <xf numFmtId="0" fontId="115" fillId="3" borderId="47" xfId="0" applyFont="1" applyFill="1" applyBorder="1" applyAlignment="1">
      <alignment horizontal="center" vertical="center"/>
    </xf>
    <xf numFmtId="0" fontId="245" fillId="3" borderId="46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21" fillId="0" borderId="0" xfId="0" applyFont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2" fillId="0" borderId="0" xfId="0" applyFont="1" applyAlignment="1">
      <alignment horizontal="left"/>
    </xf>
    <xf numFmtId="0" fontId="115" fillId="2" borderId="55" xfId="0" applyFont="1" applyFill="1" applyBorder="1" applyAlignment="1">
      <alignment horizontal="center" vertical="center"/>
    </xf>
    <xf numFmtId="0" fontId="115" fillId="2" borderId="53" xfId="0" applyFont="1" applyFill="1" applyBorder="1" applyAlignment="1">
      <alignment horizontal="center" vertical="center"/>
    </xf>
    <xf numFmtId="0" fontId="81" fillId="0" borderId="0" xfId="0" applyFont="1" applyAlignment="1">
      <alignment horizontal="left"/>
    </xf>
    <xf numFmtId="0" fontId="116" fillId="0" borderId="43" xfId="0" applyFont="1" applyBorder="1" applyAlignment="1">
      <alignment horizontal="center"/>
    </xf>
    <xf numFmtId="0" fontId="116" fillId="0" borderId="57" xfId="0" applyFont="1" applyBorder="1" applyAlignment="1">
      <alignment horizontal="center"/>
    </xf>
    <xf numFmtId="0" fontId="116" fillId="2" borderId="43" xfId="0" applyFont="1" applyFill="1" applyBorder="1" applyAlignment="1">
      <alignment horizontal="center"/>
    </xf>
    <xf numFmtId="0" fontId="116" fillId="2" borderId="36" xfId="0" applyFont="1" applyFill="1" applyBorder="1" applyAlignment="1">
      <alignment horizontal="center"/>
    </xf>
    <xf numFmtId="0" fontId="116" fillId="2" borderId="57" xfId="0" applyFont="1" applyFill="1" applyBorder="1" applyAlignment="1">
      <alignment horizontal="center"/>
    </xf>
    <xf numFmtId="0" fontId="0" fillId="0" borderId="51" xfId="0" applyBorder="1"/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0" fillId="0" borderId="0" xfId="0" applyFont="1" applyAlignment="1">
      <alignment horizontal="left"/>
    </xf>
    <xf numFmtId="0" fontId="79" fillId="0" borderId="0" xfId="0" applyFont="1" applyAlignment="1">
      <alignment horizontal="left"/>
    </xf>
    <xf numFmtId="0" fontId="113" fillId="0" borderId="55" xfId="0" applyFont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78" fillId="0" borderId="0" xfId="0" applyFont="1" applyAlignment="1">
      <alignment horizontal="left"/>
    </xf>
    <xf numFmtId="0" fontId="78" fillId="0" borderId="55" xfId="0" applyFont="1" applyBorder="1" applyAlignment="1">
      <alignment horizontal="center"/>
    </xf>
    <xf numFmtId="0" fontId="124" fillId="2" borderId="55" xfId="0" quotePrefix="1" applyFont="1" applyFill="1" applyBorder="1" applyAlignment="1">
      <alignment horizontal="center"/>
    </xf>
    <xf numFmtId="0" fontId="108" fillId="2" borderId="55" xfId="0" applyFont="1" applyFill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77" fillId="0" borderId="55" xfId="0" applyFont="1" applyBorder="1" applyAlignment="1">
      <alignment horizontal="center"/>
    </xf>
    <xf numFmtId="0" fontId="76" fillId="0" borderId="55" xfId="0" applyFont="1" applyBorder="1" applyAlignment="1">
      <alignment horizontal="center"/>
    </xf>
    <xf numFmtId="0" fontId="76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75" fillId="0" borderId="0" xfId="0" applyFont="1" applyAlignment="1">
      <alignment horizontal="left"/>
    </xf>
    <xf numFmtId="0" fontId="78" fillId="2" borderId="55" xfId="0" applyFont="1" applyFill="1" applyBorder="1" applyAlignment="1">
      <alignment horizontal="center"/>
    </xf>
    <xf numFmtId="0" fontId="74" fillId="0" borderId="0" xfId="0" applyFont="1" applyAlignment="1">
      <alignment horizontal="left"/>
    </xf>
    <xf numFmtId="0" fontId="73" fillId="0" borderId="55" xfId="0" applyFont="1" applyBorder="1" applyAlignment="1">
      <alignment horizontal="center"/>
    </xf>
    <xf numFmtId="0" fontId="73" fillId="0" borderId="0" xfId="0" applyFont="1" applyAlignment="1">
      <alignment horizontal="left"/>
    </xf>
    <xf numFmtId="0" fontId="73" fillId="0" borderId="55" xfId="0" applyFont="1" applyBorder="1" applyAlignment="1">
      <alignment horizontal="center" vertical="center"/>
    </xf>
    <xf numFmtId="0" fontId="72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71" fillId="0" borderId="0" xfId="0" applyFont="1" applyAlignment="1">
      <alignment horizontal="left"/>
    </xf>
    <xf numFmtId="0" fontId="71" fillId="0" borderId="55" xfId="0" applyFont="1" applyBorder="1"/>
    <xf numFmtId="0" fontId="70" fillId="0" borderId="0" xfId="0" applyFont="1" applyAlignment="1">
      <alignment horizontal="left"/>
    </xf>
    <xf numFmtId="0" fontId="69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68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67" fillId="0" borderId="0" xfId="0" applyFont="1" applyAlignment="1">
      <alignment horizontal="left"/>
    </xf>
    <xf numFmtId="0" fontId="66" fillId="0" borderId="0" xfId="0" applyFont="1" applyAlignment="1">
      <alignment horizontal="left"/>
    </xf>
    <xf numFmtId="0" fontId="0" fillId="0" borderId="55" xfId="0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65" fillId="0" borderId="55" xfId="0" applyFont="1" applyBorder="1" applyAlignment="1">
      <alignment horizontal="center"/>
    </xf>
    <xf numFmtId="0" fontId="65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64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116" fillId="0" borderId="55" xfId="0" applyFont="1" applyFill="1" applyBorder="1" applyAlignment="1">
      <alignment horizontal="center"/>
    </xf>
    <xf numFmtId="0" fontId="113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13" fillId="0" borderId="55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63" fillId="0" borderId="0" xfId="0" applyFont="1" applyAlignment="1">
      <alignment horizontal="left"/>
    </xf>
    <xf numFmtId="0" fontId="63" fillId="0" borderId="55" xfId="0" applyFont="1" applyBorder="1" applyAlignment="1">
      <alignment horizontal="center" vertical="center"/>
    </xf>
    <xf numFmtId="0" fontId="63" fillId="0" borderId="55" xfId="0" applyFont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62" fillId="0" borderId="0" xfId="0" applyFont="1" applyAlignment="1">
      <alignment horizontal="left"/>
    </xf>
    <xf numFmtId="0" fontId="62" fillId="0" borderId="55" xfId="0" applyFont="1" applyBorder="1" applyAlignment="1">
      <alignment horizontal="center"/>
    </xf>
    <xf numFmtId="0" fontId="61" fillId="0" borderId="55" xfId="0" quotePrefix="1" applyFont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60" fillId="0" borderId="55" xfId="0" applyFont="1" applyBorder="1" applyAlignment="1">
      <alignment horizontal="center"/>
    </xf>
    <xf numFmtId="0" fontId="60" fillId="0" borderId="0" xfId="0" applyFont="1" applyAlignment="1">
      <alignment horizontal="left"/>
    </xf>
    <xf numFmtId="0" fontId="116" fillId="5" borderId="48" xfId="0" applyFont="1" applyFill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59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58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57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56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55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54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113" fillId="0" borderId="55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53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52" fillId="0" borderId="0" xfId="0" applyFont="1" applyAlignment="1">
      <alignment horizontal="left"/>
    </xf>
    <xf numFmtId="0" fontId="52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51" fillId="0" borderId="0" xfId="0" applyFont="1" applyAlignment="1">
      <alignment horizontal="left"/>
    </xf>
    <xf numFmtId="0" fontId="0" fillId="0" borderId="55" xfId="0" applyBorder="1" applyAlignment="1">
      <alignment horizontal="center"/>
    </xf>
    <xf numFmtId="0" fontId="50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48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47" fillId="0" borderId="55" xfId="0" applyFont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245" fillId="12" borderId="55" xfId="0" applyFont="1" applyFill="1" applyBorder="1" applyAlignment="1">
      <alignment horizontal="center" vertical="center"/>
    </xf>
    <xf numFmtId="0" fontId="245" fillId="12" borderId="48" xfId="0" applyFont="1" applyFill="1" applyBorder="1" applyAlignment="1">
      <alignment horizontal="center" vertical="center"/>
    </xf>
    <xf numFmtId="0" fontId="245" fillId="12" borderId="47" xfId="0" applyFont="1" applyFill="1" applyBorder="1" applyAlignment="1">
      <alignment horizontal="center" vertical="center"/>
    </xf>
    <xf numFmtId="0" fontId="115" fillId="3" borderId="48" xfId="0" quotePrefix="1" applyFont="1" applyFill="1" applyBorder="1" applyAlignment="1">
      <alignment horizontal="center" vertical="center"/>
    </xf>
    <xf numFmtId="0" fontId="115" fillId="3" borderId="47" xfId="0" quotePrefix="1" applyFont="1" applyFill="1" applyBorder="1" applyAlignment="1">
      <alignment horizontal="center" vertical="center"/>
    </xf>
    <xf numFmtId="0" fontId="115" fillId="3" borderId="48" xfId="0" applyFont="1" applyFill="1" applyBorder="1" applyAlignment="1">
      <alignment horizontal="center" vertical="center"/>
    </xf>
    <xf numFmtId="0" fontId="115" fillId="3" borderId="47" xfId="0" applyFont="1" applyFill="1" applyBorder="1" applyAlignment="1">
      <alignment horizontal="center" vertical="center"/>
    </xf>
    <xf numFmtId="0" fontId="245" fillId="3" borderId="46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21" fillId="0" borderId="0" xfId="0" applyFont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6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/>
    <xf numFmtId="0" fontId="0" fillId="2" borderId="0" xfId="0" applyFill="1"/>
    <xf numFmtId="0" fontId="0" fillId="0" borderId="55" xfId="0" applyBorder="1" applyAlignment="1">
      <alignment horizontal="center" vertical="center"/>
    </xf>
    <xf numFmtId="0" fontId="44" fillId="0" borderId="0" xfId="0" applyFont="1" applyAlignment="1">
      <alignment horizontal="left"/>
    </xf>
    <xf numFmtId="0" fontId="43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42" fillId="0" borderId="0" xfId="0" applyFont="1" applyAlignment="1">
      <alignment horizontal="left"/>
    </xf>
    <xf numFmtId="0" fontId="42" fillId="0" borderId="55" xfId="0" applyFont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41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40" fillId="0" borderId="55" xfId="0" applyFont="1" applyBorder="1" applyAlignment="1">
      <alignment horizontal="center"/>
    </xf>
    <xf numFmtId="0" fontId="40" fillId="0" borderId="0" xfId="0" applyFont="1" applyAlignment="1">
      <alignment horizontal="left"/>
    </xf>
    <xf numFmtId="0" fontId="40" fillId="10" borderId="0" xfId="0" applyFont="1" applyFill="1" applyAlignment="1">
      <alignment horizontal="left"/>
    </xf>
    <xf numFmtId="0" fontId="40" fillId="0" borderId="55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/>
    </xf>
    <xf numFmtId="0" fontId="39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38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37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36" fillId="0" borderId="0" xfId="0" applyFont="1" applyAlignment="1">
      <alignment horizontal="left"/>
    </xf>
    <xf numFmtId="0" fontId="35" fillId="0" borderId="55" xfId="0" applyFont="1" applyBorder="1" applyAlignment="1">
      <alignment horizontal="center"/>
    </xf>
    <xf numFmtId="0" fontId="35" fillId="0" borderId="0" xfId="0" applyFont="1"/>
    <xf numFmtId="0" fontId="35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34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33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30" fillId="0" borderId="55" xfId="0" applyFont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29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28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26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25" fillId="0" borderId="55" xfId="0" applyFont="1" applyBorder="1" applyAlignment="1">
      <alignment horizontal="center"/>
    </xf>
    <xf numFmtId="0" fontId="25" fillId="0" borderId="0" xfId="0" applyFont="1"/>
    <xf numFmtId="0" fontId="24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21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55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17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16" fillId="0" borderId="55" xfId="0" applyFont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11" fillId="0" borderId="0" xfId="0" applyFont="1"/>
    <xf numFmtId="0" fontId="0" fillId="0" borderId="55" xfId="0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8" fillId="0" borderId="55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7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6" fillId="0" borderId="55" xfId="0" applyFont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55" xfId="0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55" xfId="0" applyBorder="1" applyAlignment="1">
      <alignment horizontal="center" vertical="center"/>
    </xf>
    <xf numFmtId="0" fontId="1" fillId="0" borderId="55" xfId="0" applyFont="1" applyBorder="1" applyAlignment="1">
      <alignment horizontal="center"/>
    </xf>
    <xf numFmtId="0" fontId="245" fillId="12" borderId="55" xfId="0" applyFont="1" applyFill="1" applyBorder="1" applyAlignment="1">
      <alignment horizontal="center" vertical="center"/>
    </xf>
    <xf numFmtId="0" fontId="245" fillId="12" borderId="48" xfId="0" applyFont="1" applyFill="1" applyBorder="1" applyAlignment="1">
      <alignment horizontal="center" vertical="center"/>
    </xf>
    <xf numFmtId="0" fontId="245" fillId="12" borderId="47" xfId="0" applyFont="1" applyFill="1" applyBorder="1" applyAlignment="1">
      <alignment horizontal="center" vertical="center"/>
    </xf>
    <xf numFmtId="0" fontId="245" fillId="12" borderId="46" xfId="0" applyFont="1" applyFill="1" applyBorder="1" applyAlignment="1">
      <alignment horizontal="center" vertical="center"/>
    </xf>
    <xf numFmtId="0" fontId="115" fillId="3" borderId="48" xfId="0" quotePrefix="1" applyFont="1" applyFill="1" applyBorder="1" applyAlignment="1">
      <alignment horizontal="center" vertical="center"/>
    </xf>
    <xf numFmtId="0" fontId="115" fillId="3" borderId="47" xfId="0" quotePrefix="1" applyFont="1" applyFill="1" applyBorder="1" applyAlignment="1">
      <alignment horizontal="center" vertical="center"/>
    </xf>
    <xf numFmtId="0" fontId="115" fillId="13" borderId="55" xfId="0" quotePrefix="1" applyFont="1" applyFill="1" applyBorder="1" applyAlignment="1">
      <alignment horizontal="center" vertical="center"/>
    </xf>
    <xf numFmtId="0" fontId="115" fillId="13" borderId="48" xfId="0" quotePrefix="1" applyFont="1" applyFill="1" applyBorder="1" applyAlignment="1">
      <alignment horizontal="center" vertical="center"/>
    </xf>
    <xf numFmtId="0" fontId="115" fillId="13" borderId="47" xfId="0" quotePrefix="1" applyFont="1" applyFill="1" applyBorder="1" applyAlignment="1">
      <alignment horizontal="center" vertical="center"/>
    </xf>
    <xf numFmtId="0" fontId="115" fillId="13" borderId="46" xfId="0" quotePrefix="1" applyFont="1" applyFill="1" applyBorder="1" applyAlignment="1">
      <alignment horizontal="center" vertical="center"/>
    </xf>
    <xf numFmtId="0" fontId="115" fillId="3" borderId="46" xfId="0" quotePrefix="1" applyFont="1" applyFill="1" applyBorder="1" applyAlignment="1">
      <alignment horizontal="center" vertical="center"/>
    </xf>
    <xf numFmtId="0" fontId="115" fillId="3" borderId="55" xfId="0" quotePrefix="1" applyFont="1" applyFill="1" applyBorder="1" applyAlignment="1">
      <alignment horizontal="center" vertical="center"/>
    </xf>
    <xf numFmtId="0" fontId="115" fillId="7" borderId="10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3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248" fillId="12" borderId="48" xfId="0" applyNumberFormat="1" applyFont="1" applyFill="1" applyBorder="1" applyAlignment="1">
      <alignment horizontal="center" vertical="center"/>
    </xf>
    <xf numFmtId="14" fontId="248" fillId="12" borderId="47" xfId="0" applyNumberFormat="1" applyFont="1" applyFill="1" applyBorder="1" applyAlignment="1">
      <alignment horizontal="center" vertical="center"/>
    </xf>
    <xf numFmtId="14" fontId="248" fillId="12" borderId="46" xfId="0" applyNumberFormat="1" applyFont="1" applyFill="1" applyBorder="1" applyAlignment="1">
      <alignment horizontal="center" vertical="center"/>
    </xf>
    <xf numFmtId="14" fontId="248" fillId="12" borderId="54" xfId="0" applyNumberFormat="1" applyFont="1" applyFill="1" applyBorder="1" applyAlignment="1">
      <alignment horizontal="center" vertical="center"/>
    </xf>
    <xf numFmtId="0" fontId="115" fillId="7" borderId="0" xfId="0" applyFon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245" fillId="13" borderId="48" xfId="0" quotePrefix="1" applyFont="1" applyFill="1" applyBorder="1" applyAlignment="1">
      <alignment horizontal="center" vertical="center"/>
    </xf>
    <xf numFmtId="0" fontId="245" fillId="13" borderId="46" xfId="0" quotePrefix="1" applyFont="1" applyFill="1" applyBorder="1" applyAlignment="1">
      <alignment horizontal="center" vertical="center"/>
    </xf>
    <xf numFmtId="0" fontId="245" fillId="13" borderId="54" xfId="0" quotePrefix="1" applyFont="1" applyFill="1" applyBorder="1" applyAlignment="1">
      <alignment horizontal="center" vertical="center"/>
    </xf>
    <xf numFmtId="0" fontId="248" fillId="12" borderId="48" xfId="0" applyFont="1" applyFill="1" applyBorder="1" applyAlignment="1">
      <alignment horizontal="center" vertical="center"/>
    </xf>
    <xf numFmtId="0" fontId="248" fillId="12" borderId="47" xfId="0" applyFont="1" applyFill="1" applyBorder="1" applyAlignment="1">
      <alignment horizontal="center" vertical="center"/>
    </xf>
    <xf numFmtId="0" fontId="114" fillId="12" borderId="48" xfId="0" applyFont="1" applyFill="1" applyBorder="1" applyAlignment="1">
      <alignment horizontal="center" vertical="center"/>
    </xf>
    <xf numFmtId="0" fontId="114" fillId="12" borderId="46" xfId="0" applyFont="1" applyFill="1" applyBorder="1" applyAlignment="1">
      <alignment horizontal="center" vertical="center"/>
    </xf>
    <xf numFmtId="0" fontId="114" fillId="12" borderId="54" xfId="0" applyFont="1" applyFill="1" applyBorder="1" applyAlignment="1">
      <alignment horizontal="center" vertical="center"/>
    </xf>
    <xf numFmtId="14" fontId="115" fillId="3" borderId="55" xfId="0" quotePrefix="1" applyNumberFormat="1" applyFont="1" applyFill="1" applyBorder="1" applyAlignment="1">
      <alignment horizontal="center" vertical="center"/>
    </xf>
    <xf numFmtId="0" fontId="115" fillId="3" borderId="48" xfId="0" applyFont="1" applyFill="1" applyBorder="1" applyAlignment="1">
      <alignment horizontal="center" vertical="center"/>
    </xf>
    <xf numFmtId="0" fontId="115" fillId="3" borderId="47" xfId="0" applyFont="1" applyFill="1" applyBorder="1" applyAlignment="1">
      <alignment horizontal="center" vertical="center"/>
    </xf>
    <xf numFmtId="14" fontId="115" fillId="3" borderId="47" xfId="0" quotePrefix="1" applyNumberFormat="1" applyFont="1" applyFill="1" applyBorder="1" applyAlignment="1">
      <alignment horizontal="center" vertical="center"/>
    </xf>
    <xf numFmtId="14" fontId="115" fillId="3" borderId="46" xfId="0" quotePrefix="1" applyNumberFormat="1" applyFont="1" applyFill="1" applyBorder="1" applyAlignment="1">
      <alignment horizontal="center" vertical="center"/>
    </xf>
    <xf numFmtId="14" fontId="115" fillId="3" borderId="53" xfId="0" quotePrefix="1" applyNumberFormat="1" applyFont="1" applyFill="1" applyBorder="1" applyAlignment="1">
      <alignment horizontal="center" vertical="center"/>
    </xf>
    <xf numFmtId="0" fontId="115" fillId="13" borderId="41" xfId="0" quotePrefix="1" applyFont="1" applyFill="1" applyBorder="1" applyAlignment="1">
      <alignment horizontal="center" vertical="center"/>
    </xf>
    <xf numFmtId="0" fontId="245" fillId="13" borderId="55" xfId="0" quotePrefix="1" applyFont="1" applyFill="1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249" fillId="12" borderId="48" xfId="0" applyFont="1" applyFill="1" applyBorder="1" applyAlignment="1">
      <alignment horizontal="center" vertical="center"/>
    </xf>
    <xf numFmtId="0" fontId="249" fillId="12" borderId="47" xfId="0" applyFont="1" applyFill="1" applyBorder="1" applyAlignment="1">
      <alignment horizontal="center" vertical="center"/>
    </xf>
    <xf numFmtId="0" fontId="245" fillId="3" borderId="46" xfId="0" applyFont="1" applyFill="1" applyBorder="1" applyAlignment="1">
      <alignment horizontal="center" vertical="center"/>
    </xf>
    <xf numFmtId="0" fontId="245" fillId="3" borderId="47" xfId="0" applyFont="1" applyFill="1" applyBorder="1" applyAlignment="1">
      <alignment horizontal="center" vertical="center"/>
    </xf>
    <xf numFmtId="0" fontId="115" fillId="3" borderId="55" xfId="0" applyFont="1" applyFill="1" applyBorder="1" applyAlignment="1">
      <alignment horizontal="center" vertical="center"/>
    </xf>
    <xf numFmtId="0" fontId="115" fillId="3" borderId="53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21" fillId="0" borderId="0" xfId="0" applyFont="1" applyAlignment="1">
      <alignment horizontal="center" vertical="center"/>
    </xf>
    <xf numFmtId="0" fontId="245" fillId="13" borderId="47" xfId="0" applyFont="1" applyFill="1" applyBorder="1" applyAlignment="1">
      <alignment horizontal="center" vertical="center"/>
    </xf>
    <xf numFmtId="0" fontId="245" fillId="13" borderId="53" xfId="0" quotePrefix="1" applyFont="1" applyFill="1" applyBorder="1" applyAlignment="1">
      <alignment horizontal="center" vertical="center"/>
    </xf>
    <xf numFmtId="0" fontId="249" fillId="12" borderId="55" xfId="0" applyFont="1" applyFill="1" applyBorder="1" applyAlignment="1">
      <alignment horizontal="center" vertical="center"/>
    </xf>
    <xf numFmtId="0" fontId="245" fillId="13" borderId="47" xfId="0" quotePrefix="1" applyFont="1" applyFill="1" applyBorder="1" applyAlignment="1">
      <alignment horizontal="center" vertical="center"/>
    </xf>
    <xf numFmtId="0" fontId="245" fillId="3" borderId="48" xfId="0" applyFont="1" applyFill="1" applyBorder="1" applyAlignment="1">
      <alignment horizontal="center" vertical="center"/>
    </xf>
    <xf numFmtId="0" fontId="249" fillId="12" borderId="53" xfId="0" applyFont="1" applyFill="1" applyBorder="1" applyAlignment="1">
      <alignment horizontal="center" vertical="center"/>
    </xf>
    <xf numFmtId="0" fontId="245" fillId="13" borderId="55" xfId="0" applyFont="1" applyFill="1" applyBorder="1" applyAlignment="1">
      <alignment horizontal="center" vertical="center"/>
    </xf>
    <xf numFmtId="14" fontId="248" fillId="12" borderId="48" xfId="0" quotePrefix="1" applyNumberFormat="1" applyFont="1" applyFill="1" applyBorder="1" applyAlignment="1">
      <alignment horizontal="center" vertical="center"/>
    </xf>
    <xf numFmtId="14" fontId="248" fillId="12" borderId="47" xfId="0" quotePrefix="1" applyNumberFormat="1" applyFont="1" applyFill="1" applyBorder="1" applyAlignment="1">
      <alignment horizontal="center" vertical="center"/>
    </xf>
    <xf numFmtId="0" fontId="0" fillId="8" borderId="55" xfId="0" applyFill="1" applyBorder="1" applyAlignment="1">
      <alignment horizontal="center" vertical="center"/>
    </xf>
    <xf numFmtId="0" fontId="0" fillId="8" borderId="53" xfId="0" applyFill="1" applyBorder="1" applyAlignment="1">
      <alignment horizontal="center" vertical="center"/>
    </xf>
    <xf numFmtId="14" fontId="115" fillId="3" borderId="48" xfId="0" applyNumberFormat="1" applyFont="1" applyFill="1" applyBorder="1" applyAlignment="1">
      <alignment horizontal="center" vertical="center"/>
    </xf>
    <xf numFmtId="14" fontId="115" fillId="3" borderId="47" xfId="0" applyNumberFormat="1" applyFont="1" applyFill="1" applyBorder="1" applyAlignment="1">
      <alignment horizontal="center" vertical="center"/>
    </xf>
    <xf numFmtId="14" fontId="248" fillId="12" borderId="55" xfId="0" quotePrefix="1" applyNumberFormat="1" applyFont="1" applyFill="1" applyBorder="1" applyAlignment="1">
      <alignment horizontal="center" vertical="center"/>
    </xf>
    <xf numFmtId="14" fontId="248" fillId="12" borderId="55" xfId="0" applyNumberFormat="1" applyFont="1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14" fontId="115" fillId="3" borderId="48" xfId="0" quotePrefix="1" applyNumberFormat="1" applyFont="1" applyFill="1" applyBorder="1" applyAlignment="1">
      <alignment horizontal="center" vertical="center"/>
    </xf>
    <xf numFmtId="14" fontId="115" fillId="3" borderId="54" xfId="0" applyNumberFormat="1" applyFont="1" applyFill="1" applyBorder="1" applyAlignment="1">
      <alignment horizontal="center" vertical="center"/>
    </xf>
    <xf numFmtId="14" fontId="248" fillId="12" borderId="54" xfId="0" quotePrefix="1" applyNumberFormat="1" applyFont="1" applyFill="1" applyBorder="1" applyAlignment="1">
      <alignment horizontal="center" vertical="center"/>
    </xf>
    <xf numFmtId="0" fontId="117" fillId="4" borderId="3" xfId="0" applyFont="1" applyFill="1" applyBorder="1" applyAlignment="1">
      <alignment horizontal="center" vertical="center"/>
    </xf>
    <xf numFmtId="0" fontId="254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24" fillId="3" borderId="43" xfId="0" applyFont="1" applyFill="1" applyBorder="1" applyAlignment="1">
      <alignment horizontal="center" vertical="center" wrapText="1"/>
    </xf>
    <xf numFmtId="0" fontId="124" fillId="3" borderId="56" xfId="0" applyFont="1" applyFill="1" applyBorder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4" fillId="3" borderId="55" xfId="0" applyFont="1" applyFill="1" applyBorder="1" applyAlignment="1">
      <alignment horizontal="center" vertical="center" wrapText="1"/>
    </xf>
    <xf numFmtId="0" fontId="124" fillId="3" borderId="55" xfId="0" applyFont="1" applyFill="1" applyBorder="1" applyAlignment="1">
      <alignment horizontal="center" vertical="center"/>
    </xf>
    <xf numFmtId="0" fontId="112" fillId="0" borderId="0" xfId="0" applyFont="1" applyAlignment="1">
      <alignment horizontal="center" vertical="center" wrapText="1"/>
    </xf>
  </cellXfs>
  <cellStyles count="2640">
    <cellStyle name="%" xfId="7" xr:uid="{00000000-0005-0000-0000-000000000000}"/>
    <cellStyle name="% 2" xfId="644" xr:uid="{00000000-0005-0000-0000-000001000000}"/>
    <cellStyle name="%_02.postot" xfId="645" xr:uid="{00000000-0005-0000-0000-000002000000}"/>
    <cellStyle name="%_SUMPOS JUL" xfId="646" xr:uid="{00000000-0005-0000-0000-000003000000}"/>
    <cellStyle name="､@?E･ﾍｺﾞｸｹ､fLIST" xfId="8" xr:uid="{00000000-0005-0000-0000-000004000000}"/>
    <cellStyle name="､@ｯ・､ｭ､ " xfId="9" xr:uid="{00000000-0005-0000-0000-000005000000}"/>
    <cellStyle name="､@ｯ・･ﾍｺﾞｸｹ､fLIST1" xfId="10" xr:uid="{00000000-0005-0000-0000-000006000000}"/>
    <cellStyle name="､@ｯ・･ﾍｺﾞｸｹ､fLIST5" xfId="11" xr:uid="{00000000-0005-0000-0000-000007000000}"/>
    <cellStyle name="､@ｯ・･ﾍｺﾞｸｹ､fLISTI" xfId="12" xr:uid="{00000000-0005-0000-0000-000008000000}"/>
    <cellStyle name="､@ｯ・･ﾍｺﾞｸｹ､fLISTL" xfId="13" xr:uid="{00000000-0005-0000-0000-000009000000}"/>
    <cellStyle name="､@ｯ・･ﾍｺﾞｸｹ､fLISTM" xfId="14" xr:uid="{00000000-0005-0000-0000-00000A000000}"/>
    <cellStyle name="､@ｯ・･ﾍｺﾞｸｹ､fLISTR" xfId="15" xr:uid="{00000000-0005-0000-0000-00000B000000}"/>
    <cellStyle name="､@ｯ・･ﾍｺﾞｸｹ､fLIST呃" xfId="16" xr:uid="{00000000-0005-0000-0000-00000C000000}"/>
    <cellStyle name="､@ｯ・･ﾍｺﾞｸｹ､fLIST楬" xfId="17" xr:uid="{00000000-0005-0000-0000-00000D000000}"/>
    <cellStyle name="､@ｯ・･ﾍｺﾞｸｹ､fLIST浩" xfId="18" xr:uid="{00000000-0005-0000-0000-00000E000000}"/>
    <cellStyle name="､@ｯ・･ﾍｺﾞｸｹ､fLIST瑳" xfId="19" xr:uid="{00000000-0005-0000-0000-00000F000000}"/>
    <cellStyle name="､@ｯ・065w3rdnew_065W (2)_065W (3)_065W (4)䝟" xfId="20" xr:uid="{00000000-0005-0000-0000-000010000000}"/>
    <cellStyle name="､@ｯ・065w3rdnewS" xfId="21" xr:uid="{00000000-0005-0000-0000-000011000000}"/>
    <cellStyle name="､@ｯ・065w3rdnew楬" xfId="22" xr:uid="{00000000-0005-0000-0000-000012000000}"/>
    <cellStyle name="､@ｯ・065w3rdnew氠" xfId="23" xr:uid="{00000000-0005-0000-0000-000013000000}"/>
    <cellStyle name="､@ｯ・065w3rdnew浩" xfId="24" xr:uid="{00000000-0005-0000-0000-000014000000}"/>
    <cellStyle name="､@ｯ・186w FINAL CAL (1213-FINAL)" xfId="25" xr:uid="{00000000-0005-0000-0000-000015000000}"/>
    <cellStyle name="､@ｯ・186w FINAL CAL (1213-FINAL)010110revise" xfId="26" xr:uid="{00000000-0005-0000-0000-000016000000}"/>
    <cellStyle name="､@ｯ・186w FINAL CAL (1213-FINAL)010111revise" xfId="27" xr:uid="{00000000-0005-0000-0000-000017000000}"/>
    <cellStyle name="､@ｯ・186w FINAL CAL (1213-FINAL)010111revise 2" xfId="647" xr:uid="{00000000-0005-0000-0000-000018000000}"/>
    <cellStyle name="､@ｯ・186w FINAL CAL (1213-FINAL)010111revise 2 2" xfId="648" xr:uid="{00000000-0005-0000-0000-000019000000}"/>
    <cellStyle name="､@ｯ・3RD-PRICE-LIST-0005 " xfId="28" xr:uid="{00000000-0005-0000-0000-00001A000000}"/>
    <cellStyle name="､@ｯ・3RD-PRICE-LIST-0005_KZ TMV import (2)_" xfId="29" xr:uid="{00000000-0005-0000-0000-00001B000000}"/>
    <cellStyle name="､@ｯ・3RD-QTY-CHECK-0006_TAM-QTY-CHECK-LIST_" xfId="30" xr:uid="{00000000-0005-0000-0000-00001C000000}"/>
    <cellStyle name="､@ｯ・CPL0601n" xfId="31" xr:uid="{00000000-0005-0000-0000-00001D000000}"/>
    <cellStyle name="､@ｯ・KZ EXPORT Parts List" xfId="32" xr:uid="{00000000-0005-0000-0000-00001E000000}"/>
    <cellStyle name="､@ｯ・KZ to TMC 393-48" xfId="33" xr:uid="{00000000-0005-0000-0000-00001F000000}"/>
    <cellStyle name="､@ｯ・KZ to TMC 393-4o" xfId="34" xr:uid="{00000000-0005-0000-0000-000020000000}"/>
    <cellStyle name="､@ｯ・KZ-TSM TUV(Lot=CM)_" xfId="35" xr:uid="{00000000-0005-0000-0000-000021000000}"/>
    <cellStyle name="､@ｯ・Sheet1" xfId="36" xr:uid="{00000000-0005-0000-0000-000022000000}"/>
    <cellStyle name="､@ｯ・tam‭" xfId="37" xr:uid="{00000000-0005-0000-0000-000023000000}"/>
    <cellStyle name="､@ｯ・tamﾞ" xfId="38" xr:uid="{00000000-0005-0000-0000-000024000000}"/>
    <cellStyle name="､@ｯ・tam　" xfId="39" xr:uid="{00000000-0005-0000-0000-000025000000}"/>
    <cellStyle name="､@ｯ・tam‭_Daily Report Receiving_Jun_2015_Proses" xfId="649" xr:uid="{00000000-0005-0000-0000-000026000000}"/>
    <cellStyle name="､@ｯ・tamﾞ_Daily Report Receiving_Jun_2015_Proses" xfId="650" xr:uid="{00000000-0005-0000-0000-000027000000}"/>
    <cellStyle name="､@ｯ・tam‭_Daily Report Receiving_September_2015_" xfId="651" xr:uid="{00000000-0005-0000-0000-000028000000}"/>
    <cellStyle name="､@ｯ・tamﾞ_Daily Report Receiving_September_2015_" xfId="652" xr:uid="{00000000-0005-0000-0000-000029000000}"/>
    <cellStyle name="､@ｯ・tam‭_TAG CRIPLE" xfId="653" xr:uid="{00000000-0005-0000-0000-00002A000000}"/>
    <cellStyle name="､@ｯ・tamﾞ_TAG CRIPLE" xfId="654" xr:uid="{00000000-0005-0000-0000-00002B000000}"/>
    <cellStyle name="､@ｯ・TAM－VN(327N,Indirect) (1)Y-" xfId="40" xr:uid="{00000000-0005-0000-0000-00002C000000}"/>
    <cellStyle name="､@ｯ・tam椠" xfId="41" xr:uid="{00000000-0005-0000-0000-00002D000000}"/>
    <cellStyle name="､@ｯ・tsm" xfId="42" xr:uid="{00000000-0005-0000-0000-00002E000000}"/>
    <cellStyle name="､@ｯ・tsmﾞ" xfId="43" xr:uid="{00000000-0005-0000-0000-00002F000000}"/>
    <cellStyle name="､@ｯ・tsm_Daily Report Receiving_Jun_2015_Proses" xfId="655" xr:uid="{00000000-0005-0000-0000-000030000000}"/>
    <cellStyle name="､@ｯ・tsmﾞ_Daily Report Receiving_Jun_2015_Proses" xfId="656" xr:uid="{00000000-0005-0000-0000-000031000000}"/>
    <cellStyle name="､@ｯ・tsm_Daily Report Receiving_September_2015_" xfId="657" xr:uid="{00000000-0005-0000-0000-000032000000}"/>
    <cellStyle name="､@ｯ・tsmﾞ_Daily Report Receiving_September_2015_" xfId="658" xr:uid="{00000000-0005-0000-0000-000033000000}"/>
    <cellStyle name="､@ｯ・tsm_TAG CRIPLE" xfId="659" xr:uid="{00000000-0005-0000-0000-000034000000}"/>
    <cellStyle name="､@ｯ・tsmﾞ_TAG CRIPLE" xfId="660" xr:uid="{00000000-0005-0000-0000-000035000000}"/>
    <cellStyle name="､@ｯ・ｹsｬP･X､f" xfId="44" xr:uid="{00000000-0005-0000-0000-000036000000}"/>
    <cellStyle name="､@ｯ・ｦUｰ熙ﾞｷ fL" xfId="45" xr:uid="{00000000-0005-0000-0000-000037000000}"/>
    <cellStyle name="､d､ﾀｦ・､ｭ､ " xfId="46" xr:uid="{00000000-0005-0000-0000-000038000000}"/>
    <cellStyle name="､d､ﾀｦ・0]_､ｭ､ " xfId="47" xr:uid="{00000000-0005-0000-0000-000039000000}"/>
    <cellStyle name="､d､ﾀｦ・Sheet1" xfId="48" xr:uid="{00000000-0005-0000-0000-00003A000000}"/>
    <cellStyle name="??" xfId="49" xr:uid="{00000000-0005-0000-0000-00003B000000}"/>
    <cellStyle name="?? [0.00]_laroux" xfId="50" xr:uid="{00000000-0005-0000-0000-00003C000000}"/>
    <cellStyle name="???? [0.00]_laroux" xfId="51" xr:uid="{00000000-0005-0000-0000-00003D000000}"/>
    <cellStyle name="???????_501N(991210)-ｧｺ" xfId="52" xr:uid="{00000000-0005-0000-0000-00003E000000}"/>
    <cellStyle name="????_laroux" xfId="53" xr:uid="{00000000-0005-0000-0000-00003F000000}"/>
    <cellStyle name="??_???????" xfId="54" xr:uid="{00000000-0005-0000-0000-000040000000}"/>
    <cellStyle name="??? [0.00]_076WEPD" xfId="59" xr:uid="{00000000-0005-0000-0000-000041000000}"/>
    <cellStyle name="???_076WEPD" xfId="60" xr:uid="{00000000-0005-0000-0000-000042000000}"/>
    <cellStyle name="??唇? [0.00]_076WEPD" xfId="55" xr:uid="{00000000-0005-0000-0000-000043000000}"/>
    <cellStyle name="??唇?_076WEPD" xfId="56" xr:uid="{00000000-0005-0000-0000-000044000000}"/>
    <cellStyle name="??耰? [0.00]_076WEPD" xfId="57" xr:uid="{00000000-0005-0000-0000-000045000000}"/>
    <cellStyle name="??耰?_076WEPD" xfId="58" xr:uid="{00000000-0005-0000-0000-000046000000}"/>
    <cellStyle name="?@｡ﾃ??-? " xfId="61" xr:uid="{00000000-0005-0000-0000-000047000000}"/>
    <cellStyle name="?@｡ﾃ?Sheet1" xfId="62" xr:uid="{00000000-0005-0000-0000-000048000000}"/>
    <cellStyle name="?@???-? " xfId="63" xr:uid="{00000000-0005-0000-0000-000049000000}"/>
    <cellStyle name="?@????? " xfId="64" xr:uid="{00000000-0005-0000-0000-00004A000000}"/>
    <cellStyle name="?@??_3RD-PRICE-LIST-0005_076W (2)_quotation" xfId="65" xr:uid="{00000000-0005-0000-0000-00004B000000}"/>
    <cellStyle name="?@??Sheet1" xfId="66" xr:uid="{00000000-0005-0000-0000-00004C000000}"/>
    <cellStyle name="?@??tam?" xfId="67" xr:uid="{00000000-0005-0000-0000-00004D000000}"/>
    <cellStyle name="?@?·???????fLIST?" xfId="68" xr:uid="{00000000-0005-0000-0000-00004E000000}"/>
    <cellStyle name="?@?·?U???? fL" xfId="69" xr:uid="{00000000-0005-0000-0000-00004F000000}"/>
    <cellStyle name="?@?·065w3rdnew_KZ TMV import (2)_" xfId="70" xr:uid="{00000000-0005-0000-0000-000050000000}"/>
    <cellStyle name="?@?·065w3rdnewS" xfId="71" xr:uid="{00000000-0005-0000-0000-000051000000}"/>
    <cellStyle name="?@?·tam?" xfId="72" xr:uid="{00000000-0005-0000-0000-000052000000}"/>
    <cellStyle name="?@￣・?-? " xfId="73" xr:uid="{00000000-0005-0000-0000-000053000000}"/>
    <cellStyle name="?@￣・Sheet1" xfId="74" xr:uid="{00000000-0005-0000-0000-000054000000}"/>
    <cellStyle name="?@?-? " xfId="75" xr:uid="{00000000-0005-0000-0000-000055000000}"/>
    <cellStyle name="?@Sheet1" xfId="76" xr:uid="{00000000-0005-0000-0000-000056000000}"/>
    <cellStyle name="?\??・?????n?C?pー???“?N" xfId="77" xr:uid="{00000000-0005-0000-0000-000057000000}"/>
    <cellStyle name="?…??・?? [0.00]_Data" xfId="78" xr:uid="{00000000-0005-0000-0000-000058000000}"/>
    <cellStyle name="?…??・??_Data" xfId="79" xr:uid="{00000000-0005-0000-0000-000059000000}"/>
    <cellStyle name="?æØè_Out-House(From AMI)" xfId="80" xr:uid="{00000000-0005-0000-0000-00005A000000}"/>
    <cellStyle name="?d??????? " xfId="81" xr:uid="{00000000-0005-0000-0000-00005B000000}"/>
    <cellStyle name="?d????0]_??? " xfId="82" xr:uid="{00000000-0005-0000-0000-00005C000000}"/>
    <cellStyle name="?d????Sheet1" xfId="83" xr:uid="{00000000-0005-0000-0000-00005D000000}"/>
    <cellStyle name="?d?A|??-? " xfId="84" xr:uid="{00000000-0005-0000-0000-00005E000000}"/>
    <cellStyle name="?d?A|?0]_?-? " xfId="85" xr:uid="{00000000-0005-0000-0000-00005F000000}"/>
    <cellStyle name="?d?A|?Sheet1" xfId="86" xr:uid="{00000000-0005-0000-0000-000060000000}"/>
    <cellStyle name="?d?A|・?-? " xfId="87" xr:uid="{00000000-0005-0000-0000-000061000000}"/>
    <cellStyle name="?d?A|・0]_?-? " xfId="88" xr:uid="{00000000-0005-0000-0000-000062000000}"/>
    <cellStyle name="?d?A|・Sheet1" xfId="89" xr:uid="{00000000-0005-0000-0000-000063000000}"/>
    <cellStyle name="?d?A|?-? " xfId="90" xr:uid="{00000000-0005-0000-0000-000064000000}"/>
    <cellStyle name="?d?A|0]_?-? " xfId="91" xr:uid="{00000000-0005-0000-0000-000065000000}"/>
    <cellStyle name="?d?A|Sheet1" xfId="92" xr:uid="{00000000-0005-0000-0000-000066000000}"/>
    <cellStyle name="?f??[0]_??? " xfId="93" xr:uid="{00000000-0005-0000-0000-000067000000}"/>
    <cellStyle name="?f???? " xfId="94" xr:uid="{00000000-0005-0000-0000-000068000000}"/>
    <cellStyle name="?f?Sheet1" xfId="95" xr:uid="{00000000-0005-0000-0000-000069000000}"/>
    <cellStyle name="?n?C?pー???“?N" xfId="96" xr:uid="{00000000-0005-0000-0000-00006A000000}"/>
    <cellStyle name="?W·_Sheet1?" xfId="97" xr:uid="{00000000-0005-0000-0000-00006B000000}"/>
    <cellStyle name="?W・_・?^‘・s・" xfId="98" xr:uid="{00000000-0005-0000-0000-00006C000000}"/>
    <cellStyle name="?ｮ・[0.00]_076WEPD" xfId="99" xr:uid="{00000000-0005-0000-0000-00006D000000}"/>
    <cellStyle name="?ｮ銈076WEPD" xfId="100" xr:uid="{00000000-0005-0000-0000-00006E000000}"/>
    <cellStyle name="?" xfId="101" xr:uid="{00000000-0005-0000-0000-00006F000000}"/>
    <cellStyle name="? [0.00]_076WEPD" xfId="102" xr:uid="{00000000-0005-0000-0000-000070000000}"/>
    <cellStyle name="?_076WEPD" xfId="103" xr:uid="{00000000-0005-0000-0000-000071000000}"/>
    <cellStyle name="? [0.00]_??" xfId="104" xr:uid="{00000000-0005-0000-0000-000072000000}"/>
    <cellStyle name="?_??" xfId="105" xr:uid="{00000000-0005-0000-0000-000073000000}"/>
    <cellStyle name="ˆê”Ê_EAX-A0495" xfId="107" xr:uid="{00000000-0005-0000-0000-000074000000}"/>
    <cellStyle name="_(F)Engine Order Summary Report 09-2007-2" xfId="108" xr:uid="{00000000-0005-0000-0000-000075000000}"/>
    <cellStyle name="_(F)Engine Order Summary Report 09-2007-2_02. POS Tanggal 02 Feb 2017_SEMENTARA" xfId="661" xr:uid="{00000000-0005-0000-0000-000076000000}"/>
    <cellStyle name="_(F)Engine Order Summary Report 09-2007-2_04.Achievement_New_genba_for April 2015_Rev1" xfId="662" xr:uid="{00000000-0005-0000-0000-000077000000}"/>
    <cellStyle name="_(F)Engine Order Summary Report 09-2007-2_11. POS Tanggal 11 Feb 2017 Tent A1, AP, CC, EC," xfId="663" xr:uid="{00000000-0005-0000-0000-000078000000}"/>
    <cellStyle name="_(F)Engine Order Summary Report 09-2007-2_31. POS 31 July 15 - FIX-Rev2 W4" xfId="664" xr:uid="{00000000-0005-0000-0000-000079000000}"/>
    <cellStyle name="_(F)Engine Order Summary Report 09-2007-2_Book6" xfId="665" xr:uid="{00000000-0005-0000-0000-00007A000000}"/>
    <cellStyle name="_(F)Engine Order Summary Report 09-2007-2_Coordinator meeting (17Aug09)" xfId="109" xr:uid="{00000000-0005-0000-0000-00007B000000}"/>
    <cellStyle name="_(F)Engine Order Summary Report 09-2007-2_Coordinator meeting (17Aug09)_02. POS Tanggal 02 Feb 2017_SEMENTARA" xfId="666" xr:uid="{00000000-0005-0000-0000-00007C000000}"/>
    <cellStyle name="_(F)Engine Order Summary Report 09-2007-2_Coordinator meeting (17Aug09)_04.Achievement_New_genba_for April 2015_Rev1" xfId="667" xr:uid="{00000000-0005-0000-0000-00007D000000}"/>
    <cellStyle name="_(F)Engine Order Summary Report 09-2007-2_Coordinator meeting (17Aug09)_11. POS Tanggal 11 Feb 2017 Tent A1, AP, CC, EC," xfId="668" xr:uid="{00000000-0005-0000-0000-00007E000000}"/>
    <cellStyle name="_(F)Engine Order Summary Report 09-2007-2_Coordinator meeting (17Aug09)_31. POS 31 July 15 - FIX-Rev2 W4" xfId="669" xr:uid="{00000000-0005-0000-0000-00007F000000}"/>
    <cellStyle name="_(F)Engine Order Summary Report 09-2007-2_Coordinator meeting (17Aug09)_Book6" xfId="670" xr:uid="{00000000-0005-0000-0000-000080000000}"/>
    <cellStyle name="_(F)Engine Order Summary Report 09-2007-2_Coordinator meeting (17Aug09)_Delay Case" xfId="671" xr:uid="{00000000-0005-0000-0000-000081000000}"/>
    <cellStyle name="_(F)Engine Order Summary Report 09-2007-2_Coordinator meeting (17Aug09)_New Create_POS_All" xfId="110" xr:uid="{00000000-0005-0000-0000-000082000000}"/>
    <cellStyle name="_(F)Engine Order Summary Report 09-2007-2_Coordinator meeting (17Aug09)_New Create_POS_All_02. POS Tanggal 02 Feb 2017_SEMENTARA" xfId="672" xr:uid="{00000000-0005-0000-0000-000083000000}"/>
    <cellStyle name="_(F)Engine Order Summary Report 09-2007-2_Coordinator meeting (17Aug09)_New Create_POS_All_11. POS Tanggal 11 Feb 2017 Tent A1, AP, CC, EC," xfId="673" xr:uid="{00000000-0005-0000-0000-000084000000}"/>
    <cellStyle name="_(F)Engine Order Summary Report 09-2007-2_Coordinator meeting (17Aug09)_proggres packing  vanning 18 Oct '15_Night" xfId="674" xr:uid="{00000000-0005-0000-0000-000085000000}"/>
    <cellStyle name="_(F)Engine Order Summary Report 09-2007-2_Coordinator meeting (17Aug09)_proggres packing &amp; vanning 18 Oct '15_Night" xfId="675" xr:uid="{00000000-0005-0000-0000-000086000000}"/>
    <cellStyle name="_(F)Engine Order Summary Report 09-2007-2_Coordinator meeting (17Aug09)_Progres packing &amp; vanning 30 Jul '15_Night" xfId="676" xr:uid="{00000000-0005-0000-0000-000087000000}"/>
    <cellStyle name="_(F)Engine Order Summary Report 09-2007-2_Coordinator meeting (17Aug09)_Progress packing &amp; vanning 07 December 2015_Day" xfId="677" xr:uid="{00000000-0005-0000-0000-000088000000}"/>
    <cellStyle name="_(F)Engine Order Summary Report 09-2007-2_Coordinator meeting (17Aug09)_Sheet1" xfId="678" xr:uid="{00000000-0005-0000-0000-000089000000}"/>
    <cellStyle name="_(F)Engine Order Summary Report 09-2007-2_Coordinator meeting (17Aug09)_Status dvp" xfId="679" xr:uid="{00000000-0005-0000-0000-00008A000000}"/>
    <cellStyle name="_(F)Engine Order Summary Report 09-2007-2_Coordinator meeting (17Aug09)_VANNING" xfId="680" xr:uid="{00000000-0005-0000-0000-00008B000000}"/>
    <cellStyle name="_(F)Engine Order Summary Report 09-2007-2_Coordinator meeting (21-Sep-09)" xfId="111" xr:uid="{00000000-0005-0000-0000-00008C000000}"/>
    <cellStyle name="_(F)Engine Order Summary Report 09-2007-2_Coordinator meeting (21-Sep-09).xls 2J" xfId="112" xr:uid="{00000000-0005-0000-0000-00008D000000}"/>
    <cellStyle name="_(F)Engine Order Summary Report 09-2007-2_Coordinator meeting (21-Sep-09).xls 2J_02. POS Tanggal 02 Feb 2017_SEMENTARA" xfId="681" xr:uid="{00000000-0005-0000-0000-00008E000000}"/>
    <cellStyle name="_(F)Engine Order Summary Report 09-2007-2_Coordinator meeting (21-Sep-09).xls 2J_04.Achievement_New_genba_for April 2015_Rev1" xfId="682" xr:uid="{00000000-0005-0000-0000-00008F000000}"/>
    <cellStyle name="_(F)Engine Order Summary Report 09-2007-2_Coordinator meeting (21-Sep-09).xls 2J_11. POS Tanggal 11 Feb 2017 Tent A1, AP, CC, EC," xfId="683" xr:uid="{00000000-0005-0000-0000-000090000000}"/>
    <cellStyle name="_(F)Engine Order Summary Report 09-2007-2_Coordinator meeting (21-Sep-09).xls 2J_31. POS 31 July 15 - FIX-Rev2 W4" xfId="684" xr:uid="{00000000-0005-0000-0000-000091000000}"/>
    <cellStyle name="_(F)Engine Order Summary Report 09-2007-2_Coordinator meeting (21-Sep-09).xls 2J_Book6" xfId="685" xr:uid="{00000000-0005-0000-0000-000092000000}"/>
    <cellStyle name="_(F)Engine Order Summary Report 09-2007-2_Coordinator meeting (21-Sep-09).xls 2J_Delay Case" xfId="686" xr:uid="{00000000-0005-0000-0000-000093000000}"/>
    <cellStyle name="_(F)Engine Order Summary Report 09-2007-2_Coordinator meeting (21-Sep-09).xls 2J_New Create_POS_All" xfId="113" xr:uid="{00000000-0005-0000-0000-000094000000}"/>
    <cellStyle name="_(F)Engine Order Summary Report 09-2007-2_Coordinator meeting (21-Sep-09).xls 2J_New Create_POS_All_02. POS Tanggal 02 Feb 2017_SEMENTARA" xfId="687" xr:uid="{00000000-0005-0000-0000-000095000000}"/>
    <cellStyle name="_(F)Engine Order Summary Report 09-2007-2_Coordinator meeting (21-Sep-09).xls 2J_New Create_POS_All_11. POS Tanggal 11 Feb 2017 Tent A1, AP, CC, EC," xfId="688" xr:uid="{00000000-0005-0000-0000-000096000000}"/>
    <cellStyle name="_(F)Engine Order Summary Report 09-2007-2_Coordinator meeting (21-Sep-09).xls 2J_proggres packing  vanning 18 Oct '15_Night" xfId="689" xr:uid="{00000000-0005-0000-0000-000097000000}"/>
    <cellStyle name="_(F)Engine Order Summary Report 09-2007-2_Coordinator meeting (21-Sep-09).xls 2J_proggres packing &amp; vanning 18 Oct '15_Night" xfId="690" xr:uid="{00000000-0005-0000-0000-000098000000}"/>
    <cellStyle name="_(F)Engine Order Summary Report 09-2007-2_Coordinator meeting (21-Sep-09).xls 2J_Progres packing &amp; vanning 30 Jul '15_Night" xfId="691" xr:uid="{00000000-0005-0000-0000-000099000000}"/>
    <cellStyle name="_(F)Engine Order Summary Report 09-2007-2_Coordinator meeting (21-Sep-09).xls 2J_Progress packing &amp; vanning 07 December 2015_Day" xfId="692" xr:uid="{00000000-0005-0000-0000-00009A000000}"/>
    <cellStyle name="_(F)Engine Order Summary Report 09-2007-2_Coordinator meeting (21-Sep-09).xls 2J_Sheet1" xfId="693" xr:uid="{00000000-0005-0000-0000-00009B000000}"/>
    <cellStyle name="_(F)Engine Order Summary Report 09-2007-2_Coordinator meeting (21-Sep-09).xls 2J_Status dvp" xfId="694" xr:uid="{00000000-0005-0000-0000-00009C000000}"/>
    <cellStyle name="_(F)Engine Order Summary Report 09-2007-2_Coordinator meeting (21-Sep-09).xls 2J_VANNING" xfId="695" xr:uid="{00000000-0005-0000-0000-00009D000000}"/>
    <cellStyle name="_(F)Engine Order Summary Report 09-2007-2_Coordinator meeting (21-Sep-09)_02. POS Tanggal 02 Feb 2017_SEMENTARA" xfId="696" xr:uid="{00000000-0005-0000-0000-00009E000000}"/>
    <cellStyle name="_(F)Engine Order Summary Report 09-2007-2_Coordinator meeting (21-Sep-09)_04.Achievement_New_genba_for April 2015_Rev1" xfId="697" xr:uid="{00000000-0005-0000-0000-00009F000000}"/>
    <cellStyle name="_(F)Engine Order Summary Report 09-2007-2_Coordinator meeting (21-Sep-09)_11. POS Tanggal 11 Feb 2017 Tent A1, AP, CC, EC," xfId="698" xr:uid="{00000000-0005-0000-0000-0000A0000000}"/>
    <cellStyle name="_(F)Engine Order Summary Report 09-2007-2_Coordinator meeting (21-Sep-09)_31. POS 31 July 15 - FIX-Rev2 W4" xfId="699" xr:uid="{00000000-0005-0000-0000-0000A1000000}"/>
    <cellStyle name="_(F)Engine Order Summary Report 09-2007-2_Coordinator meeting (21-Sep-09)_Book6" xfId="700" xr:uid="{00000000-0005-0000-0000-0000A2000000}"/>
    <cellStyle name="_(F)Engine Order Summary Report 09-2007-2_Coordinator meeting (21-Sep-09)_Delay Case" xfId="701" xr:uid="{00000000-0005-0000-0000-0000A3000000}"/>
    <cellStyle name="_(F)Engine Order Summary Report 09-2007-2_Coordinator meeting (21-Sep-09)_New Create_POS_All" xfId="114" xr:uid="{00000000-0005-0000-0000-0000A4000000}"/>
    <cellStyle name="_(F)Engine Order Summary Report 09-2007-2_Coordinator meeting (21-Sep-09)_New Create_POS_All_02. POS Tanggal 02 Feb 2017_SEMENTARA" xfId="702" xr:uid="{00000000-0005-0000-0000-0000A5000000}"/>
    <cellStyle name="_(F)Engine Order Summary Report 09-2007-2_Coordinator meeting (21-Sep-09)_New Create_POS_All_11. POS Tanggal 11 Feb 2017 Tent A1, AP, CC, EC," xfId="703" xr:uid="{00000000-0005-0000-0000-0000A6000000}"/>
    <cellStyle name="_(F)Engine Order Summary Report 09-2007-2_Coordinator meeting (21-Sep-09)_proggres packing  vanning 18 Oct '15_Night" xfId="704" xr:uid="{00000000-0005-0000-0000-0000A7000000}"/>
    <cellStyle name="_(F)Engine Order Summary Report 09-2007-2_Coordinator meeting (21-Sep-09)_proggres packing &amp; vanning 18 Oct '15_Night" xfId="705" xr:uid="{00000000-0005-0000-0000-0000A8000000}"/>
    <cellStyle name="_(F)Engine Order Summary Report 09-2007-2_Coordinator meeting (21-Sep-09)_Progres packing &amp; vanning 30 Jul '15_Night" xfId="706" xr:uid="{00000000-0005-0000-0000-0000A9000000}"/>
    <cellStyle name="_(F)Engine Order Summary Report 09-2007-2_Coordinator meeting (21-Sep-09)_Progress packing &amp; vanning 07 December 2015_Day" xfId="707" xr:uid="{00000000-0005-0000-0000-0000AA000000}"/>
    <cellStyle name="_(F)Engine Order Summary Report 09-2007-2_Coordinator meeting (21-Sep-09)_Sheet1" xfId="708" xr:uid="{00000000-0005-0000-0000-0000AB000000}"/>
    <cellStyle name="_(F)Engine Order Summary Report 09-2007-2_Coordinator meeting (21-Sep-09)_Status dvp" xfId="709" xr:uid="{00000000-0005-0000-0000-0000AC000000}"/>
    <cellStyle name="_(F)Engine Order Summary Report 09-2007-2_Coordinator meeting (21-Sep-09)_VANNING" xfId="710" xr:uid="{00000000-0005-0000-0000-0000AD000000}"/>
    <cellStyle name="_(F)Engine Order Summary Report 09-2007-2_Delay Case" xfId="711" xr:uid="{00000000-0005-0000-0000-0000AE000000}"/>
    <cellStyle name="_(F)Engine Order Summary Report 09-2007-2_New Create_POS_All" xfId="115" xr:uid="{00000000-0005-0000-0000-0000AF000000}"/>
    <cellStyle name="_(F)Engine Order Summary Report 09-2007-2_New Create_POS_All_02. POS Tanggal 02 Feb 2017_SEMENTARA" xfId="712" xr:uid="{00000000-0005-0000-0000-0000B0000000}"/>
    <cellStyle name="_(F)Engine Order Summary Report 09-2007-2_New Create_POS_All_11. POS Tanggal 11 Feb 2017 Tent A1, AP, CC, EC," xfId="713" xr:uid="{00000000-0005-0000-0000-0000B1000000}"/>
    <cellStyle name="_(F)Engine Order Summary Report 09-2007-2_Production guide base on D-8 update 24 Jun '09 R00" xfId="116" xr:uid="{00000000-0005-0000-0000-0000B2000000}"/>
    <cellStyle name="_(F)Engine Order Summary Report 09-2007-2_Production guide base on D-8 update 24 Jun '09 R00_02. POS Tanggal 02 Feb 2017_SEMENTARA" xfId="714" xr:uid="{00000000-0005-0000-0000-0000B3000000}"/>
    <cellStyle name="_(F)Engine Order Summary Report 09-2007-2_Production guide base on D-8 update 24 Jun '09 R00_04.Achievement_New_genba_for April 2015_Rev1" xfId="715" xr:uid="{00000000-0005-0000-0000-0000B4000000}"/>
    <cellStyle name="_(F)Engine Order Summary Report 09-2007-2_Production guide base on D-8 update 24 Jun '09 R00_11. POS Tanggal 11 Feb 2017 Tent A1, AP, CC, EC," xfId="716" xr:uid="{00000000-0005-0000-0000-0000B5000000}"/>
    <cellStyle name="_(F)Engine Order Summary Report 09-2007-2_Production guide base on D-8 update 24 Jun '09 R00_31. POS 31 July 15 - FIX-Rev2 W4" xfId="717" xr:uid="{00000000-0005-0000-0000-0000B6000000}"/>
    <cellStyle name="_(F)Engine Order Summary Report 09-2007-2_Production guide base on D-8 update 24 Jun '09 R00_Book6" xfId="718" xr:uid="{00000000-0005-0000-0000-0000B7000000}"/>
    <cellStyle name="_(F)Engine Order Summary Report 09-2007-2_Production guide base on D-8 update 24 Jun '09 R00_Delay Case" xfId="719" xr:uid="{00000000-0005-0000-0000-0000B8000000}"/>
    <cellStyle name="_(F)Engine Order Summary Report 09-2007-2_Production guide base on D-8 update 24 Jun '09 R00_New Create_POS_All" xfId="117" xr:uid="{00000000-0005-0000-0000-0000B9000000}"/>
    <cellStyle name="_(F)Engine Order Summary Report 09-2007-2_Production guide base on D-8 update 24 Jun '09 R00_New Create_POS_All_02. POS Tanggal 02 Feb 2017_SEMENTARA" xfId="720" xr:uid="{00000000-0005-0000-0000-0000BA000000}"/>
    <cellStyle name="_(F)Engine Order Summary Report 09-2007-2_Production guide base on D-8 update 24 Jun '09 R00_New Create_POS_All_11. POS Tanggal 11 Feb 2017 Tent A1, AP, CC, EC," xfId="721" xr:uid="{00000000-0005-0000-0000-0000BB000000}"/>
    <cellStyle name="_(F)Engine Order Summary Report 09-2007-2_Production guide base on D-8 update 24 Jun '09 R00_proggres packing  vanning 18 Oct '15_Night" xfId="722" xr:uid="{00000000-0005-0000-0000-0000BC000000}"/>
    <cellStyle name="_(F)Engine Order Summary Report 09-2007-2_Production guide base on D-8 update 24 Jun '09 R00_proggres packing &amp; vanning 18 Oct '15_Night" xfId="723" xr:uid="{00000000-0005-0000-0000-0000BD000000}"/>
    <cellStyle name="_(F)Engine Order Summary Report 09-2007-2_Production guide base on D-8 update 24 Jun '09 R00_Progres packing &amp; vanning 30 Jul '15_Night" xfId="724" xr:uid="{00000000-0005-0000-0000-0000BE000000}"/>
    <cellStyle name="_(F)Engine Order Summary Report 09-2007-2_Production guide base on D-8 update 24 Jun '09 R00_Progress packing &amp; vanning 07 December 2015_Day" xfId="725" xr:uid="{00000000-0005-0000-0000-0000BF000000}"/>
    <cellStyle name="_(F)Engine Order Summary Report 09-2007-2_Production guide base on D-8 update 24 Jun '09 R00_Sheet1" xfId="726" xr:uid="{00000000-0005-0000-0000-0000C0000000}"/>
    <cellStyle name="_(F)Engine Order Summary Report 09-2007-2_Production guide base on D-8 update 24 Jun '09 R00_Status dvp" xfId="727" xr:uid="{00000000-0005-0000-0000-0000C1000000}"/>
    <cellStyle name="_(F)Engine Order Summary Report 09-2007-2_Production guide base on D-8 update 24 Jun '09 R00_VANNING" xfId="728" xr:uid="{00000000-0005-0000-0000-0000C2000000}"/>
    <cellStyle name="_(F)Engine Order Summary Report 09-2007-2_proggres packing  vanning 18 Oct '15_Night" xfId="729" xr:uid="{00000000-0005-0000-0000-0000C3000000}"/>
    <cellStyle name="_(F)Engine Order Summary Report 09-2007-2_proggres packing &amp; vanning 18 Oct '15_Night" xfId="730" xr:uid="{00000000-0005-0000-0000-0000C4000000}"/>
    <cellStyle name="_(F)Engine Order Summary Report 09-2007-2_Progres packing &amp; vanning 30 Jul '15_Night" xfId="731" xr:uid="{00000000-0005-0000-0000-0000C5000000}"/>
    <cellStyle name="_(F)Engine Order Summary Report 09-2007-2_Progress packing &amp; vanning 07 December 2015_Day" xfId="732" xr:uid="{00000000-0005-0000-0000-0000C6000000}"/>
    <cellStyle name="_(F)Engine Order Summary Report 09-2007-2_Sheet1" xfId="733" xr:uid="{00000000-0005-0000-0000-0000C7000000}"/>
    <cellStyle name="_(F)Engine Order Summary Report 09-2007-2_Status dvp" xfId="734" xr:uid="{00000000-0005-0000-0000-0000C8000000}"/>
    <cellStyle name="_(F)Engine Order Summary Report 09-2007-2_STM - Max. capacity plant operation update on 30 Mar '10 R.02" xfId="118" xr:uid="{00000000-0005-0000-0000-0000C9000000}"/>
    <cellStyle name="_(F)Engine Order Summary Report 09-2007-2_STM - Max. capacity plant operation update on 30 Mar '10 R.02_02. POS Tanggal 02 Feb 2017_SEMENTARA" xfId="735" xr:uid="{00000000-0005-0000-0000-0000CA000000}"/>
    <cellStyle name="_(F)Engine Order Summary Report 09-2007-2_STM - Max. capacity plant operation update on 30 Mar '10 R.02_04.Achievement_New_genba_for April 2015_Rev1" xfId="736" xr:uid="{00000000-0005-0000-0000-0000CB000000}"/>
    <cellStyle name="_(F)Engine Order Summary Report 09-2007-2_STM - Max. capacity plant operation update on 30 Mar '10 R.02_11. POS Tanggal 11 Feb 2017 Tent A1, AP, CC, EC," xfId="737" xr:uid="{00000000-0005-0000-0000-0000CC000000}"/>
    <cellStyle name="_(F)Engine Order Summary Report 09-2007-2_STM - Max. capacity plant operation update on 30 Mar '10 R.02_31. POS 31 July 15 - FIX-Rev2 W4" xfId="738" xr:uid="{00000000-0005-0000-0000-0000CD000000}"/>
    <cellStyle name="_(F)Engine Order Summary Report 09-2007-2_STM - Max. capacity plant operation update on 30 Mar '10 R.02_Book6" xfId="739" xr:uid="{00000000-0005-0000-0000-0000CE000000}"/>
    <cellStyle name="_(F)Engine Order Summary Report 09-2007-2_STM - Max. capacity plant operation update on 30 Mar '10 R.02_Delay Case" xfId="740" xr:uid="{00000000-0005-0000-0000-0000CF000000}"/>
    <cellStyle name="_(F)Engine Order Summary Report 09-2007-2_STM - Max. capacity plant operation update on 30 Mar '10 R.02_New Create_POS_All" xfId="119" xr:uid="{00000000-0005-0000-0000-0000D0000000}"/>
    <cellStyle name="_(F)Engine Order Summary Report 09-2007-2_STM - Max. capacity plant operation update on 30 Mar '10 R.02_New Create_POS_All_02. POS Tanggal 02 Feb 2017_SEMENTARA" xfId="741" xr:uid="{00000000-0005-0000-0000-0000D1000000}"/>
    <cellStyle name="_(F)Engine Order Summary Report 09-2007-2_STM - Max. capacity plant operation update on 30 Mar '10 R.02_New Create_POS_All_11. POS Tanggal 11 Feb 2017 Tent A1, AP, CC, EC," xfId="742" xr:uid="{00000000-0005-0000-0000-0000D2000000}"/>
    <cellStyle name="_(F)Engine Order Summary Report 09-2007-2_STM - Max. capacity plant operation update on 30 Mar '10 R.02_proggres packing  vanning 18 Oct '15_Night" xfId="743" xr:uid="{00000000-0005-0000-0000-0000D3000000}"/>
    <cellStyle name="_(F)Engine Order Summary Report 09-2007-2_STM - Max. capacity plant operation update on 30 Mar '10 R.02_proggres packing &amp; vanning 18 Oct '15_Night" xfId="744" xr:uid="{00000000-0005-0000-0000-0000D4000000}"/>
    <cellStyle name="_(F)Engine Order Summary Report 09-2007-2_STM - Max. capacity plant operation update on 30 Mar '10 R.02_Progres packing &amp; vanning 30 Jul '15_Night" xfId="745" xr:uid="{00000000-0005-0000-0000-0000D5000000}"/>
    <cellStyle name="_(F)Engine Order Summary Report 09-2007-2_STM - Max. capacity plant operation update on 30 Mar '10 R.02_Progress packing &amp; vanning 07 December 2015_Day" xfId="746" xr:uid="{00000000-0005-0000-0000-0000D6000000}"/>
    <cellStyle name="_(F)Engine Order Summary Report 09-2007-2_STM - Max. capacity plant operation update on 30 Mar '10 R.02_Sheet1" xfId="747" xr:uid="{00000000-0005-0000-0000-0000D7000000}"/>
    <cellStyle name="_(F)Engine Order Summary Report 09-2007-2_STM - Max. capacity plant operation update on 30 Mar '10 R.02_Status dvp" xfId="748" xr:uid="{00000000-0005-0000-0000-0000D8000000}"/>
    <cellStyle name="_(F)Engine Order Summary Report 09-2007-2_STM - Max. capacity plant operation update on 30 Mar '10 R.02_VANNING" xfId="749" xr:uid="{00000000-0005-0000-0000-0000D9000000}"/>
    <cellStyle name="_(F)Engine Order Summary Report 09-2007-2_VANNING" xfId="750" xr:uid="{00000000-0005-0000-0000-0000DA000000}"/>
    <cellStyle name="_~3085294" xfId="120" xr:uid="{00000000-0005-0000-0000-0000DB000000}"/>
    <cellStyle name="_~3085294_02. POS Tanggal 02 Feb 2017_SEMENTARA" xfId="751" xr:uid="{00000000-0005-0000-0000-0000DC000000}"/>
    <cellStyle name="_~3085294_04.Achievement_New_genba_for April 2015_Rev1" xfId="752" xr:uid="{00000000-0005-0000-0000-0000DD000000}"/>
    <cellStyle name="_~3085294_11. POS Tanggal 11 Feb 2017 Tent A1, AP, CC, EC," xfId="753" xr:uid="{00000000-0005-0000-0000-0000DE000000}"/>
    <cellStyle name="_~3085294_31. POS 31 July 15 - FIX-Rev2 W4" xfId="754" xr:uid="{00000000-0005-0000-0000-0000DF000000}"/>
    <cellStyle name="_~3085294_Book6" xfId="755" xr:uid="{00000000-0005-0000-0000-0000E0000000}"/>
    <cellStyle name="_~3085294_Coordinator meeting (17Aug09)" xfId="121" xr:uid="{00000000-0005-0000-0000-0000E1000000}"/>
    <cellStyle name="_~3085294_Coordinator meeting (17Aug09)_02. POS Tanggal 02 Feb 2017_SEMENTARA" xfId="756" xr:uid="{00000000-0005-0000-0000-0000E2000000}"/>
    <cellStyle name="_~3085294_Coordinator meeting (17Aug09)_04.Achievement_New_genba_for April 2015_Rev1" xfId="757" xr:uid="{00000000-0005-0000-0000-0000E3000000}"/>
    <cellStyle name="_~3085294_Coordinator meeting (17Aug09)_11. POS Tanggal 11 Feb 2017 Tent A1, AP, CC, EC," xfId="758" xr:uid="{00000000-0005-0000-0000-0000E4000000}"/>
    <cellStyle name="_~3085294_Coordinator meeting (17Aug09)_31. POS 31 July 15 - FIX-Rev2 W4" xfId="759" xr:uid="{00000000-0005-0000-0000-0000E5000000}"/>
    <cellStyle name="_~3085294_Coordinator meeting (17Aug09)_Book6" xfId="760" xr:uid="{00000000-0005-0000-0000-0000E6000000}"/>
    <cellStyle name="_~3085294_Coordinator meeting (17Aug09)_Delay Case" xfId="761" xr:uid="{00000000-0005-0000-0000-0000E7000000}"/>
    <cellStyle name="_~3085294_Coordinator meeting (17Aug09)_New Create_POS_All" xfId="122" xr:uid="{00000000-0005-0000-0000-0000E8000000}"/>
    <cellStyle name="_~3085294_Coordinator meeting (17Aug09)_New Create_POS_All_02. POS Tanggal 02 Feb 2017_SEMENTARA" xfId="762" xr:uid="{00000000-0005-0000-0000-0000E9000000}"/>
    <cellStyle name="_~3085294_Coordinator meeting (17Aug09)_New Create_POS_All_11. POS Tanggal 11 Feb 2017 Tent A1, AP, CC, EC," xfId="763" xr:uid="{00000000-0005-0000-0000-0000EA000000}"/>
    <cellStyle name="_~3085294_Coordinator meeting (17Aug09)_proggres packing  vanning 18 Oct '15_Night" xfId="764" xr:uid="{00000000-0005-0000-0000-0000EB000000}"/>
    <cellStyle name="_~3085294_Coordinator meeting (17Aug09)_proggres packing &amp; vanning 18 Oct '15_Night" xfId="765" xr:uid="{00000000-0005-0000-0000-0000EC000000}"/>
    <cellStyle name="_~3085294_Coordinator meeting (17Aug09)_Progres packing &amp; vanning 30 Jul '15_Night" xfId="766" xr:uid="{00000000-0005-0000-0000-0000ED000000}"/>
    <cellStyle name="_~3085294_Coordinator meeting (17Aug09)_Progress packing &amp; vanning 07 December 2015_Day" xfId="767" xr:uid="{00000000-0005-0000-0000-0000EE000000}"/>
    <cellStyle name="_~3085294_Coordinator meeting (17Aug09)_Sheet1" xfId="768" xr:uid="{00000000-0005-0000-0000-0000EF000000}"/>
    <cellStyle name="_~3085294_Coordinator meeting (17Aug09)_Status dvp" xfId="769" xr:uid="{00000000-0005-0000-0000-0000F0000000}"/>
    <cellStyle name="_~3085294_Coordinator meeting (17Aug09)_VANNING" xfId="770" xr:uid="{00000000-0005-0000-0000-0000F1000000}"/>
    <cellStyle name="_~3085294_Coordinator meeting (21-Sep-09)" xfId="123" xr:uid="{00000000-0005-0000-0000-0000F2000000}"/>
    <cellStyle name="_~3085294_Coordinator meeting (21-Sep-09).xls 2J" xfId="124" xr:uid="{00000000-0005-0000-0000-0000F3000000}"/>
    <cellStyle name="_~3085294_Coordinator meeting (21-Sep-09).xls 2J_02. POS Tanggal 02 Feb 2017_SEMENTARA" xfId="771" xr:uid="{00000000-0005-0000-0000-0000F4000000}"/>
    <cellStyle name="_~3085294_Coordinator meeting (21-Sep-09).xls 2J_04.Achievement_New_genba_for April 2015_Rev1" xfId="772" xr:uid="{00000000-0005-0000-0000-0000F5000000}"/>
    <cellStyle name="_~3085294_Coordinator meeting (21-Sep-09).xls 2J_11. POS Tanggal 11 Feb 2017 Tent A1, AP, CC, EC," xfId="773" xr:uid="{00000000-0005-0000-0000-0000F6000000}"/>
    <cellStyle name="_~3085294_Coordinator meeting (21-Sep-09).xls 2J_31. POS 31 July 15 - FIX-Rev2 W4" xfId="774" xr:uid="{00000000-0005-0000-0000-0000F7000000}"/>
    <cellStyle name="_~3085294_Coordinator meeting (21-Sep-09).xls 2J_Book6" xfId="775" xr:uid="{00000000-0005-0000-0000-0000F8000000}"/>
    <cellStyle name="_~3085294_Coordinator meeting (21-Sep-09).xls 2J_Delay Case" xfId="776" xr:uid="{00000000-0005-0000-0000-0000F9000000}"/>
    <cellStyle name="_~3085294_Coordinator meeting (21-Sep-09).xls 2J_New Create_POS_All" xfId="125" xr:uid="{00000000-0005-0000-0000-0000FA000000}"/>
    <cellStyle name="_~3085294_Coordinator meeting (21-Sep-09).xls 2J_New Create_POS_All_02. POS Tanggal 02 Feb 2017_SEMENTARA" xfId="777" xr:uid="{00000000-0005-0000-0000-0000FB000000}"/>
    <cellStyle name="_~3085294_Coordinator meeting (21-Sep-09).xls 2J_New Create_POS_All_11. POS Tanggal 11 Feb 2017 Tent A1, AP, CC, EC," xfId="778" xr:uid="{00000000-0005-0000-0000-0000FC000000}"/>
    <cellStyle name="_~3085294_Coordinator meeting (21-Sep-09).xls 2J_proggres packing  vanning 18 Oct '15_Night" xfId="779" xr:uid="{00000000-0005-0000-0000-0000FD000000}"/>
    <cellStyle name="_~3085294_Coordinator meeting (21-Sep-09).xls 2J_proggres packing &amp; vanning 18 Oct '15_Night" xfId="780" xr:uid="{00000000-0005-0000-0000-0000FE000000}"/>
    <cellStyle name="_~3085294_Coordinator meeting (21-Sep-09).xls 2J_Progres packing &amp; vanning 30 Jul '15_Night" xfId="781" xr:uid="{00000000-0005-0000-0000-0000FF000000}"/>
    <cellStyle name="_~3085294_Coordinator meeting (21-Sep-09).xls 2J_Progress packing &amp; vanning 07 December 2015_Day" xfId="782" xr:uid="{00000000-0005-0000-0000-000000010000}"/>
    <cellStyle name="_~3085294_Coordinator meeting (21-Sep-09).xls 2J_Sheet1" xfId="783" xr:uid="{00000000-0005-0000-0000-000001010000}"/>
    <cellStyle name="_~3085294_Coordinator meeting (21-Sep-09).xls 2J_Status dvp" xfId="784" xr:uid="{00000000-0005-0000-0000-000002010000}"/>
    <cellStyle name="_~3085294_Coordinator meeting (21-Sep-09).xls 2J_VANNING" xfId="785" xr:uid="{00000000-0005-0000-0000-000003010000}"/>
    <cellStyle name="_~3085294_Coordinator meeting (21-Sep-09)_02. POS Tanggal 02 Feb 2017_SEMENTARA" xfId="786" xr:uid="{00000000-0005-0000-0000-000004010000}"/>
    <cellStyle name="_~3085294_Coordinator meeting (21-Sep-09)_04.Achievement_New_genba_for April 2015_Rev1" xfId="787" xr:uid="{00000000-0005-0000-0000-000005010000}"/>
    <cellStyle name="_~3085294_Coordinator meeting (21-Sep-09)_11. POS Tanggal 11 Feb 2017 Tent A1, AP, CC, EC," xfId="788" xr:uid="{00000000-0005-0000-0000-000006010000}"/>
    <cellStyle name="_~3085294_Coordinator meeting (21-Sep-09)_31. POS 31 July 15 - FIX-Rev2 W4" xfId="789" xr:uid="{00000000-0005-0000-0000-000007010000}"/>
    <cellStyle name="_~3085294_Coordinator meeting (21-Sep-09)_Book6" xfId="790" xr:uid="{00000000-0005-0000-0000-000008010000}"/>
    <cellStyle name="_~3085294_Coordinator meeting (21-Sep-09)_Delay Case" xfId="791" xr:uid="{00000000-0005-0000-0000-000009010000}"/>
    <cellStyle name="_~3085294_Coordinator meeting (21-Sep-09)_New Create_POS_All" xfId="126" xr:uid="{00000000-0005-0000-0000-00000A010000}"/>
    <cellStyle name="_~3085294_Coordinator meeting (21-Sep-09)_New Create_POS_All_02. POS Tanggal 02 Feb 2017_SEMENTARA" xfId="792" xr:uid="{00000000-0005-0000-0000-00000B010000}"/>
    <cellStyle name="_~3085294_Coordinator meeting (21-Sep-09)_New Create_POS_All_11. POS Tanggal 11 Feb 2017 Tent A1, AP, CC, EC," xfId="793" xr:uid="{00000000-0005-0000-0000-00000C010000}"/>
    <cellStyle name="_~3085294_Coordinator meeting (21-Sep-09)_proggres packing  vanning 18 Oct '15_Night" xfId="794" xr:uid="{00000000-0005-0000-0000-00000D010000}"/>
    <cellStyle name="_~3085294_Coordinator meeting (21-Sep-09)_proggres packing &amp; vanning 18 Oct '15_Night" xfId="795" xr:uid="{00000000-0005-0000-0000-00000E010000}"/>
    <cellStyle name="_~3085294_Coordinator meeting (21-Sep-09)_Progres packing &amp; vanning 30 Jul '15_Night" xfId="796" xr:uid="{00000000-0005-0000-0000-00000F010000}"/>
    <cellStyle name="_~3085294_Coordinator meeting (21-Sep-09)_Progress packing &amp; vanning 07 December 2015_Day" xfId="797" xr:uid="{00000000-0005-0000-0000-000010010000}"/>
    <cellStyle name="_~3085294_Coordinator meeting (21-Sep-09)_Sheet1" xfId="798" xr:uid="{00000000-0005-0000-0000-000011010000}"/>
    <cellStyle name="_~3085294_Coordinator meeting (21-Sep-09)_Status dvp" xfId="799" xr:uid="{00000000-0005-0000-0000-000012010000}"/>
    <cellStyle name="_~3085294_Coordinator meeting (21-Sep-09)_VANNING" xfId="800" xr:uid="{00000000-0005-0000-0000-000013010000}"/>
    <cellStyle name="_~3085294_Delay Case" xfId="801" xr:uid="{00000000-0005-0000-0000-000014010000}"/>
    <cellStyle name="_~3085294_New Create_POS_All" xfId="127" xr:uid="{00000000-0005-0000-0000-000015010000}"/>
    <cellStyle name="_~3085294_New Create_POS_All_02. POS Tanggal 02 Feb 2017_SEMENTARA" xfId="802" xr:uid="{00000000-0005-0000-0000-000016010000}"/>
    <cellStyle name="_~3085294_New Create_POS_All_11. POS Tanggal 11 Feb 2017 Tent A1, AP, CC, EC," xfId="803" xr:uid="{00000000-0005-0000-0000-000017010000}"/>
    <cellStyle name="_~3085294_Production guide base on D-8 update 24 Jun '09 R00" xfId="128" xr:uid="{00000000-0005-0000-0000-000018010000}"/>
    <cellStyle name="_~3085294_Production guide base on D-8 update 24 Jun '09 R00_02. POS Tanggal 02 Feb 2017_SEMENTARA" xfId="804" xr:uid="{00000000-0005-0000-0000-000019010000}"/>
    <cellStyle name="_~3085294_Production guide base on D-8 update 24 Jun '09 R00_04.Achievement_New_genba_for April 2015_Rev1" xfId="805" xr:uid="{00000000-0005-0000-0000-00001A010000}"/>
    <cellStyle name="_~3085294_Production guide base on D-8 update 24 Jun '09 R00_11. POS Tanggal 11 Feb 2017 Tent A1, AP, CC, EC," xfId="806" xr:uid="{00000000-0005-0000-0000-00001B010000}"/>
    <cellStyle name="_~3085294_Production guide base on D-8 update 24 Jun '09 R00_31. POS 31 July 15 - FIX-Rev2 W4" xfId="807" xr:uid="{00000000-0005-0000-0000-00001C010000}"/>
    <cellStyle name="_~3085294_Production guide base on D-8 update 24 Jun '09 R00_Book6" xfId="808" xr:uid="{00000000-0005-0000-0000-00001D010000}"/>
    <cellStyle name="_~3085294_Production guide base on D-8 update 24 Jun '09 R00_Delay Case" xfId="809" xr:uid="{00000000-0005-0000-0000-00001E010000}"/>
    <cellStyle name="_~3085294_Production guide base on D-8 update 24 Jun '09 R00_New Create_POS_All" xfId="129" xr:uid="{00000000-0005-0000-0000-00001F010000}"/>
    <cellStyle name="_~3085294_Production guide base on D-8 update 24 Jun '09 R00_New Create_POS_All_02. POS Tanggal 02 Feb 2017_SEMENTARA" xfId="810" xr:uid="{00000000-0005-0000-0000-000020010000}"/>
    <cellStyle name="_~3085294_Production guide base on D-8 update 24 Jun '09 R00_New Create_POS_All_11. POS Tanggal 11 Feb 2017 Tent A1, AP, CC, EC," xfId="811" xr:uid="{00000000-0005-0000-0000-000021010000}"/>
    <cellStyle name="_~3085294_Production guide base on D-8 update 24 Jun '09 R00_proggres packing  vanning 18 Oct '15_Night" xfId="812" xr:uid="{00000000-0005-0000-0000-000022010000}"/>
    <cellStyle name="_~3085294_Production guide base on D-8 update 24 Jun '09 R00_proggres packing &amp; vanning 18 Oct '15_Night" xfId="813" xr:uid="{00000000-0005-0000-0000-000023010000}"/>
    <cellStyle name="_~3085294_Production guide base on D-8 update 24 Jun '09 R00_Progres packing &amp; vanning 30 Jul '15_Night" xfId="814" xr:uid="{00000000-0005-0000-0000-000024010000}"/>
    <cellStyle name="_~3085294_Production guide base on D-8 update 24 Jun '09 R00_Progress packing &amp; vanning 07 December 2015_Day" xfId="815" xr:uid="{00000000-0005-0000-0000-000025010000}"/>
    <cellStyle name="_~3085294_Production guide base on D-8 update 24 Jun '09 R00_Sheet1" xfId="816" xr:uid="{00000000-0005-0000-0000-000026010000}"/>
    <cellStyle name="_~3085294_Production guide base on D-8 update 24 Jun '09 R00_Status dvp" xfId="817" xr:uid="{00000000-0005-0000-0000-000027010000}"/>
    <cellStyle name="_~3085294_Production guide base on D-8 update 24 Jun '09 R00_VANNING" xfId="818" xr:uid="{00000000-0005-0000-0000-000028010000}"/>
    <cellStyle name="_~3085294_proggres packing  vanning 18 Oct '15_Night" xfId="819" xr:uid="{00000000-0005-0000-0000-000029010000}"/>
    <cellStyle name="_~3085294_proggres packing &amp; vanning 18 Oct '15_Night" xfId="820" xr:uid="{00000000-0005-0000-0000-00002A010000}"/>
    <cellStyle name="_~3085294_Progres packing &amp; vanning 30 Jul '15_Night" xfId="821" xr:uid="{00000000-0005-0000-0000-00002B010000}"/>
    <cellStyle name="_~3085294_Progress packing &amp; vanning 07 December 2015_Day" xfId="822" xr:uid="{00000000-0005-0000-0000-00002C010000}"/>
    <cellStyle name="_~3085294_Sheet1" xfId="823" xr:uid="{00000000-0005-0000-0000-00002D010000}"/>
    <cellStyle name="_~3085294_Status dvp" xfId="824" xr:uid="{00000000-0005-0000-0000-00002E010000}"/>
    <cellStyle name="_~3085294_STM - Max. capacity plant operation update on 30 Mar '10 R.02" xfId="130" xr:uid="{00000000-0005-0000-0000-00002F010000}"/>
    <cellStyle name="_~3085294_STM - Max. capacity plant operation update on 30 Mar '10 R.02_02. POS Tanggal 02 Feb 2017_SEMENTARA" xfId="825" xr:uid="{00000000-0005-0000-0000-000030010000}"/>
    <cellStyle name="_~3085294_STM - Max. capacity plant operation update on 30 Mar '10 R.02_04.Achievement_New_genba_for April 2015_Rev1" xfId="826" xr:uid="{00000000-0005-0000-0000-000031010000}"/>
    <cellStyle name="_~3085294_STM - Max. capacity plant operation update on 30 Mar '10 R.02_11. POS Tanggal 11 Feb 2017 Tent A1, AP, CC, EC," xfId="827" xr:uid="{00000000-0005-0000-0000-000032010000}"/>
    <cellStyle name="_~3085294_STM - Max. capacity plant operation update on 30 Mar '10 R.02_31. POS 31 July 15 - FIX-Rev2 W4" xfId="828" xr:uid="{00000000-0005-0000-0000-000033010000}"/>
    <cellStyle name="_~3085294_STM - Max. capacity plant operation update on 30 Mar '10 R.02_Book6" xfId="829" xr:uid="{00000000-0005-0000-0000-000034010000}"/>
    <cellStyle name="_~3085294_STM - Max. capacity plant operation update on 30 Mar '10 R.02_Delay Case" xfId="830" xr:uid="{00000000-0005-0000-0000-000035010000}"/>
    <cellStyle name="_~3085294_STM - Max. capacity plant operation update on 30 Mar '10 R.02_New Create_POS_All" xfId="131" xr:uid="{00000000-0005-0000-0000-000036010000}"/>
    <cellStyle name="_~3085294_STM - Max. capacity plant operation update on 30 Mar '10 R.02_New Create_POS_All_02. POS Tanggal 02 Feb 2017_SEMENTARA" xfId="831" xr:uid="{00000000-0005-0000-0000-000037010000}"/>
    <cellStyle name="_~3085294_STM - Max. capacity plant operation update on 30 Mar '10 R.02_New Create_POS_All_11. POS Tanggal 11 Feb 2017 Tent A1, AP, CC, EC," xfId="832" xr:uid="{00000000-0005-0000-0000-000038010000}"/>
    <cellStyle name="_~3085294_STM - Max. capacity plant operation update on 30 Mar '10 R.02_proggres packing  vanning 18 Oct '15_Night" xfId="833" xr:uid="{00000000-0005-0000-0000-000039010000}"/>
    <cellStyle name="_~3085294_STM - Max. capacity plant operation update on 30 Mar '10 R.02_proggres packing &amp; vanning 18 Oct '15_Night" xfId="834" xr:uid="{00000000-0005-0000-0000-00003A010000}"/>
    <cellStyle name="_~3085294_STM - Max. capacity plant operation update on 30 Mar '10 R.02_Progres packing &amp; vanning 30 Jul '15_Night" xfId="835" xr:uid="{00000000-0005-0000-0000-00003B010000}"/>
    <cellStyle name="_~3085294_STM - Max. capacity plant operation update on 30 Mar '10 R.02_Progress packing &amp; vanning 07 December 2015_Day" xfId="836" xr:uid="{00000000-0005-0000-0000-00003C010000}"/>
    <cellStyle name="_~3085294_STM - Max. capacity plant operation update on 30 Mar '10 R.02_Sheet1" xfId="837" xr:uid="{00000000-0005-0000-0000-00003D010000}"/>
    <cellStyle name="_~3085294_STM - Max. capacity plant operation update on 30 Mar '10 R.02_Status dvp" xfId="838" xr:uid="{00000000-0005-0000-0000-00003E010000}"/>
    <cellStyle name="_~3085294_STM - Max. capacity plant operation update on 30 Mar '10 R.02_VANNING" xfId="839" xr:uid="{00000000-0005-0000-0000-00003F010000}"/>
    <cellStyle name="_~3085294_VANNING" xfId="840" xr:uid="{00000000-0005-0000-0000-000040010000}"/>
    <cellStyle name="_00 Breakdown by lot ( 18 Dec '07)_D-8" xfId="132" xr:uid="{00000000-0005-0000-0000-000041010000}"/>
    <cellStyle name="_00 Breakdown by lot ( 18 Dec '07)_D-8_02. POS Tanggal 02 Feb 2017_SEMENTARA" xfId="841" xr:uid="{00000000-0005-0000-0000-000042010000}"/>
    <cellStyle name="_00 Breakdown by lot ( 18 Dec '07)_D-8_04.Achievement_New_genba_for April 2015_Rev1" xfId="842" xr:uid="{00000000-0005-0000-0000-000043010000}"/>
    <cellStyle name="_00 Breakdown by lot ( 18 Dec '07)_D-8_11. POS Tanggal 11 Feb 2017 Tent A1, AP, CC, EC," xfId="843" xr:uid="{00000000-0005-0000-0000-000044010000}"/>
    <cellStyle name="_00 Breakdown by lot ( 18 Dec '07)_D-8_31. POS 31 July 15 - FIX-Rev2 W4" xfId="844" xr:uid="{00000000-0005-0000-0000-000045010000}"/>
    <cellStyle name="_00 Breakdown by lot ( 18 Dec '07)_D-8_Book6" xfId="845" xr:uid="{00000000-0005-0000-0000-000046010000}"/>
    <cellStyle name="_00 Breakdown by lot ( 18 Dec '07)_D-8_Coordinator meeting (17Aug09)" xfId="133" xr:uid="{00000000-0005-0000-0000-000047010000}"/>
    <cellStyle name="_00 Breakdown by lot ( 18 Dec '07)_D-8_Coordinator meeting (17Aug09)_02. POS Tanggal 02 Feb 2017_SEMENTARA" xfId="846" xr:uid="{00000000-0005-0000-0000-000048010000}"/>
    <cellStyle name="_00 Breakdown by lot ( 18 Dec '07)_D-8_Coordinator meeting (17Aug09)_04.Achievement_New_genba_for April 2015_Rev1" xfId="847" xr:uid="{00000000-0005-0000-0000-000049010000}"/>
    <cellStyle name="_00 Breakdown by lot ( 18 Dec '07)_D-8_Coordinator meeting (17Aug09)_11. POS Tanggal 11 Feb 2017 Tent A1, AP, CC, EC," xfId="848" xr:uid="{00000000-0005-0000-0000-00004A010000}"/>
    <cellStyle name="_00 Breakdown by lot ( 18 Dec '07)_D-8_Coordinator meeting (17Aug09)_31. POS 31 July 15 - FIX-Rev2 W4" xfId="849" xr:uid="{00000000-0005-0000-0000-00004B010000}"/>
    <cellStyle name="_00 Breakdown by lot ( 18 Dec '07)_D-8_Coordinator meeting (17Aug09)_Book6" xfId="850" xr:uid="{00000000-0005-0000-0000-00004C010000}"/>
    <cellStyle name="_00 Breakdown by lot ( 18 Dec '07)_D-8_Coordinator meeting (17Aug09)_Delay Case" xfId="851" xr:uid="{00000000-0005-0000-0000-00004D010000}"/>
    <cellStyle name="_00 Breakdown by lot ( 18 Dec '07)_D-8_Coordinator meeting (17Aug09)_New Create_POS_All" xfId="134" xr:uid="{00000000-0005-0000-0000-00004E010000}"/>
    <cellStyle name="_00 Breakdown by lot ( 18 Dec '07)_D-8_Coordinator meeting (17Aug09)_New Create_POS_All_02. POS Tanggal 02 Feb 2017_SEMENTARA" xfId="852" xr:uid="{00000000-0005-0000-0000-00004F010000}"/>
    <cellStyle name="_00 Breakdown by lot ( 18 Dec '07)_D-8_Coordinator meeting (17Aug09)_New Create_POS_All_11. POS Tanggal 11 Feb 2017 Tent A1, AP, CC, EC," xfId="853" xr:uid="{00000000-0005-0000-0000-000050010000}"/>
    <cellStyle name="_00 Breakdown by lot ( 18 Dec '07)_D-8_Coordinator meeting (17Aug09)_proggres packing  vanning 18 Oct '15_Night" xfId="854" xr:uid="{00000000-0005-0000-0000-000051010000}"/>
    <cellStyle name="_00 Breakdown by lot ( 18 Dec '07)_D-8_Coordinator meeting (17Aug09)_proggres packing &amp; vanning 18 Oct '15_Night" xfId="855" xr:uid="{00000000-0005-0000-0000-000052010000}"/>
    <cellStyle name="_00 Breakdown by lot ( 18 Dec '07)_D-8_Coordinator meeting (17Aug09)_Progres packing &amp; vanning 30 Jul '15_Night" xfId="856" xr:uid="{00000000-0005-0000-0000-000053010000}"/>
    <cellStyle name="_00 Breakdown by lot ( 18 Dec '07)_D-8_Coordinator meeting (17Aug09)_Progress packing &amp; vanning 07 December 2015_Day" xfId="857" xr:uid="{00000000-0005-0000-0000-000054010000}"/>
    <cellStyle name="_00 Breakdown by lot ( 18 Dec '07)_D-8_Coordinator meeting (17Aug09)_Sheet1" xfId="858" xr:uid="{00000000-0005-0000-0000-000055010000}"/>
    <cellStyle name="_00 Breakdown by lot ( 18 Dec '07)_D-8_Coordinator meeting (17Aug09)_Status dvp" xfId="859" xr:uid="{00000000-0005-0000-0000-000056010000}"/>
    <cellStyle name="_00 Breakdown by lot ( 18 Dec '07)_D-8_Coordinator meeting (17Aug09)_VANNING" xfId="860" xr:uid="{00000000-0005-0000-0000-000057010000}"/>
    <cellStyle name="_00 Breakdown by lot ( 18 Dec '07)_D-8_Coordinator meeting (21-Sep-09)" xfId="135" xr:uid="{00000000-0005-0000-0000-000058010000}"/>
    <cellStyle name="_00 Breakdown by lot ( 18 Dec '07)_D-8_Coordinator meeting (21-Sep-09).xls 2J" xfId="136" xr:uid="{00000000-0005-0000-0000-000059010000}"/>
    <cellStyle name="_00 Breakdown by lot ( 18 Dec '07)_D-8_Coordinator meeting (21-Sep-09).xls 2J_02. POS Tanggal 02 Feb 2017_SEMENTARA" xfId="861" xr:uid="{00000000-0005-0000-0000-00005A010000}"/>
    <cellStyle name="_00 Breakdown by lot ( 18 Dec '07)_D-8_Coordinator meeting (21-Sep-09).xls 2J_04.Achievement_New_genba_for April 2015_Rev1" xfId="862" xr:uid="{00000000-0005-0000-0000-00005B010000}"/>
    <cellStyle name="_00 Breakdown by lot ( 18 Dec '07)_D-8_Coordinator meeting (21-Sep-09).xls 2J_11. POS Tanggal 11 Feb 2017 Tent A1, AP, CC, EC," xfId="863" xr:uid="{00000000-0005-0000-0000-00005C010000}"/>
    <cellStyle name="_00 Breakdown by lot ( 18 Dec '07)_D-8_Coordinator meeting (21-Sep-09).xls 2J_31. POS 31 July 15 - FIX-Rev2 W4" xfId="864" xr:uid="{00000000-0005-0000-0000-00005D010000}"/>
    <cellStyle name="_00 Breakdown by lot ( 18 Dec '07)_D-8_Coordinator meeting (21-Sep-09).xls 2J_Book6" xfId="865" xr:uid="{00000000-0005-0000-0000-00005E010000}"/>
    <cellStyle name="_00 Breakdown by lot ( 18 Dec '07)_D-8_Coordinator meeting (21-Sep-09).xls 2J_Delay Case" xfId="866" xr:uid="{00000000-0005-0000-0000-00005F010000}"/>
    <cellStyle name="_00 Breakdown by lot ( 18 Dec '07)_D-8_Coordinator meeting (21-Sep-09).xls 2J_New Create_POS_All" xfId="137" xr:uid="{00000000-0005-0000-0000-000060010000}"/>
    <cellStyle name="_00 Breakdown by lot ( 18 Dec '07)_D-8_Coordinator meeting (21-Sep-09).xls 2J_New Create_POS_All_02. POS Tanggal 02 Feb 2017_SEMENTARA" xfId="867" xr:uid="{00000000-0005-0000-0000-000061010000}"/>
    <cellStyle name="_00 Breakdown by lot ( 18 Dec '07)_D-8_Coordinator meeting (21-Sep-09).xls 2J_New Create_POS_All_11. POS Tanggal 11 Feb 2017 Tent A1, AP, CC, EC," xfId="868" xr:uid="{00000000-0005-0000-0000-000062010000}"/>
    <cellStyle name="_00 Breakdown by lot ( 18 Dec '07)_D-8_Coordinator meeting (21-Sep-09).xls 2J_proggres packing  vanning 18 Oct '15_Night" xfId="869" xr:uid="{00000000-0005-0000-0000-000063010000}"/>
    <cellStyle name="_00 Breakdown by lot ( 18 Dec '07)_D-8_Coordinator meeting (21-Sep-09).xls 2J_proggres packing &amp; vanning 18 Oct '15_Night" xfId="870" xr:uid="{00000000-0005-0000-0000-000064010000}"/>
    <cellStyle name="_00 Breakdown by lot ( 18 Dec '07)_D-8_Coordinator meeting (21-Sep-09).xls 2J_Progres packing &amp; vanning 30 Jul '15_Night" xfId="871" xr:uid="{00000000-0005-0000-0000-000065010000}"/>
    <cellStyle name="_00 Breakdown by lot ( 18 Dec '07)_D-8_Coordinator meeting (21-Sep-09).xls 2J_Progress packing &amp; vanning 07 December 2015_Day" xfId="872" xr:uid="{00000000-0005-0000-0000-000066010000}"/>
    <cellStyle name="_00 Breakdown by lot ( 18 Dec '07)_D-8_Coordinator meeting (21-Sep-09).xls 2J_Sheet1" xfId="873" xr:uid="{00000000-0005-0000-0000-000067010000}"/>
    <cellStyle name="_00 Breakdown by lot ( 18 Dec '07)_D-8_Coordinator meeting (21-Sep-09).xls 2J_Status dvp" xfId="874" xr:uid="{00000000-0005-0000-0000-000068010000}"/>
    <cellStyle name="_00 Breakdown by lot ( 18 Dec '07)_D-8_Coordinator meeting (21-Sep-09).xls 2J_VANNING" xfId="875" xr:uid="{00000000-0005-0000-0000-000069010000}"/>
    <cellStyle name="_00 Breakdown by lot ( 18 Dec '07)_D-8_Coordinator meeting (21-Sep-09)_02. POS Tanggal 02 Feb 2017_SEMENTARA" xfId="876" xr:uid="{00000000-0005-0000-0000-00006A010000}"/>
    <cellStyle name="_00 Breakdown by lot ( 18 Dec '07)_D-8_Coordinator meeting (21-Sep-09)_04.Achievement_New_genba_for April 2015_Rev1" xfId="877" xr:uid="{00000000-0005-0000-0000-00006B010000}"/>
    <cellStyle name="_00 Breakdown by lot ( 18 Dec '07)_D-8_Coordinator meeting (21-Sep-09)_11. POS Tanggal 11 Feb 2017 Tent A1, AP, CC, EC," xfId="878" xr:uid="{00000000-0005-0000-0000-00006C010000}"/>
    <cellStyle name="_00 Breakdown by lot ( 18 Dec '07)_D-8_Coordinator meeting (21-Sep-09)_31. POS 31 July 15 - FIX-Rev2 W4" xfId="879" xr:uid="{00000000-0005-0000-0000-00006D010000}"/>
    <cellStyle name="_00 Breakdown by lot ( 18 Dec '07)_D-8_Coordinator meeting (21-Sep-09)_Book6" xfId="880" xr:uid="{00000000-0005-0000-0000-00006E010000}"/>
    <cellStyle name="_00 Breakdown by lot ( 18 Dec '07)_D-8_Coordinator meeting (21-Sep-09)_Delay Case" xfId="881" xr:uid="{00000000-0005-0000-0000-00006F010000}"/>
    <cellStyle name="_00 Breakdown by lot ( 18 Dec '07)_D-8_Coordinator meeting (21-Sep-09)_New Create_POS_All" xfId="138" xr:uid="{00000000-0005-0000-0000-000070010000}"/>
    <cellStyle name="_00 Breakdown by lot ( 18 Dec '07)_D-8_Coordinator meeting (21-Sep-09)_New Create_POS_All_02. POS Tanggal 02 Feb 2017_SEMENTARA" xfId="882" xr:uid="{00000000-0005-0000-0000-000071010000}"/>
    <cellStyle name="_00 Breakdown by lot ( 18 Dec '07)_D-8_Coordinator meeting (21-Sep-09)_New Create_POS_All_11. POS Tanggal 11 Feb 2017 Tent A1, AP, CC, EC," xfId="883" xr:uid="{00000000-0005-0000-0000-000072010000}"/>
    <cellStyle name="_00 Breakdown by lot ( 18 Dec '07)_D-8_Coordinator meeting (21-Sep-09)_proggres packing  vanning 18 Oct '15_Night" xfId="884" xr:uid="{00000000-0005-0000-0000-000073010000}"/>
    <cellStyle name="_00 Breakdown by lot ( 18 Dec '07)_D-8_Coordinator meeting (21-Sep-09)_proggres packing &amp; vanning 18 Oct '15_Night" xfId="885" xr:uid="{00000000-0005-0000-0000-000074010000}"/>
    <cellStyle name="_00 Breakdown by lot ( 18 Dec '07)_D-8_Coordinator meeting (21-Sep-09)_Progres packing &amp; vanning 30 Jul '15_Night" xfId="886" xr:uid="{00000000-0005-0000-0000-000075010000}"/>
    <cellStyle name="_00 Breakdown by lot ( 18 Dec '07)_D-8_Coordinator meeting (21-Sep-09)_Progress packing &amp; vanning 07 December 2015_Day" xfId="887" xr:uid="{00000000-0005-0000-0000-000076010000}"/>
    <cellStyle name="_00 Breakdown by lot ( 18 Dec '07)_D-8_Coordinator meeting (21-Sep-09)_Sheet1" xfId="888" xr:uid="{00000000-0005-0000-0000-000077010000}"/>
    <cellStyle name="_00 Breakdown by lot ( 18 Dec '07)_D-8_Coordinator meeting (21-Sep-09)_Status dvp" xfId="889" xr:uid="{00000000-0005-0000-0000-000078010000}"/>
    <cellStyle name="_00 Breakdown by lot ( 18 Dec '07)_D-8_Coordinator meeting (21-Sep-09)_VANNING" xfId="890" xr:uid="{00000000-0005-0000-0000-000079010000}"/>
    <cellStyle name="_00 Breakdown by lot ( 18 Dec '07)_D-8_Delay Case" xfId="891" xr:uid="{00000000-0005-0000-0000-00007A010000}"/>
    <cellStyle name="_00 Breakdown by lot ( 18 Dec '07)_D-8_New Create_POS_All" xfId="139" xr:uid="{00000000-0005-0000-0000-00007B010000}"/>
    <cellStyle name="_00 Breakdown by lot ( 18 Dec '07)_D-8_New Create_POS_All_02. POS Tanggal 02 Feb 2017_SEMENTARA" xfId="892" xr:uid="{00000000-0005-0000-0000-00007C010000}"/>
    <cellStyle name="_00 Breakdown by lot ( 18 Dec '07)_D-8_New Create_POS_All_11. POS Tanggal 11 Feb 2017 Tent A1, AP, CC, EC," xfId="893" xr:uid="{00000000-0005-0000-0000-00007D010000}"/>
    <cellStyle name="_00 Breakdown by lot ( 18 Dec '07)_D-8_Production guide base on D-8 update 24 Jun '09 R00" xfId="140" xr:uid="{00000000-0005-0000-0000-00007E010000}"/>
    <cellStyle name="_00 Breakdown by lot ( 18 Dec '07)_D-8_Production guide base on D-8 update 24 Jun '09 R00_02. POS Tanggal 02 Feb 2017_SEMENTARA" xfId="894" xr:uid="{00000000-0005-0000-0000-00007F010000}"/>
    <cellStyle name="_00 Breakdown by lot ( 18 Dec '07)_D-8_Production guide base on D-8 update 24 Jun '09 R00_04.Achievement_New_genba_for April 2015_Rev1" xfId="895" xr:uid="{00000000-0005-0000-0000-000080010000}"/>
    <cellStyle name="_00 Breakdown by lot ( 18 Dec '07)_D-8_Production guide base on D-8 update 24 Jun '09 R00_11. POS Tanggal 11 Feb 2017 Tent A1, AP, CC, EC," xfId="896" xr:uid="{00000000-0005-0000-0000-000081010000}"/>
    <cellStyle name="_00 Breakdown by lot ( 18 Dec '07)_D-8_Production guide base on D-8 update 24 Jun '09 R00_31. POS 31 July 15 - FIX-Rev2 W4" xfId="897" xr:uid="{00000000-0005-0000-0000-000082010000}"/>
    <cellStyle name="_00 Breakdown by lot ( 18 Dec '07)_D-8_Production guide base on D-8 update 24 Jun '09 R00_Book6" xfId="898" xr:uid="{00000000-0005-0000-0000-000083010000}"/>
    <cellStyle name="_00 Breakdown by lot ( 18 Dec '07)_D-8_Production guide base on D-8 update 24 Jun '09 R00_Delay Case" xfId="899" xr:uid="{00000000-0005-0000-0000-000084010000}"/>
    <cellStyle name="_00 Breakdown by lot ( 18 Dec '07)_D-8_Production guide base on D-8 update 24 Jun '09 R00_New Create_POS_All" xfId="141" xr:uid="{00000000-0005-0000-0000-000085010000}"/>
    <cellStyle name="_00 Breakdown by lot ( 18 Dec '07)_D-8_Production guide base on D-8 update 24 Jun '09 R00_New Create_POS_All_02. POS Tanggal 02 Feb 2017_SEMENTARA" xfId="900" xr:uid="{00000000-0005-0000-0000-000086010000}"/>
    <cellStyle name="_00 Breakdown by lot ( 18 Dec '07)_D-8_Production guide base on D-8 update 24 Jun '09 R00_New Create_POS_All_11. POS Tanggal 11 Feb 2017 Tent A1, AP, CC, EC," xfId="901" xr:uid="{00000000-0005-0000-0000-000087010000}"/>
    <cellStyle name="_00 Breakdown by lot ( 18 Dec '07)_D-8_Production guide base on D-8 update 24 Jun '09 R00_proggres packing  vanning 18 Oct '15_Night" xfId="902" xr:uid="{00000000-0005-0000-0000-000088010000}"/>
    <cellStyle name="_00 Breakdown by lot ( 18 Dec '07)_D-8_Production guide base on D-8 update 24 Jun '09 R00_proggres packing &amp; vanning 18 Oct '15_Night" xfId="903" xr:uid="{00000000-0005-0000-0000-000089010000}"/>
    <cellStyle name="_00 Breakdown by lot ( 18 Dec '07)_D-8_Production guide base on D-8 update 24 Jun '09 R00_Progres packing &amp; vanning 30 Jul '15_Night" xfId="904" xr:uid="{00000000-0005-0000-0000-00008A010000}"/>
    <cellStyle name="_00 Breakdown by lot ( 18 Dec '07)_D-8_Production guide base on D-8 update 24 Jun '09 R00_Progress packing &amp; vanning 07 December 2015_Day" xfId="905" xr:uid="{00000000-0005-0000-0000-00008B010000}"/>
    <cellStyle name="_00 Breakdown by lot ( 18 Dec '07)_D-8_Production guide base on D-8 update 24 Jun '09 R00_Sheet1" xfId="906" xr:uid="{00000000-0005-0000-0000-00008C010000}"/>
    <cellStyle name="_00 Breakdown by lot ( 18 Dec '07)_D-8_Production guide base on D-8 update 24 Jun '09 R00_Status dvp" xfId="907" xr:uid="{00000000-0005-0000-0000-00008D010000}"/>
    <cellStyle name="_00 Breakdown by lot ( 18 Dec '07)_D-8_Production guide base on D-8 update 24 Jun '09 R00_VANNING" xfId="908" xr:uid="{00000000-0005-0000-0000-00008E010000}"/>
    <cellStyle name="_00 Breakdown by lot ( 18 Dec '07)_D-8_proggres packing  vanning 18 Oct '15_Night" xfId="909" xr:uid="{00000000-0005-0000-0000-00008F010000}"/>
    <cellStyle name="_00 Breakdown by lot ( 18 Dec '07)_D-8_proggres packing &amp; vanning 18 Oct '15_Night" xfId="910" xr:uid="{00000000-0005-0000-0000-000090010000}"/>
    <cellStyle name="_00 Breakdown by lot ( 18 Dec '07)_D-8_Progres packing &amp; vanning 30 Jul '15_Night" xfId="911" xr:uid="{00000000-0005-0000-0000-000091010000}"/>
    <cellStyle name="_00 Breakdown by lot ( 18 Dec '07)_D-8_Progress packing &amp; vanning 07 December 2015_Day" xfId="912" xr:uid="{00000000-0005-0000-0000-000092010000}"/>
    <cellStyle name="_00 Breakdown by lot ( 18 Dec '07)_D-8_Sheet1" xfId="913" xr:uid="{00000000-0005-0000-0000-000093010000}"/>
    <cellStyle name="_00 Breakdown by lot ( 18 Dec '07)_D-8_Status dvp" xfId="914" xr:uid="{00000000-0005-0000-0000-000094010000}"/>
    <cellStyle name="_00 Breakdown by lot ( 18 Dec '07)_D-8_STM - Max. capacity plant operation update on 30 Mar '10 R.02" xfId="142" xr:uid="{00000000-0005-0000-0000-000095010000}"/>
    <cellStyle name="_00 Breakdown by lot ( 18 Dec '07)_D-8_STM - Max. capacity plant operation update on 30 Mar '10 R.02_02. POS Tanggal 02 Feb 2017_SEMENTARA" xfId="915" xr:uid="{00000000-0005-0000-0000-000096010000}"/>
    <cellStyle name="_00 Breakdown by lot ( 18 Dec '07)_D-8_STM - Max. capacity plant operation update on 30 Mar '10 R.02_04.Achievement_New_genba_for April 2015_Rev1" xfId="916" xr:uid="{00000000-0005-0000-0000-000097010000}"/>
    <cellStyle name="_00 Breakdown by lot ( 18 Dec '07)_D-8_STM - Max. capacity plant operation update on 30 Mar '10 R.02_11. POS Tanggal 11 Feb 2017 Tent A1, AP, CC, EC," xfId="917" xr:uid="{00000000-0005-0000-0000-000098010000}"/>
    <cellStyle name="_00 Breakdown by lot ( 18 Dec '07)_D-8_STM - Max. capacity plant operation update on 30 Mar '10 R.02_31. POS 31 July 15 - FIX-Rev2 W4" xfId="918" xr:uid="{00000000-0005-0000-0000-000099010000}"/>
    <cellStyle name="_00 Breakdown by lot ( 18 Dec '07)_D-8_STM - Max. capacity plant operation update on 30 Mar '10 R.02_Book6" xfId="919" xr:uid="{00000000-0005-0000-0000-00009A010000}"/>
    <cellStyle name="_00 Breakdown by lot ( 18 Dec '07)_D-8_STM - Max. capacity plant operation update on 30 Mar '10 R.02_Delay Case" xfId="920" xr:uid="{00000000-0005-0000-0000-00009B010000}"/>
    <cellStyle name="_00 Breakdown by lot ( 18 Dec '07)_D-8_STM - Max. capacity plant operation update on 30 Mar '10 R.02_New Create_POS_All" xfId="143" xr:uid="{00000000-0005-0000-0000-00009C010000}"/>
    <cellStyle name="_00 Breakdown by lot ( 18 Dec '07)_D-8_STM - Max. capacity plant operation update on 30 Mar '10 R.02_New Create_POS_All_02. POS Tanggal 02 Feb 2017_SEMENTARA" xfId="921" xr:uid="{00000000-0005-0000-0000-00009D010000}"/>
    <cellStyle name="_00 Breakdown by lot ( 18 Dec '07)_D-8_STM - Max. capacity plant operation update on 30 Mar '10 R.02_New Create_POS_All_11. POS Tanggal 11 Feb 2017 Tent A1, AP, CC, EC," xfId="922" xr:uid="{00000000-0005-0000-0000-00009E010000}"/>
    <cellStyle name="_00 Breakdown by lot ( 18 Dec '07)_D-8_STM - Max. capacity plant operation update on 30 Mar '10 R.02_proggres packing  vanning 18 Oct '15_Night" xfId="923" xr:uid="{00000000-0005-0000-0000-00009F010000}"/>
    <cellStyle name="_00 Breakdown by lot ( 18 Dec '07)_D-8_STM - Max. capacity plant operation update on 30 Mar '10 R.02_proggres packing &amp; vanning 18 Oct '15_Night" xfId="924" xr:uid="{00000000-0005-0000-0000-0000A0010000}"/>
    <cellStyle name="_00 Breakdown by lot ( 18 Dec '07)_D-8_STM - Max. capacity plant operation update on 30 Mar '10 R.02_Progres packing &amp; vanning 30 Jul '15_Night" xfId="925" xr:uid="{00000000-0005-0000-0000-0000A1010000}"/>
    <cellStyle name="_00 Breakdown by lot ( 18 Dec '07)_D-8_STM - Max. capacity plant operation update on 30 Mar '10 R.02_Progress packing &amp; vanning 07 December 2015_Day" xfId="926" xr:uid="{00000000-0005-0000-0000-0000A2010000}"/>
    <cellStyle name="_00 Breakdown by lot ( 18 Dec '07)_D-8_STM - Max. capacity plant operation update on 30 Mar '10 R.02_Sheet1" xfId="927" xr:uid="{00000000-0005-0000-0000-0000A3010000}"/>
    <cellStyle name="_00 Breakdown by lot ( 18 Dec '07)_D-8_STM - Max. capacity plant operation update on 30 Mar '10 R.02_Status dvp" xfId="928" xr:uid="{00000000-0005-0000-0000-0000A4010000}"/>
    <cellStyle name="_00 Breakdown by lot ( 18 Dec '07)_D-8_STM - Max. capacity plant operation update on 30 Mar '10 R.02_VANNING" xfId="929" xr:uid="{00000000-0005-0000-0000-0000A5010000}"/>
    <cellStyle name="_00 Breakdown by lot ( 18 Dec '07)_D-8_VANNING" xfId="930" xr:uid="{00000000-0005-0000-0000-0000A6010000}"/>
    <cellStyle name="_02.postot" xfId="931" xr:uid="{00000000-0005-0000-0000-0000A7010000}"/>
    <cellStyle name="_03180900STM_KY_KD_D-9" xfId="144" xr:uid="{00000000-0005-0000-0000-0000A8010000}"/>
    <cellStyle name="_03180900STM_KY_KD_D-9_02. POS Tanggal 02 Feb 2017_SEMENTARA" xfId="932" xr:uid="{00000000-0005-0000-0000-0000A9010000}"/>
    <cellStyle name="_03180900STM_KY_KD_D-9_04.Achievement_New_genba_for April 2015_Rev1" xfId="933" xr:uid="{00000000-0005-0000-0000-0000AA010000}"/>
    <cellStyle name="_03180900STM_KY_KD_D-9_11. POS Tanggal 11 Feb 2017 Tent A1, AP, CC, EC," xfId="934" xr:uid="{00000000-0005-0000-0000-0000AB010000}"/>
    <cellStyle name="_03180900STM_KY_KD_D-9_31. POS 31 July 15 - FIX-Rev2 W4" xfId="935" xr:uid="{00000000-0005-0000-0000-0000AC010000}"/>
    <cellStyle name="_03180900STM_KY_KD_D-9_Book6" xfId="936" xr:uid="{00000000-0005-0000-0000-0000AD010000}"/>
    <cellStyle name="_03180900STM_KY_KD_D-9_Delay Case" xfId="937" xr:uid="{00000000-0005-0000-0000-0000AE010000}"/>
    <cellStyle name="_03180900STM_KY_KD_D-9_New Create_POS_All" xfId="145" xr:uid="{00000000-0005-0000-0000-0000AF010000}"/>
    <cellStyle name="_03180900STM_KY_KD_D-9_New Create_POS_All_02. POS Tanggal 02 Feb 2017_SEMENTARA" xfId="938" xr:uid="{00000000-0005-0000-0000-0000B0010000}"/>
    <cellStyle name="_03180900STM_KY_KD_D-9_New Create_POS_All_11. POS Tanggal 11 Feb 2017 Tent A1, AP, CC, EC," xfId="939" xr:uid="{00000000-0005-0000-0000-0000B1010000}"/>
    <cellStyle name="_03180900STM_KY_KD_D-9_proggres packing  vanning 18 Oct '15_Night" xfId="940" xr:uid="{00000000-0005-0000-0000-0000B2010000}"/>
    <cellStyle name="_03180900STM_KY_KD_D-9_proggres packing &amp; vanning 18 Oct '15_Night" xfId="941" xr:uid="{00000000-0005-0000-0000-0000B3010000}"/>
    <cellStyle name="_03180900STM_KY_KD_D-9_Progres packing &amp; vanning 30 Jul '15_Night" xfId="942" xr:uid="{00000000-0005-0000-0000-0000B4010000}"/>
    <cellStyle name="_03180900STM_KY_KD_D-9_Progress packing &amp; vanning 07 December 2015_Day" xfId="943" xr:uid="{00000000-0005-0000-0000-0000B5010000}"/>
    <cellStyle name="_03180900STM_KY_KD_D-9_Sheet1" xfId="944" xr:uid="{00000000-0005-0000-0000-0000B6010000}"/>
    <cellStyle name="_03180900STM_KY_KD_D-9_Status dvp" xfId="945" xr:uid="{00000000-0005-0000-0000-0000B7010000}"/>
    <cellStyle name="_03180900STM_KY_KD_D-9_VANNING" xfId="946" xr:uid="{00000000-0005-0000-0000-0000B8010000}"/>
    <cellStyle name="_05120046STM_KY_KD" xfId="146" xr:uid="{00000000-0005-0000-0000-0000B9010000}"/>
    <cellStyle name="_05120046STM_KY_KD_02. POS Tanggal 02 Feb 2017_SEMENTARA" xfId="947" xr:uid="{00000000-0005-0000-0000-0000BA010000}"/>
    <cellStyle name="_05120046STM_KY_KD_04.Achievement_New_genba_for April 2015_Rev1" xfId="948" xr:uid="{00000000-0005-0000-0000-0000BB010000}"/>
    <cellStyle name="_05120046STM_KY_KD_11. POS Tanggal 11 Feb 2017 Tent A1, AP, CC, EC," xfId="949" xr:uid="{00000000-0005-0000-0000-0000BC010000}"/>
    <cellStyle name="_05120046STM_KY_KD_31. POS 31 July 15 - FIX-Rev2 W4" xfId="950" xr:uid="{00000000-0005-0000-0000-0000BD010000}"/>
    <cellStyle name="_05120046STM_KY_KD_Book6" xfId="951" xr:uid="{00000000-0005-0000-0000-0000BE010000}"/>
    <cellStyle name="_05120046STM_KY_KD_Delay Case" xfId="952" xr:uid="{00000000-0005-0000-0000-0000BF010000}"/>
    <cellStyle name="_05120046STM_KY_KD_New Create_POS_All" xfId="147" xr:uid="{00000000-0005-0000-0000-0000C0010000}"/>
    <cellStyle name="_05120046STM_KY_KD_New Create_POS_All_02. POS Tanggal 02 Feb 2017_SEMENTARA" xfId="953" xr:uid="{00000000-0005-0000-0000-0000C1010000}"/>
    <cellStyle name="_05120046STM_KY_KD_New Create_POS_All_11. POS Tanggal 11 Feb 2017 Tent A1, AP, CC, EC," xfId="954" xr:uid="{00000000-0005-0000-0000-0000C2010000}"/>
    <cellStyle name="_05120046STM_KY_KD_proggres packing  vanning 18 Oct '15_Night" xfId="955" xr:uid="{00000000-0005-0000-0000-0000C3010000}"/>
    <cellStyle name="_05120046STM_KY_KD_proggres packing &amp; vanning 18 Oct '15_Night" xfId="956" xr:uid="{00000000-0005-0000-0000-0000C4010000}"/>
    <cellStyle name="_05120046STM_KY_KD_Progres packing &amp; vanning 30 Jul '15_Night" xfId="957" xr:uid="{00000000-0005-0000-0000-0000C5010000}"/>
    <cellStyle name="_05120046STM_KY_KD_Progress packing &amp; vanning 07 December 2015_Day" xfId="958" xr:uid="{00000000-0005-0000-0000-0000C6010000}"/>
    <cellStyle name="_05120046STM_KY_KD_Sheet1" xfId="959" xr:uid="{00000000-0005-0000-0000-0000C7010000}"/>
    <cellStyle name="_05120046STM_KY_KD_Status dvp" xfId="960" xr:uid="{00000000-0005-0000-0000-0000C8010000}"/>
    <cellStyle name="_05120046STM_KY_KD_VANNING" xfId="961" xr:uid="{00000000-0005-0000-0000-0000C9010000}"/>
    <cellStyle name="_05171920STM_KY_KD" xfId="148" xr:uid="{00000000-0005-0000-0000-0000CA010000}"/>
    <cellStyle name="_05171920STM_KY_KD_02. POS Tanggal 02 Feb 2017_SEMENTARA" xfId="962" xr:uid="{00000000-0005-0000-0000-0000CB010000}"/>
    <cellStyle name="_05171920STM_KY_KD_04.Achievement_New_genba_for April 2015_Rev1" xfId="963" xr:uid="{00000000-0005-0000-0000-0000CC010000}"/>
    <cellStyle name="_05171920STM_KY_KD_11. POS Tanggal 11 Feb 2017 Tent A1, AP, CC, EC," xfId="964" xr:uid="{00000000-0005-0000-0000-0000CD010000}"/>
    <cellStyle name="_05171920STM_KY_KD_31. POS 31 July 15 - FIX-Rev2 W4" xfId="965" xr:uid="{00000000-0005-0000-0000-0000CE010000}"/>
    <cellStyle name="_05171920STM_KY_KD_Book6" xfId="966" xr:uid="{00000000-0005-0000-0000-0000CF010000}"/>
    <cellStyle name="_05171920STM_KY_KD_Delay Case" xfId="967" xr:uid="{00000000-0005-0000-0000-0000D0010000}"/>
    <cellStyle name="_05171920STM_KY_KD_New Create_POS_All" xfId="149" xr:uid="{00000000-0005-0000-0000-0000D1010000}"/>
    <cellStyle name="_05171920STM_KY_KD_New Create_POS_All_02. POS Tanggal 02 Feb 2017_SEMENTARA" xfId="968" xr:uid="{00000000-0005-0000-0000-0000D2010000}"/>
    <cellStyle name="_05171920STM_KY_KD_New Create_POS_All_11. POS Tanggal 11 Feb 2017 Tent A1, AP, CC, EC," xfId="969" xr:uid="{00000000-0005-0000-0000-0000D3010000}"/>
    <cellStyle name="_05171920STM_KY_KD_proggres packing  vanning 18 Oct '15_Night" xfId="970" xr:uid="{00000000-0005-0000-0000-0000D4010000}"/>
    <cellStyle name="_05171920STM_KY_KD_proggres packing &amp; vanning 18 Oct '15_Night" xfId="971" xr:uid="{00000000-0005-0000-0000-0000D5010000}"/>
    <cellStyle name="_05171920STM_KY_KD_Progres packing &amp; vanning 30 Jul '15_Night" xfId="972" xr:uid="{00000000-0005-0000-0000-0000D6010000}"/>
    <cellStyle name="_05171920STM_KY_KD_Progress packing &amp; vanning 07 December 2015_Day" xfId="973" xr:uid="{00000000-0005-0000-0000-0000D7010000}"/>
    <cellStyle name="_05171920STM_KY_KD_Sheet1" xfId="974" xr:uid="{00000000-0005-0000-0000-0000D8010000}"/>
    <cellStyle name="_05171920STM_KY_KD_Status dvp" xfId="975" xr:uid="{00000000-0005-0000-0000-0000D9010000}"/>
    <cellStyle name="_05171920STM_KY_KD_VANNING" xfId="976" xr:uid="{00000000-0005-0000-0000-0000DA010000}"/>
    <cellStyle name="_19 Mar 2006" xfId="150" xr:uid="{00000000-0005-0000-0000-0000DB010000}"/>
    <cellStyle name="_19 Mar 2006_02. POS Tanggal 02 Feb 2017_SEMENTARA" xfId="977" xr:uid="{00000000-0005-0000-0000-0000DC010000}"/>
    <cellStyle name="_19 Mar 2006_03180900STM_KY_KD_D-9" xfId="151" xr:uid="{00000000-0005-0000-0000-0000DD010000}"/>
    <cellStyle name="_19 Mar 2006_03180900STM_KY_KD_D-9_02. POS Tanggal 02 Feb 2017_SEMENTARA" xfId="978" xr:uid="{00000000-0005-0000-0000-0000DE010000}"/>
    <cellStyle name="_19 Mar 2006_03180900STM_KY_KD_D-9_04.Achievement_New_genba_for April 2015_Rev1" xfId="979" xr:uid="{00000000-0005-0000-0000-0000DF010000}"/>
    <cellStyle name="_19 Mar 2006_03180900STM_KY_KD_D-9_11. POS Tanggal 11 Feb 2017 Tent A1, AP, CC, EC," xfId="980" xr:uid="{00000000-0005-0000-0000-0000E0010000}"/>
    <cellStyle name="_19 Mar 2006_03180900STM_KY_KD_D-9_31. POS 31 July 15 - FIX-Rev2 W4" xfId="981" xr:uid="{00000000-0005-0000-0000-0000E1010000}"/>
    <cellStyle name="_19 Mar 2006_03180900STM_KY_KD_D-9_Book6" xfId="982" xr:uid="{00000000-0005-0000-0000-0000E2010000}"/>
    <cellStyle name="_19 Mar 2006_03180900STM_KY_KD_D-9_Delay Case" xfId="983" xr:uid="{00000000-0005-0000-0000-0000E3010000}"/>
    <cellStyle name="_19 Mar 2006_03180900STM_KY_KD_D-9_New Create_POS_All" xfId="152" xr:uid="{00000000-0005-0000-0000-0000E4010000}"/>
    <cellStyle name="_19 Mar 2006_03180900STM_KY_KD_D-9_New Create_POS_All_02. POS Tanggal 02 Feb 2017_SEMENTARA" xfId="984" xr:uid="{00000000-0005-0000-0000-0000E5010000}"/>
    <cellStyle name="_19 Mar 2006_03180900STM_KY_KD_D-9_New Create_POS_All_11. POS Tanggal 11 Feb 2017 Tent A1, AP, CC, EC," xfId="985" xr:uid="{00000000-0005-0000-0000-0000E6010000}"/>
    <cellStyle name="_19 Mar 2006_03180900STM_KY_KD_D-9_proggres packing  vanning 18 Oct '15_Night" xfId="986" xr:uid="{00000000-0005-0000-0000-0000E7010000}"/>
    <cellStyle name="_19 Mar 2006_03180900STM_KY_KD_D-9_proggres packing &amp; vanning 18 Oct '15_Night" xfId="987" xr:uid="{00000000-0005-0000-0000-0000E8010000}"/>
    <cellStyle name="_19 Mar 2006_03180900STM_KY_KD_D-9_Progres packing &amp; vanning 30 Jul '15_Night" xfId="988" xr:uid="{00000000-0005-0000-0000-0000E9010000}"/>
    <cellStyle name="_19 Mar 2006_03180900STM_KY_KD_D-9_Progress packing &amp; vanning 07 December 2015_Day" xfId="989" xr:uid="{00000000-0005-0000-0000-0000EA010000}"/>
    <cellStyle name="_19 Mar 2006_03180900STM_KY_KD_D-9_Sheet1" xfId="990" xr:uid="{00000000-0005-0000-0000-0000EB010000}"/>
    <cellStyle name="_19 Mar 2006_03180900STM_KY_KD_D-9_Status dvp" xfId="991" xr:uid="{00000000-0005-0000-0000-0000EC010000}"/>
    <cellStyle name="_19 Mar 2006_03180900STM_KY_KD_D-9_VANNING" xfId="992" xr:uid="{00000000-0005-0000-0000-0000ED010000}"/>
    <cellStyle name="_19 Mar 2006_04.Achievement_New_genba_for April 2015_Rev1" xfId="993" xr:uid="{00000000-0005-0000-0000-0000EE010000}"/>
    <cellStyle name="_19 Mar 2006_05120046STM_KY_KD" xfId="153" xr:uid="{00000000-0005-0000-0000-0000EF010000}"/>
    <cellStyle name="_19 Mar 2006_05120046STM_KY_KD_02. POS Tanggal 02 Feb 2017_SEMENTARA" xfId="994" xr:uid="{00000000-0005-0000-0000-0000F0010000}"/>
    <cellStyle name="_19 Mar 2006_05120046STM_KY_KD_04.Achievement_New_genba_for April 2015_Rev1" xfId="995" xr:uid="{00000000-0005-0000-0000-0000F1010000}"/>
    <cellStyle name="_19 Mar 2006_05120046STM_KY_KD_11. POS Tanggal 11 Feb 2017 Tent A1, AP, CC, EC," xfId="996" xr:uid="{00000000-0005-0000-0000-0000F2010000}"/>
    <cellStyle name="_19 Mar 2006_05120046STM_KY_KD_31. POS 31 July 15 - FIX-Rev2 W4" xfId="997" xr:uid="{00000000-0005-0000-0000-0000F3010000}"/>
    <cellStyle name="_19 Mar 2006_05120046STM_KY_KD_Book6" xfId="998" xr:uid="{00000000-0005-0000-0000-0000F4010000}"/>
    <cellStyle name="_19 Mar 2006_05120046STM_KY_KD_Delay Case" xfId="999" xr:uid="{00000000-0005-0000-0000-0000F5010000}"/>
    <cellStyle name="_19 Mar 2006_05120046STM_KY_KD_New Create_POS_All" xfId="154" xr:uid="{00000000-0005-0000-0000-0000F6010000}"/>
    <cellStyle name="_19 Mar 2006_05120046STM_KY_KD_New Create_POS_All_02. POS Tanggal 02 Feb 2017_SEMENTARA" xfId="1000" xr:uid="{00000000-0005-0000-0000-0000F7010000}"/>
    <cellStyle name="_19 Mar 2006_05120046STM_KY_KD_New Create_POS_All_11. POS Tanggal 11 Feb 2017 Tent A1, AP, CC, EC," xfId="1001" xr:uid="{00000000-0005-0000-0000-0000F8010000}"/>
    <cellStyle name="_19 Mar 2006_05120046STM_KY_KD_proggres packing  vanning 18 Oct '15_Night" xfId="1002" xr:uid="{00000000-0005-0000-0000-0000F9010000}"/>
    <cellStyle name="_19 Mar 2006_05120046STM_KY_KD_proggres packing &amp; vanning 18 Oct '15_Night" xfId="1003" xr:uid="{00000000-0005-0000-0000-0000FA010000}"/>
    <cellStyle name="_19 Mar 2006_05120046STM_KY_KD_Progres packing &amp; vanning 30 Jul '15_Night" xfId="1004" xr:uid="{00000000-0005-0000-0000-0000FB010000}"/>
    <cellStyle name="_19 Mar 2006_05120046STM_KY_KD_Progress packing &amp; vanning 07 December 2015_Day" xfId="1005" xr:uid="{00000000-0005-0000-0000-0000FC010000}"/>
    <cellStyle name="_19 Mar 2006_05120046STM_KY_KD_Sheet1" xfId="1006" xr:uid="{00000000-0005-0000-0000-0000FD010000}"/>
    <cellStyle name="_19 Mar 2006_05120046STM_KY_KD_Status dvp" xfId="1007" xr:uid="{00000000-0005-0000-0000-0000FE010000}"/>
    <cellStyle name="_19 Mar 2006_05120046STM_KY_KD_VANNING" xfId="1008" xr:uid="{00000000-0005-0000-0000-0000FF010000}"/>
    <cellStyle name="_19 Mar 2006_05171920STM_KY_KD" xfId="155" xr:uid="{00000000-0005-0000-0000-000000020000}"/>
    <cellStyle name="_19 Mar 2006_05171920STM_KY_KD_02. POS Tanggal 02 Feb 2017_SEMENTARA" xfId="1009" xr:uid="{00000000-0005-0000-0000-000001020000}"/>
    <cellStyle name="_19 Mar 2006_05171920STM_KY_KD_04.Achievement_New_genba_for April 2015_Rev1" xfId="1010" xr:uid="{00000000-0005-0000-0000-000002020000}"/>
    <cellStyle name="_19 Mar 2006_05171920STM_KY_KD_11. POS Tanggal 11 Feb 2017 Tent A1, AP, CC, EC," xfId="1011" xr:uid="{00000000-0005-0000-0000-000003020000}"/>
    <cellStyle name="_19 Mar 2006_05171920STM_KY_KD_31. POS 31 July 15 - FIX-Rev2 W4" xfId="1012" xr:uid="{00000000-0005-0000-0000-000004020000}"/>
    <cellStyle name="_19 Mar 2006_05171920STM_KY_KD_Book6" xfId="1013" xr:uid="{00000000-0005-0000-0000-000005020000}"/>
    <cellStyle name="_19 Mar 2006_05171920STM_KY_KD_Delay Case" xfId="1014" xr:uid="{00000000-0005-0000-0000-000006020000}"/>
    <cellStyle name="_19 Mar 2006_05171920STM_KY_KD_New Create_POS_All" xfId="156" xr:uid="{00000000-0005-0000-0000-000007020000}"/>
    <cellStyle name="_19 Mar 2006_05171920STM_KY_KD_New Create_POS_All_02. POS Tanggal 02 Feb 2017_SEMENTARA" xfId="1015" xr:uid="{00000000-0005-0000-0000-000008020000}"/>
    <cellStyle name="_19 Mar 2006_05171920STM_KY_KD_New Create_POS_All_11. POS Tanggal 11 Feb 2017 Tent A1, AP, CC, EC," xfId="1016" xr:uid="{00000000-0005-0000-0000-000009020000}"/>
    <cellStyle name="_19 Mar 2006_05171920STM_KY_KD_proggres packing  vanning 18 Oct '15_Night" xfId="1017" xr:uid="{00000000-0005-0000-0000-00000A020000}"/>
    <cellStyle name="_19 Mar 2006_05171920STM_KY_KD_proggres packing &amp; vanning 18 Oct '15_Night" xfId="1018" xr:uid="{00000000-0005-0000-0000-00000B020000}"/>
    <cellStyle name="_19 Mar 2006_05171920STM_KY_KD_Progres packing &amp; vanning 30 Jul '15_Night" xfId="1019" xr:uid="{00000000-0005-0000-0000-00000C020000}"/>
    <cellStyle name="_19 Mar 2006_05171920STM_KY_KD_Progress packing &amp; vanning 07 December 2015_Day" xfId="1020" xr:uid="{00000000-0005-0000-0000-00000D020000}"/>
    <cellStyle name="_19 Mar 2006_05171920STM_KY_KD_Sheet1" xfId="1021" xr:uid="{00000000-0005-0000-0000-00000E020000}"/>
    <cellStyle name="_19 Mar 2006_05171920STM_KY_KD_Status dvp" xfId="1022" xr:uid="{00000000-0005-0000-0000-00000F020000}"/>
    <cellStyle name="_19 Mar 2006_05171920STM_KY_KD_VANNING" xfId="1023" xr:uid="{00000000-0005-0000-0000-000010020000}"/>
    <cellStyle name="_19 Mar 2006_11. POS Tanggal 11 Feb 2017 Tent A1, AP, CC, EC," xfId="1024" xr:uid="{00000000-0005-0000-0000-000011020000}"/>
    <cellStyle name="_19 Mar 2006_31. POS 31 July 15 - FIX-Rev2 W4" xfId="1025" xr:uid="{00000000-0005-0000-0000-000012020000}"/>
    <cellStyle name="_19 Mar 2006_Book6" xfId="1026" xr:uid="{00000000-0005-0000-0000-000013020000}"/>
    <cellStyle name="_19 Mar 2006_Coordinator meeting for D-14 G1 REV.00" xfId="157" xr:uid="{00000000-0005-0000-0000-000014020000}"/>
    <cellStyle name="_19 Mar 2006_Coordinator meeting for D-14 G1 REV.00_02. POS Tanggal 02 Feb 2017_SEMENTARA" xfId="1027" xr:uid="{00000000-0005-0000-0000-000015020000}"/>
    <cellStyle name="_19 Mar 2006_Coordinator meeting for D-14 G1 REV.00_04.Achievement_New_genba_for April 2015_Rev1" xfId="1028" xr:uid="{00000000-0005-0000-0000-000016020000}"/>
    <cellStyle name="_19 Mar 2006_Coordinator meeting for D-14 G1 REV.00_11. POS Tanggal 11 Feb 2017 Tent A1, AP, CC, EC," xfId="1029" xr:uid="{00000000-0005-0000-0000-000017020000}"/>
    <cellStyle name="_19 Mar 2006_Coordinator meeting for D-14 G1 REV.00_31. POS 31 July 15 - FIX-Rev2 W4" xfId="1030" xr:uid="{00000000-0005-0000-0000-000018020000}"/>
    <cellStyle name="_19 Mar 2006_Coordinator meeting for D-14 G1 REV.00_Book6" xfId="1031" xr:uid="{00000000-0005-0000-0000-000019020000}"/>
    <cellStyle name="_19 Mar 2006_Coordinator meeting for D-14 G1 REV.00_Delay Case" xfId="1032" xr:uid="{00000000-0005-0000-0000-00001A020000}"/>
    <cellStyle name="_19 Mar 2006_Coordinator meeting for D-14 G1 REV.00_New Create_POS_All" xfId="158" xr:uid="{00000000-0005-0000-0000-00001B020000}"/>
    <cellStyle name="_19 Mar 2006_Coordinator meeting for D-14 G1 REV.00_New Create_POS_All_02. POS Tanggal 02 Feb 2017_SEMENTARA" xfId="1033" xr:uid="{00000000-0005-0000-0000-00001C020000}"/>
    <cellStyle name="_19 Mar 2006_Coordinator meeting for D-14 G1 REV.00_New Create_POS_All_11. POS Tanggal 11 Feb 2017 Tent A1, AP, CC, EC," xfId="1034" xr:uid="{00000000-0005-0000-0000-00001D020000}"/>
    <cellStyle name="_19 Mar 2006_Coordinator meeting for D-14 G1 REV.00_proggres packing  vanning 18 Oct '15_Night" xfId="1035" xr:uid="{00000000-0005-0000-0000-00001E020000}"/>
    <cellStyle name="_19 Mar 2006_Coordinator meeting for D-14 G1 REV.00_proggres packing &amp; vanning 18 Oct '15_Night" xfId="1036" xr:uid="{00000000-0005-0000-0000-00001F020000}"/>
    <cellStyle name="_19 Mar 2006_Coordinator meeting for D-14 G1 REV.00_Progres packing &amp; vanning 30 Jul '15_Night" xfId="1037" xr:uid="{00000000-0005-0000-0000-000020020000}"/>
    <cellStyle name="_19 Mar 2006_Coordinator meeting for D-14 G1 REV.00_Progress packing &amp; vanning 07 December 2015_Day" xfId="1038" xr:uid="{00000000-0005-0000-0000-000021020000}"/>
    <cellStyle name="_19 Mar 2006_Coordinator meeting for D-14 G1 REV.00_Sheet1" xfId="1039" xr:uid="{00000000-0005-0000-0000-000022020000}"/>
    <cellStyle name="_19 Mar 2006_Coordinator meeting for D-14 G1 REV.00_Status dvp" xfId="1040" xr:uid="{00000000-0005-0000-0000-000023020000}"/>
    <cellStyle name="_19 Mar 2006_Coordinator meeting for D-14 G1 REV.00_VANNING" xfId="1041" xr:uid="{00000000-0005-0000-0000-000024020000}"/>
    <cellStyle name="_19 Mar 2006_Delay Case" xfId="1042" xr:uid="{00000000-0005-0000-0000-000025020000}"/>
    <cellStyle name="_19 Mar 2006_Estimate (IMV KD&amp;TR) until Mar'11" xfId="159" xr:uid="{00000000-0005-0000-0000-000026020000}"/>
    <cellStyle name="_19 Mar 2006_Estimate (IMV KD&amp;TR) until Mar'11_02. POS Tanggal 02 Feb 2017_SEMENTARA" xfId="1043" xr:uid="{00000000-0005-0000-0000-000027020000}"/>
    <cellStyle name="_19 Mar 2006_Estimate (IMV KD&amp;TR) until Mar'11_04.Achievement_New_genba_for April 2015_Rev1" xfId="1044" xr:uid="{00000000-0005-0000-0000-000028020000}"/>
    <cellStyle name="_19 Mar 2006_Estimate (IMV KD&amp;TR) until Mar'11_11. POS Tanggal 11 Feb 2017 Tent A1, AP, CC, EC," xfId="1045" xr:uid="{00000000-0005-0000-0000-000029020000}"/>
    <cellStyle name="_19 Mar 2006_Estimate (IMV KD&amp;TR) until Mar'11_31. POS 31 July 15 - FIX-Rev2 W4" xfId="1046" xr:uid="{00000000-0005-0000-0000-00002A020000}"/>
    <cellStyle name="_19 Mar 2006_Estimate (IMV KD&amp;TR) until Mar'11_Book6" xfId="1047" xr:uid="{00000000-0005-0000-0000-00002B020000}"/>
    <cellStyle name="_19 Mar 2006_Estimate (IMV KD&amp;TR) until Mar'11_Delay Case" xfId="1048" xr:uid="{00000000-0005-0000-0000-00002C020000}"/>
    <cellStyle name="_19 Mar 2006_Estimate (IMV KD&amp;TR) until Mar'11_New Create_POS_All" xfId="160" xr:uid="{00000000-0005-0000-0000-00002D020000}"/>
    <cellStyle name="_19 Mar 2006_Estimate (IMV KD&amp;TR) until Mar'11_New Create_POS_All_02. POS Tanggal 02 Feb 2017_SEMENTARA" xfId="1049" xr:uid="{00000000-0005-0000-0000-00002E020000}"/>
    <cellStyle name="_19 Mar 2006_Estimate (IMV KD&amp;TR) until Mar'11_New Create_POS_All_11. POS Tanggal 11 Feb 2017 Tent A1, AP, CC, EC," xfId="1050" xr:uid="{00000000-0005-0000-0000-00002F020000}"/>
    <cellStyle name="_19 Mar 2006_Estimate (IMV KD&amp;TR) until Mar'11_proggres packing  vanning 18 Oct '15_Night" xfId="1051" xr:uid="{00000000-0005-0000-0000-000030020000}"/>
    <cellStyle name="_19 Mar 2006_Estimate (IMV KD&amp;TR) until Mar'11_proggres packing &amp; vanning 18 Oct '15_Night" xfId="1052" xr:uid="{00000000-0005-0000-0000-000031020000}"/>
    <cellStyle name="_19 Mar 2006_Estimate (IMV KD&amp;TR) until Mar'11_Progres packing &amp; vanning 30 Jul '15_Night" xfId="1053" xr:uid="{00000000-0005-0000-0000-000032020000}"/>
    <cellStyle name="_19 Mar 2006_Estimate (IMV KD&amp;TR) until Mar'11_Progress packing &amp; vanning 07 December 2015_Day" xfId="1054" xr:uid="{00000000-0005-0000-0000-000033020000}"/>
    <cellStyle name="_19 Mar 2006_Estimate (IMV KD&amp;TR) until Mar'11_Sheet1" xfId="1055" xr:uid="{00000000-0005-0000-0000-000034020000}"/>
    <cellStyle name="_19 Mar 2006_Estimate (IMV KD&amp;TR) until Mar'11_Status dvp" xfId="1056" xr:uid="{00000000-0005-0000-0000-000035020000}"/>
    <cellStyle name="_19 Mar 2006_Estimate (IMV KD&amp;TR) until Mar'11_VANNING" xfId="1057" xr:uid="{00000000-0005-0000-0000-000036020000}"/>
    <cellStyle name="_19 Mar 2006_KD - 2011 OAP Capacity Update 17 Nov '10" xfId="161" xr:uid="{00000000-0005-0000-0000-000037020000}"/>
    <cellStyle name="_19 Mar 2006_KD - 2011 OAP Capacity Update 17 Nov '10_02. POS Tanggal 02 Feb 2017_SEMENTARA" xfId="1058" xr:uid="{00000000-0005-0000-0000-000038020000}"/>
    <cellStyle name="_19 Mar 2006_KD - 2011 OAP Capacity Update 17 Nov '10_04.Achievement_New_genba_for April 2015_Rev1" xfId="1059" xr:uid="{00000000-0005-0000-0000-000039020000}"/>
    <cellStyle name="_19 Mar 2006_KD - 2011 OAP Capacity Update 17 Nov '10_11. POS Tanggal 11 Feb 2017 Tent A1, AP, CC, EC," xfId="1060" xr:uid="{00000000-0005-0000-0000-00003A020000}"/>
    <cellStyle name="_19 Mar 2006_KD - 2011 OAP Capacity Update 17 Nov '10_31. POS 31 July 15 - FIX-Rev2 W4" xfId="1061" xr:uid="{00000000-0005-0000-0000-00003B020000}"/>
    <cellStyle name="_19 Mar 2006_KD - 2011 OAP Capacity Update 17 Nov '10_Book6" xfId="1062" xr:uid="{00000000-0005-0000-0000-00003C020000}"/>
    <cellStyle name="_19 Mar 2006_KD - 2011 OAP Capacity Update 17 Nov '10_Delay Case" xfId="1063" xr:uid="{00000000-0005-0000-0000-00003D020000}"/>
    <cellStyle name="_19 Mar 2006_KD - 2011 OAP Capacity Update 17 Nov '10_New Create_POS_All" xfId="162" xr:uid="{00000000-0005-0000-0000-00003E020000}"/>
    <cellStyle name="_19 Mar 2006_KD - 2011 OAP Capacity Update 17 Nov '10_New Create_POS_All_02. POS Tanggal 02 Feb 2017_SEMENTARA" xfId="1064" xr:uid="{00000000-0005-0000-0000-00003F020000}"/>
    <cellStyle name="_19 Mar 2006_KD - 2011 OAP Capacity Update 17 Nov '10_New Create_POS_All_11. POS Tanggal 11 Feb 2017 Tent A1, AP, CC, EC," xfId="1065" xr:uid="{00000000-0005-0000-0000-000040020000}"/>
    <cellStyle name="_19 Mar 2006_KD - 2011 OAP Capacity Update 17 Nov '10_proggres packing  vanning 18 Oct '15_Night" xfId="1066" xr:uid="{00000000-0005-0000-0000-000041020000}"/>
    <cellStyle name="_19 Mar 2006_KD - 2011 OAP Capacity Update 17 Nov '10_proggres packing &amp; vanning 18 Oct '15_Night" xfId="1067" xr:uid="{00000000-0005-0000-0000-000042020000}"/>
    <cellStyle name="_19 Mar 2006_KD - 2011 OAP Capacity Update 17 Nov '10_Progres packing &amp; vanning 30 Jul '15_Night" xfId="1068" xr:uid="{00000000-0005-0000-0000-000043020000}"/>
    <cellStyle name="_19 Mar 2006_KD - 2011 OAP Capacity Update 17 Nov '10_Progress packing &amp; vanning 07 December 2015_Day" xfId="1069" xr:uid="{00000000-0005-0000-0000-000044020000}"/>
    <cellStyle name="_19 Mar 2006_KD - 2011 OAP Capacity Update 17 Nov '10_Sheet1" xfId="1070" xr:uid="{00000000-0005-0000-0000-000045020000}"/>
    <cellStyle name="_19 Mar 2006_KD - 2011 OAP Capacity Update 17 Nov '10_Status dvp" xfId="1071" xr:uid="{00000000-0005-0000-0000-000046020000}"/>
    <cellStyle name="_19 Mar 2006_KD - 2011 OAP Capacity Update 17 Nov '10_VANNING" xfId="1072" xr:uid="{00000000-0005-0000-0000-000047020000}"/>
    <cellStyle name="_19 Mar 2006_MSP Rundown พี่จิ๊บ" xfId="163" xr:uid="{00000000-0005-0000-0000-000048020000}"/>
    <cellStyle name="_19 Mar 2006_MSP Rundown พี่จิ๊บ_02. POS Tanggal 02 Feb 2017_SEMENTARA" xfId="1073" xr:uid="{00000000-0005-0000-0000-000049020000}"/>
    <cellStyle name="_19 Mar 2006_MSP Rundown พี่จิ๊บ_04.Achievement_New_genba_for April 2015_Rev1" xfId="1074" xr:uid="{00000000-0005-0000-0000-00004A020000}"/>
    <cellStyle name="_19 Mar 2006_MSP Rundown พี่จิ๊บ_11. POS Tanggal 11 Feb 2017 Tent A1, AP, CC, EC," xfId="1075" xr:uid="{00000000-0005-0000-0000-00004B020000}"/>
    <cellStyle name="_19 Mar 2006_MSP Rundown พี่จิ๊บ_31. POS 31 July 15 - FIX-Rev2 W4" xfId="1076" xr:uid="{00000000-0005-0000-0000-00004C020000}"/>
    <cellStyle name="_19 Mar 2006_MSP Rundown พี่จิ๊บ_Book6" xfId="1077" xr:uid="{00000000-0005-0000-0000-00004D020000}"/>
    <cellStyle name="_19 Mar 2006_MSP Rundown พี่จิ๊บ_Coordinator meeting (17Aug09)" xfId="164" xr:uid="{00000000-0005-0000-0000-00004E020000}"/>
    <cellStyle name="_19 Mar 2006_MSP Rundown พี่จิ๊บ_Coordinator meeting (17Aug09)_02. POS Tanggal 02 Feb 2017_SEMENTARA" xfId="1078" xr:uid="{00000000-0005-0000-0000-00004F020000}"/>
    <cellStyle name="_19 Mar 2006_MSP Rundown พี่จิ๊บ_Coordinator meeting (17Aug09)_04.Achievement_New_genba_for April 2015_Rev1" xfId="1079" xr:uid="{00000000-0005-0000-0000-000050020000}"/>
    <cellStyle name="_19 Mar 2006_MSP Rundown พี่จิ๊บ_Coordinator meeting (17Aug09)_11. POS Tanggal 11 Feb 2017 Tent A1, AP, CC, EC," xfId="1080" xr:uid="{00000000-0005-0000-0000-000051020000}"/>
    <cellStyle name="_19 Mar 2006_MSP Rundown พี่จิ๊บ_Coordinator meeting (17Aug09)_31. POS 31 July 15 - FIX-Rev2 W4" xfId="1081" xr:uid="{00000000-0005-0000-0000-000052020000}"/>
    <cellStyle name="_19 Mar 2006_MSP Rundown พี่จิ๊บ_Coordinator meeting (17Aug09)_Book6" xfId="1082" xr:uid="{00000000-0005-0000-0000-000053020000}"/>
    <cellStyle name="_19 Mar 2006_MSP Rundown พี่จิ๊บ_Coordinator meeting (17Aug09)_Delay Case" xfId="1083" xr:uid="{00000000-0005-0000-0000-000054020000}"/>
    <cellStyle name="_19 Mar 2006_MSP Rundown พี่จิ๊บ_Coordinator meeting (17Aug09)_New Create_POS_All" xfId="165" xr:uid="{00000000-0005-0000-0000-000055020000}"/>
    <cellStyle name="_19 Mar 2006_MSP Rundown พี่จิ๊บ_Coordinator meeting (17Aug09)_New Create_POS_All_02. POS Tanggal 02 Feb 2017_SEMENTARA" xfId="1084" xr:uid="{00000000-0005-0000-0000-000056020000}"/>
    <cellStyle name="_19 Mar 2006_MSP Rundown พี่จิ๊บ_Coordinator meeting (17Aug09)_New Create_POS_All_11. POS Tanggal 11 Feb 2017 Tent A1, AP, CC, EC," xfId="1085" xr:uid="{00000000-0005-0000-0000-000057020000}"/>
    <cellStyle name="_19 Mar 2006_MSP Rundown พี่จิ๊บ_Coordinator meeting (17Aug09)_proggres packing  vanning 18 Oct '15_Night" xfId="1086" xr:uid="{00000000-0005-0000-0000-000058020000}"/>
    <cellStyle name="_19 Mar 2006_MSP Rundown พี่จิ๊บ_Coordinator meeting (17Aug09)_proggres packing &amp; vanning 18 Oct '15_Night" xfId="1087" xr:uid="{00000000-0005-0000-0000-000059020000}"/>
    <cellStyle name="_19 Mar 2006_MSP Rundown พี่จิ๊บ_Coordinator meeting (17Aug09)_Progres packing &amp; vanning 30 Jul '15_Night" xfId="1088" xr:uid="{00000000-0005-0000-0000-00005A020000}"/>
    <cellStyle name="_19 Mar 2006_MSP Rundown พี่จิ๊บ_Coordinator meeting (17Aug09)_Progress packing &amp; vanning 07 December 2015_Day" xfId="1089" xr:uid="{00000000-0005-0000-0000-00005B020000}"/>
    <cellStyle name="_19 Mar 2006_MSP Rundown พี่จิ๊บ_Coordinator meeting (17Aug09)_Sheet1" xfId="1090" xr:uid="{00000000-0005-0000-0000-00005C020000}"/>
    <cellStyle name="_19 Mar 2006_MSP Rundown พี่จิ๊บ_Coordinator meeting (17Aug09)_Status dvp" xfId="1091" xr:uid="{00000000-0005-0000-0000-00005D020000}"/>
    <cellStyle name="_19 Mar 2006_MSP Rundown พี่จิ๊บ_Coordinator meeting (17Aug09)_VANNING" xfId="1092" xr:uid="{00000000-0005-0000-0000-00005E020000}"/>
    <cellStyle name="_19 Mar 2006_MSP Rundown พี่จิ๊บ_Coordinator meeting (21-Sep-09)" xfId="166" xr:uid="{00000000-0005-0000-0000-00005F020000}"/>
    <cellStyle name="_19 Mar 2006_MSP Rundown พี่จิ๊บ_Coordinator meeting (21-Sep-09).xls 2J" xfId="167" xr:uid="{00000000-0005-0000-0000-000060020000}"/>
    <cellStyle name="_19 Mar 2006_MSP Rundown พี่จิ๊บ_Coordinator meeting (21-Sep-09).xls 2J_02. POS Tanggal 02 Feb 2017_SEMENTARA" xfId="1093" xr:uid="{00000000-0005-0000-0000-000061020000}"/>
    <cellStyle name="_19 Mar 2006_MSP Rundown พี่จิ๊บ_Coordinator meeting (21-Sep-09).xls 2J_04.Achievement_New_genba_for April 2015_Rev1" xfId="1094" xr:uid="{00000000-0005-0000-0000-000062020000}"/>
    <cellStyle name="_19 Mar 2006_MSP Rundown พี่จิ๊บ_Coordinator meeting (21-Sep-09).xls 2J_11. POS Tanggal 11 Feb 2017 Tent A1, AP, CC, EC," xfId="1095" xr:uid="{00000000-0005-0000-0000-000063020000}"/>
    <cellStyle name="_19 Mar 2006_MSP Rundown พี่จิ๊บ_Coordinator meeting (21-Sep-09).xls 2J_31. POS 31 July 15 - FIX-Rev2 W4" xfId="1096" xr:uid="{00000000-0005-0000-0000-000064020000}"/>
    <cellStyle name="_19 Mar 2006_MSP Rundown พี่จิ๊บ_Coordinator meeting (21-Sep-09).xls 2J_Book6" xfId="1097" xr:uid="{00000000-0005-0000-0000-000065020000}"/>
    <cellStyle name="_19 Mar 2006_MSP Rundown พี่จิ๊บ_Coordinator meeting (21-Sep-09).xls 2J_Delay Case" xfId="1098" xr:uid="{00000000-0005-0000-0000-000066020000}"/>
    <cellStyle name="_19 Mar 2006_MSP Rundown พี่จิ๊บ_Coordinator meeting (21-Sep-09).xls 2J_New Create_POS_All" xfId="168" xr:uid="{00000000-0005-0000-0000-000067020000}"/>
    <cellStyle name="_19 Mar 2006_MSP Rundown พี่จิ๊บ_Coordinator meeting (21-Sep-09).xls 2J_New Create_POS_All_02. POS Tanggal 02 Feb 2017_SEMENTARA" xfId="1099" xr:uid="{00000000-0005-0000-0000-000068020000}"/>
    <cellStyle name="_19 Mar 2006_MSP Rundown พี่จิ๊บ_Coordinator meeting (21-Sep-09).xls 2J_New Create_POS_All_11. POS Tanggal 11 Feb 2017 Tent A1, AP, CC, EC," xfId="1100" xr:uid="{00000000-0005-0000-0000-000069020000}"/>
    <cellStyle name="_19 Mar 2006_MSP Rundown พี่จิ๊บ_Coordinator meeting (21-Sep-09).xls 2J_proggres packing  vanning 18 Oct '15_Night" xfId="1101" xr:uid="{00000000-0005-0000-0000-00006A020000}"/>
    <cellStyle name="_19 Mar 2006_MSP Rundown พี่จิ๊บ_Coordinator meeting (21-Sep-09).xls 2J_proggres packing &amp; vanning 18 Oct '15_Night" xfId="1102" xr:uid="{00000000-0005-0000-0000-00006B020000}"/>
    <cellStyle name="_19 Mar 2006_MSP Rundown พี่จิ๊บ_Coordinator meeting (21-Sep-09).xls 2J_Progres packing &amp; vanning 30 Jul '15_Night" xfId="1103" xr:uid="{00000000-0005-0000-0000-00006C020000}"/>
    <cellStyle name="_19 Mar 2006_MSP Rundown พี่จิ๊บ_Coordinator meeting (21-Sep-09).xls 2J_Progress packing &amp; vanning 07 December 2015_Day" xfId="1104" xr:uid="{00000000-0005-0000-0000-00006D020000}"/>
    <cellStyle name="_19 Mar 2006_MSP Rundown พี่จิ๊บ_Coordinator meeting (21-Sep-09).xls 2J_Sheet1" xfId="1105" xr:uid="{00000000-0005-0000-0000-00006E020000}"/>
    <cellStyle name="_19 Mar 2006_MSP Rundown พี่จิ๊บ_Coordinator meeting (21-Sep-09).xls 2J_Status dvp" xfId="1106" xr:uid="{00000000-0005-0000-0000-00006F020000}"/>
    <cellStyle name="_19 Mar 2006_MSP Rundown พี่จิ๊บ_Coordinator meeting (21-Sep-09).xls 2J_VANNING" xfId="1107" xr:uid="{00000000-0005-0000-0000-000070020000}"/>
    <cellStyle name="_19 Mar 2006_MSP Rundown พี่จิ๊บ_Coordinator meeting (21-Sep-09)_02. POS Tanggal 02 Feb 2017_SEMENTARA" xfId="1108" xr:uid="{00000000-0005-0000-0000-000071020000}"/>
    <cellStyle name="_19 Mar 2006_MSP Rundown พี่จิ๊บ_Coordinator meeting (21-Sep-09)_04.Achievement_New_genba_for April 2015_Rev1" xfId="1109" xr:uid="{00000000-0005-0000-0000-000072020000}"/>
    <cellStyle name="_19 Mar 2006_MSP Rundown พี่จิ๊บ_Coordinator meeting (21-Sep-09)_11. POS Tanggal 11 Feb 2017 Tent A1, AP, CC, EC," xfId="1110" xr:uid="{00000000-0005-0000-0000-000073020000}"/>
    <cellStyle name="_19 Mar 2006_MSP Rundown พี่จิ๊บ_Coordinator meeting (21-Sep-09)_31. POS 31 July 15 - FIX-Rev2 W4" xfId="1111" xr:uid="{00000000-0005-0000-0000-000074020000}"/>
    <cellStyle name="_19 Mar 2006_MSP Rundown พี่จิ๊บ_Coordinator meeting (21-Sep-09)_Book6" xfId="1112" xr:uid="{00000000-0005-0000-0000-000075020000}"/>
    <cellStyle name="_19 Mar 2006_MSP Rundown พี่จิ๊บ_Coordinator meeting (21-Sep-09)_Delay Case" xfId="1113" xr:uid="{00000000-0005-0000-0000-000076020000}"/>
    <cellStyle name="_19 Mar 2006_MSP Rundown พี่จิ๊บ_Coordinator meeting (21-Sep-09)_New Create_POS_All" xfId="169" xr:uid="{00000000-0005-0000-0000-000077020000}"/>
    <cellStyle name="_19 Mar 2006_MSP Rundown พี่จิ๊บ_Coordinator meeting (21-Sep-09)_New Create_POS_All_02. POS Tanggal 02 Feb 2017_SEMENTARA" xfId="1114" xr:uid="{00000000-0005-0000-0000-000078020000}"/>
    <cellStyle name="_19 Mar 2006_MSP Rundown พี่จิ๊บ_Coordinator meeting (21-Sep-09)_New Create_POS_All_11. POS Tanggal 11 Feb 2017 Tent A1, AP, CC, EC," xfId="1115" xr:uid="{00000000-0005-0000-0000-000079020000}"/>
    <cellStyle name="_19 Mar 2006_MSP Rundown พี่จิ๊บ_Coordinator meeting (21-Sep-09)_proggres packing  vanning 18 Oct '15_Night" xfId="1116" xr:uid="{00000000-0005-0000-0000-00007A020000}"/>
    <cellStyle name="_19 Mar 2006_MSP Rundown พี่จิ๊บ_Coordinator meeting (21-Sep-09)_proggres packing &amp; vanning 18 Oct '15_Night" xfId="1117" xr:uid="{00000000-0005-0000-0000-00007B020000}"/>
    <cellStyle name="_19 Mar 2006_MSP Rundown พี่จิ๊บ_Coordinator meeting (21-Sep-09)_Progres packing &amp; vanning 30 Jul '15_Night" xfId="1118" xr:uid="{00000000-0005-0000-0000-00007C020000}"/>
    <cellStyle name="_19 Mar 2006_MSP Rundown พี่จิ๊บ_Coordinator meeting (21-Sep-09)_Progress packing &amp; vanning 07 December 2015_Day" xfId="1119" xr:uid="{00000000-0005-0000-0000-00007D020000}"/>
    <cellStyle name="_19 Mar 2006_MSP Rundown พี่จิ๊บ_Coordinator meeting (21-Sep-09)_Sheet1" xfId="1120" xr:uid="{00000000-0005-0000-0000-00007E020000}"/>
    <cellStyle name="_19 Mar 2006_MSP Rundown พี่จิ๊บ_Coordinator meeting (21-Sep-09)_Status dvp" xfId="1121" xr:uid="{00000000-0005-0000-0000-00007F020000}"/>
    <cellStyle name="_19 Mar 2006_MSP Rundown พี่จิ๊บ_Coordinator meeting (21-Sep-09)_VANNING" xfId="1122" xr:uid="{00000000-0005-0000-0000-000080020000}"/>
    <cellStyle name="_19 Mar 2006_MSP Rundown พี่จิ๊บ_Delay Case" xfId="1123" xr:uid="{00000000-0005-0000-0000-000081020000}"/>
    <cellStyle name="_19 Mar 2006_MSP Rundown พี่จิ๊บ_New Create_POS_All" xfId="170" xr:uid="{00000000-0005-0000-0000-000082020000}"/>
    <cellStyle name="_19 Mar 2006_MSP Rundown พี่จิ๊บ_New Create_POS_All_02. POS Tanggal 02 Feb 2017_SEMENTARA" xfId="1124" xr:uid="{00000000-0005-0000-0000-000083020000}"/>
    <cellStyle name="_19 Mar 2006_MSP Rundown พี่จิ๊บ_New Create_POS_All_11. POS Tanggal 11 Feb 2017 Tent A1, AP, CC, EC," xfId="1125" xr:uid="{00000000-0005-0000-0000-000084020000}"/>
    <cellStyle name="_19 Mar 2006_MSP Rundown พี่จิ๊บ_Production guide base on D-8 update 24 Jun '09 R00" xfId="171" xr:uid="{00000000-0005-0000-0000-000085020000}"/>
    <cellStyle name="_19 Mar 2006_MSP Rundown พี่จิ๊บ_Production guide base on D-8 update 24 Jun '09 R00_02. POS Tanggal 02 Feb 2017_SEMENTARA" xfId="1126" xr:uid="{00000000-0005-0000-0000-000086020000}"/>
    <cellStyle name="_19 Mar 2006_MSP Rundown พี่จิ๊บ_Production guide base on D-8 update 24 Jun '09 R00_04.Achievement_New_genba_for April 2015_Rev1" xfId="1127" xr:uid="{00000000-0005-0000-0000-000087020000}"/>
    <cellStyle name="_19 Mar 2006_MSP Rundown พี่จิ๊บ_Production guide base on D-8 update 24 Jun '09 R00_11. POS Tanggal 11 Feb 2017 Tent A1, AP, CC, EC," xfId="1128" xr:uid="{00000000-0005-0000-0000-000088020000}"/>
    <cellStyle name="_19 Mar 2006_MSP Rundown พี่จิ๊บ_Production guide base on D-8 update 24 Jun '09 R00_31. POS 31 July 15 - FIX-Rev2 W4" xfId="1129" xr:uid="{00000000-0005-0000-0000-000089020000}"/>
    <cellStyle name="_19 Mar 2006_MSP Rundown พี่จิ๊บ_Production guide base on D-8 update 24 Jun '09 R00_Book6" xfId="1130" xr:uid="{00000000-0005-0000-0000-00008A020000}"/>
    <cellStyle name="_19 Mar 2006_MSP Rundown พี่จิ๊บ_Production guide base on D-8 update 24 Jun '09 R00_Delay Case" xfId="1131" xr:uid="{00000000-0005-0000-0000-00008B020000}"/>
    <cellStyle name="_19 Mar 2006_MSP Rundown พี่จิ๊บ_Production guide base on D-8 update 24 Jun '09 R00_New Create_POS_All" xfId="172" xr:uid="{00000000-0005-0000-0000-00008C020000}"/>
    <cellStyle name="_19 Mar 2006_MSP Rundown พี่จิ๊บ_Production guide base on D-8 update 24 Jun '09 R00_New Create_POS_All_02. POS Tanggal 02 Feb 2017_SEMENTARA" xfId="1132" xr:uid="{00000000-0005-0000-0000-00008D020000}"/>
    <cellStyle name="_19 Mar 2006_MSP Rundown พี่จิ๊บ_Production guide base on D-8 update 24 Jun '09 R00_New Create_POS_All_11. POS Tanggal 11 Feb 2017 Tent A1, AP, CC, EC," xfId="1133" xr:uid="{00000000-0005-0000-0000-00008E020000}"/>
    <cellStyle name="_19 Mar 2006_MSP Rundown พี่จิ๊บ_Production guide base on D-8 update 24 Jun '09 R00_proggres packing  vanning 18 Oct '15_Night" xfId="1134" xr:uid="{00000000-0005-0000-0000-00008F020000}"/>
    <cellStyle name="_19 Mar 2006_MSP Rundown พี่จิ๊บ_Production guide base on D-8 update 24 Jun '09 R00_proggres packing &amp; vanning 18 Oct '15_Night" xfId="1135" xr:uid="{00000000-0005-0000-0000-000090020000}"/>
    <cellStyle name="_19 Mar 2006_MSP Rundown พี่จิ๊บ_Production guide base on D-8 update 24 Jun '09 R00_Progres packing &amp; vanning 30 Jul '15_Night" xfId="1136" xr:uid="{00000000-0005-0000-0000-000091020000}"/>
    <cellStyle name="_19 Mar 2006_MSP Rundown พี่จิ๊บ_Production guide base on D-8 update 24 Jun '09 R00_Progress packing &amp; vanning 07 December 2015_Day" xfId="1137" xr:uid="{00000000-0005-0000-0000-000092020000}"/>
    <cellStyle name="_19 Mar 2006_MSP Rundown พี่จิ๊บ_Production guide base on D-8 update 24 Jun '09 R00_Sheet1" xfId="1138" xr:uid="{00000000-0005-0000-0000-000093020000}"/>
    <cellStyle name="_19 Mar 2006_MSP Rundown พี่จิ๊บ_Production guide base on D-8 update 24 Jun '09 R00_Status dvp" xfId="1139" xr:uid="{00000000-0005-0000-0000-000094020000}"/>
    <cellStyle name="_19 Mar 2006_MSP Rundown พี่จิ๊บ_Production guide base on D-8 update 24 Jun '09 R00_VANNING" xfId="1140" xr:uid="{00000000-0005-0000-0000-000095020000}"/>
    <cellStyle name="_19 Mar 2006_MSP Rundown พี่จิ๊บ_proggres packing  vanning 18 Oct '15_Night" xfId="1141" xr:uid="{00000000-0005-0000-0000-000096020000}"/>
    <cellStyle name="_19 Mar 2006_MSP Rundown พี่จิ๊บ_proggres packing &amp; vanning 18 Oct '15_Night" xfId="1142" xr:uid="{00000000-0005-0000-0000-000097020000}"/>
    <cellStyle name="_19 Mar 2006_MSP Rundown พี่จิ๊บ_Progres packing &amp; vanning 30 Jul '15_Night" xfId="1143" xr:uid="{00000000-0005-0000-0000-000098020000}"/>
    <cellStyle name="_19 Mar 2006_MSP Rundown พี่จิ๊บ_Progress packing &amp; vanning 07 December 2015_Day" xfId="1144" xr:uid="{00000000-0005-0000-0000-000099020000}"/>
    <cellStyle name="_19 Mar 2006_MSP Rundown พี่จิ๊บ_Sheet1" xfId="1145" xr:uid="{00000000-0005-0000-0000-00009A020000}"/>
    <cellStyle name="_19 Mar 2006_MSP Rundown พี่จิ๊บ_Status dvp" xfId="1146" xr:uid="{00000000-0005-0000-0000-00009B020000}"/>
    <cellStyle name="_19 Mar 2006_MSP Rundown พี่จิ๊บ_STM - Max. capacity plant operation update on 30 Mar '10 R.02" xfId="173" xr:uid="{00000000-0005-0000-0000-00009C020000}"/>
    <cellStyle name="_19 Mar 2006_MSP Rundown พี่จิ๊บ_STM - Max. capacity plant operation update on 30 Mar '10 R.02_02. POS Tanggal 02 Feb 2017_SEMENTARA" xfId="1147" xr:uid="{00000000-0005-0000-0000-00009D020000}"/>
    <cellStyle name="_19 Mar 2006_MSP Rundown พี่จิ๊บ_STM - Max. capacity plant operation update on 30 Mar '10 R.02_04.Achievement_New_genba_for April 2015_Rev1" xfId="1148" xr:uid="{00000000-0005-0000-0000-00009E020000}"/>
    <cellStyle name="_19 Mar 2006_MSP Rundown พี่จิ๊บ_STM - Max. capacity plant operation update on 30 Mar '10 R.02_11. POS Tanggal 11 Feb 2017 Tent A1, AP, CC, EC," xfId="1149" xr:uid="{00000000-0005-0000-0000-00009F020000}"/>
    <cellStyle name="_19 Mar 2006_MSP Rundown พี่จิ๊บ_STM - Max. capacity plant operation update on 30 Mar '10 R.02_31. POS 31 July 15 - FIX-Rev2 W4" xfId="1150" xr:uid="{00000000-0005-0000-0000-0000A0020000}"/>
    <cellStyle name="_19 Mar 2006_MSP Rundown พี่จิ๊บ_STM - Max. capacity plant operation update on 30 Mar '10 R.02_Book6" xfId="1151" xr:uid="{00000000-0005-0000-0000-0000A1020000}"/>
    <cellStyle name="_19 Mar 2006_MSP Rundown พี่จิ๊บ_STM - Max. capacity plant operation update on 30 Mar '10 R.02_Delay Case" xfId="1152" xr:uid="{00000000-0005-0000-0000-0000A2020000}"/>
    <cellStyle name="_19 Mar 2006_MSP Rundown พี่จิ๊บ_STM - Max. capacity plant operation update on 30 Mar '10 R.02_New Create_POS_All" xfId="174" xr:uid="{00000000-0005-0000-0000-0000A3020000}"/>
    <cellStyle name="_19 Mar 2006_MSP Rundown พี่จิ๊บ_STM - Max. capacity plant operation update on 30 Mar '10 R.02_New Create_POS_All_02. POS Tanggal 02 Feb 2017_SEMENTARA" xfId="1153" xr:uid="{00000000-0005-0000-0000-0000A4020000}"/>
    <cellStyle name="_19 Mar 2006_MSP Rundown พี่จิ๊บ_STM - Max. capacity plant operation update on 30 Mar '10 R.02_New Create_POS_All_11. POS Tanggal 11 Feb 2017 Tent A1, AP, CC, EC," xfId="1154" xr:uid="{00000000-0005-0000-0000-0000A5020000}"/>
    <cellStyle name="_19 Mar 2006_MSP Rundown พี่จิ๊บ_STM - Max. capacity plant operation update on 30 Mar '10 R.02_proggres packing  vanning 18 Oct '15_Night" xfId="1155" xr:uid="{00000000-0005-0000-0000-0000A6020000}"/>
    <cellStyle name="_19 Mar 2006_MSP Rundown พี่จิ๊บ_STM - Max. capacity plant operation update on 30 Mar '10 R.02_proggres packing &amp; vanning 18 Oct '15_Night" xfId="1156" xr:uid="{00000000-0005-0000-0000-0000A7020000}"/>
    <cellStyle name="_19 Mar 2006_MSP Rundown พี่จิ๊บ_STM - Max. capacity plant operation update on 30 Mar '10 R.02_Progres packing &amp; vanning 30 Jul '15_Night" xfId="1157" xr:uid="{00000000-0005-0000-0000-0000A8020000}"/>
    <cellStyle name="_19 Mar 2006_MSP Rundown พี่จิ๊บ_STM - Max. capacity plant operation update on 30 Mar '10 R.02_Progress packing &amp; vanning 07 December 2015_Day" xfId="1158" xr:uid="{00000000-0005-0000-0000-0000A9020000}"/>
    <cellStyle name="_19 Mar 2006_MSP Rundown พี่จิ๊บ_STM - Max. capacity plant operation update on 30 Mar '10 R.02_Sheet1" xfId="1159" xr:uid="{00000000-0005-0000-0000-0000AA020000}"/>
    <cellStyle name="_19 Mar 2006_MSP Rundown พี่จิ๊บ_STM - Max. capacity plant operation update on 30 Mar '10 R.02_Status dvp" xfId="1160" xr:uid="{00000000-0005-0000-0000-0000AB020000}"/>
    <cellStyle name="_19 Mar 2006_MSP Rundown พี่จิ๊บ_STM - Max. capacity plant operation update on 30 Mar '10 R.02_VANNING" xfId="1161" xr:uid="{00000000-0005-0000-0000-0000AC020000}"/>
    <cellStyle name="_19 Mar 2006_MSP Rundown พี่จิ๊บ_VANNING" xfId="1162" xr:uid="{00000000-0005-0000-0000-0000AD020000}"/>
    <cellStyle name="_19 Mar 2006_New Create_POS_All" xfId="175" xr:uid="{00000000-0005-0000-0000-0000AE020000}"/>
    <cellStyle name="_19 Mar 2006_New Create_POS_All_02. POS Tanggal 02 Feb 2017_SEMENTARA" xfId="1163" xr:uid="{00000000-0005-0000-0000-0000AF020000}"/>
    <cellStyle name="_19 Mar 2006_New Create_POS_All_11. POS Tanggal 11 Feb 2017 Tent A1, AP, CC, EC," xfId="1164" xr:uid="{00000000-0005-0000-0000-0000B0020000}"/>
    <cellStyle name="_19 Mar 2006_Production guide base on D-8 update 24 Jun '09 R00" xfId="176" xr:uid="{00000000-0005-0000-0000-0000B1020000}"/>
    <cellStyle name="_19 Mar 2006_Production guide base on D-8 update 24 Jun '09 R00_02. POS Tanggal 02 Feb 2017_SEMENTARA" xfId="1165" xr:uid="{00000000-0005-0000-0000-0000B2020000}"/>
    <cellStyle name="_19 Mar 2006_Production guide base on D-8 update 24 Jun '09 R00_04.Achievement_New_genba_for April 2015_Rev1" xfId="1166" xr:uid="{00000000-0005-0000-0000-0000B3020000}"/>
    <cellStyle name="_19 Mar 2006_Production guide base on D-8 update 24 Jun '09 R00_11. POS Tanggal 11 Feb 2017 Tent A1, AP, CC, EC," xfId="1167" xr:uid="{00000000-0005-0000-0000-0000B4020000}"/>
    <cellStyle name="_19 Mar 2006_Production guide base on D-8 update 24 Jun '09 R00_31. POS 31 July 15 - FIX-Rev2 W4" xfId="1168" xr:uid="{00000000-0005-0000-0000-0000B5020000}"/>
    <cellStyle name="_19 Mar 2006_Production guide base on D-8 update 24 Jun '09 R00_Book6" xfId="1169" xr:uid="{00000000-0005-0000-0000-0000B6020000}"/>
    <cellStyle name="_19 Mar 2006_Production guide base on D-8 update 24 Jun '09 R00_Coordinator meeting (17Aug09)" xfId="177" xr:uid="{00000000-0005-0000-0000-0000B7020000}"/>
    <cellStyle name="_19 Mar 2006_Production guide base on D-8 update 24 Jun '09 R00_Coordinator meeting (17Aug09)_02. POS Tanggal 02 Feb 2017_SEMENTARA" xfId="1170" xr:uid="{00000000-0005-0000-0000-0000B8020000}"/>
    <cellStyle name="_19 Mar 2006_Production guide base on D-8 update 24 Jun '09 R00_Coordinator meeting (17Aug09)_04.Achievement_New_genba_for April 2015_Rev1" xfId="1171" xr:uid="{00000000-0005-0000-0000-0000B9020000}"/>
    <cellStyle name="_19 Mar 2006_Production guide base on D-8 update 24 Jun '09 R00_Coordinator meeting (17Aug09)_11. POS Tanggal 11 Feb 2017 Tent A1, AP, CC, EC," xfId="1172" xr:uid="{00000000-0005-0000-0000-0000BA020000}"/>
    <cellStyle name="_19 Mar 2006_Production guide base on D-8 update 24 Jun '09 R00_Coordinator meeting (17Aug09)_31. POS 31 July 15 - FIX-Rev2 W4" xfId="1173" xr:uid="{00000000-0005-0000-0000-0000BB020000}"/>
    <cellStyle name="_19 Mar 2006_Production guide base on D-8 update 24 Jun '09 R00_Coordinator meeting (17Aug09)_Book6" xfId="1174" xr:uid="{00000000-0005-0000-0000-0000BC020000}"/>
    <cellStyle name="_19 Mar 2006_Production guide base on D-8 update 24 Jun '09 R00_Coordinator meeting (17Aug09)_Delay Case" xfId="1175" xr:uid="{00000000-0005-0000-0000-0000BD020000}"/>
    <cellStyle name="_19 Mar 2006_Production guide base on D-8 update 24 Jun '09 R00_Coordinator meeting (17Aug09)_New Create_POS_All" xfId="178" xr:uid="{00000000-0005-0000-0000-0000BE020000}"/>
    <cellStyle name="_19 Mar 2006_Production guide base on D-8 update 24 Jun '09 R00_Coordinator meeting (17Aug09)_New Create_POS_All_02. POS Tanggal 02 Feb 2017_SEMENTARA" xfId="1176" xr:uid="{00000000-0005-0000-0000-0000BF020000}"/>
    <cellStyle name="_19 Mar 2006_Production guide base on D-8 update 24 Jun '09 R00_Coordinator meeting (17Aug09)_New Create_POS_All_11. POS Tanggal 11 Feb 2017 Tent A1, AP, CC, EC," xfId="1177" xr:uid="{00000000-0005-0000-0000-0000C0020000}"/>
    <cellStyle name="_19 Mar 2006_Production guide base on D-8 update 24 Jun '09 R00_Coordinator meeting (17Aug09)_proggres packing  vanning 18 Oct '15_Night" xfId="1178" xr:uid="{00000000-0005-0000-0000-0000C1020000}"/>
    <cellStyle name="_19 Mar 2006_Production guide base on D-8 update 24 Jun '09 R00_Coordinator meeting (17Aug09)_proggres packing &amp; vanning 18 Oct '15_Night" xfId="1179" xr:uid="{00000000-0005-0000-0000-0000C2020000}"/>
    <cellStyle name="_19 Mar 2006_Production guide base on D-8 update 24 Jun '09 R00_Coordinator meeting (17Aug09)_Progres packing &amp; vanning 30 Jul '15_Night" xfId="1180" xr:uid="{00000000-0005-0000-0000-0000C3020000}"/>
    <cellStyle name="_19 Mar 2006_Production guide base on D-8 update 24 Jun '09 R00_Coordinator meeting (17Aug09)_Progress packing &amp; vanning 07 December 2015_Day" xfId="1181" xr:uid="{00000000-0005-0000-0000-0000C4020000}"/>
    <cellStyle name="_19 Mar 2006_Production guide base on D-8 update 24 Jun '09 R00_Coordinator meeting (17Aug09)_Sheet1" xfId="1182" xr:uid="{00000000-0005-0000-0000-0000C5020000}"/>
    <cellStyle name="_19 Mar 2006_Production guide base on D-8 update 24 Jun '09 R00_Coordinator meeting (17Aug09)_Status dvp" xfId="1183" xr:uid="{00000000-0005-0000-0000-0000C6020000}"/>
    <cellStyle name="_19 Mar 2006_Production guide base on D-8 update 24 Jun '09 R00_Coordinator meeting (17Aug09)_VANNING" xfId="1184" xr:uid="{00000000-0005-0000-0000-0000C7020000}"/>
    <cellStyle name="_19 Mar 2006_Production guide base on D-8 update 24 Jun '09 R00_Coordinator meeting (21-Sep-09)" xfId="179" xr:uid="{00000000-0005-0000-0000-0000C8020000}"/>
    <cellStyle name="_19 Mar 2006_Production guide base on D-8 update 24 Jun '09 R00_Coordinator meeting (21-Sep-09).xls 2J" xfId="180" xr:uid="{00000000-0005-0000-0000-0000C9020000}"/>
    <cellStyle name="_19 Mar 2006_Production guide base on D-8 update 24 Jun '09 R00_Coordinator meeting (21-Sep-09).xls 2J_02. POS Tanggal 02 Feb 2017_SEMENTARA" xfId="1185" xr:uid="{00000000-0005-0000-0000-0000CA020000}"/>
    <cellStyle name="_19 Mar 2006_Production guide base on D-8 update 24 Jun '09 R00_Coordinator meeting (21-Sep-09).xls 2J_04.Achievement_New_genba_for April 2015_Rev1" xfId="1186" xr:uid="{00000000-0005-0000-0000-0000CB020000}"/>
    <cellStyle name="_19 Mar 2006_Production guide base on D-8 update 24 Jun '09 R00_Coordinator meeting (21-Sep-09).xls 2J_11. POS Tanggal 11 Feb 2017 Tent A1, AP, CC, EC," xfId="1187" xr:uid="{00000000-0005-0000-0000-0000CC020000}"/>
    <cellStyle name="_19 Mar 2006_Production guide base on D-8 update 24 Jun '09 R00_Coordinator meeting (21-Sep-09).xls 2J_31. POS 31 July 15 - FIX-Rev2 W4" xfId="1188" xr:uid="{00000000-0005-0000-0000-0000CD020000}"/>
    <cellStyle name="_19 Mar 2006_Production guide base on D-8 update 24 Jun '09 R00_Coordinator meeting (21-Sep-09).xls 2J_Book6" xfId="1189" xr:uid="{00000000-0005-0000-0000-0000CE020000}"/>
    <cellStyle name="_19 Mar 2006_Production guide base on D-8 update 24 Jun '09 R00_Coordinator meeting (21-Sep-09).xls 2J_Delay Case" xfId="1190" xr:uid="{00000000-0005-0000-0000-0000CF020000}"/>
    <cellStyle name="_19 Mar 2006_Production guide base on D-8 update 24 Jun '09 R00_Coordinator meeting (21-Sep-09).xls 2J_New Create_POS_All" xfId="181" xr:uid="{00000000-0005-0000-0000-0000D0020000}"/>
    <cellStyle name="_19 Mar 2006_Production guide base on D-8 update 24 Jun '09 R00_Coordinator meeting (21-Sep-09).xls 2J_New Create_POS_All_02. POS Tanggal 02 Feb 2017_SEMENTARA" xfId="1191" xr:uid="{00000000-0005-0000-0000-0000D1020000}"/>
    <cellStyle name="_19 Mar 2006_Production guide base on D-8 update 24 Jun '09 R00_Coordinator meeting (21-Sep-09).xls 2J_New Create_POS_All_11. POS Tanggal 11 Feb 2017 Tent A1, AP, CC, EC," xfId="1192" xr:uid="{00000000-0005-0000-0000-0000D2020000}"/>
    <cellStyle name="_19 Mar 2006_Production guide base on D-8 update 24 Jun '09 R00_Coordinator meeting (21-Sep-09).xls 2J_proggres packing  vanning 18 Oct '15_Night" xfId="1193" xr:uid="{00000000-0005-0000-0000-0000D3020000}"/>
    <cellStyle name="_19 Mar 2006_Production guide base on D-8 update 24 Jun '09 R00_Coordinator meeting (21-Sep-09).xls 2J_proggres packing &amp; vanning 18 Oct '15_Night" xfId="1194" xr:uid="{00000000-0005-0000-0000-0000D4020000}"/>
    <cellStyle name="_19 Mar 2006_Production guide base on D-8 update 24 Jun '09 R00_Coordinator meeting (21-Sep-09).xls 2J_Progres packing &amp; vanning 30 Jul '15_Night" xfId="1195" xr:uid="{00000000-0005-0000-0000-0000D5020000}"/>
    <cellStyle name="_19 Mar 2006_Production guide base on D-8 update 24 Jun '09 R00_Coordinator meeting (21-Sep-09).xls 2J_Progress packing &amp; vanning 07 December 2015_Day" xfId="1196" xr:uid="{00000000-0005-0000-0000-0000D6020000}"/>
    <cellStyle name="_19 Mar 2006_Production guide base on D-8 update 24 Jun '09 R00_Coordinator meeting (21-Sep-09).xls 2J_Sheet1" xfId="1197" xr:uid="{00000000-0005-0000-0000-0000D7020000}"/>
    <cellStyle name="_19 Mar 2006_Production guide base on D-8 update 24 Jun '09 R00_Coordinator meeting (21-Sep-09).xls 2J_Status dvp" xfId="1198" xr:uid="{00000000-0005-0000-0000-0000D8020000}"/>
    <cellStyle name="_19 Mar 2006_Production guide base on D-8 update 24 Jun '09 R00_Coordinator meeting (21-Sep-09).xls 2J_VANNING" xfId="1199" xr:uid="{00000000-0005-0000-0000-0000D9020000}"/>
    <cellStyle name="_19 Mar 2006_Production guide base on D-8 update 24 Jun '09 R00_Coordinator meeting (21-Sep-09)_02. POS Tanggal 02 Feb 2017_SEMENTARA" xfId="1200" xr:uid="{00000000-0005-0000-0000-0000DA020000}"/>
    <cellStyle name="_19 Mar 2006_Production guide base on D-8 update 24 Jun '09 R00_Coordinator meeting (21-Sep-09)_04.Achievement_New_genba_for April 2015_Rev1" xfId="1201" xr:uid="{00000000-0005-0000-0000-0000DB020000}"/>
    <cellStyle name="_19 Mar 2006_Production guide base on D-8 update 24 Jun '09 R00_Coordinator meeting (21-Sep-09)_11. POS Tanggal 11 Feb 2017 Tent A1, AP, CC, EC," xfId="1202" xr:uid="{00000000-0005-0000-0000-0000DC020000}"/>
    <cellStyle name="_19 Mar 2006_Production guide base on D-8 update 24 Jun '09 R00_Coordinator meeting (21-Sep-09)_31. POS 31 July 15 - FIX-Rev2 W4" xfId="1203" xr:uid="{00000000-0005-0000-0000-0000DD020000}"/>
    <cellStyle name="_19 Mar 2006_Production guide base on D-8 update 24 Jun '09 R00_Coordinator meeting (21-Sep-09)_Book6" xfId="1204" xr:uid="{00000000-0005-0000-0000-0000DE020000}"/>
    <cellStyle name="_19 Mar 2006_Production guide base on D-8 update 24 Jun '09 R00_Coordinator meeting (21-Sep-09)_Delay Case" xfId="1205" xr:uid="{00000000-0005-0000-0000-0000DF020000}"/>
    <cellStyle name="_19 Mar 2006_Production guide base on D-8 update 24 Jun '09 R00_Coordinator meeting (21-Sep-09)_New Create_POS_All" xfId="182" xr:uid="{00000000-0005-0000-0000-0000E0020000}"/>
    <cellStyle name="_19 Mar 2006_Production guide base on D-8 update 24 Jun '09 R00_Coordinator meeting (21-Sep-09)_New Create_POS_All_02. POS Tanggal 02 Feb 2017_SEMENTARA" xfId="1206" xr:uid="{00000000-0005-0000-0000-0000E1020000}"/>
    <cellStyle name="_19 Mar 2006_Production guide base on D-8 update 24 Jun '09 R00_Coordinator meeting (21-Sep-09)_New Create_POS_All_11. POS Tanggal 11 Feb 2017 Tent A1, AP, CC, EC," xfId="1207" xr:uid="{00000000-0005-0000-0000-0000E2020000}"/>
    <cellStyle name="_19 Mar 2006_Production guide base on D-8 update 24 Jun '09 R00_Coordinator meeting (21-Sep-09)_proggres packing  vanning 18 Oct '15_Night" xfId="1208" xr:uid="{00000000-0005-0000-0000-0000E3020000}"/>
    <cellStyle name="_19 Mar 2006_Production guide base on D-8 update 24 Jun '09 R00_Coordinator meeting (21-Sep-09)_proggres packing &amp; vanning 18 Oct '15_Night" xfId="1209" xr:uid="{00000000-0005-0000-0000-0000E4020000}"/>
    <cellStyle name="_19 Mar 2006_Production guide base on D-8 update 24 Jun '09 R00_Coordinator meeting (21-Sep-09)_Progres packing &amp; vanning 30 Jul '15_Night" xfId="1210" xr:uid="{00000000-0005-0000-0000-0000E5020000}"/>
    <cellStyle name="_19 Mar 2006_Production guide base on D-8 update 24 Jun '09 R00_Coordinator meeting (21-Sep-09)_Progress packing &amp; vanning 07 December 2015_Day" xfId="1211" xr:uid="{00000000-0005-0000-0000-0000E6020000}"/>
    <cellStyle name="_19 Mar 2006_Production guide base on D-8 update 24 Jun '09 R00_Coordinator meeting (21-Sep-09)_Sheet1" xfId="1212" xr:uid="{00000000-0005-0000-0000-0000E7020000}"/>
    <cellStyle name="_19 Mar 2006_Production guide base on D-8 update 24 Jun '09 R00_Coordinator meeting (21-Sep-09)_Status dvp" xfId="1213" xr:uid="{00000000-0005-0000-0000-0000E8020000}"/>
    <cellStyle name="_19 Mar 2006_Production guide base on D-8 update 24 Jun '09 R00_Coordinator meeting (21-Sep-09)_VANNING" xfId="1214" xr:uid="{00000000-0005-0000-0000-0000E9020000}"/>
    <cellStyle name="_19 Mar 2006_Production guide base on D-8 update 24 Jun '09 R00_Delay Case" xfId="1215" xr:uid="{00000000-0005-0000-0000-0000EA020000}"/>
    <cellStyle name="_19 Mar 2006_Production guide base on D-8 update 24 Jun '09 R00_New Create_POS_All" xfId="183" xr:uid="{00000000-0005-0000-0000-0000EB020000}"/>
    <cellStyle name="_19 Mar 2006_Production guide base on D-8 update 24 Jun '09 R00_New Create_POS_All_02. POS Tanggal 02 Feb 2017_SEMENTARA" xfId="1216" xr:uid="{00000000-0005-0000-0000-0000EC020000}"/>
    <cellStyle name="_19 Mar 2006_Production guide base on D-8 update 24 Jun '09 R00_New Create_POS_All_11. POS Tanggal 11 Feb 2017 Tent A1, AP, CC, EC," xfId="1217" xr:uid="{00000000-0005-0000-0000-0000ED020000}"/>
    <cellStyle name="_19 Mar 2006_Production guide base on D-8 update 24 Jun '09 R00_proggres packing  vanning 18 Oct '15_Night" xfId="1218" xr:uid="{00000000-0005-0000-0000-0000EE020000}"/>
    <cellStyle name="_19 Mar 2006_Production guide base on D-8 update 24 Jun '09 R00_proggres packing &amp; vanning 18 Oct '15_Night" xfId="1219" xr:uid="{00000000-0005-0000-0000-0000EF020000}"/>
    <cellStyle name="_19 Mar 2006_Production guide base on D-8 update 24 Jun '09 R00_Progres packing &amp; vanning 30 Jul '15_Night" xfId="1220" xr:uid="{00000000-0005-0000-0000-0000F0020000}"/>
    <cellStyle name="_19 Mar 2006_Production guide base on D-8 update 24 Jun '09 R00_Progress packing &amp; vanning 07 December 2015_Day" xfId="1221" xr:uid="{00000000-0005-0000-0000-0000F1020000}"/>
    <cellStyle name="_19 Mar 2006_Production guide base on D-8 update 24 Jun '09 R00_Sheet1" xfId="1222" xr:uid="{00000000-0005-0000-0000-0000F2020000}"/>
    <cellStyle name="_19 Mar 2006_Production guide base on D-8 update 24 Jun '09 R00_Status dvp" xfId="1223" xr:uid="{00000000-0005-0000-0000-0000F3020000}"/>
    <cellStyle name="_19 Mar 2006_Production guide base on D-8 update 24 Jun '09 R00_VANNING" xfId="1224" xr:uid="{00000000-0005-0000-0000-0000F4020000}"/>
    <cellStyle name="_19 Mar 2006_proggres packing  vanning 18 Oct '15_Night" xfId="1225" xr:uid="{00000000-0005-0000-0000-0000F5020000}"/>
    <cellStyle name="_19 Mar 2006_proggres packing &amp; vanning 18 Oct '15_Night" xfId="1226" xr:uid="{00000000-0005-0000-0000-0000F6020000}"/>
    <cellStyle name="_19 Mar 2006_Progres packing &amp; vanning 30 Jul '15_Night" xfId="1227" xr:uid="{00000000-0005-0000-0000-0000F7020000}"/>
    <cellStyle name="_19 Mar 2006_Progress packing &amp; vanning 07 December 2015_Day" xfId="1228" xr:uid="{00000000-0005-0000-0000-0000F8020000}"/>
    <cellStyle name="_19 Mar 2006_Sheet1" xfId="1229" xr:uid="{00000000-0005-0000-0000-0000F9020000}"/>
    <cellStyle name="_19 Mar 2006_Status dvp" xfId="1230" xr:uid="{00000000-0005-0000-0000-0000FA020000}"/>
    <cellStyle name="_19 Mar 2006_STM - Max. capacity plant operation update on 30 Mar '10 R.02" xfId="184" xr:uid="{00000000-0005-0000-0000-0000FB020000}"/>
    <cellStyle name="_19 Mar 2006_STM - Max. capacity plant operation update on 30 Mar '10 R.02_02. POS Tanggal 02 Feb 2017_SEMENTARA" xfId="1231" xr:uid="{00000000-0005-0000-0000-0000FC020000}"/>
    <cellStyle name="_19 Mar 2006_STM - Max. capacity plant operation update on 30 Mar '10 R.02_04.Achievement_New_genba_for April 2015_Rev1" xfId="1232" xr:uid="{00000000-0005-0000-0000-0000FD020000}"/>
    <cellStyle name="_19 Mar 2006_STM - Max. capacity plant operation update on 30 Mar '10 R.02_11. POS Tanggal 11 Feb 2017 Tent A1, AP, CC, EC," xfId="1233" xr:uid="{00000000-0005-0000-0000-0000FE020000}"/>
    <cellStyle name="_19 Mar 2006_STM - Max. capacity plant operation update on 30 Mar '10 R.02_31. POS 31 July 15 - FIX-Rev2 W4" xfId="1234" xr:uid="{00000000-0005-0000-0000-0000FF020000}"/>
    <cellStyle name="_19 Mar 2006_STM - Max. capacity plant operation update on 30 Mar '10 R.02_Book6" xfId="1235" xr:uid="{00000000-0005-0000-0000-000000030000}"/>
    <cellStyle name="_19 Mar 2006_STM - Max. capacity plant operation update on 30 Mar '10 R.02_Delay Case" xfId="1236" xr:uid="{00000000-0005-0000-0000-000001030000}"/>
    <cellStyle name="_19 Mar 2006_STM - Max. capacity plant operation update on 30 Mar '10 R.02_KD - 2011 OAP Capacity Update 17 Nov '10" xfId="185" xr:uid="{00000000-0005-0000-0000-000002030000}"/>
    <cellStyle name="_19 Mar 2006_STM - Max. capacity plant operation update on 30 Mar '10 R.02_KD - 2011 OAP Capacity Update 17 Nov '10_02. POS Tanggal 02 Feb 2017_SEMENTARA" xfId="1237" xr:uid="{00000000-0005-0000-0000-000003030000}"/>
    <cellStyle name="_19 Mar 2006_STM - Max. capacity plant operation update on 30 Mar '10 R.02_KD - 2011 OAP Capacity Update 17 Nov '10_04.Achievement_New_genba_for April 2015_Rev1" xfId="1238" xr:uid="{00000000-0005-0000-0000-000004030000}"/>
    <cellStyle name="_19 Mar 2006_STM - Max. capacity plant operation update on 30 Mar '10 R.02_KD - 2011 OAP Capacity Update 17 Nov '10_11. POS Tanggal 11 Feb 2017 Tent A1, AP, CC, EC," xfId="1239" xr:uid="{00000000-0005-0000-0000-000005030000}"/>
    <cellStyle name="_19 Mar 2006_STM - Max. capacity plant operation update on 30 Mar '10 R.02_KD - 2011 OAP Capacity Update 17 Nov '10_31. POS 31 July 15 - FIX-Rev2 W4" xfId="1240" xr:uid="{00000000-0005-0000-0000-000006030000}"/>
    <cellStyle name="_19 Mar 2006_STM - Max. capacity plant operation update on 30 Mar '10 R.02_KD - 2011 OAP Capacity Update 17 Nov '10_Book6" xfId="1241" xr:uid="{00000000-0005-0000-0000-000007030000}"/>
    <cellStyle name="_19 Mar 2006_STM - Max. capacity plant operation update on 30 Mar '10 R.02_KD - 2011 OAP Capacity Update 17 Nov '10_Delay Case" xfId="1242" xr:uid="{00000000-0005-0000-0000-000008030000}"/>
    <cellStyle name="_19 Mar 2006_STM - Max. capacity plant operation update on 30 Mar '10 R.02_KD - 2011 OAP Capacity Update 17 Nov '10_New Create_POS_All" xfId="186" xr:uid="{00000000-0005-0000-0000-000009030000}"/>
    <cellStyle name="_19 Mar 2006_STM - Max. capacity plant operation update on 30 Mar '10 R.02_KD - 2011 OAP Capacity Update 17 Nov '10_New Create_POS_All_02. POS Tanggal 02 Feb 2017_SEMENTARA" xfId="1243" xr:uid="{00000000-0005-0000-0000-00000A030000}"/>
    <cellStyle name="_19 Mar 2006_STM - Max. capacity plant operation update on 30 Mar '10 R.02_KD - 2011 OAP Capacity Update 17 Nov '10_New Create_POS_All_11. POS Tanggal 11 Feb 2017 Tent A1, AP, CC, EC," xfId="1244" xr:uid="{00000000-0005-0000-0000-00000B030000}"/>
    <cellStyle name="_19 Mar 2006_STM - Max. capacity plant operation update on 30 Mar '10 R.02_KD - 2011 OAP Capacity Update 17 Nov '10_proggres packing  vanning 18 Oct '15_Night" xfId="1245" xr:uid="{00000000-0005-0000-0000-00000C030000}"/>
    <cellStyle name="_19 Mar 2006_STM - Max. capacity plant operation update on 30 Mar '10 R.02_KD - 2011 OAP Capacity Update 17 Nov '10_proggres packing &amp; vanning 18 Oct '15_Night" xfId="1246" xr:uid="{00000000-0005-0000-0000-00000D030000}"/>
    <cellStyle name="_19 Mar 2006_STM - Max. capacity plant operation update on 30 Mar '10 R.02_KD - 2011 OAP Capacity Update 17 Nov '10_Progres packing &amp; vanning 30 Jul '15_Night" xfId="1247" xr:uid="{00000000-0005-0000-0000-00000E030000}"/>
    <cellStyle name="_19 Mar 2006_STM - Max. capacity plant operation update on 30 Mar '10 R.02_KD - 2011 OAP Capacity Update 17 Nov '10_Progress packing &amp; vanning 07 December 2015_Day" xfId="1248" xr:uid="{00000000-0005-0000-0000-00000F030000}"/>
    <cellStyle name="_19 Mar 2006_STM - Max. capacity plant operation update on 30 Mar '10 R.02_KD - 2011 OAP Capacity Update 17 Nov '10_Sheet1" xfId="1249" xr:uid="{00000000-0005-0000-0000-000010030000}"/>
    <cellStyle name="_19 Mar 2006_STM - Max. capacity plant operation update on 30 Mar '10 R.02_KD - 2011 OAP Capacity Update 17 Nov '10_Status dvp" xfId="1250" xr:uid="{00000000-0005-0000-0000-000011030000}"/>
    <cellStyle name="_19 Mar 2006_STM - Max. capacity plant operation update on 30 Mar '10 R.02_KD - 2011 OAP Capacity Update 17 Nov '10_VANNING" xfId="1251" xr:uid="{00000000-0005-0000-0000-000012030000}"/>
    <cellStyle name="_19 Mar 2006_STM - Max. capacity plant operation update on 30 Mar '10 R.02_New Create_POS_All" xfId="187" xr:uid="{00000000-0005-0000-0000-000013030000}"/>
    <cellStyle name="_19 Mar 2006_STM - Max. capacity plant operation update on 30 Mar '10 R.02_New Create_POS_All_02. POS Tanggal 02 Feb 2017_SEMENTARA" xfId="1252" xr:uid="{00000000-0005-0000-0000-000014030000}"/>
    <cellStyle name="_19 Mar 2006_STM - Max. capacity plant operation update on 30 Mar '10 R.02_New Create_POS_All_11. POS Tanggal 11 Feb 2017 Tent A1, AP, CC, EC," xfId="1253" xr:uid="{00000000-0005-0000-0000-000015030000}"/>
    <cellStyle name="_19 Mar 2006_STM - Max. capacity plant operation update on 30 Mar '10 R.02_proggres packing  vanning 18 Oct '15_Night" xfId="1254" xr:uid="{00000000-0005-0000-0000-000016030000}"/>
    <cellStyle name="_19 Mar 2006_STM - Max. capacity plant operation update on 30 Mar '10 R.02_proggres packing &amp; vanning 18 Oct '15_Night" xfId="1255" xr:uid="{00000000-0005-0000-0000-000017030000}"/>
    <cellStyle name="_19 Mar 2006_STM - Max. capacity plant operation update on 30 Mar '10 R.02_Progres packing &amp; vanning 30 Jul '15_Night" xfId="1256" xr:uid="{00000000-0005-0000-0000-000018030000}"/>
    <cellStyle name="_19 Mar 2006_STM - Max. capacity plant operation update on 30 Mar '10 R.02_Progress packing &amp; vanning 07 December 2015_Day" xfId="1257" xr:uid="{00000000-0005-0000-0000-000019030000}"/>
    <cellStyle name="_19 Mar 2006_STM - Max. capacity plant operation update on 30 Mar '10 R.02_Sheet1" xfId="1258" xr:uid="{00000000-0005-0000-0000-00001A030000}"/>
    <cellStyle name="_19 Mar 2006_STM - Max. capacity plant operation update on 30 Mar '10 R.02_Status dvp" xfId="1259" xr:uid="{00000000-0005-0000-0000-00001B030000}"/>
    <cellStyle name="_19 Mar 2006_STM - Max. capacity plant operation update on 30 Mar '10 R.02_VANNING" xfId="1260" xr:uid="{00000000-0005-0000-0000-00001C030000}"/>
    <cellStyle name="_19 Mar 2006_VANNING" xfId="1261" xr:uid="{00000000-0005-0000-0000-00001D030000}"/>
    <cellStyle name="_285W STiM data as base on Parts Supply (UpDaTe-15)" xfId="188" xr:uid="{00000000-0005-0000-0000-00001E030000}"/>
    <cellStyle name="_285W STiM data as base on Parts Supply (UpDaTe-15)_10 Detail Penarikan Finish Case Intershop Trucking_17 Nov'15_Rev" xfId="1262" xr:uid="{00000000-0005-0000-0000-00001F030000}"/>
    <cellStyle name="_285W STiM data as base on Parts Supply (UpDaTe-15)_10 Detail Penarikan Finish Case Intershop Trucking_17 Nov'15_Rev3" xfId="1263" xr:uid="{00000000-0005-0000-0000-000020030000}"/>
    <cellStyle name="_285W STiM data as base on Parts Supply (UpDaTe-15)_11 Detail Penarikan Finish Case Intershop Trucking_18 Nov'15_Rev1 (3)" xfId="1264" xr:uid="{00000000-0005-0000-0000-000021030000}"/>
    <cellStyle name="_285W STiM data as base on Parts Supply (UpDaTe-15)_11 Detail Penarikan Finish Case Intershop Trucking_18 Nov'15_Rev1 (4)" xfId="1265" xr:uid="{00000000-0005-0000-0000-000022030000}"/>
    <cellStyle name="_285W STiM data as base on Parts Supply (UpDaTe-15)_12 Detail Penarikan Finish Case Intershop Trucking_19 Nov'15_Rev1 (2)" xfId="1266" xr:uid="{00000000-0005-0000-0000-000023030000}"/>
    <cellStyle name="_285W STiM data as base on Parts Supply (UpDaTe-15)_13 Detail Penarikan Finish Case Intershop Trucking_20 Nov'15 (4)" xfId="1267" xr:uid="{00000000-0005-0000-0000-000024030000}"/>
    <cellStyle name="_285W STiM data as base on Parts Supply (UpDaTe-15)_16 Detail Penarikan Finish Case Intershop Trucking_24 Nov'15 (3)" xfId="1268" xr:uid="{00000000-0005-0000-0000-000025030000}"/>
    <cellStyle name="_285W STiM data as base on Parts Supply (UpDaTe-15)_17 Detail Penarikan Finish Case Intershop Trucking_25 Nov'15 (2)" xfId="1269" xr:uid="{00000000-0005-0000-0000-000026030000}"/>
    <cellStyle name="_285W STiM data as base on Parts Supply (UpDaTe-15)_19 Detail Penarikan Finish Case Intershop Trucking_27 Nov'15 (2)" xfId="1270" xr:uid="{00000000-0005-0000-0000-000027030000}"/>
    <cellStyle name="_285W STiM data as base on Parts Supply (UpDaTe-15)_20 Detail Penarikan Finish Case Intershop Trucking_30 Nov'15 (2)" xfId="1271" xr:uid="{00000000-0005-0000-0000-000028030000}"/>
    <cellStyle name="_285W STiM data as base on Parts Supply (UpDaTe-15)_21 Detail Penarikan Finish Case Intershop Trucking_01 Dec'15 (2)" xfId="1272" xr:uid="{00000000-0005-0000-0000-000029030000}"/>
    <cellStyle name="_285W STiM data as base on Parts Supply (UpDaTe-15)_9 Detail Penarikan Finish Case Intershop Trucking_16 Nov'15" xfId="1273" xr:uid="{00000000-0005-0000-0000-00002A030000}"/>
    <cellStyle name="_285W STiM data as base on Parts Supply (UpDaTe-15)_pos" xfId="1274" xr:uid="{00000000-0005-0000-0000-00002B030000}"/>
    <cellStyle name="_285W STiM data as base on Parts Supply (UpDaTe-15)_pos_1" xfId="1275" xr:uid="{00000000-0005-0000-0000-00002C030000}"/>
    <cellStyle name="_285W STiM data as base on Parts Supply (UpDaTe-15)_pos_2" xfId="1276" xr:uid="{00000000-0005-0000-0000-00002D030000}"/>
    <cellStyle name="_285W STiM data as base on Parts Supply (UpDaTe-15)_pos_3" xfId="1277" xr:uid="{00000000-0005-0000-0000-00002E030000}"/>
    <cellStyle name="_285W STiM data as base on Parts Supply (UpDaTe-15)_SUGITY" xfId="1278" xr:uid="{00000000-0005-0000-0000-00002F030000}"/>
    <cellStyle name="_34_macho_6th_progress" xfId="189" xr:uid="{00000000-0005-0000-0000-000030030000}"/>
    <cellStyle name="_34_macho_6th_progress_10 Detail Penarikan Finish Case Intershop Trucking_17 Nov'15_Rev" xfId="1279" xr:uid="{00000000-0005-0000-0000-000031030000}"/>
    <cellStyle name="_34_macho_6th_progress_10 Detail Penarikan Finish Case Intershop Trucking_17 Nov'15_Rev3" xfId="1280" xr:uid="{00000000-0005-0000-0000-000032030000}"/>
    <cellStyle name="_34_macho_6th_progress_11 Detail Penarikan Finish Case Intershop Trucking_18 Nov'15_Rev1 (3)" xfId="1281" xr:uid="{00000000-0005-0000-0000-000033030000}"/>
    <cellStyle name="_34_macho_6th_progress_11 Detail Penarikan Finish Case Intershop Trucking_18 Nov'15_Rev1 (4)" xfId="1282" xr:uid="{00000000-0005-0000-0000-000034030000}"/>
    <cellStyle name="_34_macho_6th_progress_12 Detail Penarikan Finish Case Intershop Trucking_19 Nov'15_Rev1 (2)" xfId="1283" xr:uid="{00000000-0005-0000-0000-000035030000}"/>
    <cellStyle name="_34_macho_6th_progress_13 Detail Penarikan Finish Case Intershop Trucking_20 Nov'15 (4)" xfId="1284" xr:uid="{00000000-0005-0000-0000-000036030000}"/>
    <cellStyle name="_34_macho_6th_progress_16 Detail Penarikan Finish Case Intershop Trucking_24 Nov'15 (3)" xfId="1285" xr:uid="{00000000-0005-0000-0000-000037030000}"/>
    <cellStyle name="_34_macho_6th_progress_17 Detail Penarikan Finish Case Intershop Trucking_25 Nov'15 (2)" xfId="1286" xr:uid="{00000000-0005-0000-0000-000038030000}"/>
    <cellStyle name="_34_macho_6th_progress_19 Detail Penarikan Finish Case Intershop Trucking_27 Nov'15 (2)" xfId="1287" xr:uid="{00000000-0005-0000-0000-000039030000}"/>
    <cellStyle name="_34_macho_6th_progress_20 Detail Penarikan Finish Case Intershop Trucking_30 Nov'15 (2)" xfId="1288" xr:uid="{00000000-0005-0000-0000-00003A030000}"/>
    <cellStyle name="_34_macho_6th_progress_21 Detail Penarikan Finish Case Intershop Trucking_01 Dec'15 (2)" xfId="1289" xr:uid="{00000000-0005-0000-0000-00003B030000}"/>
    <cellStyle name="_34_macho_6th_progress_9 Detail Penarikan Finish Case Intershop Trucking_16 Nov'15" xfId="1290" xr:uid="{00000000-0005-0000-0000-00003C030000}"/>
    <cellStyle name="_34_macho_6th_progress_pos" xfId="1291" xr:uid="{00000000-0005-0000-0000-00003D030000}"/>
    <cellStyle name="_34_macho_6th_progress_pos_1" xfId="1292" xr:uid="{00000000-0005-0000-0000-00003E030000}"/>
    <cellStyle name="_34_macho_6th_progress_pos_2" xfId="1293" xr:uid="{00000000-0005-0000-0000-00003F030000}"/>
    <cellStyle name="_34_macho_6th_progress_pos_3" xfId="1294" xr:uid="{00000000-0005-0000-0000-000040030000}"/>
    <cellStyle name="_34_macho_6th_progress_SUGITY" xfId="1295" xr:uid="{00000000-0005-0000-0000-000041030000}"/>
    <cellStyle name="_Allocation Vs Order D-14 Mar'12" xfId="190" xr:uid="{00000000-0005-0000-0000-000042030000}"/>
    <cellStyle name="_Allocation Vs Order D-14 Mar'12_02. POS Tanggal 02 Feb 2017_SEMENTARA" xfId="1296" xr:uid="{00000000-0005-0000-0000-000043030000}"/>
    <cellStyle name="_Allocation Vs Order D-14 Mar'12_04.Achievement_New_genba_for April 2015_Rev1" xfId="1297" xr:uid="{00000000-0005-0000-0000-000044030000}"/>
    <cellStyle name="_Allocation Vs Order D-14 Mar'12_11. POS Tanggal 11 Feb 2017 Tent A1, AP, CC, EC," xfId="1298" xr:uid="{00000000-0005-0000-0000-000045030000}"/>
    <cellStyle name="_Allocation Vs Order D-14 Mar'12_31. POS 31 July 15 - FIX-Rev2 W4" xfId="1299" xr:uid="{00000000-0005-0000-0000-000046030000}"/>
    <cellStyle name="_Allocation Vs Order D-14 Mar'12_Book6" xfId="1300" xr:uid="{00000000-0005-0000-0000-000047030000}"/>
    <cellStyle name="_Allocation Vs Order D-14 Mar'12_Delay Case" xfId="1301" xr:uid="{00000000-0005-0000-0000-000048030000}"/>
    <cellStyle name="_Allocation Vs Order D-14 Mar'12_New Create_POS_All" xfId="191" xr:uid="{00000000-0005-0000-0000-000049030000}"/>
    <cellStyle name="_Allocation Vs Order D-14 Mar'12_New Create_POS_All_02. POS Tanggal 02 Feb 2017_SEMENTARA" xfId="1302" xr:uid="{00000000-0005-0000-0000-00004A030000}"/>
    <cellStyle name="_Allocation Vs Order D-14 Mar'12_New Create_POS_All_11. POS Tanggal 11 Feb 2017 Tent A1, AP, CC, EC," xfId="1303" xr:uid="{00000000-0005-0000-0000-00004B030000}"/>
    <cellStyle name="_Allocation Vs Order D-14 Mar'12_proggres packing  vanning 18 Oct '15_Night" xfId="1304" xr:uid="{00000000-0005-0000-0000-00004C030000}"/>
    <cellStyle name="_Allocation Vs Order D-14 Mar'12_proggres packing &amp; vanning 18 Oct '15_Night" xfId="1305" xr:uid="{00000000-0005-0000-0000-00004D030000}"/>
    <cellStyle name="_Allocation Vs Order D-14 Mar'12_Progres packing &amp; vanning 30 Jul '15_Night" xfId="1306" xr:uid="{00000000-0005-0000-0000-00004E030000}"/>
    <cellStyle name="_Allocation Vs Order D-14 Mar'12_Progress packing &amp; vanning 07 December 2015_Day" xfId="1307" xr:uid="{00000000-0005-0000-0000-00004F030000}"/>
    <cellStyle name="_Allocation Vs Order D-14 Mar'12_Sheet1" xfId="1308" xr:uid="{00000000-0005-0000-0000-000050030000}"/>
    <cellStyle name="_Allocation Vs Order D-14 Mar'12_Status dvp" xfId="1309" xr:uid="{00000000-0005-0000-0000-000051030000}"/>
    <cellStyle name="_Allocation Vs Order D-14 Mar'12_VANNING" xfId="1310" xr:uid="{00000000-0005-0000-0000-000052030000}"/>
    <cellStyle name="_AMP_Jan'08_revise IK" xfId="192" xr:uid="{00000000-0005-0000-0000-000053030000}"/>
    <cellStyle name="_AMP_Jan'08_revise IK_02. POS Tanggal 02 Feb 2017_SEMENTARA" xfId="1311" xr:uid="{00000000-0005-0000-0000-000054030000}"/>
    <cellStyle name="_AMP_Jan'08_revise IK_04.Achievement_New_genba_for April 2015_Rev1" xfId="1312" xr:uid="{00000000-0005-0000-0000-000055030000}"/>
    <cellStyle name="_AMP_Jan'08_revise IK_11. POS Tanggal 11 Feb 2017 Tent A1, AP, CC, EC," xfId="1313" xr:uid="{00000000-0005-0000-0000-000056030000}"/>
    <cellStyle name="_AMP_Jan'08_revise IK_31. POS 31 July 15 - FIX-Rev2 W4" xfId="1314" xr:uid="{00000000-0005-0000-0000-000057030000}"/>
    <cellStyle name="_AMP_Jan'08_revise IK_Book6" xfId="1315" xr:uid="{00000000-0005-0000-0000-000058030000}"/>
    <cellStyle name="_AMP_Jan'08_revise IK_Coordinator meeting (17Aug09)" xfId="193" xr:uid="{00000000-0005-0000-0000-000059030000}"/>
    <cellStyle name="_AMP_Jan'08_revise IK_Coordinator meeting (17Aug09)_02. POS Tanggal 02 Feb 2017_SEMENTARA" xfId="1316" xr:uid="{00000000-0005-0000-0000-00005A030000}"/>
    <cellStyle name="_AMP_Jan'08_revise IK_Coordinator meeting (17Aug09)_04.Achievement_New_genba_for April 2015_Rev1" xfId="1317" xr:uid="{00000000-0005-0000-0000-00005B030000}"/>
    <cellStyle name="_AMP_Jan'08_revise IK_Coordinator meeting (17Aug09)_11. POS Tanggal 11 Feb 2017 Tent A1, AP, CC, EC," xfId="1318" xr:uid="{00000000-0005-0000-0000-00005C030000}"/>
    <cellStyle name="_AMP_Jan'08_revise IK_Coordinator meeting (17Aug09)_31. POS 31 July 15 - FIX-Rev2 W4" xfId="1319" xr:uid="{00000000-0005-0000-0000-00005D030000}"/>
    <cellStyle name="_AMP_Jan'08_revise IK_Coordinator meeting (17Aug09)_Book6" xfId="1320" xr:uid="{00000000-0005-0000-0000-00005E030000}"/>
    <cellStyle name="_AMP_Jan'08_revise IK_Coordinator meeting (17Aug09)_Delay Case" xfId="1321" xr:uid="{00000000-0005-0000-0000-00005F030000}"/>
    <cellStyle name="_AMP_Jan'08_revise IK_Coordinator meeting (17Aug09)_New Create_POS_All" xfId="194" xr:uid="{00000000-0005-0000-0000-000060030000}"/>
    <cellStyle name="_AMP_Jan'08_revise IK_Coordinator meeting (17Aug09)_New Create_POS_All_02. POS Tanggal 02 Feb 2017_SEMENTARA" xfId="1322" xr:uid="{00000000-0005-0000-0000-000061030000}"/>
    <cellStyle name="_AMP_Jan'08_revise IK_Coordinator meeting (17Aug09)_New Create_POS_All_11. POS Tanggal 11 Feb 2017 Tent A1, AP, CC, EC," xfId="1323" xr:uid="{00000000-0005-0000-0000-000062030000}"/>
    <cellStyle name="_AMP_Jan'08_revise IK_Coordinator meeting (17Aug09)_proggres packing  vanning 18 Oct '15_Night" xfId="1324" xr:uid="{00000000-0005-0000-0000-000063030000}"/>
    <cellStyle name="_AMP_Jan'08_revise IK_Coordinator meeting (17Aug09)_proggres packing &amp; vanning 18 Oct '15_Night" xfId="1325" xr:uid="{00000000-0005-0000-0000-000064030000}"/>
    <cellStyle name="_AMP_Jan'08_revise IK_Coordinator meeting (17Aug09)_Progres packing &amp; vanning 30 Jul '15_Night" xfId="1326" xr:uid="{00000000-0005-0000-0000-000065030000}"/>
    <cellStyle name="_AMP_Jan'08_revise IK_Coordinator meeting (17Aug09)_Progress packing &amp; vanning 07 December 2015_Day" xfId="1327" xr:uid="{00000000-0005-0000-0000-000066030000}"/>
    <cellStyle name="_AMP_Jan'08_revise IK_Coordinator meeting (17Aug09)_Sheet1" xfId="1328" xr:uid="{00000000-0005-0000-0000-000067030000}"/>
    <cellStyle name="_AMP_Jan'08_revise IK_Coordinator meeting (17Aug09)_Status dvp" xfId="1329" xr:uid="{00000000-0005-0000-0000-000068030000}"/>
    <cellStyle name="_AMP_Jan'08_revise IK_Coordinator meeting (17Aug09)_VANNING" xfId="1330" xr:uid="{00000000-0005-0000-0000-000069030000}"/>
    <cellStyle name="_AMP_Jan'08_revise IK_Coordinator meeting (21-Sep-09)" xfId="195" xr:uid="{00000000-0005-0000-0000-00006A030000}"/>
    <cellStyle name="_AMP_Jan'08_revise IK_Coordinator meeting (21-Sep-09).xls 2J" xfId="196" xr:uid="{00000000-0005-0000-0000-00006B030000}"/>
    <cellStyle name="_AMP_Jan'08_revise IK_Coordinator meeting (21-Sep-09).xls 2J_02. POS Tanggal 02 Feb 2017_SEMENTARA" xfId="1331" xr:uid="{00000000-0005-0000-0000-00006C030000}"/>
    <cellStyle name="_AMP_Jan'08_revise IK_Coordinator meeting (21-Sep-09).xls 2J_04.Achievement_New_genba_for April 2015_Rev1" xfId="1332" xr:uid="{00000000-0005-0000-0000-00006D030000}"/>
    <cellStyle name="_AMP_Jan'08_revise IK_Coordinator meeting (21-Sep-09).xls 2J_11. POS Tanggal 11 Feb 2017 Tent A1, AP, CC, EC," xfId="1333" xr:uid="{00000000-0005-0000-0000-00006E030000}"/>
    <cellStyle name="_AMP_Jan'08_revise IK_Coordinator meeting (21-Sep-09).xls 2J_31. POS 31 July 15 - FIX-Rev2 W4" xfId="1334" xr:uid="{00000000-0005-0000-0000-00006F030000}"/>
    <cellStyle name="_AMP_Jan'08_revise IK_Coordinator meeting (21-Sep-09).xls 2J_Book6" xfId="1335" xr:uid="{00000000-0005-0000-0000-000070030000}"/>
    <cellStyle name="_AMP_Jan'08_revise IK_Coordinator meeting (21-Sep-09).xls 2J_Delay Case" xfId="1336" xr:uid="{00000000-0005-0000-0000-000071030000}"/>
    <cellStyle name="_AMP_Jan'08_revise IK_Coordinator meeting (21-Sep-09).xls 2J_New Create_POS_All" xfId="197" xr:uid="{00000000-0005-0000-0000-000072030000}"/>
    <cellStyle name="_AMP_Jan'08_revise IK_Coordinator meeting (21-Sep-09).xls 2J_New Create_POS_All_02. POS Tanggal 02 Feb 2017_SEMENTARA" xfId="1337" xr:uid="{00000000-0005-0000-0000-000073030000}"/>
    <cellStyle name="_AMP_Jan'08_revise IK_Coordinator meeting (21-Sep-09).xls 2J_New Create_POS_All_11. POS Tanggal 11 Feb 2017 Tent A1, AP, CC, EC," xfId="1338" xr:uid="{00000000-0005-0000-0000-000074030000}"/>
    <cellStyle name="_AMP_Jan'08_revise IK_Coordinator meeting (21-Sep-09).xls 2J_proggres packing  vanning 18 Oct '15_Night" xfId="1339" xr:uid="{00000000-0005-0000-0000-000075030000}"/>
    <cellStyle name="_AMP_Jan'08_revise IK_Coordinator meeting (21-Sep-09).xls 2J_proggres packing &amp; vanning 18 Oct '15_Night" xfId="1340" xr:uid="{00000000-0005-0000-0000-000076030000}"/>
    <cellStyle name="_AMP_Jan'08_revise IK_Coordinator meeting (21-Sep-09).xls 2J_Progres packing &amp; vanning 30 Jul '15_Night" xfId="1341" xr:uid="{00000000-0005-0000-0000-000077030000}"/>
    <cellStyle name="_AMP_Jan'08_revise IK_Coordinator meeting (21-Sep-09).xls 2J_Progress packing &amp; vanning 07 December 2015_Day" xfId="1342" xr:uid="{00000000-0005-0000-0000-000078030000}"/>
    <cellStyle name="_AMP_Jan'08_revise IK_Coordinator meeting (21-Sep-09).xls 2J_Sheet1" xfId="1343" xr:uid="{00000000-0005-0000-0000-000079030000}"/>
    <cellStyle name="_AMP_Jan'08_revise IK_Coordinator meeting (21-Sep-09).xls 2J_Status dvp" xfId="1344" xr:uid="{00000000-0005-0000-0000-00007A030000}"/>
    <cellStyle name="_AMP_Jan'08_revise IK_Coordinator meeting (21-Sep-09).xls 2J_VANNING" xfId="1345" xr:uid="{00000000-0005-0000-0000-00007B030000}"/>
    <cellStyle name="_AMP_Jan'08_revise IK_Coordinator meeting (21-Sep-09)_02. POS Tanggal 02 Feb 2017_SEMENTARA" xfId="1346" xr:uid="{00000000-0005-0000-0000-00007C030000}"/>
    <cellStyle name="_AMP_Jan'08_revise IK_Coordinator meeting (21-Sep-09)_04.Achievement_New_genba_for April 2015_Rev1" xfId="1347" xr:uid="{00000000-0005-0000-0000-00007D030000}"/>
    <cellStyle name="_AMP_Jan'08_revise IK_Coordinator meeting (21-Sep-09)_11. POS Tanggal 11 Feb 2017 Tent A1, AP, CC, EC," xfId="1348" xr:uid="{00000000-0005-0000-0000-00007E030000}"/>
    <cellStyle name="_AMP_Jan'08_revise IK_Coordinator meeting (21-Sep-09)_31. POS 31 July 15 - FIX-Rev2 W4" xfId="1349" xr:uid="{00000000-0005-0000-0000-00007F030000}"/>
    <cellStyle name="_AMP_Jan'08_revise IK_Coordinator meeting (21-Sep-09)_Book6" xfId="1350" xr:uid="{00000000-0005-0000-0000-000080030000}"/>
    <cellStyle name="_AMP_Jan'08_revise IK_Coordinator meeting (21-Sep-09)_Delay Case" xfId="1351" xr:uid="{00000000-0005-0000-0000-000081030000}"/>
    <cellStyle name="_AMP_Jan'08_revise IK_Coordinator meeting (21-Sep-09)_New Create_POS_All" xfId="198" xr:uid="{00000000-0005-0000-0000-000082030000}"/>
    <cellStyle name="_AMP_Jan'08_revise IK_Coordinator meeting (21-Sep-09)_New Create_POS_All_02. POS Tanggal 02 Feb 2017_SEMENTARA" xfId="1352" xr:uid="{00000000-0005-0000-0000-000083030000}"/>
    <cellStyle name="_AMP_Jan'08_revise IK_Coordinator meeting (21-Sep-09)_New Create_POS_All_11. POS Tanggal 11 Feb 2017 Tent A1, AP, CC, EC," xfId="1353" xr:uid="{00000000-0005-0000-0000-000084030000}"/>
    <cellStyle name="_AMP_Jan'08_revise IK_Coordinator meeting (21-Sep-09)_proggres packing  vanning 18 Oct '15_Night" xfId="1354" xr:uid="{00000000-0005-0000-0000-000085030000}"/>
    <cellStyle name="_AMP_Jan'08_revise IK_Coordinator meeting (21-Sep-09)_proggres packing &amp; vanning 18 Oct '15_Night" xfId="1355" xr:uid="{00000000-0005-0000-0000-000086030000}"/>
    <cellStyle name="_AMP_Jan'08_revise IK_Coordinator meeting (21-Sep-09)_Progres packing &amp; vanning 30 Jul '15_Night" xfId="1356" xr:uid="{00000000-0005-0000-0000-000087030000}"/>
    <cellStyle name="_AMP_Jan'08_revise IK_Coordinator meeting (21-Sep-09)_Progress packing &amp; vanning 07 December 2015_Day" xfId="1357" xr:uid="{00000000-0005-0000-0000-000088030000}"/>
    <cellStyle name="_AMP_Jan'08_revise IK_Coordinator meeting (21-Sep-09)_Sheet1" xfId="1358" xr:uid="{00000000-0005-0000-0000-000089030000}"/>
    <cellStyle name="_AMP_Jan'08_revise IK_Coordinator meeting (21-Sep-09)_Status dvp" xfId="1359" xr:uid="{00000000-0005-0000-0000-00008A030000}"/>
    <cellStyle name="_AMP_Jan'08_revise IK_Coordinator meeting (21-Sep-09)_VANNING" xfId="1360" xr:uid="{00000000-0005-0000-0000-00008B030000}"/>
    <cellStyle name="_AMP_Jan'08_revise IK_Delay Case" xfId="1361" xr:uid="{00000000-0005-0000-0000-00008C030000}"/>
    <cellStyle name="_AMP_Jan'08_revise IK_New Create_POS_All" xfId="199" xr:uid="{00000000-0005-0000-0000-00008D030000}"/>
    <cellStyle name="_AMP_Jan'08_revise IK_New Create_POS_All_02. POS Tanggal 02 Feb 2017_SEMENTARA" xfId="1362" xr:uid="{00000000-0005-0000-0000-00008E030000}"/>
    <cellStyle name="_AMP_Jan'08_revise IK_New Create_POS_All_11. POS Tanggal 11 Feb 2017 Tent A1, AP, CC, EC," xfId="1363" xr:uid="{00000000-0005-0000-0000-00008F030000}"/>
    <cellStyle name="_AMP_Jan'08_revise IK_Production guide base on D-8 update 24 Jun '09 R00" xfId="200" xr:uid="{00000000-0005-0000-0000-000090030000}"/>
    <cellStyle name="_AMP_Jan'08_revise IK_Production guide base on D-8 update 24 Jun '09 R00_02. POS Tanggal 02 Feb 2017_SEMENTARA" xfId="1364" xr:uid="{00000000-0005-0000-0000-000091030000}"/>
    <cellStyle name="_AMP_Jan'08_revise IK_Production guide base on D-8 update 24 Jun '09 R00_04.Achievement_New_genba_for April 2015_Rev1" xfId="1365" xr:uid="{00000000-0005-0000-0000-000092030000}"/>
    <cellStyle name="_AMP_Jan'08_revise IK_Production guide base on D-8 update 24 Jun '09 R00_11. POS Tanggal 11 Feb 2017 Tent A1, AP, CC, EC," xfId="1366" xr:uid="{00000000-0005-0000-0000-000093030000}"/>
    <cellStyle name="_AMP_Jan'08_revise IK_Production guide base on D-8 update 24 Jun '09 R00_31. POS 31 July 15 - FIX-Rev2 W4" xfId="1367" xr:uid="{00000000-0005-0000-0000-000094030000}"/>
    <cellStyle name="_AMP_Jan'08_revise IK_Production guide base on D-8 update 24 Jun '09 R00_Book6" xfId="1368" xr:uid="{00000000-0005-0000-0000-000095030000}"/>
    <cellStyle name="_AMP_Jan'08_revise IK_Production guide base on D-8 update 24 Jun '09 R00_Delay Case" xfId="1369" xr:uid="{00000000-0005-0000-0000-000096030000}"/>
    <cellStyle name="_AMP_Jan'08_revise IK_Production guide base on D-8 update 24 Jun '09 R00_New Create_POS_All" xfId="201" xr:uid="{00000000-0005-0000-0000-000097030000}"/>
    <cellStyle name="_AMP_Jan'08_revise IK_Production guide base on D-8 update 24 Jun '09 R00_New Create_POS_All_02. POS Tanggal 02 Feb 2017_SEMENTARA" xfId="1370" xr:uid="{00000000-0005-0000-0000-000098030000}"/>
    <cellStyle name="_AMP_Jan'08_revise IK_Production guide base on D-8 update 24 Jun '09 R00_New Create_POS_All_11. POS Tanggal 11 Feb 2017 Tent A1, AP, CC, EC," xfId="1371" xr:uid="{00000000-0005-0000-0000-000099030000}"/>
    <cellStyle name="_AMP_Jan'08_revise IK_Production guide base on D-8 update 24 Jun '09 R00_proggres packing  vanning 18 Oct '15_Night" xfId="1372" xr:uid="{00000000-0005-0000-0000-00009A030000}"/>
    <cellStyle name="_AMP_Jan'08_revise IK_Production guide base on D-8 update 24 Jun '09 R00_proggres packing &amp; vanning 18 Oct '15_Night" xfId="1373" xr:uid="{00000000-0005-0000-0000-00009B030000}"/>
    <cellStyle name="_AMP_Jan'08_revise IK_Production guide base on D-8 update 24 Jun '09 R00_Progres packing &amp; vanning 30 Jul '15_Night" xfId="1374" xr:uid="{00000000-0005-0000-0000-00009C030000}"/>
    <cellStyle name="_AMP_Jan'08_revise IK_Production guide base on D-8 update 24 Jun '09 R00_Progress packing &amp; vanning 07 December 2015_Day" xfId="1375" xr:uid="{00000000-0005-0000-0000-00009D030000}"/>
    <cellStyle name="_AMP_Jan'08_revise IK_Production guide base on D-8 update 24 Jun '09 R00_Sheet1" xfId="1376" xr:uid="{00000000-0005-0000-0000-00009E030000}"/>
    <cellStyle name="_AMP_Jan'08_revise IK_Production guide base on D-8 update 24 Jun '09 R00_Status dvp" xfId="1377" xr:uid="{00000000-0005-0000-0000-00009F030000}"/>
    <cellStyle name="_AMP_Jan'08_revise IK_Production guide base on D-8 update 24 Jun '09 R00_VANNING" xfId="1378" xr:uid="{00000000-0005-0000-0000-0000A0030000}"/>
    <cellStyle name="_AMP_Jan'08_revise IK_proggres packing  vanning 18 Oct '15_Night" xfId="1379" xr:uid="{00000000-0005-0000-0000-0000A1030000}"/>
    <cellStyle name="_AMP_Jan'08_revise IK_proggres packing &amp; vanning 18 Oct '15_Night" xfId="1380" xr:uid="{00000000-0005-0000-0000-0000A2030000}"/>
    <cellStyle name="_AMP_Jan'08_revise IK_Progres packing &amp; vanning 30 Jul '15_Night" xfId="1381" xr:uid="{00000000-0005-0000-0000-0000A3030000}"/>
    <cellStyle name="_AMP_Jan'08_revise IK_Progress packing &amp; vanning 07 December 2015_Day" xfId="1382" xr:uid="{00000000-0005-0000-0000-0000A4030000}"/>
    <cellStyle name="_AMP_Jan'08_revise IK_Sheet1" xfId="1383" xr:uid="{00000000-0005-0000-0000-0000A5030000}"/>
    <cellStyle name="_AMP_Jan'08_revise IK_Status dvp" xfId="1384" xr:uid="{00000000-0005-0000-0000-0000A6030000}"/>
    <cellStyle name="_AMP_Jan'08_revise IK_STM - Max. capacity plant operation update on 30 Mar '10 R.02" xfId="202" xr:uid="{00000000-0005-0000-0000-0000A7030000}"/>
    <cellStyle name="_AMP_Jan'08_revise IK_STM - Max. capacity plant operation update on 30 Mar '10 R.02_02. POS Tanggal 02 Feb 2017_SEMENTARA" xfId="1385" xr:uid="{00000000-0005-0000-0000-0000A8030000}"/>
    <cellStyle name="_AMP_Jan'08_revise IK_STM - Max. capacity plant operation update on 30 Mar '10 R.02_04.Achievement_New_genba_for April 2015_Rev1" xfId="1386" xr:uid="{00000000-0005-0000-0000-0000A9030000}"/>
    <cellStyle name="_AMP_Jan'08_revise IK_STM - Max. capacity plant operation update on 30 Mar '10 R.02_11. POS Tanggal 11 Feb 2017 Tent A1, AP, CC, EC," xfId="1387" xr:uid="{00000000-0005-0000-0000-0000AA030000}"/>
    <cellStyle name="_AMP_Jan'08_revise IK_STM - Max. capacity plant operation update on 30 Mar '10 R.02_31. POS 31 July 15 - FIX-Rev2 W4" xfId="1388" xr:uid="{00000000-0005-0000-0000-0000AB030000}"/>
    <cellStyle name="_AMP_Jan'08_revise IK_STM - Max. capacity plant operation update on 30 Mar '10 R.02_Book6" xfId="1389" xr:uid="{00000000-0005-0000-0000-0000AC030000}"/>
    <cellStyle name="_AMP_Jan'08_revise IK_STM - Max. capacity plant operation update on 30 Mar '10 R.02_Delay Case" xfId="1390" xr:uid="{00000000-0005-0000-0000-0000AD030000}"/>
    <cellStyle name="_AMP_Jan'08_revise IK_STM - Max. capacity plant operation update on 30 Mar '10 R.02_New Create_POS_All" xfId="203" xr:uid="{00000000-0005-0000-0000-0000AE030000}"/>
    <cellStyle name="_AMP_Jan'08_revise IK_STM - Max. capacity plant operation update on 30 Mar '10 R.02_New Create_POS_All_02. POS Tanggal 02 Feb 2017_SEMENTARA" xfId="1391" xr:uid="{00000000-0005-0000-0000-0000AF030000}"/>
    <cellStyle name="_AMP_Jan'08_revise IK_STM - Max. capacity plant operation update on 30 Mar '10 R.02_New Create_POS_All_11. POS Tanggal 11 Feb 2017 Tent A1, AP, CC, EC," xfId="1392" xr:uid="{00000000-0005-0000-0000-0000B0030000}"/>
    <cellStyle name="_AMP_Jan'08_revise IK_STM - Max. capacity plant operation update on 30 Mar '10 R.02_proggres packing  vanning 18 Oct '15_Night" xfId="1393" xr:uid="{00000000-0005-0000-0000-0000B1030000}"/>
    <cellStyle name="_AMP_Jan'08_revise IK_STM - Max. capacity plant operation update on 30 Mar '10 R.02_proggres packing &amp; vanning 18 Oct '15_Night" xfId="1394" xr:uid="{00000000-0005-0000-0000-0000B2030000}"/>
    <cellStyle name="_AMP_Jan'08_revise IK_STM - Max. capacity plant operation update on 30 Mar '10 R.02_Progres packing &amp; vanning 30 Jul '15_Night" xfId="1395" xr:uid="{00000000-0005-0000-0000-0000B3030000}"/>
    <cellStyle name="_AMP_Jan'08_revise IK_STM - Max. capacity plant operation update on 30 Mar '10 R.02_Progress packing &amp; vanning 07 December 2015_Day" xfId="1396" xr:uid="{00000000-0005-0000-0000-0000B4030000}"/>
    <cellStyle name="_AMP_Jan'08_revise IK_STM - Max. capacity plant operation update on 30 Mar '10 R.02_Sheet1" xfId="1397" xr:uid="{00000000-0005-0000-0000-0000B5030000}"/>
    <cellStyle name="_AMP_Jan'08_revise IK_STM - Max. capacity plant operation update on 30 Mar '10 R.02_Status dvp" xfId="1398" xr:uid="{00000000-0005-0000-0000-0000B6030000}"/>
    <cellStyle name="_AMP_Jan'08_revise IK_STM - Max. capacity plant operation update on 30 Mar '10 R.02_VANNING" xfId="1399" xr:uid="{00000000-0005-0000-0000-0000B7030000}"/>
    <cellStyle name="_AMP_Jan'08_revise IK_VANNING" xfId="1400" xr:uid="{00000000-0005-0000-0000-0000B8030000}"/>
    <cellStyle name="_AMP_Sep '07(D-8)" xfId="204" xr:uid="{00000000-0005-0000-0000-0000B9030000}"/>
    <cellStyle name="_AMP_Sep '07(D-8)_02. POS Tanggal 02 Feb 2017_SEMENTARA" xfId="1401" xr:uid="{00000000-0005-0000-0000-0000BA030000}"/>
    <cellStyle name="_AMP_Sep '07(D-8)_04.Achievement_New_genba_for April 2015_Rev1" xfId="1402" xr:uid="{00000000-0005-0000-0000-0000BB030000}"/>
    <cellStyle name="_AMP_Sep '07(D-8)_11. POS Tanggal 11 Feb 2017 Tent A1, AP, CC, EC," xfId="1403" xr:uid="{00000000-0005-0000-0000-0000BC030000}"/>
    <cellStyle name="_AMP_Sep '07(D-8)_31. POS 31 July 15 - FIX-Rev2 W4" xfId="1404" xr:uid="{00000000-0005-0000-0000-0000BD030000}"/>
    <cellStyle name="_AMP_Sep '07(D-8)_Book6" xfId="1405" xr:uid="{00000000-0005-0000-0000-0000BE030000}"/>
    <cellStyle name="_AMP_Sep '07(D-8)_Coordinator meeting (17Aug09)" xfId="205" xr:uid="{00000000-0005-0000-0000-0000BF030000}"/>
    <cellStyle name="_AMP_Sep '07(D-8)_Coordinator meeting (17Aug09)_02. POS Tanggal 02 Feb 2017_SEMENTARA" xfId="1406" xr:uid="{00000000-0005-0000-0000-0000C0030000}"/>
    <cellStyle name="_AMP_Sep '07(D-8)_Coordinator meeting (17Aug09)_04.Achievement_New_genba_for April 2015_Rev1" xfId="1407" xr:uid="{00000000-0005-0000-0000-0000C1030000}"/>
    <cellStyle name="_AMP_Sep '07(D-8)_Coordinator meeting (17Aug09)_11. POS Tanggal 11 Feb 2017 Tent A1, AP, CC, EC," xfId="1408" xr:uid="{00000000-0005-0000-0000-0000C2030000}"/>
    <cellStyle name="_AMP_Sep '07(D-8)_Coordinator meeting (17Aug09)_31. POS 31 July 15 - FIX-Rev2 W4" xfId="1409" xr:uid="{00000000-0005-0000-0000-0000C3030000}"/>
    <cellStyle name="_AMP_Sep '07(D-8)_Coordinator meeting (17Aug09)_Book6" xfId="1410" xr:uid="{00000000-0005-0000-0000-0000C4030000}"/>
    <cellStyle name="_AMP_Sep '07(D-8)_Coordinator meeting (17Aug09)_Delay Case" xfId="1411" xr:uid="{00000000-0005-0000-0000-0000C5030000}"/>
    <cellStyle name="_AMP_Sep '07(D-8)_Coordinator meeting (17Aug09)_New Create_POS_All" xfId="206" xr:uid="{00000000-0005-0000-0000-0000C6030000}"/>
    <cellStyle name="_AMP_Sep '07(D-8)_Coordinator meeting (17Aug09)_New Create_POS_All_02. POS Tanggal 02 Feb 2017_SEMENTARA" xfId="1412" xr:uid="{00000000-0005-0000-0000-0000C7030000}"/>
    <cellStyle name="_AMP_Sep '07(D-8)_Coordinator meeting (17Aug09)_New Create_POS_All_11. POS Tanggal 11 Feb 2017 Tent A1, AP, CC, EC," xfId="1413" xr:uid="{00000000-0005-0000-0000-0000C8030000}"/>
    <cellStyle name="_AMP_Sep '07(D-8)_Coordinator meeting (17Aug09)_proggres packing  vanning 18 Oct '15_Night" xfId="1414" xr:uid="{00000000-0005-0000-0000-0000C9030000}"/>
    <cellStyle name="_AMP_Sep '07(D-8)_Coordinator meeting (17Aug09)_proggres packing &amp; vanning 18 Oct '15_Night" xfId="1415" xr:uid="{00000000-0005-0000-0000-0000CA030000}"/>
    <cellStyle name="_AMP_Sep '07(D-8)_Coordinator meeting (17Aug09)_Progres packing &amp; vanning 30 Jul '15_Night" xfId="1416" xr:uid="{00000000-0005-0000-0000-0000CB030000}"/>
    <cellStyle name="_AMP_Sep '07(D-8)_Coordinator meeting (17Aug09)_Progress packing &amp; vanning 07 December 2015_Day" xfId="1417" xr:uid="{00000000-0005-0000-0000-0000CC030000}"/>
    <cellStyle name="_AMP_Sep '07(D-8)_Coordinator meeting (17Aug09)_Sheet1" xfId="1418" xr:uid="{00000000-0005-0000-0000-0000CD030000}"/>
    <cellStyle name="_AMP_Sep '07(D-8)_Coordinator meeting (17Aug09)_Status dvp" xfId="1419" xr:uid="{00000000-0005-0000-0000-0000CE030000}"/>
    <cellStyle name="_AMP_Sep '07(D-8)_Coordinator meeting (17Aug09)_VANNING" xfId="1420" xr:uid="{00000000-0005-0000-0000-0000CF030000}"/>
    <cellStyle name="_AMP_Sep '07(D-8)_Coordinator meeting (21-Sep-09)" xfId="207" xr:uid="{00000000-0005-0000-0000-0000D0030000}"/>
    <cellStyle name="_AMP_Sep '07(D-8)_Coordinator meeting (21-Sep-09).xls 2J" xfId="208" xr:uid="{00000000-0005-0000-0000-0000D1030000}"/>
    <cellStyle name="_AMP_Sep '07(D-8)_Coordinator meeting (21-Sep-09).xls 2J_02. POS Tanggal 02 Feb 2017_SEMENTARA" xfId="1421" xr:uid="{00000000-0005-0000-0000-0000D2030000}"/>
    <cellStyle name="_AMP_Sep '07(D-8)_Coordinator meeting (21-Sep-09).xls 2J_04.Achievement_New_genba_for April 2015_Rev1" xfId="1422" xr:uid="{00000000-0005-0000-0000-0000D3030000}"/>
    <cellStyle name="_AMP_Sep '07(D-8)_Coordinator meeting (21-Sep-09).xls 2J_11. POS Tanggal 11 Feb 2017 Tent A1, AP, CC, EC," xfId="1423" xr:uid="{00000000-0005-0000-0000-0000D4030000}"/>
    <cellStyle name="_AMP_Sep '07(D-8)_Coordinator meeting (21-Sep-09).xls 2J_31. POS 31 July 15 - FIX-Rev2 W4" xfId="1424" xr:uid="{00000000-0005-0000-0000-0000D5030000}"/>
    <cellStyle name="_AMP_Sep '07(D-8)_Coordinator meeting (21-Sep-09).xls 2J_Book6" xfId="1425" xr:uid="{00000000-0005-0000-0000-0000D6030000}"/>
    <cellStyle name="_AMP_Sep '07(D-8)_Coordinator meeting (21-Sep-09).xls 2J_Delay Case" xfId="1426" xr:uid="{00000000-0005-0000-0000-0000D7030000}"/>
    <cellStyle name="_AMP_Sep '07(D-8)_Coordinator meeting (21-Sep-09).xls 2J_New Create_POS_All" xfId="209" xr:uid="{00000000-0005-0000-0000-0000D8030000}"/>
    <cellStyle name="_AMP_Sep '07(D-8)_Coordinator meeting (21-Sep-09).xls 2J_New Create_POS_All_02. POS Tanggal 02 Feb 2017_SEMENTARA" xfId="1427" xr:uid="{00000000-0005-0000-0000-0000D9030000}"/>
    <cellStyle name="_AMP_Sep '07(D-8)_Coordinator meeting (21-Sep-09).xls 2J_New Create_POS_All_11. POS Tanggal 11 Feb 2017 Tent A1, AP, CC, EC," xfId="1428" xr:uid="{00000000-0005-0000-0000-0000DA030000}"/>
    <cellStyle name="_AMP_Sep '07(D-8)_Coordinator meeting (21-Sep-09).xls 2J_proggres packing  vanning 18 Oct '15_Night" xfId="1429" xr:uid="{00000000-0005-0000-0000-0000DB030000}"/>
    <cellStyle name="_AMP_Sep '07(D-8)_Coordinator meeting (21-Sep-09).xls 2J_proggres packing &amp; vanning 18 Oct '15_Night" xfId="1430" xr:uid="{00000000-0005-0000-0000-0000DC030000}"/>
    <cellStyle name="_AMP_Sep '07(D-8)_Coordinator meeting (21-Sep-09).xls 2J_Progres packing &amp; vanning 30 Jul '15_Night" xfId="1431" xr:uid="{00000000-0005-0000-0000-0000DD030000}"/>
    <cellStyle name="_AMP_Sep '07(D-8)_Coordinator meeting (21-Sep-09).xls 2J_Progress packing &amp; vanning 07 December 2015_Day" xfId="1432" xr:uid="{00000000-0005-0000-0000-0000DE030000}"/>
    <cellStyle name="_AMP_Sep '07(D-8)_Coordinator meeting (21-Sep-09).xls 2J_Sheet1" xfId="1433" xr:uid="{00000000-0005-0000-0000-0000DF030000}"/>
    <cellStyle name="_AMP_Sep '07(D-8)_Coordinator meeting (21-Sep-09).xls 2J_Status dvp" xfId="1434" xr:uid="{00000000-0005-0000-0000-0000E0030000}"/>
    <cellStyle name="_AMP_Sep '07(D-8)_Coordinator meeting (21-Sep-09).xls 2J_VANNING" xfId="1435" xr:uid="{00000000-0005-0000-0000-0000E1030000}"/>
    <cellStyle name="_AMP_Sep '07(D-8)_Coordinator meeting (21-Sep-09)_02. POS Tanggal 02 Feb 2017_SEMENTARA" xfId="1436" xr:uid="{00000000-0005-0000-0000-0000E2030000}"/>
    <cellStyle name="_AMP_Sep '07(D-8)_Coordinator meeting (21-Sep-09)_04.Achievement_New_genba_for April 2015_Rev1" xfId="1437" xr:uid="{00000000-0005-0000-0000-0000E3030000}"/>
    <cellStyle name="_AMP_Sep '07(D-8)_Coordinator meeting (21-Sep-09)_11. POS Tanggal 11 Feb 2017 Tent A1, AP, CC, EC," xfId="1438" xr:uid="{00000000-0005-0000-0000-0000E4030000}"/>
    <cellStyle name="_AMP_Sep '07(D-8)_Coordinator meeting (21-Sep-09)_31. POS 31 July 15 - FIX-Rev2 W4" xfId="1439" xr:uid="{00000000-0005-0000-0000-0000E5030000}"/>
    <cellStyle name="_AMP_Sep '07(D-8)_Coordinator meeting (21-Sep-09)_Book6" xfId="1440" xr:uid="{00000000-0005-0000-0000-0000E6030000}"/>
    <cellStyle name="_AMP_Sep '07(D-8)_Coordinator meeting (21-Sep-09)_Delay Case" xfId="1441" xr:uid="{00000000-0005-0000-0000-0000E7030000}"/>
    <cellStyle name="_AMP_Sep '07(D-8)_Coordinator meeting (21-Sep-09)_New Create_POS_All" xfId="210" xr:uid="{00000000-0005-0000-0000-0000E8030000}"/>
    <cellStyle name="_AMP_Sep '07(D-8)_Coordinator meeting (21-Sep-09)_New Create_POS_All_02. POS Tanggal 02 Feb 2017_SEMENTARA" xfId="1442" xr:uid="{00000000-0005-0000-0000-0000E9030000}"/>
    <cellStyle name="_AMP_Sep '07(D-8)_Coordinator meeting (21-Sep-09)_New Create_POS_All_11. POS Tanggal 11 Feb 2017 Tent A1, AP, CC, EC," xfId="1443" xr:uid="{00000000-0005-0000-0000-0000EA030000}"/>
    <cellStyle name="_AMP_Sep '07(D-8)_Coordinator meeting (21-Sep-09)_proggres packing  vanning 18 Oct '15_Night" xfId="1444" xr:uid="{00000000-0005-0000-0000-0000EB030000}"/>
    <cellStyle name="_AMP_Sep '07(D-8)_Coordinator meeting (21-Sep-09)_proggres packing &amp; vanning 18 Oct '15_Night" xfId="1445" xr:uid="{00000000-0005-0000-0000-0000EC030000}"/>
    <cellStyle name="_AMP_Sep '07(D-8)_Coordinator meeting (21-Sep-09)_Progres packing &amp; vanning 30 Jul '15_Night" xfId="1446" xr:uid="{00000000-0005-0000-0000-0000ED030000}"/>
    <cellStyle name="_AMP_Sep '07(D-8)_Coordinator meeting (21-Sep-09)_Progress packing &amp; vanning 07 December 2015_Day" xfId="1447" xr:uid="{00000000-0005-0000-0000-0000EE030000}"/>
    <cellStyle name="_AMP_Sep '07(D-8)_Coordinator meeting (21-Sep-09)_Sheet1" xfId="1448" xr:uid="{00000000-0005-0000-0000-0000EF030000}"/>
    <cellStyle name="_AMP_Sep '07(D-8)_Coordinator meeting (21-Sep-09)_Status dvp" xfId="1449" xr:uid="{00000000-0005-0000-0000-0000F0030000}"/>
    <cellStyle name="_AMP_Sep '07(D-8)_Coordinator meeting (21-Sep-09)_VANNING" xfId="1450" xr:uid="{00000000-0005-0000-0000-0000F1030000}"/>
    <cellStyle name="_AMP_Sep '07(D-8)_Delay Case" xfId="1451" xr:uid="{00000000-0005-0000-0000-0000F2030000}"/>
    <cellStyle name="_AMP_Sep '07(D-8)_New Create_POS_All" xfId="211" xr:uid="{00000000-0005-0000-0000-0000F3030000}"/>
    <cellStyle name="_AMP_Sep '07(D-8)_New Create_POS_All_02. POS Tanggal 02 Feb 2017_SEMENTARA" xfId="1452" xr:uid="{00000000-0005-0000-0000-0000F4030000}"/>
    <cellStyle name="_AMP_Sep '07(D-8)_New Create_POS_All_11. POS Tanggal 11 Feb 2017 Tent A1, AP, CC, EC," xfId="1453" xr:uid="{00000000-0005-0000-0000-0000F5030000}"/>
    <cellStyle name="_AMP_Sep '07(D-8)_Production guide base on D-8 update 24 Jun '09 R00" xfId="212" xr:uid="{00000000-0005-0000-0000-0000F6030000}"/>
    <cellStyle name="_AMP_Sep '07(D-8)_Production guide base on D-8 update 24 Jun '09 R00_02. POS Tanggal 02 Feb 2017_SEMENTARA" xfId="1454" xr:uid="{00000000-0005-0000-0000-0000F7030000}"/>
    <cellStyle name="_AMP_Sep '07(D-8)_Production guide base on D-8 update 24 Jun '09 R00_04.Achievement_New_genba_for April 2015_Rev1" xfId="1455" xr:uid="{00000000-0005-0000-0000-0000F8030000}"/>
    <cellStyle name="_AMP_Sep '07(D-8)_Production guide base on D-8 update 24 Jun '09 R00_11. POS Tanggal 11 Feb 2017 Tent A1, AP, CC, EC," xfId="1456" xr:uid="{00000000-0005-0000-0000-0000F9030000}"/>
    <cellStyle name="_AMP_Sep '07(D-8)_Production guide base on D-8 update 24 Jun '09 R00_31. POS 31 July 15 - FIX-Rev2 W4" xfId="1457" xr:uid="{00000000-0005-0000-0000-0000FA030000}"/>
    <cellStyle name="_AMP_Sep '07(D-8)_Production guide base on D-8 update 24 Jun '09 R00_Book6" xfId="1458" xr:uid="{00000000-0005-0000-0000-0000FB030000}"/>
    <cellStyle name="_AMP_Sep '07(D-8)_Production guide base on D-8 update 24 Jun '09 R00_Delay Case" xfId="1459" xr:uid="{00000000-0005-0000-0000-0000FC030000}"/>
    <cellStyle name="_AMP_Sep '07(D-8)_Production guide base on D-8 update 24 Jun '09 R00_New Create_POS_All" xfId="213" xr:uid="{00000000-0005-0000-0000-0000FD030000}"/>
    <cellStyle name="_AMP_Sep '07(D-8)_Production guide base on D-8 update 24 Jun '09 R00_New Create_POS_All_02. POS Tanggal 02 Feb 2017_SEMENTARA" xfId="1460" xr:uid="{00000000-0005-0000-0000-0000FE030000}"/>
    <cellStyle name="_AMP_Sep '07(D-8)_Production guide base on D-8 update 24 Jun '09 R00_New Create_POS_All_11. POS Tanggal 11 Feb 2017 Tent A1, AP, CC, EC," xfId="1461" xr:uid="{00000000-0005-0000-0000-0000FF030000}"/>
    <cellStyle name="_AMP_Sep '07(D-8)_Production guide base on D-8 update 24 Jun '09 R00_proggres packing  vanning 18 Oct '15_Night" xfId="1462" xr:uid="{00000000-0005-0000-0000-000000040000}"/>
    <cellStyle name="_AMP_Sep '07(D-8)_Production guide base on D-8 update 24 Jun '09 R00_proggres packing &amp; vanning 18 Oct '15_Night" xfId="1463" xr:uid="{00000000-0005-0000-0000-000001040000}"/>
    <cellStyle name="_AMP_Sep '07(D-8)_Production guide base on D-8 update 24 Jun '09 R00_Progres packing &amp; vanning 30 Jul '15_Night" xfId="1464" xr:uid="{00000000-0005-0000-0000-000002040000}"/>
    <cellStyle name="_AMP_Sep '07(D-8)_Production guide base on D-8 update 24 Jun '09 R00_Progress packing &amp; vanning 07 December 2015_Day" xfId="1465" xr:uid="{00000000-0005-0000-0000-000003040000}"/>
    <cellStyle name="_AMP_Sep '07(D-8)_Production guide base on D-8 update 24 Jun '09 R00_Sheet1" xfId="1466" xr:uid="{00000000-0005-0000-0000-000004040000}"/>
    <cellStyle name="_AMP_Sep '07(D-8)_Production guide base on D-8 update 24 Jun '09 R00_Status dvp" xfId="1467" xr:uid="{00000000-0005-0000-0000-000005040000}"/>
    <cellStyle name="_AMP_Sep '07(D-8)_Production guide base on D-8 update 24 Jun '09 R00_VANNING" xfId="1468" xr:uid="{00000000-0005-0000-0000-000006040000}"/>
    <cellStyle name="_AMP_Sep '07(D-8)_proggres packing  vanning 18 Oct '15_Night" xfId="1469" xr:uid="{00000000-0005-0000-0000-000007040000}"/>
    <cellStyle name="_AMP_Sep '07(D-8)_proggres packing &amp; vanning 18 Oct '15_Night" xfId="1470" xr:uid="{00000000-0005-0000-0000-000008040000}"/>
    <cellStyle name="_AMP_Sep '07(D-8)_Progres packing &amp; vanning 30 Jul '15_Night" xfId="1471" xr:uid="{00000000-0005-0000-0000-000009040000}"/>
    <cellStyle name="_AMP_Sep '07(D-8)_Progress packing &amp; vanning 07 December 2015_Day" xfId="1472" xr:uid="{00000000-0005-0000-0000-00000A040000}"/>
    <cellStyle name="_AMP_Sep '07(D-8)_Sheet1" xfId="1473" xr:uid="{00000000-0005-0000-0000-00000B040000}"/>
    <cellStyle name="_AMP_Sep '07(D-8)_Status dvp" xfId="1474" xr:uid="{00000000-0005-0000-0000-00000C040000}"/>
    <cellStyle name="_AMP_Sep '07(D-8)_STM - Max. capacity plant operation update on 30 Mar '10 R.02" xfId="214" xr:uid="{00000000-0005-0000-0000-00000D040000}"/>
    <cellStyle name="_AMP_Sep '07(D-8)_STM - Max. capacity plant operation update on 30 Mar '10 R.02_02. POS Tanggal 02 Feb 2017_SEMENTARA" xfId="1475" xr:uid="{00000000-0005-0000-0000-00000E040000}"/>
    <cellStyle name="_AMP_Sep '07(D-8)_STM - Max. capacity plant operation update on 30 Mar '10 R.02_04.Achievement_New_genba_for April 2015_Rev1" xfId="1476" xr:uid="{00000000-0005-0000-0000-00000F040000}"/>
    <cellStyle name="_AMP_Sep '07(D-8)_STM - Max. capacity plant operation update on 30 Mar '10 R.02_11. POS Tanggal 11 Feb 2017 Tent A1, AP, CC, EC," xfId="1477" xr:uid="{00000000-0005-0000-0000-000010040000}"/>
    <cellStyle name="_AMP_Sep '07(D-8)_STM - Max. capacity plant operation update on 30 Mar '10 R.02_31. POS 31 July 15 - FIX-Rev2 W4" xfId="1478" xr:uid="{00000000-0005-0000-0000-000011040000}"/>
    <cellStyle name="_AMP_Sep '07(D-8)_STM - Max. capacity plant operation update on 30 Mar '10 R.02_Book6" xfId="1479" xr:uid="{00000000-0005-0000-0000-000012040000}"/>
    <cellStyle name="_AMP_Sep '07(D-8)_STM - Max. capacity plant operation update on 30 Mar '10 R.02_Delay Case" xfId="1480" xr:uid="{00000000-0005-0000-0000-000013040000}"/>
    <cellStyle name="_AMP_Sep '07(D-8)_STM - Max. capacity plant operation update on 30 Mar '10 R.02_New Create_POS_All" xfId="215" xr:uid="{00000000-0005-0000-0000-000014040000}"/>
    <cellStyle name="_AMP_Sep '07(D-8)_STM - Max. capacity plant operation update on 30 Mar '10 R.02_New Create_POS_All_02. POS Tanggal 02 Feb 2017_SEMENTARA" xfId="1481" xr:uid="{00000000-0005-0000-0000-000015040000}"/>
    <cellStyle name="_AMP_Sep '07(D-8)_STM - Max. capacity plant operation update on 30 Mar '10 R.02_New Create_POS_All_11. POS Tanggal 11 Feb 2017 Tent A1, AP, CC, EC," xfId="1482" xr:uid="{00000000-0005-0000-0000-000016040000}"/>
    <cellStyle name="_AMP_Sep '07(D-8)_STM - Max. capacity plant operation update on 30 Mar '10 R.02_proggres packing  vanning 18 Oct '15_Night" xfId="1483" xr:uid="{00000000-0005-0000-0000-000017040000}"/>
    <cellStyle name="_AMP_Sep '07(D-8)_STM - Max. capacity plant operation update on 30 Mar '10 R.02_proggres packing &amp; vanning 18 Oct '15_Night" xfId="1484" xr:uid="{00000000-0005-0000-0000-000018040000}"/>
    <cellStyle name="_AMP_Sep '07(D-8)_STM - Max. capacity plant operation update on 30 Mar '10 R.02_Progres packing &amp; vanning 30 Jul '15_Night" xfId="1485" xr:uid="{00000000-0005-0000-0000-000019040000}"/>
    <cellStyle name="_AMP_Sep '07(D-8)_STM - Max. capacity plant operation update on 30 Mar '10 R.02_Progress packing &amp; vanning 07 December 2015_Day" xfId="1486" xr:uid="{00000000-0005-0000-0000-00001A040000}"/>
    <cellStyle name="_AMP_Sep '07(D-8)_STM - Max. capacity plant operation update on 30 Mar '10 R.02_Sheet1" xfId="1487" xr:uid="{00000000-0005-0000-0000-00001B040000}"/>
    <cellStyle name="_AMP_Sep '07(D-8)_STM - Max. capacity plant operation update on 30 Mar '10 R.02_Status dvp" xfId="1488" xr:uid="{00000000-0005-0000-0000-00001C040000}"/>
    <cellStyle name="_AMP_Sep '07(D-8)_STM - Max. capacity plant operation update on 30 Mar '10 R.02_VANNING" xfId="1489" xr:uid="{00000000-0005-0000-0000-00001D040000}"/>
    <cellStyle name="_AMP_Sep '07(D-8)_VANNING" xfId="1490" xr:uid="{00000000-0005-0000-0000-00001E040000}"/>
    <cellStyle name="_Coordinator meeting for D-14 G1 REV.00" xfId="216" xr:uid="{00000000-0005-0000-0000-00001F040000}"/>
    <cellStyle name="_Coordinator meeting for D-14 G1 REV.00_02. POS Tanggal 02 Feb 2017_SEMENTARA" xfId="1491" xr:uid="{00000000-0005-0000-0000-000020040000}"/>
    <cellStyle name="_Coordinator meeting for D-14 G1 REV.00_04.Achievement_New_genba_for April 2015_Rev1" xfId="1492" xr:uid="{00000000-0005-0000-0000-000021040000}"/>
    <cellStyle name="_Coordinator meeting for D-14 G1 REV.00_11. POS Tanggal 11 Feb 2017 Tent A1, AP, CC, EC," xfId="1493" xr:uid="{00000000-0005-0000-0000-000022040000}"/>
    <cellStyle name="_Coordinator meeting for D-14 G1 REV.00_31. POS 31 July 15 - FIX-Rev2 W4" xfId="1494" xr:uid="{00000000-0005-0000-0000-000023040000}"/>
    <cellStyle name="_Coordinator meeting for D-14 G1 REV.00_Book6" xfId="1495" xr:uid="{00000000-0005-0000-0000-000024040000}"/>
    <cellStyle name="_Coordinator meeting for D-14 G1 REV.00_Delay Case" xfId="1496" xr:uid="{00000000-0005-0000-0000-000025040000}"/>
    <cellStyle name="_Coordinator meeting for D-14 G1 REV.00_New Create_POS_All" xfId="217" xr:uid="{00000000-0005-0000-0000-000026040000}"/>
    <cellStyle name="_Coordinator meeting for D-14 G1 REV.00_New Create_POS_All_02. POS Tanggal 02 Feb 2017_SEMENTARA" xfId="1497" xr:uid="{00000000-0005-0000-0000-000027040000}"/>
    <cellStyle name="_Coordinator meeting for D-14 G1 REV.00_New Create_POS_All_11. POS Tanggal 11 Feb 2017 Tent A1, AP, CC, EC," xfId="1498" xr:uid="{00000000-0005-0000-0000-000028040000}"/>
    <cellStyle name="_Coordinator meeting for D-14 G1 REV.00_proggres packing  vanning 18 Oct '15_Night" xfId="1499" xr:uid="{00000000-0005-0000-0000-000029040000}"/>
    <cellStyle name="_Coordinator meeting for D-14 G1 REV.00_proggres packing &amp; vanning 18 Oct '15_Night" xfId="1500" xr:uid="{00000000-0005-0000-0000-00002A040000}"/>
    <cellStyle name="_Coordinator meeting for D-14 G1 REV.00_Progres packing &amp; vanning 30 Jul '15_Night" xfId="1501" xr:uid="{00000000-0005-0000-0000-00002B040000}"/>
    <cellStyle name="_Coordinator meeting for D-14 G1 REV.00_Progress packing &amp; vanning 07 December 2015_Day" xfId="1502" xr:uid="{00000000-0005-0000-0000-00002C040000}"/>
    <cellStyle name="_Coordinator meeting for D-14 G1 REV.00_Sheet1" xfId="1503" xr:uid="{00000000-0005-0000-0000-00002D040000}"/>
    <cellStyle name="_Coordinator meeting for D-14 G1 REV.00_Status dvp" xfId="1504" xr:uid="{00000000-0005-0000-0000-00002E040000}"/>
    <cellStyle name="_Coordinator meeting for D-14 G1 REV.00_VANNING" xfId="1505" xr:uid="{00000000-0005-0000-0000-00002F040000}"/>
    <cellStyle name="_DM 0108-ALL-C-2003" xfId="218" xr:uid="{00000000-0005-0000-0000-000030040000}"/>
    <cellStyle name="_DM 0108-ALL-C-2003_10 Detail Penarikan Finish Case Intershop Trucking_17 Nov'15_Rev" xfId="1506" xr:uid="{00000000-0005-0000-0000-000031040000}"/>
    <cellStyle name="_DM 0108-ALL-C-2003_10 Detail Penarikan Finish Case Intershop Trucking_17 Nov'15_Rev3" xfId="1507" xr:uid="{00000000-0005-0000-0000-000032040000}"/>
    <cellStyle name="_DM 0108-ALL-C-2003_11 Detail Penarikan Finish Case Intershop Trucking_18 Nov'15_Rev1 (3)" xfId="1508" xr:uid="{00000000-0005-0000-0000-000033040000}"/>
    <cellStyle name="_DM 0108-ALL-C-2003_11 Detail Penarikan Finish Case Intershop Trucking_18 Nov'15_Rev1 (4)" xfId="1509" xr:uid="{00000000-0005-0000-0000-000034040000}"/>
    <cellStyle name="_DM 0108-ALL-C-2003_12 Detail Penarikan Finish Case Intershop Trucking_19 Nov'15_Rev1 (2)" xfId="1510" xr:uid="{00000000-0005-0000-0000-000035040000}"/>
    <cellStyle name="_DM 0108-ALL-C-2003_13 Detail Penarikan Finish Case Intershop Trucking_20 Nov'15 (4)" xfId="1511" xr:uid="{00000000-0005-0000-0000-000036040000}"/>
    <cellStyle name="_DM 0108-ALL-C-2003_16 Detail Penarikan Finish Case Intershop Trucking_24 Nov'15 (3)" xfId="1512" xr:uid="{00000000-0005-0000-0000-000037040000}"/>
    <cellStyle name="_DM 0108-ALL-C-2003_17 Detail Penarikan Finish Case Intershop Trucking_25 Nov'15 (2)" xfId="1513" xr:uid="{00000000-0005-0000-0000-000038040000}"/>
    <cellStyle name="_DM 0108-ALL-C-2003_19 Detail Penarikan Finish Case Intershop Trucking_27 Nov'15 (2)" xfId="1514" xr:uid="{00000000-0005-0000-0000-000039040000}"/>
    <cellStyle name="_DM 0108-ALL-C-2003_20 Detail Penarikan Finish Case Intershop Trucking_30 Nov'15 (2)" xfId="1515" xr:uid="{00000000-0005-0000-0000-00003A040000}"/>
    <cellStyle name="_DM 0108-ALL-C-2003_21 Detail Penarikan Finish Case Intershop Trucking_01 Dec'15 (2)" xfId="1516" xr:uid="{00000000-0005-0000-0000-00003B040000}"/>
    <cellStyle name="_DM 0108-ALL-C-2003_9 Detail Penarikan Finish Case Intershop Trucking_16 Nov'15" xfId="1517" xr:uid="{00000000-0005-0000-0000-00003C040000}"/>
    <cellStyle name="_DM 0108-ALL-C-2003_pos" xfId="1518" xr:uid="{00000000-0005-0000-0000-00003D040000}"/>
    <cellStyle name="_DM 0108-ALL-C-2003_pos_1" xfId="1519" xr:uid="{00000000-0005-0000-0000-00003E040000}"/>
    <cellStyle name="_DM 0108-ALL-C-2003_pos_2" xfId="1520" xr:uid="{00000000-0005-0000-0000-00003F040000}"/>
    <cellStyle name="_DM 0108-ALL-C-2003_pos_3" xfId="1521" xr:uid="{00000000-0005-0000-0000-000040040000}"/>
    <cellStyle name="_DM 0108-ALL-C-2003_SUGITY" xfId="1522" xr:uid="{00000000-0005-0000-0000-000041040000}"/>
    <cellStyle name="_ENGINE PACKING PLAN JUNE" xfId="219" xr:uid="{00000000-0005-0000-0000-000042040000}"/>
    <cellStyle name="_ENGINE PACKING PLAN JUNE_02. POS Tanggal 02 Feb 2017_SEMENTARA" xfId="1523" xr:uid="{00000000-0005-0000-0000-000043040000}"/>
    <cellStyle name="_ENGINE PACKING PLAN JUNE_03180900STM_KY_KD_D-9" xfId="220" xr:uid="{00000000-0005-0000-0000-000044040000}"/>
    <cellStyle name="_ENGINE PACKING PLAN JUNE_03180900STM_KY_KD_D-9_02. POS Tanggal 02 Feb 2017_SEMENTARA" xfId="1524" xr:uid="{00000000-0005-0000-0000-000045040000}"/>
    <cellStyle name="_ENGINE PACKING PLAN JUNE_03180900STM_KY_KD_D-9_04.Achievement_New_genba_for April 2015_Rev1" xfId="1525" xr:uid="{00000000-0005-0000-0000-000046040000}"/>
    <cellStyle name="_ENGINE PACKING PLAN JUNE_03180900STM_KY_KD_D-9_11. POS Tanggal 11 Feb 2017 Tent A1, AP, CC, EC," xfId="1526" xr:uid="{00000000-0005-0000-0000-000047040000}"/>
    <cellStyle name="_ENGINE PACKING PLAN JUNE_03180900STM_KY_KD_D-9_31. POS 31 July 15 - FIX-Rev2 W4" xfId="1527" xr:uid="{00000000-0005-0000-0000-000048040000}"/>
    <cellStyle name="_ENGINE PACKING PLAN JUNE_03180900STM_KY_KD_D-9_Book6" xfId="1528" xr:uid="{00000000-0005-0000-0000-000049040000}"/>
    <cellStyle name="_ENGINE PACKING PLAN JUNE_03180900STM_KY_KD_D-9_Delay Case" xfId="1529" xr:uid="{00000000-0005-0000-0000-00004A040000}"/>
    <cellStyle name="_ENGINE PACKING PLAN JUNE_03180900STM_KY_KD_D-9_New Create_POS_All" xfId="221" xr:uid="{00000000-0005-0000-0000-00004B040000}"/>
    <cellStyle name="_ENGINE PACKING PLAN JUNE_03180900STM_KY_KD_D-9_New Create_POS_All_02. POS Tanggal 02 Feb 2017_SEMENTARA" xfId="1530" xr:uid="{00000000-0005-0000-0000-00004C040000}"/>
    <cellStyle name="_ENGINE PACKING PLAN JUNE_03180900STM_KY_KD_D-9_New Create_POS_All_11. POS Tanggal 11 Feb 2017 Tent A1, AP, CC, EC," xfId="1531" xr:uid="{00000000-0005-0000-0000-00004D040000}"/>
    <cellStyle name="_ENGINE PACKING PLAN JUNE_03180900STM_KY_KD_D-9_proggres packing  vanning 18 Oct '15_Night" xfId="1532" xr:uid="{00000000-0005-0000-0000-00004E040000}"/>
    <cellStyle name="_ENGINE PACKING PLAN JUNE_03180900STM_KY_KD_D-9_proggres packing &amp; vanning 18 Oct '15_Night" xfId="1533" xr:uid="{00000000-0005-0000-0000-00004F040000}"/>
    <cellStyle name="_ENGINE PACKING PLAN JUNE_03180900STM_KY_KD_D-9_Progres packing &amp; vanning 30 Jul '15_Night" xfId="1534" xr:uid="{00000000-0005-0000-0000-000050040000}"/>
    <cellStyle name="_ENGINE PACKING PLAN JUNE_03180900STM_KY_KD_D-9_Progress packing &amp; vanning 07 December 2015_Day" xfId="1535" xr:uid="{00000000-0005-0000-0000-000051040000}"/>
    <cellStyle name="_ENGINE PACKING PLAN JUNE_03180900STM_KY_KD_D-9_Sheet1" xfId="1536" xr:uid="{00000000-0005-0000-0000-000052040000}"/>
    <cellStyle name="_ENGINE PACKING PLAN JUNE_03180900STM_KY_KD_D-9_Status dvp" xfId="1537" xr:uid="{00000000-0005-0000-0000-000053040000}"/>
    <cellStyle name="_ENGINE PACKING PLAN JUNE_03180900STM_KY_KD_D-9_VANNING" xfId="1538" xr:uid="{00000000-0005-0000-0000-000054040000}"/>
    <cellStyle name="_ENGINE PACKING PLAN JUNE_04.Achievement_New_genba_for April 2015_Rev1" xfId="1539" xr:uid="{00000000-0005-0000-0000-000055040000}"/>
    <cellStyle name="_ENGINE PACKING PLAN JUNE_05120046STM_KY_KD" xfId="222" xr:uid="{00000000-0005-0000-0000-000056040000}"/>
    <cellStyle name="_ENGINE PACKING PLAN JUNE_05120046STM_KY_KD_02. POS Tanggal 02 Feb 2017_SEMENTARA" xfId="1540" xr:uid="{00000000-0005-0000-0000-000057040000}"/>
    <cellStyle name="_ENGINE PACKING PLAN JUNE_05120046STM_KY_KD_04.Achievement_New_genba_for April 2015_Rev1" xfId="1541" xr:uid="{00000000-0005-0000-0000-000058040000}"/>
    <cellStyle name="_ENGINE PACKING PLAN JUNE_05120046STM_KY_KD_11. POS Tanggal 11 Feb 2017 Tent A1, AP, CC, EC," xfId="1542" xr:uid="{00000000-0005-0000-0000-000059040000}"/>
    <cellStyle name="_ENGINE PACKING PLAN JUNE_05120046STM_KY_KD_31. POS 31 July 15 - FIX-Rev2 W4" xfId="1543" xr:uid="{00000000-0005-0000-0000-00005A040000}"/>
    <cellStyle name="_ENGINE PACKING PLAN JUNE_05120046STM_KY_KD_Book6" xfId="1544" xr:uid="{00000000-0005-0000-0000-00005B040000}"/>
    <cellStyle name="_ENGINE PACKING PLAN JUNE_05120046STM_KY_KD_Delay Case" xfId="1545" xr:uid="{00000000-0005-0000-0000-00005C040000}"/>
    <cellStyle name="_ENGINE PACKING PLAN JUNE_05120046STM_KY_KD_New Create_POS_All" xfId="223" xr:uid="{00000000-0005-0000-0000-00005D040000}"/>
    <cellStyle name="_ENGINE PACKING PLAN JUNE_05120046STM_KY_KD_New Create_POS_All_02. POS Tanggal 02 Feb 2017_SEMENTARA" xfId="1546" xr:uid="{00000000-0005-0000-0000-00005E040000}"/>
    <cellStyle name="_ENGINE PACKING PLAN JUNE_05120046STM_KY_KD_New Create_POS_All_11. POS Tanggal 11 Feb 2017 Tent A1, AP, CC, EC," xfId="1547" xr:uid="{00000000-0005-0000-0000-00005F040000}"/>
    <cellStyle name="_ENGINE PACKING PLAN JUNE_05120046STM_KY_KD_proggres packing  vanning 18 Oct '15_Night" xfId="1548" xr:uid="{00000000-0005-0000-0000-000060040000}"/>
    <cellStyle name="_ENGINE PACKING PLAN JUNE_05120046STM_KY_KD_proggres packing &amp; vanning 18 Oct '15_Night" xfId="1549" xr:uid="{00000000-0005-0000-0000-000061040000}"/>
    <cellStyle name="_ENGINE PACKING PLAN JUNE_05120046STM_KY_KD_Progres packing &amp; vanning 30 Jul '15_Night" xfId="1550" xr:uid="{00000000-0005-0000-0000-000062040000}"/>
    <cellStyle name="_ENGINE PACKING PLAN JUNE_05120046STM_KY_KD_Progress packing &amp; vanning 07 December 2015_Day" xfId="1551" xr:uid="{00000000-0005-0000-0000-000063040000}"/>
    <cellStyle name="_ENGINE PACKING PLAN JUNE_05120046STM_KY_KD_Sheet1" xfId="1552" xr:uid="{00000000-0005-0000-0000-000064040000}"/>
    <cellStyle name="_ENGINE PACKING PLAN JUNE_05120046STM_KY_KD_Status dvp" xfId="1553" xr:uid="{00000000-0005-0000-0000-000065040000}"/>
    <cellStyle name="_ENGINE PACKING PLAN JUNE_05120046STM_KY_KD_VANNING" xfId="1554" xr:uid="{00000000-0005-0000-0000-000066040000}"/>
    <cellStyle name="_ENGINE PACKING PLAN JUNE_05171920STM_KY_KD" xfId="224" xr:uid="{00000000-0005-0000-0000-000067040000}"/>
    <cellStyle name="_ENGINE PACKING PLAN JUNE_05171920STM_KY_KD_02. POS Tanggal 02 Feb 2017_SEMENTARA" xfId="1555" xr:uid="{00000000-0005-0000-0000-000068040000}"/>
    <cellStyle name="_ENGINE PACKING PLAN JUNE_05171920STM_KY_KD_04.Achievement_New_genba_for April 2015_Rev1" xfId="1556" xr:uid="{00000000-0005-0000-0000-000069040000}"/>
    <cellStyle name="_ENGINE PACKING PLAN JUNE_05171920STM_KY_KD_11. POS Tanggal 11 Feb 2017 Tent A1, AP, CC, EC," xfId="1557" xr:uid="{00000000-0005-0000-0000-00006A040000}"/>
    <cellStyle name="_ENGINE PACKING PLAN JUNE_05171920STM_KY_KD_31. POS 31 July 15 - FIX-Rev2 W4" xfId="1558" xr:uid="{00000000-0005-0000-0000-00006B040000}"/>
    <cellStyle name="_ENGINE PACKING PLAN JUNE_05171920STM_KY_KD_Book6" xfId="1559" xr:uid="{00000000-0005-0000-0000-00006C040000}"/>
    <cellStyle name="_ENGINE PACKING PLAN JUNE_05171920STM_KY_KD_Delay Case" xfId="1560" xr:uid="{00000000-0005-0000-0000-00006D040000}"/>
    <cellStyle name="_ENGINE PACKING PLAN JUNE_05171920STM_KY_KD_New Create_POS_All" xfId="225" xr:uid="{00000000-0005-0000-0000-00006E040000}"/>
    <cellStyle name="_ENGINE PACKING PLAN JUNE_05171920STM_KY_KD_New Create_POS_All_02. POS Tanggal 02 Feb 2017_SEMENTARA" xfId="1561" xr:uid="{00000000-0005-0000-0000-00006F040000}"/>
    <cellStyle name="_ENGINE PACKING PLAN JUNE_05171920STM_KY_KD_New Create_POS_All_11. POS Tanggal 11 Feb 2017 Tent A1, AP, CC, EC," xfId="1562" xr:uid="{00000000-0005-0000-0000-000070040000}"/>
    <cellStyle name="_ENGINE PACKING PLAN JUNE_05171920STM_KY_KD_proggres packing  vanning 18 Oct '15_Night" xfId="1563" xr:uid="{00000000-0005-0000-0000-000071040000}"/>
    <cellStyle name="_ENGINE PACKING PLAN JUNE_05171920STM_KY_KD_proggres packing &amp; vanning 18 Oct '15_Night" xfId="1564" xr:uid="{00000000-0005-0000-0000-000072040000}"/>
    <cellStyle name="_ENGINE PACKING PLAN JUNE_05171920STM_KY_KD_Progres packing &amp; vanning 30 Jul '15_Night" xfId="1565" xr:uid="{00000000-0005-0000-0000-000073040000}"/>
    <cellStyle name="_ENGINE PACKING PLAN JUNE_05171920STM_KY_KD_Progress packing &amp; vanning 07 December 2015_Day" xfId="1566" xr:uid="{00000000-0005-0000-0000-000074040000}"/>
    <cellStyle name="_ENGINE PACKING PLAN JUNE_05171920STM_KY_KD_Sheet1" xfId="1567" xr:uid="{00000000-0005-0000-0000-000075040000}"/>
    <cellStyle name="_ENGINE PACKING PLAN JUNE_05171920STM_KY_KD_Status dvp" xfId="1568" xr:uid="{00000000-0005-0000-0000-000076040000}"/>
    <cellStyle name="_ENGINE PACKING PLAN JUNE_05171920STM_KY_KD_VANNING" xfId="1569" xr:uid="{00000000-0005-0000-0000-000077040000}"/>
    <cellStyle name="_ENGINE PACKING PLAN JUNE_11. POS Tanggal 11 Feb 2017 Tent A1, AP, CC, EC," xfId="1570" xr:uid="{00000000-0005-0000-0000-000078040000}"/>
    <cellStyle name="_ENGINE PACKING PLAN JUNE_31. POS 31 July 15 - FIX-Rev2 W4" xfId="1571" xr:uid="{00000000-0005-0000-0000-000079040000}"/>
    <cellStyle name="_ENGINE PACKING PLAN JUNE_Book6" xfId="1572" xr:uid="{00000000-0005-0000-0000-00007A040000}"/>
    <cellStyle name="_ENGINE PACKING PLAN JUNE_Coordinator meeting for D-14 G1 REV.00" xfId="226" xr:uid="{00000000-0005-0000-0000-00007B040000}"/>
    <cellStyle name="_ENGINE PACKING PLAN JUNE_Coordinator meeting for D-14 G1 REV.00_02. POS Tanggal 02 Feb 2017_SEMENTARA" xfId="1573" xr:uid="{00000000-0005-0000-0000-00007C040000}"/>
    <cellStyle name="_ENGINE PACKING PLAN JUNE_Coordinator meeting for D-14 G1 REV.00_04.Achievement_New_genba_for April 2015_Rev1" xfId="1574" xr:uid="{00000000-0005-0000-0000-00007D040000}"/>
    <cellStyle name="_ENGINE PACKING PLAN JUNE_Coordinator meeting for D-14 G1 REV.00_11. POS Tanggal 11 Feb 2017 Tent A1, AP, CC, EC," xfId="1575" xr:uid="{00000000-0005-0000-0000-00007E040000}"/>
    <cellStyle name="_ENGINE PACKING PLAN JUNE_Coordinator meeting for D-14 G1 REV.00_31. POS 31 July 15 - FIX-Rev2 W4" xfId="1576" xr:uid="{00000000-0005-0000-0000-00007F040000}"/>
    <cellStyle name="_ENGINE PACKING PLAN JUNE_Coordinator meeting for D-14 G1 REV.00_Book6" xfId="1577" xr:uid="{00000000-0005-0000-0000-000080040000}"/>
    <cellStyle name="_ENGINE PACKING PLAN JUNE_Coordinator meeting for D-14 G1 REV.00_Delay Case" xfId="1578" xr:uid="{00000000-0005-0000-0000-000081040000}"/>
    <cellStyle name="_ENGINE PACKING PLAN JUNE_Coordinator meeting for D-14 G1 REV.00_New Create_POS_All" xfId="227" xr:uid="{00000000-0005-0000-0000-000082040000}"/>
    <cellStyle name="_ENGINE PACKING PLAN JUNE_Coordinator meeting for D-14 G1 REV.00_New Create_POS_All_02. POS Tanggal 02 Feb 2017_SEMENTARA" xfId="1579" xr:uid="{00000000-0005-0000-0000-000083040000}"/>
    <cellStyle name="_ENGINE PACKING PLAN JUNE_Coordinator meeting for D-14 G1 REV.00_New Create_POS_All_11. POS Tanggal 11 Feb 2017 Tent A1, AP, CC, EC," xfId="1580" xr:uid="{00000000-0005-0000-0000-000084040000}"/>
    <cellStyle name="_ENGINE PACKING PLAN JUNE_Coordinator meeting for D-14 G1 REV.00_proggres packing  vanning 18 Oct '15_Night" xfId="1581" xr:uid="{00000000-0005-0000-0000-000085040000}"/>
    <cellStyle name="_ENGINE PACKING PLAN JUNE_Coordinator meeting for D-14 G1 REV.00_proggres packing &amp; vanning 18 Oct '15_Night" xfId="1582" xr:uid="{00000000-0005-0000-0000-000086040000}"/>
    <cellStyle name="_ENGINE PACKING PLAN JUNE_Coordinator meeting for D-14 G1 REV.00_Progres packing &amp; vanning 30 Jul '15_Night" xfId="1583" xr:uid="{00000000-0005-0000-0000-000087040000}"/>
    <cellStyle name="_ENGINE PACKING PLAN JUNE_Coordinator meeting for D-14 G1 REV.00_Progress packing &amp; vanning 07 December 2015_Day" xfId="1584" xr:uid="{00000000-0005-0000-0000-000088040000}"/>
    <cellStyle name="_ENGINE PACKING PLAN JUNE_Coordinator meeting for D-14 G1 REV.00_Sheet1" xfId="1585" xr:uid="{00000000-0005-0000-0000-000089040000}"/>
    <cellStyle name="_ENGINE PACKING PLAN JUNE_Coordinator meeting for D-14 G1 REV.00_Status dvp" xfId="1586" xr:uid="{00000000-0005-0000-0000-00008A040000}"/>
    <cellStyle name="_ENGINE PACKING PLAN JUNE_Coordinator meeting for D-14 G1 REV.00_VANNING" xfId="1587" xr:uid="{00000000-0005-0000-0000-00008B040000}"/>
    <cellStyle name="_ENGINE PACKING PLAN JUNE_Delay Case" xfId="1588" xr:uid="{00000000-0005-0000-0000-00008C040000}"/>
    <cellStyle name="_ENGINE PACKING PLAN JUNE_Estimate (IMV KD&amp;TR) until Mar'11" xfId="228" xr:uid="{00000000-0005-0000-0000-00008D040000}"/>
    <cellStyle name="_ENGINE PACKING PLAN JUNE_Estimate (IMV KD&amp;TR) until Mar'11_02. POS Tanggal 02 Feb 2017_SEMENTARA" xfId="1589" xr:uid="{00000000-0005-0000-0000-00008E040000}"/>
    <cellStyle name="_ENGINE PACKING PLAN JUNE_Estimate (IMV KD&amp;TR) until Mar'11_04.Achievement_New_genba_for April 2015_Rev1" xfId="1590" xr:uid="{00000000-0005-0000-0000-00008F040000}"/>
    <cellStyle name="_ENGINE PACKING PLAN JUNE_Estimate (IMV KD&amp;TR) until Mar'11_11. POS Tanggal 11 Feb 2017 Tent A1, AP, CC, EC," xfId="1591" xr:uid="{00000000-0005-0000-0000-000090040000}"/>
    <cellStyle name="_ENGINE PACKING PLAN JUNE_Estimate (IMV KD&amp;TR) until Mar'11_31. POS 31 July 15 - FIX-Rev2 W4" xfId="1592" xr:uid="{00000000-0005-0000-0000-000091040000}"/>
    <cellStyle name="_ENGINE PACKING PLAN JUNE_Estimate (IMV KD&amp;TR) until Mar'11_Book6" xfId="1593" xr:uid="{00000000-0005-0000-0000-000092040000}"/>
    <cellStyle name="_ENGINE PACKING PLAN JUNE_Estimate (IMV KD&amp;TR) until Mar'11_Delay Case" xfId="1594" xr:uid="{00000000-0005-0000-0000-000093040000}"/>
    <cellStyle name="_ENGINE PACKING PLAN JUNE_Estimate (IMV KD&amp;TR) until Mar'11_New Create_POS_All" xfId="229" xr:uid="{00000000-0005-0000-0000-000094040000}"/>
    <cellStyle name="_ENGINE PACKING PLAN JUNE_Estimate (IMV KD&amp;TR) until Mar'11_New Create_POS_All_02. POS Tanggal 02 Feb 2017_SEMENTARA" xfId="1595" xr:uid="{00000000-0005-0000-0000-000095040000}"/>
    <cellStyle name="_ENGINE PACKING PLAN JUNE_Estimate (IMV KD&amp;TR) until Mar'11_New Create_POS_All_11. POS Tanggal 11 Feb 2017 Tent A1, AP, CC, EC," xfId="1596" xr:uid="{00000000-0005-0000-0000-000096040000}"/>
    <cellStyle name="_ENGINE PACKING PLAN JUNE_Estimate (IMV KD&amp;TR) until Mar'11_proggres packing  vanning 18 Oct '15_Night" xfId="1597" xr:uid="{00000000-0005-0000-0000-000097040000}"/>
    <cellStyle name="_ENGINE PACKING PLAN JUNE_Estimate (IMV KD&amp;TR) until Mar'11_proggres packing &amp; vanning 18 Oct '15_Night" xfId="1598" xr:uid="{00000000-0005-0000-0000-000098040000}"/>
    <cellStyle name="_ENGINE PACKING PLAN JUNE_Estimate (IMV KD&amp;TR) until Mar'11_Progres packing &amp; vanning 30 Jul '15_Night" xfId="1599" xr:uid="{00000000-0005-0000-0000-000099040000}"/>
    <cellStyle name="_ENGINE PACKING PLAN JUNE_Estimate (IMV KD&amp;TR) until Mar'11_Progress packing &amp; vanning 07 December 2015_Day" xfId="1600" xr:uid="{00000000-0005-0000-0000-00009A040000}"/>
    <cellStyle name="_ENGINE PACKING PLAN JUNE_Estimate (IMV KD&amp;TR) until Mar'11_Sheet1" xfId="1601" xr:uid="{00000000-0005-0000-0000-00009B040000}"/>
    <cellStyle name="_ENGINE PACKING PLAN JUNE_Estimate (IMV KD&amp;TR) until Mar'11_Status dvp" xfId="1602" xr:uid="{00000000-0005-0000-0000-00009C040000}"/>
    <cellStyle name="_ENGINE PACKING PLAN JUNE_Estimate (IMV KD&amp;TR) until Mar'11_VANNING" xfId="1603" xr:uid="{00000000-0005-0000-0000-00009D040000}"/>
    <cellStyle name="_ENGINE PACKING PLAN JUNE_KD - 2011 OAP Capacity Update 17 Nov '10" xfId="230" xr:uid="{00000000-0005-0000-0000-00009E040000}"/>
    <cellStyle name="_ENGINE PACKING PLAN JUNE_KD - 2011 OAP Capacity Update 17 Nov '10_02. POS Tanggal 02 Feb 2017_SEMENTARA" xfId="1604" xr:uid="{00000000-0005-0000-0000-00009F040000}"/>
    <cellStyle name="_ENGINE PACKING PLAN JUNE_KD - 2011 OAP Capacity Update 17 Nov '10_04.Achievement_New_genba_for April 2015_Rev1" xfId="1605" xr:uid="{00000000-0005-0000-0000-0000A0040000}"/>
    <cellStyle name="_ENGINE PACKING PLAN JUNE_KD - 2011 OAP Capacity Update 17 Nov '10_11. POS Tanggal 11 Feb 2017 Tent A1, AP, CC, EC," xfId="1606" xr:uid="{00000000-0005-0000-0000-0000A1040000}"/>
    <cellStyle name="_ENGINE PACKING PLAN JUNE_KD - 2011 OAP Capacity Update 17 Nov '10_31. POS 31 July 15 - FIX-Rev2 W4" xfId="1607" xr:uid="{00000000-0005-0000-0000-0000A2040000}"/>
    <cellStyle name="_ENGINE PACKING PLAN JUNE_KD - 2011 OAP Capacity Update 17 Nov '10_Book6" xfId="1608" xr:uid="{00000000-0005-0000-0000-0000A3040000}"/>
    <cellStyle name="_ENGINE PACKING PLAN JUNE_KD - 2011 OAP Capacity Update 17 Nov '10_Delay Case" xfId="1609" xr:uid="{00000000-0005-0000-0000-0000A4040000}"/>
    <cellStyle name="_ENGINE PACKING PLAN JUNE_KD - 2011 OAP Capacity Update 17 Nov '10_New Create_POS_All" xfId="231" xr:uid="{00000000-0005-0000-0000-0000A5040000}"/>
    <cellStyle name="_ENGINE PACKING PLAN JUNE_KD - 2011 OAP Capacity Update 17 Nov '10_New Create_POS_All_02. POS Tanggal 02 Feb 2017_SEMENTARA" xfId="1610" xr:uid="{00000000-0005-0000-0000-0000A6040000}"/>
    <cellStyle name="_ENGINE PACKING PLAN JUNE_KD - 2011 OAP Capacity Update 17 Nov '10_New Create_POS_All_11. POS Tanggal 11 Feb 2017 Tent A1, AP, CC, EC," xfId="1611" xr:uid="{00000000-0005-0000-0000-0000A7040000}"/>
    <cellStyle name="_ENGINE PACKING PLAN JUNE_KD - 2011 OAP Capacity Update 17 Nov '10_proggres packing  vanning 18 Oct '15_Night" xfId="1612" xr:uid="{00000000-0005-0000-0000-0000A8040000}"/>
    <cellStyle name="_ENGINE PACKING PLAN JUNE_KD - 2011 OAP Capacity Update 17 Nov '10_proggres packing &amp; vanning 18 Oct '15_Night" xfId="1613" xr:uid="{00000000-0005-0000-0000-0000A9040000}"/>
    <cellStyle name="_ENGINE PACKING PLAN JUNE_KD - 2011 OAP Capacity Update 17 Nov '10_Progres packing &amp; vanning 30 Jul '15_Night" xfId="1614" xr:uid="{00000000-0005-0000-0000-0000AA040000}"/>
    <cellStyle name="_ENGINE PACKING PLAN JUNE_KD - 2011 OAP Capacity Update 17 Nov '10_Progress packing &amp; vanning 07 December 2015_Day" xfId="1615" xr:uid="{00000000-0005-0000-0000-0000AB040000}"/>
    <cellStyle name="_ENGINE PACKING PLAN JUNE_KD - 2011 OAP Capacity Update 17 Nov '10_Sheet1" xfId="1616" xr:uid="{00000000-0005-0000-0000-0000AC040000}"/>
    <cellStyle name="_ENGINE PACKING PLAN JUNE_KD - 2011 OAP Capacity Update 17 Nov '10_Status dvp" xfId="1617" xr:uid="{00000000-0005-0000-0000-0000AD040000}"/>
    <cellStyle name="_ENGINE PACKING PLAN JUNE_KD - 2011 OAP Capacity Update 17 Nov '10_VANNING" xfId="1618" xr:uid="{00000000-0005-0000-0000-0000AE040000}"/>
    <cellStyle name="_ENGINE PACKING PLAN JUNE_New Create_POS_All" xfId="232" xr:uid="{00000000-0005-0000-0000-0000AF040000}"/>
    <cellStyle name="_ENGINE PACKING PLAN JUNE_New Create_POS_All_02. POS Tanggal 02 Feb 2017_SEMENTARA" xfId="1619" xr:uid="{00000000-0005-0000-0000-0000B0040000}"/>
    <cellStyle name="_ENGINE PACKING PLAN JUNE_New Create_POS_All_11. POS Tanggal 11 Feb 2017 Tent A1, AP, CC, EC," xfId="1620" xr:uid="{00000000-0005-0000-0000-0000B1040000}"/>
    <cellStyle name="_ENGINE PACKING PLAN JUNE_Production guide base on D-8 update 24 Jun '09 R00" xfId="233" xr:uid="{00000000-0005-0000-0000-0000B2040000}"/>
    <cellStyle name="_ENGINE PACKING PLAN JUNE_Production guide base on D-8 update 24 Jun '09 R00_02. POS Tanggal 02 Feb 2017_SEMENTARA" xfId="1621" xr:uid="{00000000-0005-0000-0000-0000B3040000}"/>
    <cellStyle name="_ENGINE PACKING PLAN JUNE_Production guide base on D-8 update 24 Jun '09 R00_04.Achievement_New_genba_for April 2015_Rev1" xfId="1622" xr:uid="{00000000-0005-0000-0000-0000B4040000}"/>
    <cellStyle name="_ENGINE PACKING PLAN JUNE_Production guide base on D-8 update 24 Jun '09 R00_11. POS Tanggal 11 Feb 2017 Tent A1, AP, CC, EC," xfId="1623" xr:uid="{00000000-0005-0000-0000-0000B5040000}"/>
    <cellStyle name="_ENGINE PACKING PLAN JUNE_Production guide base on D-8 update 24 Jun '09 R00_31. POS 31 July 15 - FIX-Rev2 W4" xfId="1624" xr:uid="{00000000-0005-0000-0000-0000B6040000}"/>
    <cellStyle name="_ENGINE PACKING PLAN JUNE_Production guide base on D-8 update 24 Jun '09 R00_Book6" xfId="1625" xr:uid="{00000000-0005-0000-0000-0000B7040000}"/>
    <cellStyle name="_ENGINE PACKING PLAN JUNE_Production guide base on D-8 update 24 Jun '09 R00_Coordinator meeting (17Aug09)" xfId="234" xr:uid="{00000000-0005-0000-0000-0000B8040000}"/>
    <cellStyle name="_ENGINE PACKING PLAN JUNE_Production guide base on D-8 update 24 Jun '09 R00_Coordinator meeting (17Aug09)_02. POS Tanggal 02 Feb 2017_SEMENTARA" xfId="1626" xr:uid="{00000000-0005-0000-0000-0000B9040000}"/>
    <cellStyle name="_ENGINE PACKING PLAN JUNE_Production guide base on D-8 update 24 Jun '09 R00_Coordinator meeting (17Aug09)_04.Achievement_New_genba_for April 2015_Rev1" xfId="1627" xr:uid="{00000000-0005-0000-0000-0000BA040000}"/>
    <cellStyle name="_ENGINE PACKING PLAN JUNE_Production guide base on D-8 update 24 Jun '09 R00_Coordinator meeting (17Aug09)_11. POS Tanggal 11 Feb 2017 Tent A1, AP, CC, EC," xfId="1628" xr:uid="{00000000-0005-0000-0000-0000BB040000}"/>
    <cellStyle name="_ENGINE PACKING PLAN JUNE_Production guide base on D-8 update 24 Jun '09 R00_Coordinator meeting (17Aug09)_31. POS 31 July 15 - FIX-Rev2 W4" xfId="1629" xr:uid="{00000000-0005-0000-0000-0000BC040000}"/>
    <cellStyle name="_ENGINE PACKING PLAN JUNE_Production guide base on D-8 update 24 Jun '09 R00_Coordinator meeting (17Aug09)_Book6" xfId="1630" xr:uid="{00000000-0005-0000-0000-0000BD040000}"/>
    <cellStyle name="_ENGINE PACKING PLAN JUNE_Production guide base on D-8 update 24 Jun '09 R00_Coordinator meeting (17Aug09)_Delay Case" xfId="1631" xr:uid="{00000000-0005-0000-0000-0000BE040000}"/>
    <cellStyle name="_ENGINE PACKING PLAN JUNE_Production guide base on D-8 update 24 Jun '09 R00_Coordinator meeting (17Aug09)_New Create_POS_All" xfId="235" xr:uid="{00000000-0005-0000-0000-0000BF040000}"/>
    <cellStyle name="_ENGINE PACKING PLAN JUNE_Production guide base on D-8 update 24 Jun '09 R00_Coordinator meeting (17Aug09)_New Create_POS_All_02. POS Tanggal 02 Feb 2017_SEMENTARA" xfId="1632" xr:uid="{00000000-0005-0000-0000-0000C0040000}"/>
    <cellStyle name="_ENGINE PACKING PLAN JUNE_Production guide base on D-8 update 24 Jun '09 R00_Coordinator meeting (17Aug09)_New Create_POS_All_11. POS Tanggal 11 Feb 2017 Tent A1, AP, CC, EC," xfId="1633" xr:uid="{00000000-0005-0000-0000-0000C1040000}"/>
    <cellStyle name="_ENGINE PACKING PLAN JUNE_Production guide base on D-8 update 24 Jun '09 R00_Coordinator meeting (17Aug09)_proggres packing  vanning 18 Oct '15_Night" xfId="1634" xr:uid="{00000000-0005-0000-0000-0000C2040000}"/>
    <cellStyle name="_ENGINE PACKING PLAN JUNE_Production guide base on D-8 update 24 Jun '09 R00_Coordinator meeting (17Aug09)_proggres packing &amp; vanning 18 Oct '15_Night" xfId="1635" xr:uid="{00000000-0005-0000-0000-0000C3040000}"/>
    <cellStyle name="_ENGINE PACKING PLAN JUNE_Production guide base on D-8 update 24 Jun '09 R00_Coordinator meeting (17Aug09)_Progres packing &amp; vanning 30 Jul '15_Night" xfId="1636" xr:uid="{00000000-0005-0000-0000-0000C4040000}"/>
    <cellStyle name="_ENGINE PACKING PLAN JUNE_Production guide base on D-8 update 24 Jun '09 R00_Coordinator meeting (17Aug09)_Progress packing &amp; vanning 07 December 2015_Day" xfId="1637" xr:uid="{00000000-0005-0000-0000-0000C5040000}"/>
    <cellStyle name="_ENGINE PACKING PLAN JUNE_Production guide base on D-8 update 24 Jun '09 R00_Coordinator meeting (17Aug09)_Sheet1" xfId="1638" xr:uid="{00000000-0005-0000-0000-0000C6040000}"/>
    <cellStyle name="_ENGINE PACKING PLAN JUNE_Production guide base on D-8 update 24 Jun '09 R00_Coordinator meeting (17Aug09)_Status dvp" xfId="1639" xr:uid="{00000000-0005-0000-0000-0000C7040000}"/>
    <cellStyle name="_ENGINE PACKING PLAN JUNE_Production guide base on D-8 update 24 Jun '09 R00_Coordinator meeting (17Aug09)_VANNING" xfId="1640" xr:uid="{00000000-0005-0000-0000-0000C8040000}"/>
    <cellStyle name="_ENGINE PACKING PLAN JUNE_Production guide base on D-8 update 24 Jun '09 R00_Coordinator meeting (21-Sep-09)" xfId="236" xr:uid="{00000000-0005-0000-0000-0000C9040000}"/>
    <cellStyle name="_ENGINE PACKING PLAN JUNE_Production guide base on D-8 update 24 Jun '09 R00_Coordinator meeting (21-Sep-09).xls 2J" xfId="237" xr:uid="{00000000-0005-0000-0000-0000CA040000}"/>
    <cellStyle name="_ENGINE PACKING PLAN JUNE_Production guide base on D-8 update 24 Jun '09 R00_Coordinator meeting (21-Sep-09).xls 2J_02. POS Tanggal 02 Feb 2017_SEMENTARA" xfId="1641" xr:uid="{00000000-0005-0000-0000-0000CB040000}"/>
    <cellStyle name="_ENGINE PACKING PLAN JUNE_Production guide base on D-8 update 24 Jun '09 R00_Coordinator meeting (21-Sep-09).xls 2J_04.Achievement_New_genba_for April 2015_Rev1" xfId="1642" xr:uid="{00000000-0005-0000-0000-0000CC040000}"/>
    <cellStyle name="_ENGINE PACKING PLAN JUNE_Production guide base on D-8 update 24 Jun '09 R00_Coordinator meeting (21-Sep-09).xls 2J_11. POS Tanggal 11 Feb 2017 Tent A1, AP, CC, EC," xfId="1643" xr:uid="{00000000-0005-0000-0000-0000CD040000}"/>
    <cellStyle name="_ENGINE PACKING PLAN JUNE_Production guide base on D-8 update 24 Jun '09 R00_Coordinator meeting (21-Sep-09).xls 2J_31. POS 31 July 15 - FIX-Rev2 W4" xfId="1644" xr:uid="{00000000-0005-0000-0000-0000CE040000}"/>
    <cellStyle name="_ENGINE PACKING PLAN JUNE_Production guide base on D-8 update 24 Jun '09 R00_Coordinator meeting (21-Sep-09).xls 2J_Book6" xfId="1645" xr:uid="{00000000-0005-0000-0000-0000CF040000}"/>
    <cellStyle name="_ENGINE PACKING PLAN JUNE_Production guide base on D-8 update 24 Jun '09 R00_Coordinator meeting (21-Sep-09).xls 2J_Delay Case" xfId="1646" xr:uid="{00000000-0005-0000-0000-0000D0040000}"/>
    <cellStyle name="_ENGINE PACKING PLAN JUNE_Production guide base on D-8 update 24 Jun '09 R00_Coordinator meeting (21-Sep-09).xls 2J_New Create_POS_All" xfId="238" xr:uid="{00000000-0005-0000-0000-0000D1040000}"/>
    <cellStyle name="_ENGINE PACKING PLAN JUNE_Production guide base on D-8 update 24 Jun '09 R00_Coordinator meeting (21-Sep-09).xls 2J_New Create_POS_All_02. POS Tanggal 02 Feb 2017_SEMENTARA" xfId="1647" xr:uid="{00000000-0005-0000-0000-0000D2040000}"/>
    <cellStyle name="_ENGINE PACKING PLAN JUNE_Production guide base on D-8 update 24 Jun '09 R00_Coordinator meeting (21-Sep-09).xls 2J_New Create_POS_All_11. POS Tanggal 11 Feb 2017 Tent A1, AP, CC, EC," xfId="1648" xr:uid="{00000000-0005-0000-0000-0000D3040000}"/>
    <cellStyle name="_ENGINE PACKING PLAN JUNE_Production guide base on D-8 update 24 Jun '09 R00_Coordinator meeting (21-Sep-09).xls 2J_proggres packing  vanning 18 Oct '15_Night" xfId="1649" xr:uid="{00000000-0005-0000-0000-0000D4040000}"/>
    <cellStyle name="_ENGINE PACKING PLAN JUNE_Production guide base on D-8 update 24 Jun '09 R00_Coordinator meeting (21-Sep-09).xls 2J_proggres packing &amp; vanning 18 Oct '15_Night" xfId="1650" xr:uid="{00000000-0005-0000-0000-0000D5040000}"/>
    <cellStyle name="_ENGINE PACKING PLAN JUNE_Production guide base on D-8 update 24 Jun '09 R00_Coordinator meeting (21-Sep-09).xls 2J_Progres packing &amp; vanning 30 Jul '15_Night" xfId="1651" xr:uid="{00000000-0005-0000-0000-0000D6040000}"/>
    <cellStyle name="_ENGINE PACKING PLAN JUNE_Production guide base on D-8 update 24 Jun '09 R00_Coordinator meeting (21-Sep-09).xls 2J_Progress packing &amp; vanning 07 December 2015_Day" xfId="1652" xr:uid="{00000000-0005-0000-0000-0000D7040000}"/>
    <cellStyle name="_ENGINE PACKING PLAN JUNE_Production guide base on D-8 update 24 Jun '09 R00_Coordinator meeting (21-Sep-09).xls 2J_Sheet1" xfId="1653" xr:uid="{00000000-0005-0000-0000-0000D8040000}"/>
    <cellStyle name="_ENGINE PACKING PLAN JUNE_Production guide base on D-8 update 24 Jun '09 R00_Coordinator meeting (21-Sep-09).xls 2J_Status dvp" xfId="1654" xr:uid="{00000000-0005-0000-0000-0000D9040000}"/>
    <cellStyle name="_ENGINE PACKING PLAN JUNE_Production guide base on D-8 update 24 Jun '09 R00_Coordinator meeting (21-Sep-09).xls 2J_VANNING" xfId="1655" xr:uid="{00000000-0005-0000-0000-0000DA040000}"/>
    <cellStyle name="_ENGINE PACKING PLAN JUNE_Production guide base on D-8 update 24 Jun '09 R00_Coordinator meeting (21-Sep-09)_02. POS Tanggal 02 Feb 2017_SEMENTARA" xfId="1656" xr:uid="{00000000-0005-0000-0000-0000DB040000}"/>
    <cellStyle name="_ENGINE PACKING PLAN JUNE_Production guide base on D-8 update 24 Jun '09 R00_Coordinator meeting (21-Sep-09)_04.Achievement_New_genba_for April 2015_Rev1" xfId="1657" xr:uid="{00000000-0005-0000-0000-0000DC040000}"/>
    <cellStyle name="_ENGINE PACKING PLAN JUNE_Production guide base on D-8 update 24 Jun '09 R00_Coordinator meeting (21-Sep-09)_11. POS Tanggal 11 Feb 2017 Tent A1, AP, CC, EC," xfId="1658" xr:uid="{00000000-0005-0000-0000-0000DD040000}"/>
    <cellStyle name="_ENGINE PACKING PLAN JUNE_Production guide base on D-8 update 24 Jun '09 R00_Coordinator meeting (21-Sep-09)_31. POS 31 July 15 - FIX-Rev2 W4" xfId="1659" xr:uid="{00000000-0005-0000-0000-0000DE040000}"/>
    <cellStyle name="_ENGINE PACKING PLAN JUNE_Production guide base on D-8 update 24 Jun '09 R00_Coordinator meeting (21-Sep-09)_Book6" xfId="1660" xr:uid="{00000000-0005-0000-0000-0000DF040000}"/>
    <cellStyle name="_ENGINE PACKING PLAN JUNE_Production guide base on D-8 update 24 Jun '09 R00_Coordinator meeting (21-Sep-09)_Delay Case" xfId="1661" xr:uid="{00000000-0005-0000-0000-0000E0040000}"/>
    <cellStyle name="_ENGINE PACKING PLAN JUNE_Production guide base on D-8 update 24 Jun '09 R00_Coordinator meeting (21-Sep-09)_New Create_POS_All" xfId="239" xr:uid="{00000000-0005-0000-0000-0000E1040000}"/>
    <cellStyle name="_ENGINE PACKING PLAN JUNE_Production guide base on D-8 update 24 Jun '09 R00_Coordinator meeting (21-Sep-09)_New Create_POS_All_02. POS Tanggal 02 Feb 2017_SEMENTARA" xfId="1662" xr:uid="{00000000-0005-0000-0000-0000E2040000}"/>
    <cellStyle name="_ENGINE PACKING PLAN JUNE_Production guide base on D-8 update 24 Jun '09 R00_Coordinator meeting (21-Sep-09)_New Create_POS_All_11. POS Tanggal 11 Feb 2017 Tent A1, AP, CC, EC," xfId="1663" xr:uid="{00000000-0005-0000-0000-0000E3040000}"/>
    <cellStyle name="_ENGINE PACKING PLAN JUNE_Production guide base on D-8 update 24 Jun '09 R00_Coordinator meeting (21-Sep-09)_proggres packing  vanning 18 Oct '15_Night" xfId="1664" xr:uid="{00000000-0005-0000-0000-0000E4040000}"/>
    <cellStyle name="_ENGINE PACKING PLAN JUNE_Production guide base on D-8 update 24 Jun '09 R00_Coordinator meeting (21-Sep-09)_proggres packing &amp; vanning 18 Oct '15_Night" xfId="1665" xr:uid="{00000000-0005-0000-0000-0000E5040000}"/>
    <cellStyle name="_ENGINE PACKING PLAN JUNE_Production guide base on D-8 update 24 Jun '09 R00_Coordinator meeting (21-Sep-09)_Progres packing &amp; vanning 30 Jul '15_Night" xfId="1666" xr:uid="{00000000-0005-0000-0000-0000E6040000}"/>
    <cellStyle name="_ENGINE PACKING PLAN JUNE_Production guide base on D-8 update 24 Jun '09 R00_Coordinator meeting (21-Sep-09)_Progress packing &amp; vanning 07 December 2015_Day" xfId="1667" xr:uid="{00000000-0005-0000-0000-0000E7040000}"/>
    <cellStyle name="_ENGINE PACKING PLAN JUNE_Production guide base on D-8 update 24 Jun '09 R00_Coordinator meeting (21-Sep-09)_Sheet1" xfId="1668" xr:uid="{00000000-0005-0000-0000-0000E8040000}"/>
    <cellStyle name="_ENGINE PACKING PLAN JUNE_Production guide base on D-8 update 24 Jun '09 R00_Coordinator meeting (21-Sep-09)_Status dvp" xfId="1669" xr:uid="{00000000-0005-0000-0000-0000E9040000}"/>
    <cellStyle name="_ENGINE PACKING PLAN JUNE_Production guide base on D-8 update 24 Jun '09 R00_Coordinator meeting (21-Sep-09)_VANNING" xfId="1670" xr:uid="{00000000-0005-0000-0000-0000EA040000}"/>
    <cellStyle name="_ENGINE PACKING PLAN JUNE_Production guide base on D-8 update 24 Jun '09 R00_Delay Case" xfId="1671" xr:uid="{00000000-0005-0000-0000-0000EB040000}"/>
    <cellStyle name="_ENGINE PACKING PLAN JUNE_Production guide base on D-8 update 24 Jun '09 R00_New Create_POS_All" xfId="240" xr:uid="{00000000-0005-0000-0000-0000EC040000}"/>
    <cellStyle name="_ENGINE PACKING PLAN JUNE_Production guide base on D-8 update 24 Jun '09 R00_New Create_POS_All_02. POS Tanggal 02 Feb 2017_SEMENTARA" xfId="1672" xr:uid="{00000000-0005-0000-0000-0000ED040000}"/>
    <cellStyle name="_ENGINE PACKING PLAN JUNE_Production guide base on D-8 update 24 Jun '09 R00_New Create_POS_All_11. POS Tanggal 11 Feb 2017 Tent A1, AP, CC, EC," xfId="1673" xr:uid="{00000000-0005-0000-0000-0000EE040000}"/>
    <cellStyle name="_ENGINE PACKING PLAN JUNE_Production guide base on D-8 update 24 Jun '09 R00_proggres packing  vanning 18 Oct '15_Night" xfId="1674" xr:uid="{00000000-0005-0000-0000-0000EF040000}"/>
    <cellStyle name="_ENGINE PACKING PLAN JUNE_Production guide base on D-8 update 24 Jun '09 R00_proggres packing &amp; vanning 18 Oct '15_Night" xfId="1675" xr:uid="{00000000-0005-0000-0000-0000F0040000}"/>
    <cellStyle name="_ENGINE PACKING PLAN JUNE_Production guide base on D-8 update 24 Jun '09 R00_Progres packing &amp; vanning 30 Jul '15_Night" xfId="1676" xr:uid="{00000000-0005-0000-0000-0000F1040000}"/>
    <cellStyle name="_ENGINE PACKING PLAN JUNE_Production guide base on D-8 update 24 Jun '09 R00_Progress packing &amp; vanning 07 December 2015_Day" xfId="1677" xr:uid="{00000000-0005-0000-0000-0000F2040000}"/>
    <cellStyle name="_ENGINE PACKING PLAN JUNE_Production guide base on D-8 update 24 Jun '09 R00_Sheet1" xfId="1678" xr:uid="{00000000-0005-0000-0000-0000F3040000}"/>
    <cellStyle name="_ENGINE PACKING PLAN JUNE_Production guide base on D-8 update 24 Jun '09 R00_Status dvp" xfId="1679" xr:uid="{00000000-0005-0000-0000-0000F4040000}"/>
    <cellStyle name="_ENGINE PACKING PLAN JUNE_Production guide base on D-8 update 24 Jun '09 R00_VANNING" xfId="1680" xr:uid="{00000000-0005-0000-0000-0000F5040000}"/>
    <cellStyle name="_ENGINE PACKING PLAN JUNE_proggres packing  vanning 18 Oct '15_Night" xfId="1681" xr:uid="{00000000-0005-0000-0000-0000F6040000}"/>
    <cellStyle name="_ENGINE PACKING PLAN JUNE_proggres packing &amp; vanning 18 Oct '15_Night" xfId="1682" xr:uid="{00000000-0005-0000-0000-0000F7040000}"/>
    <cellStyle name="_ENGINE PACKING PLAN JUNE_Progres packing &amp; vanning 30 Jul '15_Night" xfId="1683" xr:uid="{00000000-0005-0000-0000-0000F8040000}"/>
    <cellStyle name="_ENGINE PACKING PLAN JUNE_Progress packing &amp; vanning 07 December 2015_Day" xfId="1684" xr:uid="{00000000-0005-0000-0000-0000F9040000}"/>
    <cellStyle name="_ENGINE PACKING PLAN JUNE_Sheet1" xfId="1685" xr:uid="{00000000-0005-0000-0000-0000FA040000}"/>
    <cellStyle name="_ENGINE PACKING PLAN JUNE_Status dvp" xfId="1686" xr:uid="{00000000-0005-0000-0000-0000FB040000}"/>
    <cellStyle name="_ENGINE PACKING PLAN JUNE_STM - Max. capacity plant operation update on 30 Mar '10 R.02" xfId="241" xr:uid="{00000000-0005-0000-0000-0000FC040000}"/>
    <cellStyle name="_ENGINE PACKING PLAN JUNE_STM - Max. capacity plant operation update on 30 Mar '10 R.02_02. POS Tanggal 02 Feb 2017_SEMENTARA" xfId="1687" xr:uid="{00000000-0005-0000-0000-0000FD040000}"/>
    <cellStyle name="_ENGINE PACKING PLAN JUNE_STM - Max. capacity plant operation update on 30 Mar '10 R.02_04.Achievement_New_genba_for April 2015_Rev1" xfId="1688" xr:uid="{00000000-0005-0000-0000-0000FE040000}"/>
    <cellStyle name="_ENGINE PACKING PLAN JUNE_STM - Max. capacity plant operation update on 30 Mar '10 R.02_11. POS Tanggal 11 Feb 2017 Tent A1, AP, CC, EC," xfId="1689" xr:uid="{00000000-0005-0000-0000-0000FF040000}"/>
    <cellStyle name="_ENGINE PACKING PLAN JUNE_STM - Max. capacity plant operation update on 30 Mar '10 R.02_31. POS 31 July 15 - FIX-Rev2 W4" xfId="1690" xr:uid="{00000000-0005-0000-0000-000000050000}"/>
    <cellStyle name="_ENGINE PACKING PLAN JUNE_STM - Max. capacity plant operation update on 30 Mar '10 R.02_Book6" xfId="1691" xr:uid="{00000000-0005-0000-0000-000001050000}"/>
    <cellStyle name="_ENGINE PACKING PLAN JUNE_STM - Max. capacity plant operation update on 30 Mar '10 R.02_Delay Case" xfId="1692" xr:uid="{00000000-0005-0000-0000-000002050000}"/>
    <cellStyle name="_ENGINE PACKING PLAN JUNE_STM - Max. capacity plant operation update on 30 Mar '10 R.02_KD - 2011 OAP Capacity Update 17 Nov '10" xfId="242" xr:uid="{00000000-0005-0000-0000-000003050000}"/>
    <cellStyle name="_ENGINE PACKING PLAN JUNE_STM - Max. capacity plant operation update on 30 Mar '10 R.02_KD - 2011 OAP Capacity Update 17 Nov '10_02. POS Tanggal 02 Feb 2017_SEMENTARA" xfId="1693" xr:uid="{00000000-0005-0000-0000-000004050000}"/>
    <cellStyle name="_ENGINE PACKING PLAN JUNE_STM - Max. capacity plant operation update on 30 Mar '10 R.02_KD - 2011 OAP Capacity Update 17 Nov '10_04.Achievement_New_genba_for April 2015_Rev1" xfId="1694" xr:uid="{00000000-0005-0000-0000-000005050000}"/>
    <cellStyle name="_ENGINE PACKING PLAN JUNE_STM - Max. capacity plant operation update on 30 Mar '10 R.02_KD - 2011 OAP Capacity Update 17 Nov '10_11. POS Tanggal 11 Feb 2017 Tent A1, AP, CC, EC," xfId="1695" xr:uid="{00000000-0005-0000-0000-000006050000}"/>
    <cellStyle name="_ENGINE PACKING PLAN JUNE_STM - Max. capacity plant operation update on 30 Mar '10 R.02_KD - 2011 OAP Capacity Update 17 Nov '10_31. POS 31 July 15 - FIX-Rev2 W4" xfId="1696" xr:uid="{00000000-0005-0000-0000-000007050000}"/>
    <cellStyle name="_ENGINE PACKING PLAN JUNE_STM - Max. capacity plant operation update on 30 Mar '10 R.02_KD - 2011 OAP Capacity Update 17 Nov '10_Book6" xfId="1697" xr:uid="{00000000-0005-0000-0000-000008050000}"/>
    <cellStyle name="_ENGINE PACKING PLAN JUNE_STM - Max. capacity plant operation update on 30 Mar '10 R.02_KD - 2011 OAP Capacity Update 17 Nov '10_Delay Case" xfId="1698" xr:uid="{00000000-0005-0000-0000-000009050000}"/>
    <cellStyle name="_ENGINE PACKING PLAN JUNE_STM - Max. capacity plant operation update on 30 Mar '10 R.02_KD - 2011 OAP Capacity Update 17 Nov '10_New Create_POS_All" xfId="243" xr:uid="{00000000-0005-0000-0000-00000A050000}"/>
    <cellStyle name="_ENGINE PACKING PLAN JUNE_STM - Max. capacity plant operation update on 30 Mar '10 R.02_KD - 2011 OAP Capacity Update 17 Nov '10_New Create_POS_All_02. POS Tanggal 02 Feb 2017_SEMENTARA" xfId="1699" xr:uid="{00000000-0005-0000-0000-00000B050000}"/>
    <cellStyle name="_ENGINE PACKING PLAN JUNE_STM - Max. capacity plant operation update on 30 Mar '10 R.02_KD - 2011 OAP Capacity Update 17 Nov '10_New Create_POS_All_11. POS Tanggal 11 Feb 2017 Tent A1, AP, CC, EC," xfId="1700" xr:uid="{00000000-0005-0000-0000-00000C050000}"/>
    <cellStyle name="_ENGINE PACKING PLAN JUNE_STM - Max. capacity plant operation update on 30 Mar '10 R.02_KD - 2011 OAP Capacity Update 17 Nov '10_proggres packing  vanning 18 Oct '15_Night" xfId="1701" xr:uid="{00000000-0005-0000-0000-00000D050000}"/>
    <cellStyle name="_ENGINE PACKING PLAN JUNE_STM - Max. capacity plant operation update on 30 Mar '10 R.02_KD - 2011 OAP Capacity Update 17 Nov '10_proggres packing &amp; vanning 18 Oct '15_Night" xfId="1702" xr:uid="{00000000-0005-0000-0000-00000E050000}"/>
    <cellStyle name="_ENGINE PACKING PLAN JUNE_STM - Max. capacity plant operation update on 30 Mar '10 R.02_KD - 2011 OAP Capacity Update 17 Nov '10_Progres packing &amp; vanning 30 Jul '15_Night" xfId="1703" xr:uid="{00000000-0005-0000-0000-00000F050000}"/>
    <cellStyle name="_ENGINE PACKING PLAN JUNE_STM - Max. capacity plant operation update on 30 Mar '10 R.02_KD - 2011 OAP Capacity Update 17 Nov '10_Progress packing &amp; vanning 07 December 2015_Day" xfId="1704" xr:uid="{00000000-0005-0000-0000-000010050000}"/>
    <cellStyle name="_ENGINE PACKING PLAN JUNE_STM - Max. capacity plant operation update on 30 Mar '10 R.02_KD - 2011 OAP Capacity Update 17 Nov '10_Sheet1" xfId="1705" xr:uid="{00000000-0005-0000-0000-000011050000}"/>
    <cellStyle name="_ENGINE PACKING PLAN JUNE_STM - Max. capacity plant operation update on 30 Mar '10 R.02_KD - 2011 OAP Capacity Update 17 Nov '10_Status dvp" xfId="1706" xr:uid="{00000000-0005-0000-0000-000012050000}"/>
    <cellStyle name="_ENGINE PACKING PLAN JUNE_STM - Max. capacity plant operation update on 30 Mar '10 R.02_KD - 2011 OAP Capacity Update 17 Nov '10_VANNING" xfId="1707" xr:uid="{00000000-0005-0000-0000-000013050000}"/>
    <cellStyle name="_ENGINE PACKING PLAN JUNE_STM - Max. capacity plant operation update on 30 Mar '10 R.02_New Create_POS_All" xfId="244" xr:uid="{00000000-0005-0000-0000-000014050000}"/>
    <cellStyle name="_ENGINE PACKING PLAN JUNE_STM - Max. capacity plant operation update on 30 Mar '10 R.02_New Create_POS_All_02. POS Tanggal 02 Feb 2017_SEMENTARA" xfId="1708" xr:uid="{00000000-0005-0000-0000-000015050000}"/>
    <cellStyle name="_ENGINE PACKING PLAN JUNE_STM - Max. capacity plant operation update on 30 Mar '10 R.02_New Create_POS_All_11. POS Tanggal 11 Feb 2017 Tent A1, AP, CC, EC," xfId="1709" xr:uid="{00000000-0005-0000-0000-000016050000}"/>
    <cellStyle name="_ENGINE PACKING PLAN JUNE_STM - Max. capacity plant operation update on 30 Mar '10 R.02_proggres packing  vanning 18 Oct '15_Night" xfId="1710" xr:uid="{00000000-0005-0000-0000-000017050000}"/>
    <cellStyle name="_ENGINE PACKING PLAN JUNE_STM - Max. capacity plant operation update on 30 Mar '10 R.02_proggres packing &amp; vanning 18 Oct '15_Night" xfId="1711" xr:uid="{00000000-0005-0000-0000-000018050000}"/>
    <cellStyle name="_ENGINE PACKING PLAN JUNE_STM - Max. capacity plant operation update on 30 Mar '10 R.02_Progres packing &amp; vanning 30 Jul '15_Night" xfId="1712" xr:uid="{00000000-0005-0000-0000-000019050000}"/>
    <cellStyle name="_ENGINE PACKING PLAN JUNE_STM - Max. capacity plant operation update on 30 Mar '10 R.02_Progress packing &amp; vanning 07 December 2015_Day" xfId="1713" xr:uid="{00000000-0005-0000-0000-00001A050000}"/>
    <cellStyle name="_ENGINE PACKING PLAN JUNE_STM - Max. capacity plant operation update on 30 Mar '10 R.02_Sheet1" xfId="1714" xr:uid="{00000000-0005-0000-0000-00001B050000}"/>
    <cellStyle name="_ENGINE PACKING PLAN JUNE_STM - Max. capacity plant operation update on 30 Mar '10 R.02_Status dvp" xfId="1715" xr:uid="{00000000-0005-0000-0000-00001C050000}"/>
    <cellStyle name="_ENGINE PACKING PLAN JUNE_STM - Max. capacity plant operation update on 30 Mar '10 R.02_VANNING" xfId="1716" xr:uid="{00000000-0005-0000-0000-00001D050000}"/>
    <cellStyle name="_ENGINE PACKING PLAN JUNE_VANNING" xfId="1717" xr:uid="{00000000-0005-0000-0000-00001E050000}"/>
    <cellStyle name="_Estimate (IMV KD&amp;TR) until Mar'11" xfId="245" xr:uid="{00000000-0005-0000-0000-00001F050000}"/>
    <cellStyle name="_Estimate (IMV KD&amp;TR) until Mar'11_02. POS Tanggal 02 Feb 2017_SEMENTARA" xfId="1718" xr:uid="{00000000-0005-0000-0000-000020050000}"/>
    <cellStyle name="_Estimate (IMV KD&amp;TR) until Mar'11_04.Achievement_New_genba_for April 2015_Rev1" xfId="1719" xr:uid="{00000000-0005-0000-0000-000021050000}"/>
    <cellStyle name="_Estimate (IMV KD&amp;TR) until Mar'11_11. POS Tanggal 11 Feb 2017 Tent A1, AP, CC, EC," xfId="1720" xr:uid="{00000000-0005-0000-0000-000022050000}"/>
    <cellStyle name="_Estimate (IMV KD&amp;TR) until Mar'11_31. POS 31 July 15 - FIX-Rev2 W4" xfId="1721" xr:uid="{00000000-0005-0000-0000-000023050000}"/>
    <cellStyle name="_Estimate (IMV KD&amp;TR) until Mar'11_Book6" xfId="1722" xr:uid="{00000000-0005-0000-0000-000024050000}"/>
    <cellStyle name="_Estimate (IMV KD&amp;TR) until Mar'11_Delay Case" xfId="1723" xr:uid="{00000000-0005-0000-0000-000025050000}"/>
    <cellStyle name="_Estimate (IMV KD&amp;TR) until Mar'11_New Create_POS_All" xfId="246" xr:uid="{00000000-0005-0000-0000-000026050000}"/>
    <cellStyle name="_Estimate (IMV KD&amp;TR) until Mar'11_New Create_POS_All_02. POS Tanggal 02 Feb 2017_SEMENTARA" xfId="1724" xr:uid="{00000000-0005-0000-0000-000027050000}"/>
    <cellStyle name="_Estimate (IMV KD&amp;TR) until Mar'11_New Create_POS_All_11. POS Tanggal 11 Feb 2017 Tent A1, AP, CC, EC," xfId="1725" xr:uid="{00000000-0005-0000-0000-000028050000}"/>
    <cellStyle name="_Estimate (IMV KD&amp;TR) until Mar'11_proggres packing  vanning 18 Oct '15_Night" xfId="1726" xr:uid="{00000000-0005-0000-0000-000029050000}"/>
    <cellStyle name="_Estimate (IMV KD&amp;TR) until Mar'11_proggres packing &amp; vanning 18 Oct '15_Night" xfId="1727" xr:uid="{00000000-0005-0000-0000-00002A050000}"/>
    <cellStyle name="_Estimate (IMV KD&amp;TR) until Mar'11_Progres packing &amp; vanning 30 Jul '15_Night" xfId="1728" xr:uid="{00000000-0005-0000-0000-00002B050000}"/>
    <cellStyle name="_Estimate (IMV KD&amp;TR) until Mar'11_Progress packing &amp; vanning 07 December 2015_Day" xfId="1729" xr:uid="{00000000-0005-0000-0000-00002C050000}"/>
    <cellStyle name="_Estimate (IMV KD&amp;TR) until Mar'11_Sheet1" xfId="1730" xr:uid="{00000000-0005-0000-0000-00002D050000}"/>
    <cellStyle name="_Estimate (IMV KD&amp;TR) until Mar'11_Status dvp" xfId="1731" xr:uid="{00000000-0005-0000-0000-00002E050000}"/>
    <cellStyle name="_Estimate (IMV KD&amp;TR) until Mar'11_VANNING" xfId="1732" xr:uid="{00000000-0005-0000-0000-00002F050000}"/>
    <cellStyle name="_F-Engine Order Summary Report  01-2008" xfId="247" xr:uid="{00000000-0005-0000-0000-000030050000}"/>
    <cellStyle name="_F-Engine Order Summary Report  01-2008 Final" xfId="248" xr:uid="{00000000-0005-0000-0000-000031050000}"/>
    <cellStyle name="_F-Engine Order Summary Report  01-2008 Final_02. POS Tanggal 02 Feb 2017_SEMENTARA" xfId="1733" xr:uid="{00000000-0005-0000-0000-000032050000}"/>
    <cellStyle name="_F-Engine Order Summary Report  01-2008 Final_04.Achievement_New_genba_for April 2015_Rev1" xfId="1734" xr:uid="{00000000-0005-0000-0000-000033050000}"/>
    <cellStyle name="_F-Engine Order Summary Report  01-2008 Final_11. POS Tanggal 11 Feb 2017 Tent A1, AP, CC, EC," xfId="1735" xr:uid="{00000000-0005-0000-0000-000034050000}"/>
    <cellStyle name="_F-Engine Order Summary Report  01-2008 Final_31. POS 31 July 15 - FIX-Rev2 W4" xfId="1736" xr:uid="{00000000-0005-0000-0000-000035050000}"/>
    <cellStyle name="_F-Engine Order Summary Report  01-2008 Final_Book6" xfId="1737" xr:uid="{00000000-0005-0000-0000-000036050000}"/>
    <cellStyle name="_F-Engine Order Summary Report  01-2008 Final_Coordinator meeting (17Aug09)" xfId="249" xr:uid="{00000000-0005-0000-0000-000037050000}"/>
    <cellStyle name="_F-Engine Order Summary Report  01-2008 Final_Coordinator meeting (17Aug09)_02. POS Tanggal 02 Feb 2017_SEMENTARA" xfId="1738" xr:uid="{00000000-0005-0000-0000-000038050000}"/>
    <cellStyle name="_F-Engine Order Summary Report  01-2008 Final_Coordinator meeting (17Aug09)_04.Achievement_New_genba_for April 2015_Rev1" xfId="1739" xr:uid="{00000000-0005-0000-0000-000039050000}"/>
    <cellStyle name="_F-Engine Order Summary Report  01-2008 Final_Coordinator meeting (17Aug09)_11. POS Tanggal 11 Feb 2017 Tent A1, AP, CC, EC," xfId="1740" xr:uid="{00000000-0005-0000-0000-00003A050000}"/>
    <cellStyle name="_F-Engine Order Summary Report  01-2008 Final_Coordinator meeting (17Aug09)_31. POS 31 July 15 - FIX-Rev2 W4" xfId="1741" xr:uid="{00000000-0005-0000-0000-00003B050000}"/>
    <cellStyle name="_F-Engine Order Summary Report  01-2008 Final_Coordinator meeting (17Aug09)_Book6" xfId="1742" xr:uid="{00000000-0005-0000-0000-00003C050000}"/>
    <cellStyle name="_F-Engine Order Summary Report  01-2008 Final_Coordinator meeting (17Aug09)_Delay Case" xfId="1743" xr:uid="{00000000-0005-0000-0000-00003D050000}"/>
    <cellStyle name="_F-Engine Order Summary Report  01-2008 Final_Coordinator meeting (17Aug09)_New Create_POS_All" xfId="250" xr:uid="{00000000-0005-0000-0000-00003E050000}"/>
    <cellStyle name="_F-Engine Order Summary Report  01-2008 Final_Coordinator meeting (17Aug09)_New Create_POS_All_02. POS Tanggal 02 Feb 2017_SEMENTARA" xfId="1744" xr:uid="{00000000-0005-0000-0000-00003F050000}"/>
    <cellStyle name="_F-Engine Order Summary Report  01-2008 Final_Coordinator meeting (17Aug09)_New Create_POS_All_11. POS Tanggal 11 Feb 2017 Tent A1, AP, CC, EC," xfId="1745" xr:uid="{00000000-0005-0000-0000-000040050000}"/>
    <cellStyle name="_F-Engine Order Summary Report  01-2008 Final_Coordinator meeting (17Aug09)_proggres packing  vanning 18 Oct '15_Night" xfId="1746" xr:uid="{00000000-0005-0000-0000-000041050000}"/>
    <cellStyle name="_F-Engine Order Summary Report  01-2008 Final_Coordinator meeting (17Aug09)_proggres packing &amp; vanning 18 Oct '15_Night" xfId="1747" xr:uid="{00000000-0005-0000-0000-000042050000}"/>
    <cellStyle name="_F-Engine Order Summary Report  01-2008 Final_Coordinator meeting (17Aug09)_Progres packing &amp; vanning 30 Jul '15_Night" xfId="1748" xr:uid="{00000000-0005-0000-0000-000043050000}"/>
    <cellStyle name="_F-Engine Order Summary Report  01-2008 Final_Coordinator meeting (17Aug09)_Progress packing &amp; vanning 07 December 2015_Day" xfId="1749" xr:uid="{00000000-0005-0000-0000-000044050000}"/>
    <cellStyle name="_F-Engine Order Summary Report  01-2008 Final_Coordinator meeting (17Aug09)_Sheet1" xfId="1750" xr:uid="{00000000-0005-0000-0000-000045050000}"/>
    <cellStyle name="_F-Engine Order Summary Report  01-2008 Final_Coordinator meeting (17Aug09)_Status dvp" xfId="1751" xr:uid="{00000000-0005-0000-0000-000046050000}"/>
    <cellStyle name="_F-Engine Order Summary Report  01-2008 Final_Coordinator meeting (17Aug09)_VANNING" xfId="1752" xr:uid="{00000000-0005-0000-0000-000047050000}"/>
    <cellStyle name="_F-Engine Order Summary Report  01-2008 Final_Coordinator meeting (21-Sep-09)" xfId="251" xr:uid="{00000000-0005-0000-0000-000048050000}"/>
    <cellStyle name="_F-Engine Order Summary Report  01-2008 Final_Coordinator meeting (21-Sep-09).xls 2J" xfId="252" xr:uid="{00000000-0005-0000-0000-000049050000}"/>
    <cellStyle name="_F-Engine Order Summary Report  01-2008 Final_Coordinator meeting (21-Sep-09).xls 2J_02. POS Tanggal 02 Feb 2017_SEMENTARA" xfId="1753" xr:uid="{00000000-0005-0000-0000-00004A050000}"/>
    <cellStyle name="_F-Engine Order Summary Report  01-2008 Final_Coordinator meeting (21-Sep-09).xls 2J_04.Achievement_New_genba_for April 2015_Rev1" xfId="1754" xr:uid="{00000000-0005-0000-0000-00004B050000}"/>
    <cellStyle name="_F-Engine Order Summary Report  01-2008 Final_Coordinator meeting (21-Sep-09).xls 2J_11. POS Tanggal 11 Feb 2017 Tent A1, AP, CC, EC," xfId="1755" xr:uid="{00000000-0005-0000-0000-00004C050000}"/>
    <cellStyle name="_F-Engine Order Summary Report  01-2008 Final_Coordinator meeting (21-Sep-09).xls 2J_31. POS 31 July 15 - FIX-Rev2 W4" xfId="1756" xr:uid="{00000000-0005-0000-0000-00004D050000}"/>
    <cellStyle name="_F-Engine Order Summary Report  01-2008 Final_Coordinator meeting (21-Sep-09).xls 2J_Book6" xfId="1757" xr:uid="{00000000-0005-0000-0000-00004E050000}"/>
    <cellStyle name="_F-Engine Order Summary Report  01-2008 Final_Coordinator meeting (21-Sep-09).xls 2J_Delay Case" xfId="1758" xr:uid="{00000000-0005-0000-0000-00004F050000}"/>
    <cellStyle name="_F-Engine Order Summary Report  01-2008 Final_Coordinator meeting (21-Sep-09).xls 2J_New Create_POS_All" xfId="253" xr:uid="{00000000-0005-0000-0000-000050050000}"/>
    <cellStyle name="_F-Engine Order Summary Report  01-2008 Final_Coordinator meeting (21-Sep-09).xls 2J_New Create_POS_All_02. POS Tanggal 02 Feb 2017_SEMENTARA" xfId="1759" xr:uid="{00000000-0005-0000-0000-000051050000}"/>
    <cellStyle name="_F-Engine Order Summary Report  01-2008 Final_Coordinator meeting (21-Sep-09).xls 2J_New Create_POS_All_11. POS Tanggal 11 Feb 2017 Tent A1, AP, CC, EC," xfId="1760" xr:uid="{00000000-0005-0000-0000-000052050000}"/>
    <cellStyle name="_F-Engine Order Summary Report  01-2008 Final_Coordinator meeting (21-Sep-09).xls 2J_proggres packing  vanning 18 Oct '15_Night" xfId="1761" xr:uid="{00000000-0005-0000-0000-000053050000}"/>
    <cellStyle name="_F-Engine Order Summary Report  01-2008 Final_Coordinator meeting (21-Sep-09).xls 2J_proggres packing &amp; vanning 18 Oct '15_Night" xfId="1762" xr:uid="{00000000-0005-0000-0000-000054050000}"/>
    <cellStyle name="_F-Engine Order Summary Report  01-2008 Final_Coordinator meeting (21-Sep-09).xls 2J_Progres packing &amp; vanning 30 Jul '15_Night" xfId="1763" xr:uid="{00000000-0005-0000-0000-000055050000}"/>
    <cellStyle name="_F-Engine Order Summary Report  01-2008 Final_Coordinator meeting (21-Sep-09).xls 2J_Progress packing &amp; vanning 07 December 2015_Day" xfId="1764" xr:uid="{00000000-0005-0000-0000-000056050000}"/>
    <cellStyle name="_F-Engine Order Summary Report  01-2008 Final_Coordinator meeting (21-Sep-09).xls 2J_Sheet1" xfId="1765" xr:uid="{00000000-0005-0000-0000-000057050000}"/>
    <cellStyle name="_F-Engine Order Summary Report  01-2008 Final_Coordinator meeting (21-Sep-09).xls 2J_Status dvp" xfId="1766" xr:uid="{00000000-0005-0000-0000-000058050000}"/>
    <cellStyle name="_F-Engine Order Summary Report  01-2008 Final_Coordinator meeting (21-Sep-09).xls 2J_VANNING" xfId="1767" xr:uid="{00000000-0005-0000-0000-000059050000}"/>
    <cellStyle name="_F-Engine Order Summary Report  01-2008 Final_Coordinator meeting (21-Sep-09)_02. POS Tanggal 02 Feb 2017_SEMENTARA" xfId="1768" xr:uid="{00000000-0005-0000-0000-00005A050000}"/>
    <cellStyle name="_F-Engine Order Summary Report  01-2008 Final_Coordinator meeting (21-Sep-09)_04.Achievement_New_genba_for April 2015_Rev1" xfId="1769" xr:uid="{00000000-0005-0000-0000-00005B050000}"/>
    <cellStyle name="_F-Engine Order Summary Report  01-2008 Final_Coordinator meeting (21-Sep-09)_11. POS Tanggal 11 Feb 2017 Tent A1, AP, CC, EC," xfId="1770" xr:uid="{00000000-0005-0000-0000-00005C050000}"/>
    <cellStyle name="_F-Engine Order Summary Report  01-2008 Final_Coordinator meeting (21-Sep-09)_31. POS 31 July 15 - FIX-Rev2 W4" xfId="1771" xr:uid="{00000000-0005-0000-0000-00005D050000}"/>
    <cellStyle name="_F-Engine Order Summary Report  01-2008 Final_Coordinator meeting (21-Sep-09)_Book6" xfId="1772" xr:uid="{00000000-0005-0000-0000-00005E050000}"/>
    <cellStyle name="_F-Engine Order Summary Report  01-2008 Final_Coordinator meeting (21-Sep-09)_Delay Case" xfId="1773" xr:uid="{00000000-0005-0000-0000-00005F050000}"/>
    <cellStyle name="_F-Engine Order Summary Report  01-2008 Final_Coordinator meeting (21-Sep-09)_New Create_POS_All" xfId="254" xr:uid="{00000000-0005-0000-0000-000060050000}"/>
    <cellStyle name="_F-Engine Order Summary Report  01-2008 Final_Coordinator meeting (21-Sep-09)_New Create_POS_All_02. POS Tanggal 02 Feb 2017_SEMENTARA" xfId="1774" xr:uid="{00000000-0005-0000-0000-000061050000}"/>
    <cellStyle name="_F-Engine Order Summary Report  01-2008 Final_Coordinator meeting (21-Sep-09)_New Create_POS_All_11. POS Tanggal 11 Feb 2017 Tent A1, AP, CC, EC," xfId="1775" xr:uid="{00000000-0005-0000-0000-000062050000}"/>
    <cellStyle name="_F-Engine Order Summary Report  01-2008 Final_Coordinator meeting (21-Sep-09)_proggres packing  vanning 18 Oct '15_Night" xfId="1776" xr:uid="{00000000-0005-0000-0000-000063050000}"/>
    <cellStyle name="_F-Engine Order Summary Report  01-2008 Final_Coordinator meeting (21-Sep-09)_proggres packing &amp; vanning 18 Oct '15_Night" xfId="1777" xr:uid="{00000000-0005-0000-0000-000064050000}"/>
    <cellStyle name="_F-Engine Order Summary Report  01-2008 Final_Coordinator meeting (21-Sep-09)_Progres packing &amp; vanning 30 Jul '15_Night" xfId="1778" xr:uid="{00000000-0005-0000-0000-000065050000}"/>
    <cellStyle name="_F-Engine Order Summary Report  01-2008 Final_Coordinator meeting (21-Sep-09)_Progress packing &amp; vanning 07 December 2015_Day" xfId="1779" xr:uid="{00000000-0005-0000-0000-000066050000}"/>
    <cellStyle name="_F-Engine Order Summary Report  01-2008 Final_Coordinator meeting (21-Sep-09)_Sheet1" xfId="1780" xr:uid="{00000000-0005-0000-0000-000067050000}"/>
    <cellStyle name="_F-Engine Order Summary Report  01-2008 Final_Coordinator meeting (21-Sep-09)_Status dvp" xfId="1781" xr:uid="{00000000-0005-0000-0000-000068050000}"/>
    <cellStyle name="_F-Engine Order Summary Report  01-2008 Final_Coordinator meeting (21-Sep-09)_VANNING" xfId="1782" xr:uid="{00000000-0005-0000-0000-000069050000}"/>
    <cellStyle name="_F-Engine Order Summary Report  01-2008 Final_Delay Case" xfId="1783" xr:uid="{00000000-0005-0000-0000-00006A050000}"/>
    <cellStyle name="_F-Engine Order Summary Report  01-2008 Final_New Create_POS_All" xfId="255" xr:uid="{00000000-0005-0000-0000-00006B050000}"/>
    <cellStyle name="_F-Engine Order Summary Report  01-2008 Final_New Create_POS_All_02. POS Tanggal 02 Feb 2017_SEMENTARA" xfId="1784" xr:uid="{00000000-0005-0000-0000-00006C050000}"/>
    <cellStyle name="_F-Engine Order Summary Report  01-2008 Final_New Create_POS_All_11. POS Tanggal 11 Feb 2017 Tent A1, AP, CC, EC," xfId="1785" xr:uid="{00000000-0005-0000-0000-00006D050000}"/>
    <cellStyle name="_F-Engine Order Summary Report  01-2008 Final_Production guide base on D-8 update 24 Jun '09 R00" xfId="256" xr:uid="{00000000-0005-0000-0000-00006E050000}"/>
    <cellStyle name="_F-Engine Order Summary Report  01-2008 Final_Production guide base on D-8 update 24 Jun '09 R00_02. POS Tanggal 02 Feb 2017_SEMENTARA" xfId="1786" xr:uid="{00000000-0005-0000-0000-00006F050000}"/>
    <cellStyle name="_F-Engine Order Summary Report  01-2008 Final_Production guide base on D-8 update 24 Jun '09 R00_04.Achievement_New_genba_for April 2015_Rev1" xfId="1787" xr:uid="{00000000-0005-0000-0000-000070050000}"/>
    <cellStyle name="_F-Engine Order Summary Report  01-2008 Final_Production guide base on D-8 update 24 Jun '09 R00_11. POS Tanggal 11 Feb 2017 Tent A1, AP, CC, EC," xfId="1788" xr:uid="{00000000-0005-0000-0000-000071050000}"/>
    <cellStyle name="_F-Engine Order Summary Report  01-2008 Final_Production guide base on D-8 update 24 Jun '09 R00_31. POS 31 July 15 - FIX-Rev2 W4" xfId="1789" xr:uid="{00000000-0005-0000-0000-000072050000}"/>
    <cellStyle name="_F-Engine Order Summary Report  01-2008 Final_Production guide base on D-8 update 24 Jun '09 R00_Book6" xfId="1790" xr:uid="{00000000-0005-0000-0000-000073050000}"/>
    <cellStyle name="_F-Engine Order Summary Report  01-2008 Final_Production guide base on D-8 update 24 Jun '09 R00_Delay Case" xfId="1791" xr:uid="{00000000-0005-0000-0000-000074050000}"/>
    <cellStyle name="_F-Engine Order Summary Report  01-2008 Final_Production guide base on D-8 update 24 Jun '09 R00_New Create_POS_All" xfId="257" xr:uid="{00000000-0005-0000-0000-000075050000}"/>
    <cellStyle name="_F-Engine Order Summary Report  01-2008 Final_Production guide base on D-8 update 24 Jun '09 R00_New Create_POS_All_02. POS Tanggal 02 Feb 2017_SEMENTARA" xfId="1792" xr:uid="{00000000-0005-0000-0000-000076050000}"/>
    <cellStyle name="_F-Engine Order Summary Report  01-2008 Final_Production guide base on D-8 update 24 Jun '09 R00_New Create_POS_All_11. POS Tanggal 11 Feb 2017 Tent A1, AP, CC, EC," xfId="1793" xr:uid="{00000000-0005-0000-0000-000077050000}"/>
    <cellStyle name="_F-Engine Order Summary Report  01-2008 Final_Production guide base on D-8 update 24 Jun '09 R00_proggres packing  vanning 18 Oct '15_Night" xfId="1794" xr:uid="{00000000-0005-0000-0000-000078050000}"/>
    <cellStyle name="_F-Engine Order Summary Report  01-2008 Final_Production guide base on D-8 update 24 Jun '09 R00_proggres packing &amp; vanning 18 Oct '15_Night" xfId="1795" xr:uid="{00000000-0005-0000-0000-000079050000}"/>
    <cellStyle name="_F-Engine Order Summary Report  01-2008 Final_Production guide base on D-8 update 24 Jun '09 R00_Progres packing &amp; vanning 30 Jul '15_Night" xfId="1796" xr:uid="{00000000-0005-0000-0000-00007A050000}"/>
    <cellStyle name="_F-Engine Order Summary Report  01-2008 Final_Production guide base on D-8 update 24 Jun '09 R00_Progress packing &amp; vanning 07 December 2015_Day" xfId="1797" xr:uid="{00000000-0005-0000-0000-00007B050000}"/>
    <cellStyle name="_F-Engine Order Summary Report  01-2008 Final_Production guide base on D-8 update 24 Jun '09 R00_Sheet1" xfId="1798" xr:uid="{00000000-0005-0000-0000-00007C050000}"/>
    <cellStyle name="_F-Engine Order Summary Report  01-2008 Final_Production guide base on D-8 update 24 Jun '09 R00_Status dvp" xfId="1799" xr:uid="{00000000-0005-0000-0000-00007D050000}"/>
    <cellStyle name="_F-Engine Order Summary Report  01-2008 Final_Production guide base on D-8 update 24 Jun '09 R00_VANNING" xfId="1800" xr:uid="{00000000-0005-0000-0000-00007E050000}"/>
    <cellStyle name="_F-Engine Order Summary Report  01-2008 Final_proggres packing  vanning 18 Oct '15_Night" xfId="1801" xr:uid="{00000000-0005-0000-0000-00007F050000}"/>
    <cellStyle name="_F-Engine Order Summary Report  01-2008 Final_proggres packing &amp; vanning 18 Oct '15_Night" xfId="1802" xr:uid="{00000000-0005-0000-0000-000080050000}"/>
    <cellStyle name="_F-Engine Order Summary Report  01-2008 Final_Progres packing &amp; vanning 30 Jul '15_Night" xfId="1803" xr:uid="{00000000-0005-0000-0000-000081050000}"/>
    <cellStyle name="_F-Engine Order Summary Report  01-2008 Final_Progress packing &amp; vanning 07 December 2015_Day" xfId="1804" xr:uid="{00000000-0005-0000-0000-000082050000}"/>
    <cellStyle name="_F-Engine Order Summary Report  01-2008 Final_Sheet1" xfId="1805" xr:uid="{00000000-0005-0000-0000-000083050000}"/>
    <cellStyle name="_F-Engine Order Summary Report  01-2008 Final_Status dvp" xfId="1806" xr:uid="{00000000-0005-0000-0000-000084050000}"/>
    <cellStyle name="_F-Engine Order Summary Report  01-2008 Final_STM - Max. capacity plant operation update on 30 Mar '10 R.02" xfId="258" xr:uid="{00000000-0005-0000-0000-000085050000}"/>
    <cellStyle name="_F-Engine Order Summary Report  01-2008 Final_STM - Max. capacity plant operation update on 30 Mar '10 R.02_02. POS Tanggal 02 Feb 2017_SEMENTARA" xfId="1807" xr:uid="{00000000-0005-0000-0000-000086050000}"/>
    <cellStyle name="_F-Engine Order Summary Report  01-2008 Final_STM - Max. capacity plant operation update on 30 Mar '10 R.02_04.Achievement_New_genba_for April 2015_Rev1" xfId="1808" xr:uid="{00000000-0005-0000-0000-000087050000}"/>
    <cellStyle name="_F-Engine Order Summary Report  01-2008 Final_STM - Max. capacity plant operation update on 30 Mar '10 R.02_11. POS Tanggal 11 Feb 2017 Tent A1, AP, CC, EC," xfId="1809" xr:uid="{00000000-0005-0000-0000-000088050000}"/>
    <cellStyle name="_F-Engine Order Summary Report  01-2008 Final_STM - Max. capacity plant operation update on 30 Mar '10 R.02_31. POS 31 July 15 - FIX-Rev2 W4" xfId="1810" xr:uid="{00000000-0005-0000-0000-000089050000}"/>
    <cellStyle name="_F-Engine Order Summary Report  01-2008 Final_STM - Max. capacity plant operation update on 30 Mar '10 R.02_Book6" xfId="1811" xr:uid="{00000000-0005-0000-0000-00008A050000}"/>
    <cellStyle name="_F-Engine Order Summary Report  01-2008 Final_STM - Max. capacity plant operation update on 30 Mar '10 R.02_Delay Case" xfId="1812" xr:uid="{00000000-0005-0000-0000-00008B050000}"/>
    <cellStyle name="_F-Engine Order Summary Report  01-2008 Final_STM - Max. capacity plant operation update on 30 Mar '10 R.02_New Create_POS_All" xfId="259" xr:uid="{00000000-0005-0000-0000-00008C050000}"/>
    <cellStyle name="_F-Engine Order Summary Report  01-2008 Final_STM - Max. capacity plant operation update on 30 Mar '10 R.02_New Create_POS_All_02. POS Tanggal 02 Feb 2017_SEMENTARA" xfId="1813" xr:uid="{00000000-0005-0000-0000-00008D050000}"/>
    <cellStyle name="_F-Engine Order Summary Report  01-2008 Final_STM - Max. capacity plant operation update on 30 Mar '10 R.02_New Create_POS_All_11. POS Tanggal 11 Feb 2017 Tent A1, AP, CC, EC," xfId="1814" xr:uid="{00000000-0005-0000-0000-00008E050000}"/>
    <cellStyle name="_F-Engine Order Summary Report  01-2008 Final_STM - Max. capacity plant operation update on 30 Mar '10 R.02_proggres packing  vanning 18 Oct '15_Night" xfId="1815" xr:uid="{00000000-0005-0000-0000-00008F050000}"/>
    <cellStyle name="_F-Engine Order Summary Report  01-2008 Final_STM - Max. capacity plant operation update on 30 Mar '10 R.02_proggres packing &amp; vanning 18 Oct '15_Night" xfId="1816" xr:uid="{00000000-0005-0000-0000-000090050000}"/>
    <cellStyle name="_F-Engine Order Summary Report  01-2008 Final_STM - Max. capacity plant operation update on 30 Mar '10 R.02_Progres packing &amp; vanning 30 Jul '15_Night" xfId="1817" xr:uid="{00000000-0005-0000-0000-000091050000}"/>
    <cellStyle name="_F-Engine Order Summary Report  01-2008 Final_STM - Max. capacity plant operation update on 30 Mar '10 R.02_Progress packing &amp; vanning 07 December 2015_Day" xfId="1818" xr:uid="{00000000-0005-0000-0000-000092050000}"/>
    <cellStyle name="_F-Engine Order Summary Report  01-2008 Final_STM - Max. capacity plant operation update on 30 Mar '10 R.02_Sheet1" xfId="1819" xr:uid="{00000000-0005-0000-0000-000093050000}"/>
    <cellStyle name="_F-Engine Order Summary Report  01-2008 Final_STM - Max. capacity plant operation update on 30 Mar '10 R.02_Status dvp" xfId="1820" xr:uid="{00000000-0005-0000-0000-000094050000}"/>
    <cellStyle name="_F-Engine Order Summary Report  01-2008 Final_STM - Max. capacity plant operation update on 30 Mar '10 R.02_VANNING" xfId="1821" xr:uid="{00000000-0005-0000-0000-000095050000}"/>
    <cellStyle name="_F-Engine Order Summary Report  01-2008 Final_VANNING" xfId="1822" xr:uid="{00000000-0005-0000-0000-000096050000}"/>
    <cellStyle name="_F-Engine Order Summary Report  01-2008_02. POS Tanggal 02 Feb 2017_SEMENTARA" xfId="1823" xr:uid="{00000000-0005-0000-0000-000097050000}"/>
    <cellStyle name="_F-Engine Order Summary Report  01-2008_04.Achievement_New_genba_for April 2015_Rev1" xfId="1824" xr:uid="{00000000-0005-0000-0000-000098050000}"/>
    <cellStyle name="_F-Engine Order Summary Report  01-2008_11. POS Tanggal 11 Feb 2017 Tent A1, AP, CC, EC," xfId="1825" xr:uid="{00000000-0005-0000-0000-000099050000}"/>
    <cellStyle name="_F-Engine Order Summary Report  01-2008_31. POS 31 July 15 - FIX-Rev2 W4" xfId="1826" xr:uid="{00000000-0005-0000-0000-00009A050000}"/>
    <cellStyle name="_F-Engine Order Summary Report  01-2008_Book6" xfId="1827" xr:uid="{00000000-0005-0000-0000-00009B050000}"/>
    <cellStyle name="_F-Engine Order Summary Report  01-2008_Coordinator meeting (17Aug09)" xfId="260" xr:uid="{00000000-0005-0000-0000-00009C050000}"/>
    <cellStyle name="_F-Engine Order Summary Report  01-2008_Coordinator meeting (17Aug09)_02. POS Tanggal 02 Feb 2017_SEMENTARA" xfId="1828" xr:uid="{00000000-0005-0000-0000-00009D050000}"/>
    <cellStyle name="_F-Engine Order Summary Report  01-2008_Coordinator meeting (17Aug09)_04.Achievement_New_genba_for April 2015_Rev1" xfId="1829" xr:uid="{00000000-0005-0000-0000-00009E050000}"/>
    <cellStyle name="_F-Engine Order Summary Report  01-2008_Coordinator meeting (17Aug09)_11. POS Tanggal 11 Feb 2017 Tent A1, AP, CC, EC," xfId="1830" xr:uid="{00000000-0005-0000-0000-00009F050000}"/>
    <cellStyle name="_F-Engine Order Summary Report  01-2008_Coordinator meeting (17Aug09)_31. POS 31 July 15 - FIX-Rev2 W4" xfId="1831" xr:uid="{00000000-0005-0000-0000-0000A0050000}"/>
    <cellStyle name="_F-Engine Order Summary Report  01-2008_Coordinator meeting (17Aug09)_Book6" xfId="1832" xr:uid="{00000000-0005-0000-0000-0000A1050000}"/>
    <cellStyle name="_F-Engine Order Summary Report  01-2008_Coordinator meeting (17Aug09)_Delay Case" xfId="1833" xr:uid="{00000000-0005-0000-0000-0000A2050000}"/>
    <cellStyle name="_F-Engine Order Summary Report  01-2008_Coordinator meeting (17Aug09)_New Create_POS_All" xfId="261" xr:uid="{00000000-0005-0000-0000-0000A3050000}"/>
    <cellStyle name="_F-Engine Order Summary Report  01-2008_Coordinator meeting (17Aug09)_New Create_POS_All_02. POS Tanggal 02 Feb 2017_SEMENTARA" xfId="1834" xr:uid="{00000000-0005-0000-0000-0000A4050000}"/>
    <cellStyle name="_F-Engine Order Summary Report  01-2008_Coordinator meeting (17Aug09)_New Create_POS_All_11. POS Tanggal 11 Feb 2017 Tent A1, AP, CC, EC," xfId="1835" xr:uid="{00000000-0005-0000-0000-0000A5050000}"/>
    <cellStyle name="_F-Engine Order Summary Report  01-2008_Coordinator meeting (17Aug09)_proggres packing  vanning 18 Oct '15_Night" xfId="1836" xr:uid="{00000000-0005-0000-0000-0000A6050000}"/>
    <cellStyle name="_F-Engine Order Summary Report  01-2008_Coordinator meeting (17Aug09)_proggres packing &amp; vanning 18 Oct '15_Night" xfId="1837" xr:uid="{00000000-0005-0000-0000-0000A7050000}"/>
    <cellStyle name="_F-Engine Order Summary Report  01-2008_Coordinator meeting (17Aug09)_Progres packing &amp; vanning 30 Jul '15_Night" xfId="1838" xr:uid="{00000000-0005-0000-0000-0000A8050000}"/>
    <cellStyle name="_F-Engine Order Summary Report  01-2008_Coordinator meeting (17Aug09)_Progress packing &amp; vanning 07 December 2015_Day" xfId="1839" xr:uid="{00000000-0005-0000-0000-0000A9050000}"/>
    <cellStyle name="_F-Engine Order Summary Report  01-2008_Coordinator meeting (17Aug09)_Sheet1" xfId="1840" xr:uid="{00000000-0005-0000-0000-0000AA050000}"/>
    <cellStyle name="_F-Engine Order Summary Report  01-2008_Coordinator meeting (17Aug09)_Status dvp" xfId="1841" xr:uid="{00000000-0005-0000-0000-0000AB050000}"/>
    <cellStyle name="_F-Engine Order Summary Report  01-2008_Coordinator meeting (17Aug09)_VANNING" xfId="1842" xr:uid="{00000000-0005-0000-0000-0000AC050000}"/>
    <cellStyle name="_F-Engine Order Summary Report  01-2008_Coordinator meeting (21-Sep-09)" xfId="262" xr:uid="{00000000-0005-0000-0000-0000AD050000}"/>
    <cellStyle name="_F-Engine Order Summary Report  01-2008_Coordinator meeting (21-Sep-09).xls 2J" xfId="263" xr:uid="{00000000-0005-0000-0000-0000AE050000}"/>
    <cellStyle name="_F-Engine Order Summary Report  01-2008_Coordinator meeting (21-Sep-09).xls 2J_02. POS Tanggal 02 Feb 2017_SEMENTARA" xfId="1843" xr:uid="{00000000-0005-0000-0000-0000AF050000}"/>
    <cellStyle name="_F-Engine Order Summary Report  01-2008_Coordinator meeting (21-Sep-09).xls 2J_04.Achievement_New_genba_for April 2015_Rev1" xfId="1844" xr:uid="{00000000-0005-0000-0000-0000B0050000}"/>
    <cellStyle name="_F-Engine Order Summary Report  01-2008_Coordinator meeting (21-Sep-09).xls 2J_11. POS Tanggal 11 Feb 2017 Tent A1, AP, CC, EC," xfId="1845" xr:uid="{00000000-0005-0000-0000-0000B1050000}"/>
    <cellStyle name="_F-Engine Order Summary Report  01-2008_Coordinator meeting (21-Sep-09).xls 2J_31. POS 31 July 15 - FIX-Rev2 W4" xfId="1846" xr:uid="{00000000-0005-0000-0000-0000B2050000}"/>
    <cellStyle name="_F-Engine Order Summary Report  01-2008_Coordinator meeting (21-Sep-09).xls 2J_Book6" xfId="1847" xr:uid="{00000000-0005-0000-0000-0000B3050000}"/>
    <cellStyle name="_F-Engine Order Summary Report  01-2008_Coordinator meeting (21-Sep-09).xls 2J_Delay Case" xfId="1848" xr:uid="{00000000-0005-0000-0000-0000B4050000}"/>
    <cellStyle name="_F-Engine Order Summary Report  01-2008_Coordinator meeting (21-Sep-09).xls 2J_New Create_POS_All" xfId="264" xr:uid="{00000000-0005-0000-0000-0000B5050000}"/>
    <cellStyle name="_F-Engine Order Summary Report  01-2008_Coordinator meeting (21-Sep-09).xls 2J_New Create_POS_All_02. POS Tanggal 02 Feb 2017_SEMENTARA" xfId="1849" xr:uid="{00000000-0005-0000-0000-0000B6050000}"/>
    <cellStyle name="_F-Engine Order Summary Report  01-2008_Coordinator meeting (21-Sep-09).xls 2J_New Create_POS_All_11. POS Tanggal 11 Feb 2017 Tent A1, AP, CC, EC," xfId="1850" xr:uid="{00000000-0005-0000-0000-0000B7050000}"/>
    <cellStyle name="_F-Engine Order Summary Report  01-2008_Coordinator meeting (21-Sep-09).xls 2J_proggres packing  vanning 18 Oct '15_Night" xfId="1851" xr:uid="{00000000-0005-0000-0000-0000B8050000}"/>
    <cellStyle name="_F-Engine Order Summary Report  01-2008_Coordinator meeting (21-Sep-09).xls 2J_proggres packing &amp; vanning 18 Oct '15_Night" xfId="1852" xr:uid="{00000000-0005-0000-0000-0000B9050000}"/>
    <cellStyle name="_F-Engine Order Summary Report  01-2008_Coordinator meeting (21-Sep-09).xls 2J_Progres packing &amp; vanning 30 Jul '15_Night" xfId="1853" xr:uid="{00000000-0005-0000-0000-0000BA050000}"/>
    <cellStyle name="_F-Engine Order Summary Report  01-2008_Coordinator meeting (21-Sep-09).xls 2J_Progress packing &amp; vanning 07 December 2015_Day" xfId="1854" xr:uid="{00000000-0005-0000-0000-0000BB050000}"/>
    <cellStyle name="_F-Engine Order Summary Report  01-2008_Coordinator meeting (21-Sep-09).xls 2J_Sheet1" xfId="1855" xr:uid="{00000000-0005-0000-0000-0000BC050000}"/>
    <cellStyle name="_F-Engine Order Summary Report  01-2008_Coordinator meeting (21-Sep-09).xls 2J_Status dvp" xfId="1856" xr:uid="{00000000-0005-0000-0000-0000BD050000}"/>
    <cellStyle name="_F-Engine Order Summary Report  01-2008_Coordinator meeting (21-Sep-09).xls 2J_VANNING" xfId="1857" xr:uid="{00000000-0005-0000-0000-0000BE050000}"/>
    <cellStyle name="_F-Engine Order Summary Report  01-2008_Coordinator meeting (21-Sep-09)_02. POS Tanggal 02 Feb 2017_SEMENTARA" xfId="1858" xr:uid="{00000000-0005-0000-0000-0000BF050000}"/>
    <cellStyle name="_F-Engine Order Summary Report  01-2008_Coordinator meeting (21-Sep-09)_04.Achievement_New_genba_for April 2015_Rev1" xfId="1859" xr:uid="{00000000-0005-0000-0000-0000C0050000}"/>
    <cellStyle name="_F-Engine Order Summary Report  01-2008_Coordinator meeting (21-Sep-09)_11. POS Tanggal 11 Feb 2017 Tent A1, AP, CC, EC," xfId="1860" xr:uid="{00000000-0005-0000-0000-0000C1050000}"/>
    <cellStyle name="_F-Engine Order Summary Report  01-2008_Coordinator meeting (21-Sep-09)_31. POS 31 July 15 - FIX-Rev2 W4" xfId="1861" xr:uid="{00000000-0005-0000-0000-0000C2050000}"/>
    <cellStyle name="_F-Engine Order Summary Report  01-2008_Coordinator meeting (21-Sep-09)_Book6" xfId="1862" xr:uid="{00000000-0005-0000-0000-0000C3050000}"/>
    <cellStyle name="_F-Engine Order Summary Report  01-2008_Coordinator meeting (21-Sep-09)_Delay Case" xfId="1863" xr:uid="{00000000-0005-0000-0000-0000C4050000}"/>
    <cellStyle name="_F-Engine Order Summary Report  01-2008_Coordinator meeting (21-Sep-09)_New Create_POS_All" xfId="265" xr:uid="{00000000-0005-0000-0000-0000C5050000}"/>
    <cellStyle name="_F-Engine Order Summary Report  01-2008_Coordinator meeting (21-Sep-09)_New Create_POS_All_02. POS Tanggal 02 Feb 2017_SEMENTARA" xfId="1864" xr:uid="{00000000-0005-0000-0000-0000C6050000}"/>
    <cellStyle name="_F-Engine Order Summary Report  01-2008_Coordinator meeting (21-Sep-09)_New Create_POS_All_11. POS Tanggal 11 Feb 2017 Tent A1, AP, CC, EC," xfId="1865" xr:uid="{00000000-0005-0000-0000-0000C7050000}"/>
    <cellStyle name="_F-Engine Order Summary Report  01-2008_Coordinator meeting (21-Sep-09)_proggres packing  vanning 18 Oct '15_Night" xfId="1866" xr:uid="{00000000-0005-0000-0000-0000C8050000}"/>
    <cellStyle name="_F-Engine Order Summary Report  01-2008_Coordinator meeting (21-Sep-09)_proggres packing &amp; vanning 18 Oct '15_Night" xfId="1867" xr:uid="{00000000-0005-0000-0000-0000C9050000}"/>
    <cellStyle name="_F-Engine Order Summary Report  01-2008_Coordinator meeting (21-Sep-09)_Progres packing &amp; vanning 30 Jul '15_Night" xfId="1868" xr:uid="{00000000-0005-0000-0000-0000CA050000}"/>
    <cellStyle name="_F-Engine Order Summary Report  01-2008_Coordinator meeting (21-Sep-09)_Progress packing &amp; vanning 07 December 2015_Day" xfId="1869" xr:uid="{00000000-0005-0000-0000-0000CB050000}"/>
    <cellStyle name="_F-Engine Order Summary Report  01-2008_Coordinator meeting (21-Sep-09)_Sheet1" xfId="1870" xr:uid="{00000000-0005-0000-0000-0000CC050000}"/>
    <cellStyle name="_F-Engine Order Summary Report  01-2008_Coordinator meeting (21-Sep-09)_Status dvp" xfId="1871" xr:uid="{00000000-0005-0000-0000-0000CD050000}"/>
    <cellStyle name="_F-Engine Order Summary Report  01-2008_Coordinator meeting (21-Sep-09)_VANNING" xfId="1872" xr:uid="{00000000-0005-0000-0000-0000CE050000}"/>
    <cellStyle name="_F-Engine Order Summary Report  01-2008_Delay Case" xfId="1873" xr:uid="{00000000-0005-0000-0000-0000CF050000}"/>
    <cellStyle name="_F-Engine Order Summary Report  01-2008_New Create_POS_All" xfId="266" xr:uid="{00000000-0005-0000-0000-0000D0050000}"/>
    <cellStyle name="_F-Engine Order Summary Report  01-2008_New Create_POS_All_02. POS Tanggal 02 Feb 2017_SEMENTARA" xfId="1874" xr:uid="{00000000-0005-0000-0000-0000D1050000}"/>
    <cellStyle name="_F-Engine Order Summary Report  01-2008_New Create_POS_All_11. POS Tanggal 11 Feb 2017 Tent A1, AP, CC, EC," xfId="1875" xr:uid="{00000000-0005-0000-0000-0000D2050000}"/>
    <cellStyle name="_F-Engine Order Summary Report  01-2008_Production guide base on D-8 update 24 Jun '09 R00" xfId="267" xr:uid="{00000000-0005-0000-0000-0000D3050000}"/>
    <cellStyle name="_F-Engine Order Summary Report  01-2008_Production guide base on D-8 update 24 Jun '09 R00_02. POS Tanggal 02 Feb 2017_SEMENTARA" xfId="1876" xr:uid="{00000000-0005-0000-0000-0000D4050000}"/>
    <cellStyle name="_F-Engine Order Summary Report  01-2008_Production guide base on D-8 update 24 Jun '09 R00_04.Achievement_New_genba_for April 2015_Rev1" xfId="1877" xr:uid="{00000000-0005-0000-0000-0000D5050000}"/>
    <cellStyle name="_F-Engine Order Summary Report  01-2008_Production guide base on D-8 update 24 Jun '09 R00_11. POS Tanggal 11 Feb 2017 Tent A1, AP, CC, EC," xfId="1878" xr:uid="{00000000-0005-0000-0000-0000D6050000}"/>
    <cellStyle name="_F-Engine Order Summary Report  01-2008_Production guide base on D-8 update 24 Jun '09 R00_31. POS 31 July 15 - FIX-Rev2 W4" xfId="1879" xr:uid="{00000000-0005-0000-0000-0000D7050000}"/>
    <cellStyle name="_F-Engine Order Summary Report  01-2008_Production guide base on D-8 update 24 Jun '09 R00_Book6" xfId="1880" xr:uid="{00000000-0005-0000-0000-0000D8050000}"/>
    <cellStyle name="_F-Engine Order Summary Report  01-2008_Production guide base on D-8 update 24 Jun '09 R00_Delay Case" xfId="1881" xr:uid="{00000000-0005-0000-0000-0000D9050000}"/>
    <cellStyle name="_F-Engine Order Summary Report  01-2008_Production guide base on D-8 update 24 Jun '09 R00_New Create_POS_All" xfId="268" xr:uid="{00000000-0005-0000-0000-0000DA050000}"/>
    <cellStyle name="_F-Engine Order Summary Report  01-2008_Production guide base on D-8 update 24 Jun '09 R00_New Create_POS_All_02. POS Tanggal 02 Feb 2017_SEMENTARA" xfId="1882" xr:uid="{00000000-0005-0000-0000-0000DB050000}"/>
    <cellStyle name="_F-Engine Order Summary Report  01-2008_Production guide base on D-8 update 24 Jun '09 R00_New Create_POS_All_11. POS Tanggal 11 Feb 2017 Tent A1, AP, CC, EC," xfId="1883" xr:uid="{00000000-0005-0000-0000-0000DC050000}"/>
    <cellStyle name="_F-Engine Order Summary Report  01-2008_Production guide base on D-8 update 24 Jun '09 R00_proggres packing  vanning 18 Oct '15_Night" xfId="1884" xr:uid="{00000000-0005-0000-0000-0000DD050000}"/>
    <cellStyle name="_F-Engine Order Summary Report  01-2008_Production guide base on D-8 update 24 Jun '09 R00_proggres packing &amp; vanning 18 Oct '15_Night" xfId="1885" xr:uid="{00000000-0005-0000-0000-0000DE050000}"/>
    <cellStyle name="_F-Engine Order Summary Report  01-2008_Production guide base on D-8 update 24 Jun '09 R00_Progres packing &amp; vanning 30 Jul '15_Night" xfId="1886" xr:uid="{00000000-0005-0000-0000-0000DF050000}"/>
    <cellStyle name="_F-Engine Order Summary Report  01-2008_Production guide base on D-8 update 24 Jun '09 R00_Progress packing &amp; vanning 07 December 2015_Day" xfId="1887" xr:uid="{00000000-0005-0000-0000-0000E0050000}"/>
    <cellStyle name="_F-Engine Order Summary Report  01-2008_Production guide base on D-8 update 24 Jun '09 R00_Sheet1" xfId="1888" xr:uid="{00000000-0005-0000-0000-0000E1050000}"/>
    <cellStyle name="_F-Engine Order Summary Report  01-2008_Production guide base on D-8 update 24 Jun '09 R00_Status dvp" xfId="1889" xr:uid="{00000000-0005-0000-0000-0000E2050000}"/>
    <cellStyle name="_F-Engine Order Summary Report  01-2008_Production guide base on D-8 update 24 Jun '09 R00_VANNING" xfId="1890" xr:uid="{00000000-0005-0000-0000-0000E3050000}"/>
    <cellStyle name="_F-Engine Order Summary Report  01-2008_proggres packing  vanning 18 Oct '15_Night" xfId="1891" xr:uid="{00000000-0005-0000-0000-0000E4050000}"/>
    <cellStyle name="_F-Engine Order Summary Report  01-2008_proggres packing &amp; vanning 18 Oct '15_Night" xfId="1892" xr:uid="{00000000-0005-0000-0000-0000E5050000}"/>
    <cellStyle name="_F-Engine Order Summary Report  01-2008_Progres packing &amp; vanning 30 Jul '15_Night" xfId="1893" xr:uid="{00000000-0005-0000-0000-0000E6050000}"/>
    <cellStyle name="_F-Engine Order Summary Report  01-2008_Progress packing &amp; vanning 07 December 2015_Day" xfId="1894" xr:uid="{00000000-0005-0000-0000-0000E7050000}"/>
    <cellStyle name="_F-Engine Order Summary Report  01-2008_Sheet1" xfId="1895" xr:uid="{00000000-0005-0000-0000-0000E8050000}"/>
    <cellStyle name="_F-Engine Order Summary Report  01-2008_Status dvp" xfId="1896" xr:uid="{00000000-0005-0000-0000-0000E9050000}"/>
    <cellStyle name="_F-Engine Order Summary Report  01-2008_STM - Max. capacity plant operation update on 30 Mar '10 R.02" xfId="269" xr:uid="{00000000-0005-0000-0000-0000EA050000}"/>
    <cellStyle name="_F-Engine Order Summary Report  01-2008_STM - Max. capacity plant operation update on 30 Mar '10 R.02_02. POS Tanggal 02 Feb 2017_SEMENTARA" xfId="1897" xr:uid="{00000000-0005-0000-0000-0000EB050000}"/>
    <cellStyle name="_F-Engine Order Summary Report  01-2008_STM - Max. capacity plant operation update on 30 Mar '10 R.02_04.Achievement_New_genba_for April 2015_Rev1" xfId="1898" xr:uid="{00000000-0005-0000-0000-0000EC050000}"/>
    <cellStyle name="_F-Engine Order Summary Report  01-2008_STM - Max. capacity plant operation update on 30 Mar '10 R.02_11. POS Tanggal 11 Feb 2017 Tent A1, AP, CC, EC," xfId="1899" xr:uid="{00000000-0005-0000-0000-0000ED050000}"/>
    <cellStyle name="_F-Engine Order Summary Report  01-2008_STM - Max. capacity plant operation update on 30 Mar '10 R.02_31. POS 31 July 15 - FIX-Rev2 W4" xfId="1900" xr:uid="{00000000-0005-0000-0000-0000EE050000}"/>
    <cellStyle name="_F-Engine Order Summary Report  01-2008_STM - Max. capacity plant operation update on 30 Mar '10 R.02_Book6" xfId="1901" xr:uid="{00000000-0005-0000-0000-0000EF050000}"/>
    <cellStyle name="_F-Engine Order Summary Report  01-2008_STM - Max. capacity plant operation update on 30 Mar '10 R.02_Delay Case" xfId="1902" xr:uid="{00000000-0005-0000-0000-0000F0050000}"/>
    <cellStyle name="_F-Engine Order Summary Report  01-2008_STM - Max. capacity plant operation update on 30 Mar '10 R.02_New Create_POS_All" xfId="270" xr:uid="{00000000-0005-0000-0000-0000F1050000}"/>
    <cellStyle name="_F-Engine Order Summary Report  01-2008_STM - Max. capacity plant operation update on 30 Mar '10 R.02_New Create_POS_All_02. POS Tanggal 02 Feb 2017_SEMENTARA" xfId="1903" xr:uid="{00000000-0005-0000-0000-0000F2050000}"/>
    <cellStyle name="_F-Engine Order Summary Report  01-2008_STM - Max. capacity plant operation update on 30 Mar '10 R.02_New Create_POS_All_11. POS Tanggal 11 Feb 2017 Tent A1, AP, CC, EC," xfId="1904" xr:uid="{00000000-0005-0000-0000-0000F3050000}"/>
    <cellStyle name="_F-Engine Order Summary Report  01-2008_STM - Max. capacity plant operation update on 30 Mar '10 R.02_proggres packing  vanning 18 Oct '15_Night" xfId="1905" xr:uid="{00000000-0005-0000-0000-0000F4050000}"/>
    <cellStyle name="_F-Engine Order Summary Report  01-2008_STM - Max. capacity plant operation update on 30 Mar '10 R.02_proggres packing &amp; vanning 18 Oct '15_Night" xfId="1906" xr:uid="{00000000-0005-0000-0000-0000F5050000}"/>
    <cellStyle name="_F-Engine Order Summary Report  01-2008_STM - Max. capacity plant operation update on 30 Mar '10 R.02_Progres packing &amp; vanning 30 Jul '15_Night" xfId="1907" xr:uid="{00000000-0005-0000-0000-0000F6050000}"/>
    <cellStyle name="_F-Engine Order Summary Report  01-2008_STM - Max. capacity plant operation update on 30 Mar '10 R.02_Progress packing &amp; vanning 07 December 2015_Day" xfId="1908" xr:uid="{00000000-0005-0000-0000-0000F7050000}"/>
    <cellStyle name="_F-Engine Order Summary Report  01-2008_STM - Max. capacity plant operation update on 30 Mar '10 R.02_Sheet1" xfId="1909" xr:uid="{00000000-0005-0000-0000-0000F8050000}"/>
    <cellStyle name="_F-Engine Order Summary Report  01-2008_STM - Max. capacity plant operation update on 30 Mar '10 R.02_Status dvp" xfId="1910" xr:uid="{00000000-0005-0000-0000-0000F9050000}"/>
    <cellStyle name="_F-Engine Order Summary Report  01-2008_STM - Max. capacity plant operation update on 30 Mar '10 R.02_VANNING" xfId="1911" xr:uid="{00000000-0005-0000-0000-0000FA050000}"/>
    <cellStyle name="_F-Engine Order Summary Report  01-2008_VANNING" xfId="1912" xr:uid="{00000000-0005-0000-0000-0000FB050000}"/>
    <cellStyle name="_F-Engine Order Summary Report  02-2008" xfId="271" xr:uid="{00000000-0005-0000-0000-0000FC050000}"/>
    <cellStyle name="_F-Engine Order Summary Report  02-2008_02. POS Tanggal 02 Feb 2017_SEMENTARA" xfId="1913" xr:uid="{00000000-0005-0000-0000-0000FD050000}"/>
    <cellStyle name="_F-Engine Order Summary Report  02-2008_04.Achievement_New_genba_for April 2015_Rev1" xfId="1914" xr:uid="{00000000-0005-0000-0000-0000FE050000}"/>
    <cellStyle name="_F-Engine Order Summary Report  02-2008_11. POS Tanggal 11 Feb 2017 Tent A1, AP, CC, EC," xfId="1915" xr:uid="{00000000-0005-0000-0000-0000FF050000}"/>
    <cellStyle name="_F-Engine Order Summary Report  02-2008_31. POS 31 July 15 - FIX-Rev2 W4" xfId="1916" xr:uid="{00000000-0005-0000-0000-000000060000}"/>
    <cellStyle name="_F-Engine Order Summary Report  02-2008_Book6" xfId="1917" xr:uid="{00000000-0005-0000-0000-000001060000}"/>
    <cellStyle name="_F-Engine Order Summary Report  02-2008_Coordinator meeting (17Aug09)" xfId="272" xr:uid="{00000000-0005-0000-0000-000002060000}"/>
    <cellStyle name="_F-Engine Order Summary Report  02-2008_Coordinator meeting (17Aug09)_02. POS Tanggal 02 Feb 2017_SEMENTARA" xfId="1918" xr:uid="{00000000-0005-0000-0000-000003060000}"/>
    <cellStyle name="_F-Engine Order Summary Report  02-2008_Coordinator meeting (17Aug09)_04.Achievement_New_genba_for April 2015_Rev1" xfId="1919" xr:uid="{00000000-0005-0000-0000-000004060000}"/>
    <cellStyle name="_F-Engine Order Summary Report  02-2008_Coordinator meeting (17Aug09)_11. POS Tanggal 11 Feb 2017 Tent A1, AP, CC, EC," xfId="1920" xr:uid="{00000000-0005-0000-0000-000005060000}"/>
    <cellStyle name="_F-Engine Order Summary Report  02-2008_Coordinator meeting (17Aug09)_31. POS 31 July 15 - FIX-Rev2 W4" xfId="1921" xr:uid="{00000000-0005-0000-0000-000006060000}"/>
    <cellStyle name="_F-Engine Order Summary Report  02-2008_Coordinator meeting (17Aug09)_Book6" xfId="1922" xr:uid="{00000000-0005-0000-0000-000007060000}"/>
    <cellStyle name="_F-Engine Order Summary Report  02-2008_Coordinator meeting (17Aug09)_Delay Case" xfId="1923" xr:uid="{00000000-0005-0000-0000-000008060000}"/>
    <cellStyle name="_F-Engine Order Summary Report  02-2008_Coordinator meeting (17Aug09)_New Create_POS_All" xfId="273" xr:uid="{00000000-0005-0000-0000-000009060000}"/>
    <cellStyle name="_F-Engine Order Summary Report  02-2008_Coordinator meeting (17Aug09)_New Create_POS_All_02. POS Tanggal 02 Feb 2017_SEMENTARA" xfId="1924" xr:uid="{00000000-0005-0000-0000-00000A060000}"/>
    <cellStyle name="_F-Engine Order Summary Report  02-2008_Coordinator meeting (17Aug09)_New Create_POS_All_11. POS Tanggal 11 Feb 2017 Tent A1, AP, CC, EC," xfId="1925" xr:uid="{00000000-0005-0000-0000-00000B060000}"/>
    <cellStyle name="_F-Engine Order Summary Report  02-2008_Coordinator meeting (17Aug09)_proggres packing  vanning 18 Oct '15_Night" xfId="1926" xr:uid="{00000000-0005-0000-0000-00000C060000}"/>
    <cellStyle name="_F-Engine Order Summary Report  02-2008_Coordinator meeting (17Aug09)_proggres packing &amp; vanning 18 Oct '15_Night" xfId="1927" xr:uid="{00000000-0005-0000-0000-00000D060000}"/>
    <cellStyle name="_F-Engine Order Summary Report  02-2008_Coordinator meeting (17Aug09)_Progres packing &amp; vanning 30 Jul '15_Night" xfId="1928" xr:uid="{00000000-0005-0000-0000-00000E060000}"/>
    <cellStyle name="_F-Engine Order Summary Report  02-2008_Coordinator meeting (17Aug09)_Progress packing &amp; vanning 07 December 2015_Day" xfId="1929" xr:uid="{00000000-0005-0000-0000-00000F060000}"/>
    <cellStyle name="_F-Engine Order Summary Report  02-2008_Coordinator meeting (17Aug09)_Sheet1" xfId="1930" xr:uid="{00000000-0005-0000-0000-000010060000}"/>
    <cellStyle name="_F-Engine Order Summary Report  02-2008_Coordinator meeting (17Aug09)_Status dvp" xfId="1931" xr:uid="{00000000-0005-0000-0000-000011060000}"/>
    <cellStyle name="_F-Engine Order Summary Report  02-2008_Coordinator meeting (17Aug09)_VANNING" xfId="1932" xr:uid="{00000000-0005-0000-0000-000012060000}"/>
    <cellStyle name="_F-Engine Order Summary Report  02-2008_Coordinator meeting (21-Sep-09)" xfId="274" xr:uid="{00000000-0005-0000-0000-000013060000}"/>
    <cellStyle name="_F-Engine Order Summary Report  02-2008_Coordinator meeting (21-Sep-09).xls 2J" xfId="275" xr:uid="{00000000-0005-0000-0000-000014060000}"/>
    <cellStyle name="_F-Engine Order Summary Report  02-2008_Coordinator meeting (21-Sep-09).xls 2J_02. POS Tanggal 02 Feb 2017_SEMENTARA" xfId="1933" xr:uid="{00000000-0005-0000-0000-000015060000}"/>
    <cellStyle name="_F-Engine Order Summary Report  02-2008_Coordinator meeting (21-Sep-09).xls 2J_04.Achievement_New_genba_for April 2015_Rev1" xfId="1934" xr:uid="{00000000-0005-0000-0000-000016060000}"/>
    <cellStyle name="_F-Engine Order Summary Report  02-2008_Coordinator meeting (21-Sep-09).xls 2J_11. POS Tanggal 11 Feb 2017 Tent A1, AP, CC, EC," xfId="1935" xr:uid="{00000000-0005-0000-0000-000017060000}"/>
    <cellStyle name="_F-Engine Order Summary Report  02-2008_Coordinator meeting (21-Sep-09).xls 2J_31. POS 31 July 15 - FIX-Rev2 W4" xfId="1936" xr:uid="{00000000-0005-0000-0000-000018060000}"/>
    <cellStyle name="_F-Engine Order Summary Report  02-2008_Coordinator meeting (21-Sep-09).xls 2J_Book6" xfId="1937" xr:uid="{00000000-0005-0000-0000-000019060000}"/>
    <cellStyle name="_F-Engine Order Summary Report  02-2008_Coordinator meeting (21-Sep-09).xls 2J_Delay Case" xfId="1938" xr:uid="{00000000-0005-0000-0000-00001A060000}"/>
    <cellStyle name="_F-Engine Order Summary Report  02-2008_Coordinator meeting (21-Sep-09).xls 2J_New Create_POS_All" xfId="276" xr:uid="{00000000-0005-0000-0000-00001B060000}"/>
    <cellStyle name="_F-Engine Order Summary Report  02-2008_Coordinator meeting (21-Sep-09).xls 2J_New Create_POS_All_02. POS Tanggal 02 Feb 2017_SEMENTARA" xfId="1939" xr:uid="{00000000-0005-0000-0000-00001C060000}"/>
    <cellStyle name="_F-Engine Order Summary Report  02-2008_Coordinator meeting (21-Sep-09).xls 2J_New Create_POS_All_11. POS Tanggal 11 Feb 2017 Tent A1, AP, CC, EC," xfId="1940" xr:uid="{00000000-0005-0000-0000-00001D060000}"/>
    <cellStyle name="_F-Engine Order Summary Report  02-2008_Coordinator meeting (21-Sep-09).xls 2J_proggres packing  vanning 18 Oct '15_Night" xfId="1941" xr:uid="{00000000-0005-0000-0000-00001E060000}"/>
    <cellStyle name="_F-Engine Order Summary Report  02-2008_Coordinator meeting (21-Sep-09).xls 2J_proggres packing &amp; vanning 18 Oct '15_Night" xfId="1942" xr:uid="{00000000-0005-0000-0000-00001F060000}"/>
    <cellStyle name="_F-Engine Order Summary Report  02-2008_Coordinator meeting (21-Sep-09).xls 2J_Progres packing &amp; vanning 30 Jul '15_Night" xfId="1943" xr:uid="{00000000-0005-0000-0000-000020060000}"/>
    <cellStyle name="_F-Engine Order Summary Report  02-2008_Coordinator meeting (21-Sep-09).xls 2J_Progress packing &amp; vanning 07 December 2015_Day" xfId="1944" xr:uid="{00000000-0005-0000-0000-000021060000}"/>
    <cellStyle name="_F-Engine Order Summary Report  02-2008_Coordinator meeting (21-Sep-09).xls 2J_Sheet1" xfId="1945" xr:uid="{00000000-0005-0000-0000-000022060000}"/>
    <cellStyle name="_F-Engine Order Summary Report  02-2008_Coordinator meeting (21-Sep-09).xls 2J_Status dvp" xfId="1946" xr:uid="{00000000-0005-0000-0000-000023060000}"/>
    <cellStyle name="_F-Engine Order Summary Report  02-2008_Coordinator meeting (21-Sep-09).xls 2J_VANNING" xfId="1947" xr:uid="{00000000-0005-0000-0000-000024060000}"/>
    <cellStyle name="_F-Engine Order Summary Report  02-2008_Coordinator meeting (21-Sep-09)_02. POS Tanggal 02 Feb 2017_SEMENTARA" xfId="1948" xr:uid="{00000000-0005-0000-0000-000025060000}"/>
    <cellStyle name="_F-Engine Order Summary Report  02-2008_Coordinator meeting (21-Sep-09)_04.Achievement_New_genba_for April 2015_Rev1" xfId="1949" xr:uid="{00000000-0005-0000-0000-000026060000}"/>
    <cellStyle name="_F-Engine Order Summary Report  02-2008_Coordinator meeting (21-Sep-09)_11. POS Tanggal 11 Feb 2017 Tent A1, AP, CC, EC," xfId="1950" xr:uid="{00000000-0005-0000-0000-000027060000}"/>
    <cellStyle name="_F-Engine Order Summary Report  02-2008_Coordinator meeting (21-Sep-09)_31. POS 31 July 15 - FIX-Rev2 W4" xfId="1951" xr:uid="{00000000-0005-0000-0000-000028060000}"/>
    <cellStyle name="_F-Engine Order Summary Report  02-2008_Coordinator meeting (21-Sep-09)_Book6" xfId="1952" xr:uid="{00000000-0005-0000-0000-000029060000}"/>
    <cellStyle name="_F-Engine Order Summary Report  02-2008_Coordinator meeting (21-Sep-09)_Delay Case" xfId="1953" xr:uid="{00000000-0005-0000-0000-00002A060000}"/>
    <cellStyle name="_F-Engine Order Summary Report  02-2008_Coordinator meeting (21-Sep-09)_New Create_POS_All" xfId="277" xr:uid="{00000000-0005-0000-0000-00002B060000}"/>
    <cellStyle name="_F-Engine Order Summary Report  02-2008_Coordinator meeting (21-Sep-09)_New Create_POS_All_02. POS Tanggal 02 Feb 2017_SEMENTARA" xfId="1954" xr:uid="{00000000-0005-0000-0000-00002C060000}"/>
    <cellStyle name="_F-Engine Order Summary Report  02-2008_Coordinator meeting (21-Sep-09)_New Create_POS_All_11. POS Tanggal 11 Feb 2017 Tent A1, AP, CC, EC," xfId="1955" xr:uid="{00000000-0005-0000-0000-00002D060000}"/>
    <cellStyle name="_F-Engine Order Summary Report  02-2008_Coordinator meeting (21-Sep-09)_proggres packing  vanning 18 Oct '15_Night" xfId="1956" xr:uid="{00000000-0005-0000-0000-00002E060000}"/>
    <cellStyle name="_F-Engine Order Summary Report  02-2008_Coordinator meeting (21-Sep-09)_proggres packing &amp; vanning 18 Oct '15_Night" xfId="1957" xr:uid="{00000000-0005-0000-0000-00002F060000}"/>
    <cellStyle name="_F-Engine Order Summary Report  02-2008_Coordinator meeting (21-Sep-09)_Progres packing &amp; vanning 30 Jul '15_Night" xfId="1958" xr:uid="{00000000-0005-0000-0000-000030060000}"/>
    <cellStyle name="_F-Engine Order Summary Report  02-2008_Coordinator meeting (21-Sep-09)_Progress packing &amp; vanning 07 December 2015_Day" xfId="1959" xr:uid="{00000000-0005-0000-0000-000031060000}"/>
    <cellStyle name="_F-Engine Order Summary Report  02-2008_Coordinator meeting (21-Sep-09)_Sheet1" xfId="1960" xr:uid="{00000000-0005-0000-0000-000032060000}"/>
    <cellStyle name="_F-Engine Order Summary Report  02-2008_Coordinator meeting (21-Sep-09)_Status dvp" xfId="1961" xr:uid="{00000000-0005-0000-0000-000033060000}"/>
    <cellStyle name="_F-Engine Order Summary Report  02-2008_Coordinator meeting (21-Sep-09)_VANNING" xfId="1962" xr:uid="{00000000-0005-0000-0000-000034060000}"/>
    <cellStyle name="_F-Engine Order Summary Report  02-2008_Delay Case" xfId="1963" xr:uid="{00000000-0005-0000-0000-000035060000}"/>
    <cellStyle name="_F-Engine Order Summary Report  02-2008_New Create_POS_All" xfId="278" xr:uid="{00000000-0005-0000-0000-000036060000}"/>
    <cellStyle name="_F-Engine Order Summary Report  02-2008_New Create_POS_All_02. POS Tanggal 02 Feb 2017_SEMENTARA" xfId="1964" xr:uid="{00000000-0005-0000-0000-000037060000}"/>
    <cellStyle name="_F-Engine Order Summary Report  02-2008_New Create_POS_All_11. POS Tanggal 11 Feb 2017 Tent A1, AP, CC, EC," xfId="1965" xr:uid="{00000000-0005-0000-0000-000038060000}"/>
    <cellStyle name="_F-Engine Order Summary Report  02-2008_Production guide base on D-8 update 24 Jun '09 R00" xfId="279" xr:uid="{00000000-0005-0000-0000-000039060000}"/>
    <cellStyle name="_F-Engine Order Summary Report  02-2008_Production guide base on D-8 update 24 Jun '09 R00_02. POS Tanggal 02 Feb 2017_SEMENTARA" xfId="1966" xr:uid="{00000000-0005-0000-0000-00003A060000}"/>
    <cellStyle name="_F-Engine Order Summary Report  02-2008_Production guide base on D-8 update 24 Jun '09 R00_04.Achievement_New_genba_for April 2015_Rev1" xfId="1967" xr:uid="{00000000-0005-0000-0000-00003B060000}"/>
    <cellStyle name="_F-Engine Order Summary Report  02-2008_Production guide base on D-8 update 24 Jun '09 R00_11. POS Tanggal 11 Feb 2017 Tent A1, AP, CC, EC," xfId="1968" xr:uid="{00000000-0005-0000-0000-00003C060000}"/>
    <cellStyle name="_F-Engine Order Summary Report  02-2008_Production guide base on D-8 update 24 Jun '09 R00_31. POS 31 July 15 - FIX-Rev2 W4" xfId="1969" xr:uid="{00000000-0005-0000-0000-00003D060000}"/>
    <cellStyle name="_F-Engine Order Summary Report  02-2008_Production guide base on D-8 update 24 Jun '09 R00_Book6" xfId="1970" xr:uid="{00000000-0005-0000-0000-00003E060000}"/>
    <cellStyle name="_F-Engine Order Summary Report  02-2008_Production guide base on D-8 update 24 Jun '09 R00_Delay Case" xfId="1971" xr:uid="{00000000-0005-0000-0000-00003F060000}"/>
    <cellStyle name="_F-Engine Order Summary Report  02-2008_Production guide base on D-8 update 24 Jun '09 R00_New Create_POS_All" xfId="280" xr:uid="{00000000-0005-0000-0000-000040060000}"/>
    <cellStyle name="_F-Engine Order Summary Report  02-2008_Production guide base on D-8 update 24 Jun '09 R00_New Create_POS_All_02. POS Tanggal 02 Feb 2017_SEMENTARA" xfId="1972" xr:uid="{00000000-0005-0000-0000-000041060000}"/>
    <cellStyle name="_F-Engine Order Summary Report  02-2008_Production guide base on D-8 update 24 Jun '09 R00_New Create_POS_All_11. POS Tanggal 11 Feb 2017 Tent A1, AP, CC, EC," xfId="1973" xr:uid="{00000000-0005-0000-0000-000042060000}"/>
    <cellStyle name="_F-Engine Order Summary Report  02-2008_Production guide base on D-8 update 24 Jun '09 R00_proggres packing  vanning 18 Oct '15_Night" xfId="1974" xr:uid="{00000000-0005-0000-0000-000043060000}"/>
    <cellStyle name="_F-Engine Order Summary Report  02-2008_Production guide base on D-8 update 24 Jun '09 R00_proggres packing &amp; vanning 18 Oct '15_Night" xfId="1975" xr:uid="{00000000-0005-0000-0000-000044060000}"/>
    <cellStyle name="_F-Engine Order Summary Report  02-2008_Production guide base on D-8 update 24 Jun '09 R00_Progres packing &amp; vanning 30 Jul '15_Night" xfId="1976" xr:uid="{00000000-0005-0000-0000-000045060000}"/>
    <cellStyle name="_F-Engine Order Summary Report  02-2008_Production guide base on D-8 update 24 Jun '09 R00_Progress packing &amp; vanning 07 December 2015_Day" xfId="1977" xr:uid="{00000000-0005-0000-0000-000046060000}"/>
    <cellStyle name="_F-Engine Order Summary Report  02-2008_Production guide base on D-8 update 24 Jun '09 R00_Sheet1" xfId="1978" xr:uid="{00000000-0005-0000-0000-000047060000}"/>
    <cellStyle name="_F-Engine Order Summary Report  02-2008_Production guide base on D-8 update 24 Jun '09 R00_Status dvp" xfId="1979" xr:uid="{00000000-0005-0000-0000-000048060000}"/>
    <cellStyle name="_F-Engine Order Summary Report  02-2008_Production guide base on D-8 update 24 Jun '09 R00_VANNING" xfId="1980" xr:uid="{00000000-0005-0000-0000-000049060000}"/>
    <cellStyle name="_F-Engine Order Summary Report  02-2008_proggres packing  vanning 18 Oct '15_Night" xfId="1981" xr:uid="{00000000-0005-0000-0000-00004A060000}"/>
    <cellStyle name="_F-Engine Order Summary Report  02-2008_proggres packing &amp; vanning 18 Oct '15_Night" xfId="1982" xr:uid="{00000000-0005-0000-0000-00004B060000}"/>
    <cellStyle name="_F-Engine Order Summary Report  02-2008_Progres packing &amp; vanning 30 Jul '15_Night" xfId="1983" xr:uid="{00000000-0005-0000-0000-00004C060000}"/>
    <cellStyle name="_F-Engine Order Summary Report  02-2008_Progress packing &amp; vanning 07 December 2015_Day" xfId="1984" xr:uid="{00000000-0005-0000-0000-00004D060000}"/>
    <cellStyle name="_F-Engine Order Summary Report  02-2008_Sheet1" xfId="1985" xr:uid="{00000000-0005-0000-0000-00004E060000}"/>
    <cellStyle name="_F-Engine Order Summary Report  02-2008_Status dvp" xfId="1986" xr:uid="{00000000-0005-0000-0000-00004F060000}"/>
    <cellStyle name="_F-Engine Order Summary Report  02-2008_STM - Max. capacity plant operation update on 30 Mar '10 R.02" xfId="281" xr:uid="{00000000-0005-0000-0000-000050060000}"/>
    <cellStyle name="_F-Engine Order Summary Report  02-2008_STM - Max. capacity plant operation update on 30 Mar '10 R.02_02. POS Tanggal 02 Feb 2017_SEMENTARA" xfId="1987" xr:uid="{00000000-0005-0000-0000-000051060000}"/>
    <cellStyle name="_F-Engine Order Summary Report  02-2008_STM - Max. capacity plant operation update on 30 Mar '10 R.02_04.Achievement_New_genba_for April 2015_Rev1" xfId="1988" xr:uid="{00000000-0005-0000-0000-000052060000}"/>
    <cellStyle name="_F-Engine Order Summary Report  02-2008_STM - Max. capacity plant operation update on 30 Mar '10 R.02_11. POS Tanggal 11 Feb 2017 Tent A1, AP, CC, EC," xfId="1989" xr:uid="{00000000-0005-0000-0000-000053060000}"/>
    <cellStyle name="_F-Engine Order Summary Report  02-2008_STM - Max. capacity plant operation update on 30 Mar '10 R.02_31. POS 31 July 15 - FIX-Rev2 W4" xfId="1990" xr:uid="{00000000-0005-0000-0000-000054060000}"/>
    <cellStyle name="_F-Engine Order Summary Report  02-2008_STM - Max. capacity plant operation update on 30 Mar '10 R.02_Book6" xfId="1991" xr:uid="{00000000-0005-0000-0000-000055060000}"/>
    <cellStyle name="_F-Engine Order Summary Report  02-2008_STM - Max. capacity plant operation update on 30 Mar '10 R.02_Delay Case" xfId="1992" xr:uid="{00000000-0005-0000-0000-000056060000}"/>
    <cellStyle name="_F-Engine Order Summary Report  02-2008_STM - Max. capacity plant operation update on 30 Mar '10 R.02_New Create_POS_All" xfId="282" xr:uid="{00000000-0005-0000-0000-000057060000}"/>
    <cellStyle name="_F-Engine Order Summary Report  02-2008_STM - Max. capacity plant operation update on 30 Mar '10 R.02_New Create_POS_All_02. POS Tanggal 02 Feb 2017_SEMENTARA" xfId="1993" xr:uid="{00000000-0005-0000-0000-000058060000}"/>
    <cellStyle name="_F-Engine Order Summary Report  02-2008_STM - Max. capacity plant operation update on 30 Mar '10 R.02_New Create_POS_All_11. POS Tanggal 11 Feb 2017 Tent A1, AP, CC, EC," xfId="1994" xr:uid="{00000000-0005-0000-0000-000059060000}"/>
    <cellStyle name="_F-Engine Order Summary Report  02-2008_STM - Max. capacity plant operation update on 30 Mar '10 R.02_proggres packing  vanning 18 Oct '15_Night" xfId="1995" xr:uid="{00000000-0005-0000-0000-00005A060000}"/>
    <cellStyle name="_F-Engine Order Summary Report  02-2008_STM - Max. capacity plant operation update on 30 Mar '10 R.02_proggres packing &amp; vanning 18 Oct '15_Night" xfId="1996" xr:uid="{00000000-0005-0000-0000-00005B060000}"/>
    <cellStyle name="_F-Engine Order Summary Report  02-2008_STM - Max. capacity plant operation update on 30 Mar '10 R.02_Progres packing &amp; vanning 30 Jul '15_Night" xfId="1997" xr:uid="{00000000-0005-0000-0000-00005C060000}"/>
    <cellStyle name="_F-Engine Order Summary Report  02-2008_STM - Max. capacity plant operation update on 30 Mar '10 R.02_Progress packing &amp; vanning 07 December 2015_Day" xfId="1998" xr:uid="{00000000-0005-0000-0000-00005D060000}"/>
    <cellStyle name="_F-Engine Order Summary Report  02-2008_STM - Max. capacity plant operation update on 30 Mar '10 R.02_Sheet1" xfId="1999" xr:uid="{00000000-0005-0000-0000-00005E060000}"/>
    <cellStyle name="_F-Engine Order Summary Report  02-2008_STM - Max. capacity plant operation update on 30 Mar '10 R.02_Status dvp" xfId="2000" xr:uid="{00000000-0005-0000-0000-00005F060000}"/>
    <cellStyle name="_F-Engine Order Summary Report  02-2008_STM - Max. capacity plant operation update on 30 Mar '10 R.02_VANNING" xfId="2001" xr:uid="{00000000-0005-0000-0000-000060060000}"/>
    <cellStyle name="_F-Engine Order Summary Report  02-2008_VANNING" xfId="2002" xr:uid="{00000000-0005-0000-0000-000061060000}"/>
    <cellStyle name="_F-Engine Order Summary Report 11-2007" xfId="283" xr:uid="{00000000-0005-0000-0000-000062060000}"/>
    <cellStyle name="_F-Engine Order Summary Report 11-2007_02. POS Tanggal 02 Feb 2017_SEMENTARA" xfId="2003" xr:uid="{00000000-0005-0000-0000-000063060000}"/>
    <cellStyle name="_F-Engine Order Summary Report 11-2007_04.Achievement_New_genba_for April 2015_Rev1" xfId="2004" xr:uid="{00000000-0005-0000-0000-000064060000}"/>
    <cellStyle name="_F-Engine Order Summary Report 11-2007_11. POS Tanggal 11 Feb 2017 Tent A1, AP, CC, EC," xfId="2005" xr:uid="{00000000-0005-0000-0000-000065060000}"/>
    <cellStyle name="_F-Engine Order Summary Report 11-2007_31. POS 31 July 15 - FIX-Rev2 W4" xfId="2006" xr:uid="{00000000-0005-0000-0000-000066060000}"/>
    <cellStyle name="_F-Engine Order Summary Report 11-2007_Book6" xfId="2007" xr:uid="{00000000-0005-0000-0000-000067060000}"/>
    <cellStyle name="_F-Engine Order Summary Report 11-2007_Coordinator meeting (17Aug09)" xfId="284" xr:uid="{00000000-0005-0000-0000-000068060000}"/>
    <cellStyle name="_F-Engine Order Summary Report 11-2007_Coordinator meeting (17Aug09)_02. POS Tanggal 02 Feb 2017_SEMENTARA" xfId="2008" xr:uid="{00000000-0005-0000-0000-000069060000}"/>
    <cellStyle name="_F-Engine Order Summary Report 11-2007_Coordinator meeting (17Aug09)_04.Achievement_New_genba_for April 2015_Rev1" xfId="2009" xr:uid="{00000000-0005-0000-0000-00006A060000}"/>
    <cellStyle name="_F-Engine Order Summary Report 11-2007_Coordinator meeting (17Aug09)_11. POS Tanggal 11 Feb 2017 Tent A1, AP, CC, EC," xfId="2010" xr:uid="{00000000-0005-0000-0000-00006B060000}"/>
    <cellStyle name="_F-Engine Order Summary Report 11-2007_Coordinator meeting (17Aug09)_31. POS 31 July 15 - FIX-Rev2 W4" xfId="2011" xr:uid="{00000000-0005-0000-0000-00006C060000}"/>
    <cellStyle name="_F-Engine Order Summary Report 11-2007_Coordinator meeting (17Aug09)_Book6" xfId="2012" xr:uid="{00000000-0005-0000-0000-00006D060000}"/>
    <cellStyle name="_F-Engine Order Summary Report 11-2007_Coordinator meeting (17Aug09)_Delay Case" xfId="2013" xr:uid="{00000000-0005-0000-0000-00006E060000}"/>
    <cellStyle name="_F-Engine Order Summary Report 11-2007_Coordinator meeting (17Aug09)_New Create_POS_All" xfId="285" xr:uid="{00000000-0005-0000-0000-00006F060000}"/>
    <cellStyle name="_F-Engine Order Summary Report 11-2007_Coordinator meeting (17Aug09)_New Create_POS_All_02. POS Tanggal 02 Feb 2017_SEMENTARA" xfId="2014" xr:uid="{00000000-0005-0000-0000-000070060000}"/>
    <cellStyle name="_F-Engine Order Summary Report 11-2007_Coordinator meeting (17Aug09)_New Create_POS_All_11. POS Tanggal 11 Feb 2017 Tent A1, AP, CC, EC," xfId="2015" xr:uid="{00000000-0005-0000-0000-000071060000}"/>
    <cellStyle name="_F-Engine Order Summary Report 11-2007_Coordinator meeting (17Aug09)_proggres packing  vanning 18 Oct '15_Night" xfId="2016" xr:uid="{00000000-0005-0000-0000-000072060000}"/>
    <cellStyle name="_F-Engine Order Summary Report 11-2007_Coordinator meeting (17Aug09)_proggres packing &amp; vanning 18 Oct '15_Night" xfId="2017" xr:uid="{00000000-0005-0000-0000-000073060000}"/>
    <cellStyle name="_F-Engine Order Summary Report 11-2007_Coordinator meeting (17Aug09)_Progres packing &amp; vanning 30 Jul '15_Night" xfId="2018" xr:uid="{00000000-0005-0000-0000-000074060000}"/>
    <cellStyle name="_F-Engine Order Summary Report 11-2007_Coordinator meeting (17Aug09)_Progress packing &amp; vanning 07 December 2015_Day" xfId="2019" xr:uid="{00000000-0005-0000-0000-000075060000}"/>
    <cellStyle name="_F-Engine Order Summary Report 11-2007_Coordinator meeting (17Aug09)_Sheet1" xfId="2020" xr:uid="{00000000-0005-0000-0000-000076060000}"/>
    <cellStyle name="_F-Engine Order Summary Report 11-2007_Coordinator meeting (17Aug09)_Status dvp" xfId="2021" xr:uid="{00000000-0005-0000-0000-000077060000}"/>
    <cellStyle name="_F-Engine Order Summary Report 11-2007_Coordinator meeting (17Aug09)_VANNING" xfId="2022" xr:uid="{00000000-0005-0000-0000-000078060000}"/>
    <cellStyle name="_F-Engine Order Summary Report 11-2007_Coordinator meeting (21-Sep-09)" xfId="286" xr:uid="{00000000-0005-0000-0000-000079060000}"/>
    <cellStyle name="_F-Engine Order Summary Report 11-2007_Coordinator meeting (21-Sep-09).xls 2J" xfId="287" xr:uid="{00000000-0005-0000-0000-00007A060000}"/>
    <cellStyle name="_F-Engine Order Summary Report 11-2007_Coordinator meeting (21-Sep-09).xls 2J_02. POS Tanggal 02 Feb 2017_SEMENTARA" xfId="2023" xr:uid="{00000000-0005-0000-0000-00007B060000}"/>
    <cellStyle name="_F-Engine Order Summary Report 11-2007_Coordinator meeting (21-Sep-09).xls 2J_04.Achievement_New_genba_for April 2015_Rev1" xfId="2024" xr:uid="{00000000-0005-0000-0000-00007C060000}"/>
    <cellStyle name="_F-Engine Order Summary Report 11-2007_Coordinator meeting (21-Sep-09).xls 2J_11. POS Tanggal 11 Feb 2017 Tent A1, AP, CC, EC," xfId="2025" xr:uid="{00000000-0005-0000-0000-00007D060000}"/>
    <cellStyle name="_F-Engine Order Summary Report 11-2007_Coordinator meeting (21-Sep-09).xls 2J_31. POS 31 July 15 - FIX-Rev2 W4" xfId="2026" xr:uid="{00000000-0005-0000-0000-00007E060000}"/>
    <cellStyle name="_F-Engine Order Summary Report 11-2007_Coordinator meeting (21-Sep-09).xls 2J_Book6" xfId="2027" xr:uid="{00000000-0005-0000-0000-00007F060000}"/>
    <cellStyle name="_F-Engine Order Summary Report 11-2007_Coordinator meeting (21-Sep-09).xls 2J_Delay Case" xfId="2028" xr:uid="{00000000-0005-0000-0000-000080060000}"/>
    <cellStyle name="_F-Engine Order Summary Report 11-2007_Coordinator meeting (21-Sep-09).xls 2J_New Create_POS_All" xfId="288" xr:uid="{00000000-0005-0000-0000-000081060000}"/>
    <cellStyle name="_F-Engine Order Summary Report 11-2007_Coordinator meeting (21-Sep-09).xls 2J_New Create_POS_All_02. POS Tanggal 02 Feb 2017_SEMENTARA" xfId="2029" xr:uid="{00000000-0005-0000-0000-000082060000}"/>
    <cellStyle name="_F-Engine Order Summary Report 11-2007_Coordinator meeting (21-Sep-09).xls 2J_New Create_POS_All_11. POS Tanggal 11 Feb 2017 Tent A1, AP, CC, EC," xfId="2030" xr:uid="{00000000-0005-0000-0000-000083060000}"/>
    <cellStyle name="_F-Engine Order Summary Report 11-2007_Coordinator meeting (21-Sep-09).xls 2J_proggres packing  vanning 18 Oct '15_Night" xfId="2031" xr:uid="{00000000-0005-0000-0000-000084060000}"/>
    <cellStyle name="_F-Engine Order Summary Report 11-2007_Coordinator meeting (21-Sep-09).xls 2J_proggres packing &amp; vanning 18 Oct '15_Night" xfId="2032" xr:uid="{00000000-0005-0000-0000-000085060000}"/>
    <cellStyle name="_F-Engine Order Summary Report 11-2007_Coordinator meeting (21-Sep-09).xls 2J_Progres packing &amp; vanning 30 Jul '15_Night" xfId="2033" xr:uid="{00000000-0005-0000-0000-000086060000}"/>
    <cellStyle name="_F-Engine Order Summary Report 11-2007_Coordinator meeting (21-Sep-09).xls 2J_Progress packing &amp; vanning 07 December 2015_Day" xfId="2034" xr:uid="{00000000-0005-0000-0000-000087060000}"/>
    <cellStyle name="_F-Engine Order Summary Report 11-2007_Coordinator meeting (21-Sep-09).xls 2J_Sheet1" xfId="2035" xr:uid="{00000000-0005-0000-0000-000088060000}"/>
    <cellStyle name="_F-Engine Order Summary Report 11-2007_Coordinator meeting (21-Sep-09).xls 2J_Status dvp" xfId="2036" xr:uid="{00000000-0005-0000-0000-000089060000}"/>
    <cellStyle name="_F-Engine Order Summary Report 11-2007_Coordinator meeting (21-Sep-09).xls 2J_VANNING" xfId="2037" xr:uid="{00000000-0005-0000-0000-00008A060000}"/>
    <cellStyle name="_F-Engine Order Summary Report 11-2007_Coordinator meeting (21-Sep-09)_02. POS Tanggal 02 Feb 2017_SEMENTARA" xfId="2038" xr:uid="{00000000-0005-0000-0000-00008B060000}"/>
    <cellStyle name="_F-Engine Order Summary Report 11-2007_Coordinator meeting (21-Sep-09)_04.Achievement_New_genba_for April 2015_Rev1" xfId="2039" xr:uid="{00000000-0005-0000-0000-00008C060000}"/>
    <cellStyle name="_F-Engine Order Summary Report 11-2007_Coordinator meeting (21-Sep-09)_11. POS Tanggal 11 Feb 2017 Tent A1, AP, CC, EC," xfId="2040" xr:uid="{00000000-0005-0000-0000-00008D060000}"/>
    <cellStyle name="_F-Engine Order Summary Report 11-2007_Coordinator meeting (21-Sep-09)_31. POS 31 July 15 - FIX-Rev2 W4" xfId="2041" xr:uid="{00000000-0005-0000-0000-00008E060000}"/>
    <cellStyle name="_F-Engine Order Summary Report 11-2007_Coordinator meeting (21-Sep-09)_Book6" xfId="2042" xr:uid="{00000000-0005-0000-0000-00008F060000}"/>
    <cellStyle name="_F-Engine Order Summary Report 11-2007_Coordinator meeting (21-Sep-09)_Delay Case" xfId="2043" xr:uid="{00000000-0005-0000-0000-000090060000}"/>
    <cellStyle name="_F-Engine Order Summary Report 11-2007_Coordinator meeting (21-Sep-09)_New Create_POS_All" xfId="289" xr:uid="{00000000-0005-0000-0000-000091060000}"/>
    <cellStyle name="_F-Engine Order Summary Report 11-2007_Coordinator meeting (21-Sep-09)_New Create_POS_All_02. POS Tanggal 02 Feb 2017_SEMENTARA" xfId="2044" xr:uid="{00000000-0005-0000-0000-000092060000}"/>
    <cellStyle name="_F-Engine Order Summary Report 11-2007_Coordinator meeting (21-Sep-09)_New Create_POS_All_11. POS Tanggal 11 Feb 2017 Tent A1, AP, CC, EC," xfId="2045" xr:uid="{00000000-0005-0000-0000-000093060000}"/>
    <cellStyle name="_F-Engine Order Summary Report 11-2007_Coordinator meeting (21-Sep-09)_proggres packing  vanning 18 Oct '15_Night" xfId="2046" xr:uid="{00000000-0005-0000-0000-000094060000}"/>
    <cellStyle name="_F-Engine Order Summary Report 11-2007_Coordinator meeting (21-Sep-09)_proggres packing &amp; vanning 18 Oct '15_Night" xfId="2047" xr:uid="{00000000-0005-0000-0000-000095060000}"/>
    <cellStyle name="_F-Engine Order Summary Report 11-2007_Coordinator meeting (21-Sep-09)_Progres packing &amp; vanning 30 Jul '15_Night" xfId="2048" xr:uid="{00000000-0005-0000-0000-000096060000}"/>
    <cellStyle name="_F-Engine Order Summary Report 11-2007_Coordinator meeting (21-Sep-09)_Progress packing &amp; vanning 07 December 2015_Day" xfId="2049" xr:uid="{00000000-0005-0000-0000-000097060000}"/>
    <cellStyle name="_F-Engine Order Summary Report 11-2007_Coordinator meeting (21-Sep-09)_Sheet1" xfId="2050" xr:uid="{00000000-0005-0000-0000-000098060000}"/>
    <cellStyle name="_F-Engine Order Summary Report 11-2007_Coordinator meeting (21-Sep-09)_Status dvp" xfId="2051" xr:uid="{00000000-0005-0000-0000-000099060000}"/>
    <cellStyle name="_F-Engine Order Summary Report 11-2007_Coordinator meeting (21-Sep-09)_VANNING" xfId="2052" xr:uid="{00000000-0005-0000-0000-00009A060000}"/>
    <cellStyle name="_F-Engine Order Summary Report 11-2007_Delay Case" xfId="2053" xr:uid="{00000000-0005-0000-0000-00009B060000}"/>
    <cellStyle name="_F-Engine Order Summary Report 11-2007_New Create_POS_All" xfId="290" xr:uid="{00000000-0005-0000-0000-00009C060000}"/>
    <cellStyle name="_F-Engine Order Summary Report 11-2007_New Create_POS_All_02. POS Tanggal 02 Feb 2017_SEMENTARA" xfId="2054" xr:uid="{00000000-0005-0000-0000-00009D060000}"/>
    <cellStyle name="_F-Engine Order Summary Report 11-2007_New Create_POS_All_11. POS Tanggal 11 Feb 2017 Tent A1, AP, CC, EC," xfId="2055" xr:uid="{00000000-0005-0000-0000-00009E060000}"/>
    <cellStyle name="_F-Engine Order Summary Report 11-2007_Production guide base on D-8 update 24 Jun '09 R00" xfId="291" xr:uid="{00000000-0005-0000-0000-00009F060000}"/>
    <cellStyle name="_F-Engine Order Summary Report 11-2007_Production guide base on D-8 update 24 Jun '09 R00_02. POS Tanggal 02 Feb 2017_SEMENTARA" xfId="2056" xr:uid="{00000000-0005-0000-0000-0000A0060000}"/>
    <cellStyle name="_F-Engine Order Summary Report 11-2007_Production guide base on D-8 update 24 Jun '09 R00_04.Achievement_New_genba_for April 2015_Rev1" xfId="2057" xr:uid="{00000000-0005-0000-0000-0000A1060000}"/>
    <cellStyle name="_F-Engine Order Summary Report 11-2007_Production guide base on D-8 update 24 Jun '09 R00_11. POS Tanggal 11 Feb 2017 Tent A1, AP, CC, EC," xfId="2058" xr:uid="{00000000-0005-0000-0000-0000A2060000}"/>
    <cellStyle name="_F-Engine Order Summary Report 11-2007_Production guide base on D-8 update 24 Jun '09 R00_31. POS 31 July 15 - FIX-Rev2 W4" xfId="2059" xr:uid="{00000000-0005-0000-0000-0000A3060000}"/>
    <cellStyle name="_F-Engine Order Summary Report 11-2007_Production guide base on D-8 update 24 Jun '09 R00_Book6" xfId="2060" xr:uid="{00000000-0005-0000-0000-0000A4060000}"/>
    <cellStyle name="_F-Engine Order Summary Report 11-2007_Production guide base on D-8 update 24 Jun '09 R00_Delay Case" xfId="2061" xr:uid="{00000000-0005-0000-0000-0000A5060000}"/>
    <cellStyle name="_F-Engine Order Summary Report 11-2007_Production guide base on D-8 update 24 Jun '09 R00_New Create_POS_All" xfId="292" xr:uid="{00000000-0005-0000-0000-0000A6060000}"/>
    <cellStyle name="_F-Engine Order Summary Report 11-2007_Production guide base on D-8 update 24 Jun '09 R00_New Create_POS_All_02. POS Tanggal 02 Feb 2017_SEMENTARA" xfId="2062" xr:uid="{00000000-0005-0000-0000-0000A7060000}"/>
    <cellStyle name="_F-Engine Order Summary Report 11-2007_Production guide base on D-8 update 24 Jun '09 R00_New Create_POS_All_11. POS Tanggal 11 Feb 2017 Tent A1, AP, CC, EC," xfId="2063" xr:uid="{00000000-0005-0000-0000-0000A8060000}"/>
    <cellStyle name="_F-Engine Order Summary Report 11-2007_Production guide base on D-8 update 24 Jun '09 R00_proggres packing  vanning 18 Oct '15_Night" xfId="2064" xr:uid="{00000000-0005-0000-0000-0000A9060000}"/>
    <cellStyle name="_F-Engine Order Summary Report 11-2007_Production guide base on D-8 update 24 Jun '09 R00_proggres packing &amp; vanning 18 Oct '15_Night" xfId="2065" xr:uid="{00000000-0005-0000-0000-0000AA060000}"/>
    <cellStyle name="_F-Engine Order Summary Report 11-2007_Production guide base on D-8 update 24 Jun '09 R00_Progres packing &amp; vanning 30 Jul '15_Night" xfId="2066" xr:uid="{00000000-0005-0000-0000-0000AB060000}"/>
    <cellStyle name="_F-Engine Order Summary Report 11-2007_Production guide base on D-8 update 24 Jun '09 R00_Progress packing &amp; vanning 07 December 2015_Day" xfId="2067" xr:uid="{00000000-0005-0000-0000-0000AC060000}"/>
    <cellStyle name="_F-Engine Order Summary Report 11-2007_Production guide base on D-8 update 24 Jun '09 R00_Sheet1" xfId="2068" xr:uid="{00000000-0005-0000-0000-0000AD060000}"/>
    <cellStyle name="_F-Engine Order Summary Report 11-2007_Production guide base on D-8 update 24 Jun '09 R00_Status dvp" xfId="2069" xr:uid="{00000000-0005-0000-0000-0000AE060000}"/>
    <cellStyle name="_F-Engine Order Summary Report 11-2007_Production guide base on D-8 update 24 Jun '09 R00_VANNING" xfId="2070" xr:uid="{00000000-0005-0000-0000-0000AF060000}"/>
    <cellStyle name="_F-Engine Order Summary Report 11-2007_proggres packing  vanning 18 Oct '15_Night" xfId="2071" xr:uid="{00000000-0005-0000-0000-0000B0060000}"/>
    <cellStyle name="_F-Engine Order Summary Report 11-2007_proggres packing &amp; vanning 18 Oct '15_Night" xfId="2072" xr:uid="{00000000-0005-0000-0000-0000B1060000}"/>
    <cellStyle name="_F-Engine Order Summary Report 11-2007_Progres packing &amp; vanning 30 Jul '15_Night" xfId="2073" xr:uid="{00000000-0005-0000-0000-0000B2060000}"/>
    <cellStyle name="_F-Engine Order Summary Report 11-2007_Progress packing &amp; vanning 07 December 2015_Day" xfId="2074" xr:uid="{00000000-0005-0000-0000-0000B3060000}"/>
    <cellStyle name="_F-Engine Order Summary Report 11-2007_Sheet1" xfId="2075" xr:uid="{00000000-0005-0000-0000-0000B4060000}"/>
    <cellStyle name="_F-Engine Order Summary Report 11-2007_Status dvp" xfId="2076" xr:uid="{00000000-0005-0000-0000-0000B5060000}"/>
    <cellStyle name="_F-Engine Order Summary Report 11-2007_STM - Max. capacity plant operation update on 30 Mar '10 R.02" xfId="293" xr:uid="{00000000-0005-0000-0000-0000B6060000}"/>
    <cellStyle name="_F-Engine Order Summary Report 11-2007_STM - Max. capacity plant operation update on 30 Mar '10 R.02_02. POS Tanggal 02 Feb 2017_SEMENTARA" xfId="2077" xr:uid="{00000000-0005-0000-0000-0000B7060000}"/>
    <cellStyle name="_F-Engine Order Summary Report 11-2007_STM - Max. capacity plant operation update on 30 Mar '10 R.02_04.Achievement_New_genba_for April 2015_Rev1" xfId="2078" xr:uid="{00000000-0005-0000-0000-0000B8060000}"/>
    <cellStyle name="_F-Engine Order Summary Report 11-2007_STM - Max. capacity plant operation update on 30 Mar '10 R.02_11. POS Tanggal 11 Feb 2017 Tent A1, AP, CC, EC," xfId="2079" xr:uid="{00000000-0005-0000-0000-0000B9060000}"/>
    <cellStyle name="_F-Engine Order Summary Report 11-2007_STM - Max. capacity plant operation update on 30 Mar '10 R.02_31. POS 31 July 15 - FIX-Rev2 W4" xfId="2080" xr:uid="{00000000-0005-0000-0000-0000BA060000}"/>
    <cellStyle name="_F-Engine Order Summary Report 11-2007_STM - Max. capacity plant operation update on 30 Mar '10 R.02_Book6" xfId="2081" xr:uid="{00000000-0005-0000-0000-0000BB060000}"/>
    <cellStyle name="_F-Engine Order Summary Report 11-2007_STM - Max. capacity plant operation update on 30 Mar '10 R.02_Delay Case" xfId="2082" xr:uid="{00000000-0005-0000-0000-0000BC060000}"/>
    <cellStyle name="_F-Engine Order Summary Report 11-2007_STM - Max. capacity plant operation update on 30 Mar '10 R.02_New Create_POS_All" xfId="294" xr:uid="{00000000-0005-0000-0000-0000BD060000}"/>
    <cellStyle name="_F-Engine Order Summary Report 11-2007_STM - Max. capacity plant operation update on 30 Mar '10 R.02_New Create_POS_All_02. POS Tanggal 02 Feb 2017_SEMENTARA" xfId="2083" xr:uid="{00000000-0005-0000-0000-0000BE060000}"/>
    <cellStyle name="_F-Engine Order Summary Report 11-2007_STM - Max. capacity plant operation update on 30 Mar '10 R.02_New Create_POS_All_11. POS Tanggal 11 Feb 2017 Tent A1, AP, CC, EC," xfId="2084" xr:uid="{00000000-0005-0000-0000-0000BF060000}"/>
    <cellStyle name="_F-Engine Order Summary Report 11-2007_STM - Max. capacity plant operation update on 30 Mar '10 R.02_proggres packing  vanning 18 Oct '15_Night" xfId="2085" xr:uid="{00000000-0005-0000-0000-0000C0060000}"/>
    <cellStyle name="_F-Engine Order Summary Report 11-2007_STM - Max. capacity plant operation update on 30 Mar '10 R.02_proggres packing &amp; vanning 18 Oct '15_Night" xfId="2086" xr:uid="{00000000-0005-0000-0000-0000C1060000}"/>
    <cellStyle name="_F-Engine Order Summary Report 11-2007_STM - Max. capacity plant operation update on 30 Mar '10 R.02_Progres packing &amp; vanning 30 Jul '15_Night" xfId="2087" xr:uid="{00000000-0005-0000-0000-0000C2060000}"/>
    <cellStyle name="_F-Engine Order Summary Report 11-2007_STM - Max. capacity plant operation update on 30 Mar '10 R.02_Progress packing &amp; vanning 07 December 2015_Day" xfId="2088" xr:uid="{00000000-0005-0000-0000-0000C3060000}"/>
    <cellStyle name="_F-Engine Order Summary Report 11-2007_STM - Max. capacity plant operation update on 30 Mar '10 R.02_Sheet1" xfId="2089" xr:uid="{00000000-0005-0000-0000-0000C4060000}"/>
    <cellStyle name="_F-Engine Order Summary Report 11-2007_STM - Max. capacity plant operation update on 30 Mar '10 R.02_Status dvp" xfId="2090" xr:uid="{00000000-0005-0000-0000-0000C5060000}"/>
    <cellStyle name="_F-Engine Order Summary Report 11-2007_STM - Max. capacity plant operation update on 30 Mar '10 R.02_VANNING" xfId="2091" xr:uid="{00000000-0005-0000-0000-0000C6060000}"/>
    <cellStyle name="_F-Engine Order Summary Report 11-2007_VANNING" xfId="2092" xr:uid="{00000000-0005-0000-0000-0000C7060000}"/>
    <cellStyle name="_F-Engine Order Summary Report 12-2007" xfId="295" xr:uid="{00000000-0005-0000-0000-0000C8060000}"/>
    <cellStyle name="_F-Engine Order Summary Report 12-2007_02. POS Tanggal 02 Feb 2017_SEMENTARA" xfId="2093" xr:uid="{00000000-0005-0000-0000-0000C9060000}"/>
    <cellStyle name="_F-Engine Order Summary Report 12-2007_04.Achievement_New_genba_for April 2015_Rev1" xfId="2094" xr:uid="{00000000-0005-0000-0000-0000CA060000}"/>
    <cellStyle name="_F-Engine Order Summary Report 12-2007_11. POS Tanggal 11 Feb 2017 Tent A1, AP, CC, EC," xfId="2095" xr:uid="{00000000-0005-0000-0000-0000CB060000}"/>
    <cellStyle name="_F-Engine Order Summary Report 12-2007_31. POS 31 July 15 - FIX-Rev2 W4" xfId="2096" xr:uid="{00000000-0005-0000-0000-0000CC060000}"/>
    <cellStyle name="_F-Engine Order Summary Report 12-2007_Book6" xfId="2097" xr:uid="{00000000-0005-0000-0000-0000CD060000}"/>
    <cellStyle name="_F-Engine Order Summary Report 12-2007_Coordinator meeting (17Aug09)" xfId="296" xr:uid="{00000000-0005-0000-0000-0000CE060000}"/>
    <cellStyle name="_F-Engine Order Summary Report 12-2007_Coordinator meeting (17Aug09)_02. POS Tanggal 02 Feb 2017_SEMENTARA" xfId="2098" xr:uid="{00000000-0005-0000-0000-0000CF060000}"/>
    <cellStyle name="_F-Engine Order Summary Report 12-2007_Coordinator meeting (17Aug09)_04.Achievement_New_genba_for April 2015_Rev1" xfId="2099" xr:uid="{00000000-0005-0000-0000-0000D0060000}"/>
    <cellStyle name="_F-Engine Order Summary Report 12-2007_Coordinator meeting (17Aug09)_11. POS Tanggal 11 Feb 2017 Tent A1, AP, CC, EC," xfId="2100" xr:uid="{00000000-0005-0000-0000-0000D1060000}"/>
    <cellStyle name="_F-Engine Order Summary Report 12-2007_Coordinator meeting (17Aug09)_31. POS 31 July 15 - FIX-Rev2 W4" xfId="2101" xr:uid="{00000000-0005-0000-0000-0000D2060000}"/>
    <cellStyle name="_F-Engine Order Summary Report 12-2007_Coordinator meeting (17Aug09)_Book6" xfId="2102" xr:uid="{00000000-0005-0000-0000-0000D3060000}"/>
    <cellStyle name="_F-Engine Order Summary Report 12-2007_Coordinator meeting (17Aug09)_Delay Case" xfId="2103" xr:uid="{00000000-0005-0000-0000-0000D4060000}"/>
    <cellStyle name="_F-Engine Order Summary Report 12-2007_Coordinator meeting (17Aug09)_New Create_POS_All" xfId="297" xr:uid="{00000000-0005-0000-0000-0000D5060000}"/>
    <cellStyle name="_F-Engine Order Summary Report 12-2007_Coordinator meeting (17Aug09)_New Create_POS_All_02. POS Tanggal 02 Feb 2017_SEMENTARA" xfId="2104" xr:uid="{00000000-0005-0000-0000-0000D6060000}"/>
    <cellStyle name="_F-Engine Order Summary Report 12-2007_Coordinator meeting (17Aug09)_New Create_POS_All_11. POS Tanggal 11 Feb 2017 Tent A1, AP, CC, EC," xfId="2105" xr:uid="{00000000-0005-0000-0000-0000D7060000}"/>
    <cellStyle name="_F-Engine Order Summary Report 12-2007_Coordinator meeting (17Aug09)_proggres packing  vanning 18 Oct '15_Night" xfId="2106" xr:uid="{00000000-0005-0000-0000-0000D8060000}"/>
    <cellStyle name="_F-Engine Order Summary Report 12-2007_Coordinator meeting (17Aug09)_proggres packing &amp; vanning 18 Oct '15_Night" xfId="2107" xr:uid="{00000000-0005-0000-0000-0000D9060000}"/>
    <cellStyle name="_F-Engine Order Summary Report 12-2007_Coordinator meeting (17Aug09)_Progres packing &amp; vanning 30 Jul '15_Night" xfId="2108" xr:uid="{00000000-0005-0000-0000-0000DA060000}"/>
    <cellStyle name="_F-Engine Order Summary Report 12-2007_Coordinator meeting (17Aug09)_Progress packing &amp; vanning 07 December 2015_Day" xfId="2109" xr:uid="{00000000-0005-0000-0000-0000DB060000}"/>
    <cellStyle name="_F-Engine Order Summary Report 12-2007_Coordinator meeting (17Aug09)_Sheet1" xfId="2110" xr:uid="{00000000-0005-0000-0000-0000DC060000}"/>
    <cellStyle name="_F-Engine Order Summary Report 12-2007_Coordinator meeting (17Aug09)_Status dvp" xfId="2111" xr:uid="{00000000-0005-0000-0000-0000DD060000}"/>
    <cellStyle name="_F-Engine Order Summary Report 12-2007_Coordinator meeting (17Aug09)_VANNING" xfId="2112" xr:uid="{00000000-0005-0000-0000-0000DE060000}"/>
    <cellStyle name="_F-Engine Order Summary Report 12-2007_Coordinator meeting (21-Sep-09)" xfId="298" xr:uid="{00000000-0005-0000-0000-0000DF060000}"/>
    <cellStyle name="_F-Engine Order Summary Report 12-2007_Coordinator meeting (21-Sep-09).xls 2J" xfId="299" xr:uid="{00000000-0005-0000-0000-0000E0060000}"/>
    <cellStyle name="_F-Engine Order Summary Report 12-2007_Coordinator meeting (21-Sep-09).xls 2J_02. POS Tanggal 02 Feb 2017_SEMENTARA" xfId="2113" xr:uid="{00000000-0005-0000-0000-0000E1060000}"/>
    <cellStyle name="_F-Engine Order Summary Report 12-2007_Coordinator meeting (21-Sep-09).xls 2J_04.Achievement_New_genba_for April 2015_Rev1" xfId="2114" xr:uid="{00000000-0005-0000-0000-0000E2060000}"/>
    <cellStyle name="_F-Engine Order Summary Report 12-2007_Coordinator meeting (21-Sep-09).xls 2J_11. POS Tanggal 11 Feb 2017 Tent A1, AP, CC, EC," xfId="2115" xr:uid="{00000000-0005-0000-0000-0000E3060000}"/>
    <cellStyle name="_F-Engine Order Summary Report 12-2007_Coordinator meeting (21-Sep-09).xls 2J_31. POS 31 July 15 - FIX-Rev2 W4" xfId="2116" xr:uid="{00000000-0005-0000-0000-0000E4060000}"/>
    <cellStyle name="_F-Engine Order Summary Report 12-2007_Coordinator meeting (21-Sep-09).xls 2J_Book6" xfId="2117" xr:uid="{00000000-0005-0000-0000-0000E5060000}"/>
    <cellStyle name="_F-Engine Order Summary Report 12-2007_Coordinator meeting (21-Sep-09).xls 2J_Delay Case" xfId="2118" xr:uid="{00000000-0005-0000-0000-0000E6060000}"/>
    <cellStyle name="_F-Engine Order Summary Report 12-2007_Coordinator meeting (21-Sep-09).xls 2J_New Create_POS_All" xfId="300" xr:uid="{00000000-0005-0000-0000-0000E7060000}"/>
    <cellStyle name="_F-Engine Order Summary Report 12-2007_Coordinator meeting (21-Sep-09).xls 2J_New Create_POS_All_02. POS Tanggal 02 Feb 2017_SEMENTARA" xfId="2119" xr:uid="{00000000-0005-0000-0000-0000E8060000}"/>
    <cellStyle name="_F-Engine Order Summary Report 12-2007_Coordinator meeting (21-Sep-09).xls 2J_New Create_POS_All_11. POS Tanggal 11 Feb 2017 Tent A1, AP, CC, EC," xfId="2120" xr:uid="{00000000-0005-0000-0000-0000E9060000}"/>
    <cellStyle name="_F-Engine Order Summary Report 12-2007_Coordinator meeting (21-Sep-09).xls 2J_proggres packing  vanning 18 Oct '15_Night" xfId="2121" xr:uid="{00000000-0005-0000-0000-0000EA060000}"/>
    <cellStyle name="_F-Engine Order Summary Report 12-2007_Coordinator meeting (21-Sep-09).xls 2J_proggres packing &amp; vanning 18 Oct '15_Night" xfId="2122" xr:uid="{00000000-0005-0000-0000-0000EB060000}"/>
    <cellStyle name="_F-Engine Order Summary Report 12-2007_Coordinator meeting (21-Sep-09).xls 2J_Progres packing &amp; vanning 30 Jul '15_Night" xfId="2123" xr:uid="{00000000-0005-0000-0000-0000EC060000}"/>
    <cellStyle name="_F-Engine Order Summary Report 12-2007_Coordinator meeting (21-Sep-09).xls 2J_Progress packing &amp; vanning 07 December 2015_Day" xfId="2124" xr:uid="{00000000-0005-0000-0000-0000ED060000}"/>
    <cellStyle name="_F-Engine Order Summary Report 12-2007_Coordinator meeting (21-Sep-09).xls 2J_Sheet1" xfId="2125" xr:uid="{00000000-0005-0000-0000-0000EE060000}"/>
    <cellStyle name="_F-Engine Order Summary Report 12-2007_Coordinator meeting (21-Sep-09).xls 2J_Status dvp" xfId="2126" xr:uid="{00000000-0005-0000-0000-0000EF060000}"/>
    <cellStyle name="_F-Engine Order Summary Report 12-2007_Coordinator meeting (21-Sep-09).xls 2J_VANNING" xfId="2127" xr:uid="{00000000-0005-0000-0000-0000F0060000}"/>
    <cellStyle name="_F-Engine Order Summary Report 12-2007_Coordinator meeting (21-Sep-09)_02. POS Tanggal 02 Feb 2017_SEMENTARA" xfId="2128" xr:uid="{00000000-0005-0000-0000-0000F1060000}"/>
    <cellStyle name="_F-Engine Order Summary Report 12-2007_Coordinator meeting (21-Sep-09)_04.Achievement_New_genba_for April 2015_Rev1" xfId="2129" xr:uid="{00000000-0005-0000-0000-0000F2060000}"/>
    <cellStyle name="_F-Engine Order Summary Report 12-2007_Coordinator meeting (21-Sep-09)_11. POS Tanggal 11 Feb 2017 Tent A1, AP, CC, EC," xfId="2130" xr:uid="{00000000-0005-0000-0000-0000F3060000}"/>
    <cellStyle name="_F-Engine Order Summary Report 12-2007_Coordinator meeting (21-Sep-09)_31. POS 31 July 15 - FIX-Rev2 W4" xfId="2131" xr:uid="{00000000-0005-0000-0000-0000F4060000}"/>
    <cellStyle name="_F-Engine Order Summary Report 12-2007_Coordinator meeting (21-Sep-09)_Book6" xfId="2132" xr:uid="{00000000-0005-0000-0000-0000F5060000}"/>
    <cellStyle name="_F-Engine Order Summary Report 12-2007_Coordinator meeting (21-Sep-09)_Delay Case" xfId="2133" xr:uid="{00000000-0005-0000-0000-0000F6060000}"/>
    <cellStyle name="_F-Engine Order Summary Report 12-2007_Coordinator meeting (21-Sep-09)_New Create_POS_All" xfId="301" xr:uid="{00000000-0005-0000-0000-0000F7060000}"/>
    <cellStyle name="_F-Engine Order Summary Report 12-2007_Coordinator meeting (21-Sep-09)_New Create_POS_All_02. POS Tanggal 02 Feb 2017_SEMENTARA" xfId="2134" xr:uid="{00000000-0005-0000-0000-0000F8060000}"/>
    <cellStyle name="_F-Engine Order Summary Report 12-2007_Coordinator meeting (21-Sep-09)_New Create_POS_All_11. POS Tanggal 11 Feb 2017 Tent A1, AP, CC, EC," xfId="2135" xr:uid="{00000000-0005-0000-0000-0000F9060000}"/>
    <cellStyle name="_F-Engine Order Summary Report 12-2007_Coordinator meeting (21-Sep-09)_proggres packing  vanning 18 Oct '15_Night" xfId="2136" xr:uid="{00000000-0005-0000-0000-0000FA060000}"/>
    <cellStyle name="_F-Engine Order Summary Report 12-2007_Coordinator meeting (21-Sep-09)_proggres packing &amp; vanning 18 Oct '15_Night" xfId="2137" xr:uid="{00000000-0005-0000-0000-0000FB060000}"/>
    <cellStyle name="_F-Engine Order Summary Report 12-2007_Coordinator meeting (21-Sep-09)_Progres packing &amp; vanning 30 Jul '15_Night" xfId="2138" xr:uid="{00000000-0005-0000-0000-0000FC060000}"/>
    <cellStyle name="_F-Engine Order Summary Report 12-2007_Coordinator meeting (21-Sep-09)_Progress packing &amp; vanning 07 December 2015_Day" xfId="2139" xr:uid="{00000000-0005-0000-0000-0000FD060000}"/>
    <cellStyle name="_F-Engine Order Summary Report 12-2007_Coordinator meeting (21-Sep-09)_Sheet1" xfId="2140" xr:uid="{00000000-0005-0000-0000-0000FE060000}"/>
    <cellStyle name="_F-Engine Order Summary Report 12-2007_Coordinator meeting (21-Sep-09)_Status dvp" xfId="2141" xr:uid="{00000000-0005-0000-0000-0000FF060000}"/>
    <cellStyle name="_F-Engine Order Summary Report 12-2007_Coordinator meeting (21-Sep-09)_VANNING" xfId="2142" xr:uid="{00000000-0005-0000-0000-000000070000}"/>
    <cellStyle name="_F-Engine Order Summary Report 12-2007_Delay Case" xfId="2143" xr:uid="{00000000-0005-0000-0000-000001070000}"/>
    <cellStyle name="_F-Engine Order Summary Report 12-2007_New Create_POS_All" xfId="302" xr:uid="{00000000-0005-0000-0000-000002070000}"/>
    <cellStyle name="_F-Engine Order Summary Report 12-2007_New Create_POS_All_02. POS Tanggal 02 Feb 2017_SEMENTARA" xfId="2144" xr:uid="{00000000-0005-0000-0000-000003070000}"/>
    <cellStyle name="_F-Engine Order Summary Report 12-2007_New Create_POS_All_11. POS Tanggal 11 Feb 2017 Tent A1, AP, CC, EC," xfId="2145" xr:uid="{00000000-0005-0000-0000-000004070000}"/>
    <cellStyle name="_F-Engine Order Summary Report 12-2007_Production guide base on D-8 update 24 Jun '09 R00" xfId="303" xr:uid="{00000000-0005-0000-0000-000005070000}"/>
    <cellStyle name="_F-Engine Order Summary Report 12-2007_Production guide base on D-8 update 24 Jun '09 R00_02. POS Tanggal 02 Feb 2017_SEMENTARA" xfId="2146" xr:uid="{00000000-0005-0000-0000-000006070000}"/>
    <cellStyle name="_F-Engine Order Summary Report 12-2007_Production guide base on D-8 update 24 Jun '09 R00_04.Achievement_New_genba_for April 2015_Rev1" xfId="2147" xr:uid="{00000000-0005-0000-0000-000007070000}"/>
    <cellStyle name="_F-Engine Order Summary Report 12-2007_Production guide base on D-8 update 24 Jun '09 R00_11. POS Tanggal 11 Feb 2017 Tent A1, AP, CC, EC," xfId="2148" xr:uid="{00000000-0005-0000-0000-000008070000}"/>
    <cellStyle name="_F-Engine Order Summary Report 12-2007_Production guide base on D-8 update 24 Jun '09 R00_31. POS 31 July 15 - FIX-Rev2 W4" xfId="2149" xr:uid="{00000000-0005-0000-0000-000009070000}"/>
    <cellStyle name="_F-Engine Order Summary Report 12-2007_Production guide base on D-8 update 24 Jun '09 R00_Book6" xfId="2150" xr:uid="{00000000-0005-0000-0000-00000A070000}"/>
    <cellStyle name="_F-Engine Order Summary Report 12-2007_Production guide base on D-8 update 24 Jun '09 R00_Delay Case" xfId="2151" xr:uid="{00000000-0005-0000-0000-00000B070000}"/>
    <cellStyle name="_F-Engine Order Summary Report 12-2007_Production guide base on D-8 update 24 Jun '09 R00_New Create_POS_All" xfId="304" xr:uid="{00000000-0005-0000-0000-00000C070000}"/>
    <cellStyle name="_F-Engine Order Summary Report 12-2007_Production guide base on D-8 update 24 Jun '09 R00_New Create_POS_All_02. POS Tanggal 02 Feb 2017_SEMENTARA" xfId="2152" xr:uid="{00000000-0005-0000-0000-00000D070000}"/>
    <cellStyle name="_F-Engine Order Summary Report 12-2007_Production guide base on D-8 update 24 Jun '09 R00_New Create_POS_All_11. POS Tanggal 11 Feb 2017 Tent A1, AP, CC, EC," xfId="2153" xr:uid="{00000000-0005-0000-0000-00000E070000}"/>
    <cellStyle name="_F-Engine Order Summary Report 12-2007_Production guide base on D-8 update 24 Jun '09 R00_proggres packing  vanning 18 Oct '15_Night" xfId="2154" xr:uid="{00000000-0005-0000-0000-00000F070000}"/>
    <cellStyle name="_F-Engine Order Summary Report 12-2007_Production guide base on D-8 update 24 Jun '09 R00_proggres packing &amp; vanning 18 Oct '15_Night" xfId="2155" xr:uid="{00000000-0005-0000-0000-000010070000}"/>
    <cellStyle name="_F-Engine Order Summary Report 12-2007_Production guide base on D-8 update 24 Jun '09 R00_Progres packing &amp; vanning 30 Jul '15_Night" xfId="2156" xr:uid="{00000000-0005-0000-0000-000011070000}"/>
    <cellStyle name="_F-Engine Order Summary Report 12-2007_Production guide base on D-8 update 24 Jun '09 R00_Progress packing &amp; vanning 07 December 2015_Day" xfId="2157" xr:uid="{00000000-0005-0000-0000-000012070000}"/>
    <cellStyle name="_F-Engine Order Summary Report 12-2007_Production guide base on D-8 update 24 Jun '09 R00_Sheet1" xfId="2158" xr:uid="{00000000-0005-0000-0000-000013070000}"/>
    <cellStyle name="_F-Engine Order Summary Report 12-2007_Production guide base on D-8 update 24 Jun '09 R00_Status dvp" xfId="2159" xr:uid="{00000000-0005-0000-0000-000014070000}"/>
    <cellStyle name="_F-Engine Order Summary Report 12-2007_Production guide base on D-8 update 24 Jun '09 R00_VANNING" xfId="2160" xr:uid="{00000000-0005-0000-0000-000015070000}"/>
    <cellStyle name="_F-Engine Order Summary Report 12-2007_proggres packing  vanning 18 Oct '15_Night" xfId="2161" xr:uid="{00000000-0005-0000-0000-000016070000}"/>
    <cellStyle name="_F-Engine Order Summary Report 12-2007_proggres packing &amp; vanning 18 Oct '15_Night" xfId="2162" xr:uid="{00000000-0005-0000-0000-000017070000}"/>
    <cellStyle name="_F-Engine Order Summary Report 12-2007_Progres packing &amp; vanning 30 Jul '15_Night" xfId="2163" xr:uid="{00000000-0005-0000-0000-000018070000}"/>
    <cellStyle name="_F-Engine Order Summary Report 12-2007_Progress packing &amp; vanning 07 December 2015_Day" xfId="2164" xr:uid="{00000000-0005-0000-0000-000019070000}"/>
    <cellStyle name="_F-Engine Order Summary Report 12-2007_Sheet1" xfId="2165" xr:uid="{00000000-0005-0000-0000-00001A070000}"/>
    <cellStyle name="_F-Engine Order Summary Report 12-2007_Status dvp" xfId="2166" xr:uid="{00000000-0005-0000-0000-00001B070000}"/>
    <cellStyle name="_F-Engine Order Summary Report 12-2007_STM - Max. capacity plant operation update on 30 Mar '10 R.02" xfId="305" xr:uid="{00000000-0005-0000-0000-00001C070000}"/>
    <cellStyle name="_F-Engine Order Summary Report 12-2007_STM - Max. capacity plant operation update on 30 Mar '10 R.02_02. POS Tanggal 02 Feb 2017_SEMENTARA" xfId="2167" xr:uid="{00000000-0005-0000-0000-00001D070000}"/>
    <cellStyle name="_F-Engine Order Summary Report 12-2007_STM - Max. capacity plant operation update on 30 Mar '10 R.02_04.Achievement_New_genba_for April 2015_Rev1" xfId="2168" xr:uid="{00000000-0005-0000-0000-00001E070000}"/>
    <cellStyle name="_F-Engine Order Summary Report 12-2007_STM - Max. capacity plant operation update on 30 Mar '10 R.02_11. POS Tanggal 11 Feb 2017 Tent A1, AP, CC, EC," xfId="2169" xr:uid="{00000000-0005-0000-0000-00001F070000}"/>
    <cellStyle name="_F-Engine Order Summary Report 12-2007_STM - Max. capacity plant operation update on 30 Mar '10 R.02_31. POS 31 July 15 - FIX-Rev2 W4" xfId="2170" xr:uid="{00000000-0005-0000-0000-000020070000}"/>
    <cellStyle name="_F-Engine Order Summary Report 12-2007_STM - Max. capacity plant operation update on 30 Mar '10 R.02_Book6" xfId="2171" xr:uid="{00000000-0005-0000-0000-000021070000}"/>
    <cellStyle name="_F-Engine Order Summary Report 12-2007_STM - Max. capacity plant operation update on 30 Mar '10 R.02_Delay Case" xfId="2172" xr:uid="{00000000-0005-0000-0000-000022070000}"/>
    <cellStyle name="_F-Engine Order Summary Report 12-2007_STM - Max. capacity plant operation update on 30 Mar '10 R.02_New Create_POS_All" xfId="306" xr:uid="{00000000-0005-0000-0000-000023070000}"/>
    <cellStyle name="_F-Engine Order Summary Report 12-2007_STM - Max. capacity plant operation update on 30 Mar '10 R.02_New Create_POS_All_02. POS Tanggal 02 Feb 2017_SEMENTARA" xfId="2173" xr:uid="{00000000-0005-0000-0000-000024070000}"/>
    <cellStyle name="_F-Engine Order Summary Report 12-2007_STM - Max. capacity plant operation update on 30 Mar '10 R.02_New Create_POS_All_11. POS Tanggal 11 Feb 2017 Tent A1, AP, CC, EC," xfId="2174" xr:uid="{00000000-0005-0000-0000-000025070000}"/>
    <cellStyle name="_F-Engine Order Summary Report 12-2007_STM - Max. capacity plant operation update on 30 Mar '10 R.02_proggres packing  vanning 18 Oct '15_Night" xfId="2175" xr:uid="{00000000-0005-0000-0000-000026070000}"/>
    <cellStyle name="_F-Engine Order Summary Report 12-2007_STM - Max. capacity plant operation update on 30 Mar '10 R.02_proggres packing &amp; vanning 18 Oct '15_Night" xfId="2176" xr:uid="{00000000-0005-0000-0000-000027070000}"/>
    <cellStyle name="_F-Engine Order Summary Report 12-2007_STM - Max. capacity plant operation update on 30 Mar '10 R.02_Progres packing &amp; vanning 30 Jul '15_Night" xfId="2177" xr:uid="{00000000-0005-0000-0000-000028070000}"/>
    <cellStyle name="_F-Engine Order Summary Report 12-2007_STM - Max. capacity plant operation update on 30 Mar '10 R.02_Progress packing &amp; vanning 07 December 2015_Day" xfId="2178" xr:uid="{00000000-0005-0000-0000-000029070000}"/>
    <cellStyle name="_F-Engine Order Summary Report 12-2007_STM - Max. capacity plant operation update on 30 Mar '10 R.02_Sheet1" xfId="2179" xr:uid="{00000000-0005-0000-0000-00002A070000}"/>
    <cellStyle name="_F-Engine Order Summary Report 12-2007_STM - Max. capacity plant operation update on 30 Mar '10 R.02_Status dvp" xfId="2180" xr:uid="{00000000-0005-0000-0000-00002B070000}"/>
    <cellStyle name="_F-Engine Order Summary Report 12-2007_STM - Max. capacity plant operation update on 30 Mar '10 R.02_VANNING" xfId="2181" xr:uid="{00000000-0005-0000-0000-00002C070000}"/>
    <cellStyle name="_F-Engine Order Summary Report 12-2007_VANNING" xfId="2182" xr:uid="{00000000-0005-0000-0000-00002D070000}"/>
    <cellStyle name="_IMV Production Control Operations Manual" xfId="307" xr:uid="{00000000-0005-0000-0000-00002E070000}"/>
    <cellStyle name="_IMV Production Control Operations Manual 2" xfId="2183" xr:uid="{00000000-0005-0000-0000-00002F070000}"/>
    <cellStyle name="_KD - 2011 OAP Capacity Update 17 Nov '10" xfId="308" xr:uid="{00000000-0005-0000-0000-000030070000}"/>
    <cellStyle name="_KD - 2011 OAP Capacity Update 17 Nov '10_02. POS Tanggal 02 Feb 2017_SEMENTARA" xfId="2184" xr:uid="{00000000-0005-0000-0000-000031070000}"/>
    <cellStyle name="_KD - 2011 OAP Capacity Update 17 Nov '10_04.Achievement_New_genba_for April 2015_Rev1" xfId="2185" xr:uid="{00000000-0005-0000-0000-000032070000}"/>
    <cellStyle name="_KD - 2011 OAP Capacity Update 17 Nov '10_11. POS Tanggal 11 Feb 2017 Tent A1, AP, CC, EC," xfId="2186" xr:uid="{00000000-0005-0000-0000-000033070000}"/>
    <cellStyle name="_KD - 2011 OAP Capacity Update 17 Nov '10_31. POS 31 July 15 - FIX-Rev2 W4" xfId="2187" xr:uid="{00000000-0005-0000-0000-000034070000}"/>
    <cellStyle name="_KD - 2011 OAP Capacity Update 17 Nov '10_Book6" xfId="2188" xr:uid="{00000000-0005-0000-0000-000035070000}"/>
    <cellStyle name="_KD - 2011 OAP Capacity Update 17 Nov '10_Delay Case" xfId="2189" xr:uid="{00000000-0005-0000-0000-000036070000}"/>
    <cellStyle name="_KD - 2011 OAP Capacity Update 17 Nov '10_New Create_POS_All" xfId="309" xr:uid="{00000000-0005-0000-0000-000037070000}"/>
    <cellStyle name="_KD - 2011 OAP Capacity Update 17 Nov '10_New Create_POS_All_02. POS Tanggal 02 Feb 2017_SEMENTARA" xfId="2190" xr:uid="{00000000-0005-0000-0000-000038070000}"/>
    <cellStyle name="_KD - 2011 OAP Capacity Update 17 Nov '10_New Create_POS_All_11. POS Tanggal 11 Feb 2017 Tent A1, AP, CC, EC," xfId="2191" xr:uid="{00000000-0005-0000-0000-000039070000}"/>
    <cellStyle name="_KD - 2011 OAP Capacity Update 17 Nov '10_proggres packing  vanning 18 Oct '15_Night" xfId="2192" xr:uid="{00000000-0005-0000-0000-00003A070000}"/>
    <cellStyle name="_KD - 2011 OAP Capacity Update 17 Nov '10_proggres packing &amp; vanning 18 Oct '15_Night" xfId="2193" xr:uid="{00000000-0005-0000-0000-00003B070000}"/>
    <cellStyle name="_KD - 2011 OAP Capacity Update 17 Nov '10_Progres packing &amp; vanning 30 Jul '15_Night" xfId="2194" xr:uid="{00000000-0005-0000-0000-00003C070000}"/>
    <cellStyle name="_KD - 2011 OAP Capacity Update 17 Nov '10_Progress packing &amp; vanning 07 December 2015_Day" xfId="2195" xr:uid="{00000000-0005-0000-0000-00003D070000}"/>
    <cellStyle name="_KD - 2011 OAP Capacity Update 17 Nov '10_Sheet1" xfId="2196" xr:uid="{00000000-0005-0000-0000-00003E070000}"/>
    <cellStyle name="_KD - 2011 OAP Capacity Update 17 Nov '10_Status dvp" xfId="2197" xr:uid="{00000000-0005-0000-0000-00003F070000}"/>
    <cellStyle name="_KD - 2011 OAP Capacity Update 17 Nov '10_VANNING" xfId="2198" xr:uid="{00000000-0005-0000-0000-000040070000}"/>
    <cellStyle name="_Lek Recheck Actual stock and PP Rolling 28 Jan 06 to 19 Mar 06" xfId="310" xr:uid="{00000000-0005-0000-0000-000041070000}"/>
    <cellStyle name="_MODULE PLAN MAY" xfId="311" xr:uid="{00000000-0005-0000-0000-000042070000}"/>
    <cellStyle name="_MODULE PLAN MAY_02. POS Tanggal 02 Feb 2017_SEMENTARA" xfId="2199" xr:uid="{00000000-0005-0000-0000-000043070000}"/>
    <cellStyle name="_MODULE PLAN MAY_03180900STM_KY_KD_D-9" xfId="312" xr:uid="{00000000-0005-0000-0000-000044070000}"/>
    <cellStyle name="_MODULE PLAN MAY_03180900STM_KY_KD_D-9_02. POS Tanggal 02 Feb 2017_SEMENTARA" xfId="2200" xr:uid="{00000000-0005-0000-0000-000045070000}"/>
    <cellStyle name="_MODULE PLAN MAY_03180900STM_KY_KD_D-9_04.Achievement_New_genba_for April 2015_Rev1" xfId="2201" xr:uid="{00000000-0005-0000-0000-000046070000}"/>
    <cellStyle name="_MODULE PLAN MAY_03180900STM_KY_KD_D-9_11. POS Tanggal 11 Feb 2017 Tent A1, AP, CC, EC," xfId="2202" xr:uid="{00000000-0005-0000-0000-000047070000}"/>
    <cellStyle name="_MODULE PLAN MAY_03180900STM_KY_KD_D-9_31. POS 31 July 15 - FIX-Rev2 W4" xfId="2203" xr:uid="{00000000-0005-0000-0000-000048070000}"/>
    <cellStyle name="_MODULE PLAN MAY_03180900STM_KY_KD_D-9_Book6" xfId="2204" xr:uid="{00000000-0005-0000-0000-000049070000}"/>
    <cellStyle name="_MODULE PLAN MAY_03180900STM_KY_KD_D-9_Delay Case" xfId="2205" xr:uid="{00000000-0005-0000-0000-00004A070000}"/>
    <cellStyle name="_MODULE PLAN MAY_03180900STM_KY_KD_D-9_New Create_POS_All" xfId="313" xr:uid="{00000000-0005-0000-0000-00004B070000}"/>
    <cellStyle name="_MODULE PLAN MAY_03180900STM_KY_KD_D-9_New Create_POS_All_02. POS Tanggal 02 Feb 2017_SEMENTARA" xfId="2206" xr:uid="{00000000-0005-0000-0000-00004C070000}"/>
    <cellStyle name="_MODULE PLAN MAY_03180900STM_KY_KD_D-9_New Create_POS_All_11. POS Tanggal 11 Feb 2017 Tent A1, AP, CC, EC," xfId="2207" xr:uid="{00000000-0005-0000-0000-00004D070000}"/>
    <cellStyle name="_MODULE PLAN MAY_03180900STM_KY_KD_D-9_proggres packing  vanning 18 Oct '15_Night" xfId="2208" xr:uid="{00000000-0005-0000-0000-00004E070000}"/>
    <cellStyle name="_MODULE PLAN MAY_03180900STM_KY_KD_D-9_proggres packing &amp; vanning 18 Oct '15_Night" xfId="2209" xr:uid="{00000000-0005-0000-0000-00004F070000}"/>
    <cellStyle name="_MODULE PLAN MAY_03180900STM_KY_KD_D-9_Progres packing &amp; vanning 30 Jul '15_Night" xfId="2210" xr:uid="{00000000-0005-0000-0000-000050070000}"/>
    <cellStyle name="_MODULE PLAN MAY_03180900STM_KY_KD_D-9_Progress packing &amp; vanning 07 December 2015_Day" xfId="2211" xr:uid="{00000000-0005-0000-0000-000051070000}"/>
    <cellStyle name="_MODULE PLAN MAY_03180900STM_KY_KD_D-9_Sheet1" xfId="2212" xr:uid="{00000000-0005-0000-0000-000052070000}"/>
    <cellStyle name="_MODULE PLAN MAY_03180900STM_KY_KD_D-9_Status dvp" xfId="2213" xr:uid="{00000000-0005-0000-0000-000053070000}"/>
    <cellStyle name="_MODULE PLAN MAY_03180900STM_KY_KD_D-9_VANNING" xfId="2214" xr:uid="{00000000-0005-0000-0000-000054070000}"/>
    <cellStyle name="_MODULE PLAN MAY_04.Achievement_New_genba_for April 2015_Rev1" xfId="2215" xr:uid="{00000000-0005-0000-0000-000055070000}"/>
    <cellStyle name="_MODULE PLAN MAY_05120046STM_KY_KD" xfId="314" xr:uid="{00000000-0005-0000-0000-000056070000}"/>
    <cellStyle name="_MODULE PLAN MAY_05120046STM_KY_KD_02. POS Tanggal 02 Feb 2017_SEMENTARA" xfId="2216" xr:uid="{00000000-0005-0000-0000-000057070000}"/>
    <cellStyle name="_MODULE PLAN MAY_05120046STM_KY_KD_04.Achievement_New_genba_for April 2015_Rev1" xfId="2217" xr:uid="{00000000-0005-0000-0000-000058070000}"/>
    <cellStyle name="_MODULE PLAN MAY_05120046STM_KY_KD_11. POS Tanggal 11 Feb 2017 Tent A1, AP, CC, EC," xfId="2218" xr:uid="{00000000-0005-0000-0000-000059070000}"/>
    <cellStyle name="_MODULE PLAN MAY_05120046STM_KY_KD_31. POS 31 July 15 - FIX-Rev2 W4" xfId="2219" xr:uid="{00000000-0005-0000-0000-00005A070000}"/>
    <cellStyle name="_MODULE PLAN MAY_05120046STM_KY_KD_Book6" xfId="2220" xr:uid="{00000000-0005-0000-0000-00005B070000}"/>
    <cellStyle name="_MODULE PLAN MAY_05120046STM_KY_KD_Delay Case" xfId="2221" xr:uid="{00000000-0005-0000-0000-00005C070000}"/>
    <cellStyle name="_MODULE PLAN MAY_05120046STM_KY_KD_New Create_POS_All" xfId="315" xr:uid="{00000000-0005-0000-0000-00005D070000}"/>
    <cellStyle name="_MODULE PLAN MAY_05120046STM_KY_KD_New Create_POS_All_02. POS Tanggal 02 Feb 2017_SEMENTARA" xfId="2222" xr:uid="{00000000-0005-0000-0000-00005E070000}"/>
    <cellStyle name="_MODULE PLAN MAY_05120046STM_KY_KD_New Create_POS_All_11. POS Tanggal 11 Feb 2017 Tent A1, AP, CC, EC," xfId="2223" xr:uid="{00000000-0005-0000-0000-00005F070000}"/>
    <cellStyle name="_MODULE PLAN MAY_05120046STM_KY_KD_proggres packing  vanning 18 Oct '15_Night" xfId="2224" xr:uid="{00000000-0005-0000-0000-000060070000}"/>
    <cellStyle name="_MODULE PLAN MAY_05120046STM_KY_KD_proggres packing &amp; vanning 18 Oct '15_Night" xfId="2225" xr:uid="{00000000-0005-0000-0000-000061070000}"/>
    <cellStyle name="_MODULE PLAN MAY_05120046STM_KY_KD_Progres packing &amp; vanning 30 Jul '15_Night" xfId="2226" xr:uid="{00000000-0005-0000-0000-000062070000}"/>
    <cellStyle name="_MODULE PLAN MAY_05120046STM_KY_KD_Progress packing &amp; vanning 07 December 2015_Day" xfId="2227" xr:uid="{00000000-0005-0000-0000-000063070000}"/>
    <cellStyle name="_MODULE PLAN MAY_05120046STM_KY_KD_Sheet1" xfId="2228" xr:uid="{00000000-0005-0000-0000-000064070000}"/>
    <cellStyle name="_MODULE PLAN MAY_05120046STM_KY_KD_Status dvp" xfId="2229" xr:uid="{00000000-0005-0000-0000-000065070000}"/>
    <cellStyle name="_MODULE PLAN MAY_05120046STM_KY_KD_VANNING" xfId="2230" xr:uid="{00000000-0005-0000-0000-000066070000}"/>
    <cellStyle name="_MODULE PLAN MAY_05171920STM_KY_KD" xfId="316" xr:uid="{00000000-0005-0000-0000-000067070000}"/>
    <cellStyle name="_MODULE PLAN MAY_05171920STM_KY_KD_02. POS Tanggal 02 Feb 2017_SEMENTARA" xfId="2231" xr:uid="{00000000-0005-0000-0000-000068070000}"/>
    <cellStyle name="_MODULE PLAN MAY_05171920STM_KY_KD_04.Achievement_New_genba_for April 2015_Rev1" xfId="2232" xr:uid="{00000000-0005-0000-0000-000069070000}"/>
    <cellStyle name="_MODULE PLAN MAY_05171920STM_KY_KD_11. POS Tanggal 11 Feb 2017 Tent A1, AP, CC, EC," xfId="2233" xr:uid="{00000000-0005-0000-0000-00006A070000}"/>
    <cellStyle name="_MODULE PLAN MAY_05171920STM_KY_KD_31. POS 31 July 15 - FIX-Rev2 W4" xfId="2234" xr:uid="{00000000-0005-0000-0000-00006B070000}"/>
    <cellStyle name="_MODULE PLAN MAY_05171920STM_KY_KD_Book6" xfId="2235" xr:uid="{00000000-0005-0000-0000-00006C070000}"/>
    <cellStyle name="_MODULE PLAN MAY_05171920STM_KY_KD_Delay Case" xfId="2236" xr:uid="{00000000-0005-0000-0000-00006D070000}"/>
    <cellStyle name="_MODULE PLAN MAY_05171920STM_KY_KD_New Create_POS_All" xfId="317" xr:uid="{00000000-0005-0000-0000-00006E070000}"/>
    <cellStyle name="_MODULE PLAN MAY_05171920STM_KY_KD_New Create_POS_All_02. POS Tanggal 02 Feb 2017_SEMENTARA" xfId="2237" xr:uid="{00000000-0005-0000-0000-00006F070000}"/>
    <cellStyle name="_MODULE PLAN MAY_05171920STM_KY_KD_New Create_POS_All_11. POS Tanggal 11 Feb 2017 Tent A1, AP, CC, EC," xfId="2238" xr:uid="{00000000-0005-0000-0000-000070070000}"/>
    <cellStyle name="_MODULE PLAN MAY_05171920STM_KY_KD_proggres packing  vanning 18 Oct '15_Night" xfId="2239" xr:uid="{00000000-0005-0000-0000-000071070000}"/>
    <cellStyle name="_MODULE PLAN MAY_05171920STM_KY_KD_proggres packing &amp; vanning 18 Oct '15_Night" xfId="2240" xr:uid="{00000000-0005-0000-0000-000072070000}"/>
    <cellStyle name="_MODULE PLAN MAY_05171920STM_KY_KD_Progres packing &amp; vanning 30 Jul '15_Night" xfId="2241" xr:uid="{00000000-0005-0000-0000-000073070000}"/>
    <cellStyle name="_MODULE PLAN MAY_05171920STM_KY_KD_Progress packing &amp; vanning 07 December 2015_Day" xfId="2242" xr:uid="{00000000-0005-0000-0000-000074070000}"/>
    <cellStyle name="_MODULE PLAN MAY_05171920STM_KY_KD_Sheet1" xfId="2243" xr:uid="{00000000-0005-0000-0000-000075070000}"/>
    <cellStyle name="_MODULE PLAN MAY_05171920STM_KY_KD_Status dvp" xfId="2244" xr:uid="{00000000-0005-0000-0000-000076070000}"/>
    <cellStyle name="_MODULE PLAN MAY_05171920STM_KY_KD_VANNING" xfId="2245" xr:uid="{00000000-0005-0000-0000-000077070000}"/>
    <cellStyle name="_MODULE PLAN MAY_11. POS Tanggal 11 Feb 2017 Tent A1, AP, CC, EC," xfId="2246" xr:uid="{00000000-0005-0000-0000-000078070000}"/>
    <cellStyle name="_MODULE PLAN MAY_31. POS 31 July 15 - FIX-Rev2 W4" xfId="2247" xr:uid="{00000000-0005-0000-0000-000079070000}"/>
    <cellStyle name="_MODULE PLAN MAY_Book6" xfId="2248" xr:uid="{00000000-0005-0000-0000-00007A070000}"/>
    <cellStyle name="_MODULE PLAN MAY_Coordinator meeting for D-14 G1 REV.00" xfId="318" xr:uid="{00000000-0005-0000-0000-00007B070000}"/>
    <cellStyle name="_MODULE PLAN MAY_Coordinator meeting for D-14 G1 REV.00_02. POS Tanggal 02 Feb 2017_SEMENTARA" xfId="2249" xr:uid="{00000000-0005-0000-0000-00007C070000}"/>
    <cellStyle name="_MODULE PLAN MAY_Coordinator meeting for D-14 G1 REV.00_04.Achievement_New_genba_for April 2015_Rev1" xfId="2250" xr:uid="{00000000-0005-0000-0000-00007D070000}"/>
    <cellStyle name="_MODULE PLAN MAY_Coordinator meeting for D-14 G1 REV.00_11. POS Tanggal 11 Feb 2017 Tent A1, AP, CC, EC," xfId="2251" xr:uid="{00000000-0005-0000-0000-00007E070000}"/>
    <cellStyle name="_MODULE PLAN MAY_Coordinator meeting for D-14 G1 REV.00_31. POS 31 July 15 - FIX-Rev2 W4" xfId="2252" xr:uid="{00000000-0005-0000-0000-00007F070000}"/>
    <cellStyle name="_MODULE PLAN MAY_Coordinator meeting for D-14 G1 REV.00_Book6" xfId="2253" xr:uid="{00000000-0005-0000-0000-000080070000}"/>
    <cellStyle name="_MODULE PLAN MAY_Coordinator meeting for D-14 G1 REV.00_Delay Case" xfId="2254" xr:uid="{00000000-0005-0000-0000-000081070000}"/>
    <cellStyle name="_MODULE PLAN MAY_Coordinator meeting for D-14 G1 REV.00_New Create_POS_All" xfId="319" xr:uid="{00000000-0005-0000-0000-000082070000}"/>
    <cellStyle name="_MODULE PLAN MAY_Coordinator meeting for D-14 G1 REV.00_New Create_POS_All_02. POS Tanggal 02 Feb 2017_SEMENTARA" xfId="2255" xr:uid="{00000000-0005-0000-0000-000083070000}"/>
    <cellStyle name="_MODULE PLAN MAY_Coordinator meeting for D-14 G1 REV.00_New Create_POS_All_11. POS Tanggal 11 Feb 2017 Tent A1, AP, CC, EC," xfId="2256" xr:uid="{00000000-0005-0000-0000-000084070000}"/>
    <cellStyle name="_MODULE PLAN MAY_Coordinator meeting for D-14 G1 REV.00_proggres packing  vanning 18 Oct '15_Night" xfId="2257" xr:uid="{00000000-0005-0000-0000-000085070000}"/>
    <cellStyle name="_MODULE PLAN MAY_Coordinator meeting for D-14 G1 REV.00_proggres packing &amp; vanning 18 Oct '15_Night" xfId="2258" xr:uid="{00000000-0005-0000-0000-000086070000}"/>
    <cellStyle name="_MODULE PLAN MAY_Coordinator meeting for D-14 G1 REV.00_Progres packing &amp; vanning 30 Jul '15_Night" xfId="2259" xr:uid="{00000000-0005-0000-0000-000087070000}"/>
    <cellStyle name="_MODULE PLAN MAY_Coordinator meeting for D-14 G1 REV.00_Progress packing &amp; vanning 07 December 2015_Day" xfId="2260" xr:uid="{00000000-0005-0000-0000-000088070000}"/>
    <cellStyle name="_MODULE PLAN MAY_Coordinator meeting for D-14 G1 REV.00_Sheet1" xfId="2261" xr:uid="{00000000-0005-0000-0000-000089070000}"/>
    <cellStyle name="_MODULE PLAN MAY_Coordinator meeting for D-14 G1 REV.00_Status dvp" xfId="2262" xr:uid="{00000000-0005-0000-0000-00008A070000}"/>
    <cellStyle name="_MODULE PLAN MAY_Coordinator meeting for D-14 G1 REV.00_VANNING" xfId="2263" xr:uid="{00000000-0005-0000-0000-00008B070000}"/>
    <cellStyle name="_MODULE PLAN MAY_Delay Case" xfId="2264" xr:uid="{00000000-0005-0000-0000-00008C070000}"/>
    <cellStyle name="_MODULE PLAN MAY_Estimate (IMV KD&amp;TR) until Mar'11" xfId="320" xr:uid="{00000000-0005-0000-0000-00008D070000}"/>
    <cellStyle name="_MODULE PLAN MAY_Estimate (IMV KD&amp;TR) until Mar'11_02. POS Tanggal 02 Feb 2017_SEMENTARA" xfId="2265" xr:uid="{00000000-0005-0000-0000-00008E070000}"/>
    <cellStyle name="_MODULE PLAN MAY_Estimate (IMV KD&amp;TR) until Mar'11_04.Achievement_New_genba_for April 2015_Rev1" xfId="2266" xr:uid="{00000000-0005-0000-0000-00008F070000}"/>
    <cellStyle name="_MODULE PLAN MAY_Estimate (IMV KD&amp;TR) until Mar'11_11. POS Tanggal 11 Feb 2017 Tent A1, AP, CC, EC," xfId="2267" xr:uid="{00000000-0005-0000-0000-000090070000}"/>
    <cellStyle name="_MODULE PLAN MAY_Estimate (IMV KD&amp;TR) until Mar'11_31. POS 31 July 15 - FIX-Rev2 W4" xfId="2268" xr:uid="{00000000-0005-0000-0000-000091070000}"/>
    <cellStyle name="_MODULE PLAN MAY_Estimate (IMV KD&amp;TR) until Mar'11_Book6" xfId="2269" xr:uid="{00000000-0005-0000-0000-000092070000}"/>
    <cellStyle name="_MODULE PLAN MAY_Estimate (IMV KD&amp;TR) until Mar'11_Delay Case" xfId="2270" xr:uid="{00000000-0005-0000-0000-000093070000}"/>
    <cellStyle name="_MODULE PLAN MAY_Estimate (IMV KD&amp;TR) until Mar'11_New Create_POS_All" xfId="321" xr:uid="{00000000-0005-0000-0000-000094070000}"/>
    <cellStyle name="_MODULE PLAN MAY_Estimate (IMV KD&amp;TR) until Mar'11_New Create_POS_All_02. POS Tanggal 02 Feb 2017_SEMENTARA" xfId="2271" xr:uid="{00000000-0005-0000-0000-000095070000}"/>
    <cellStyle name="_MODULE PLAN MAY_Estimate (IMV KD&amp;TR) until Mar'11_New Create_POS_All_11. POS Tanggal 11 Feb 2017 Tent A1, AP, CC, EC," xfId="2272" xr:uid="{00000000-0005-0000-0000-000096070000}"/>
    <cellStyle name="_MODULE PLAN MAY_Estimate (IMV KD&amp;TR) until Mar'11_proggres packing  vanning 18 Oct '15_Night" xfId="2273" xr:uid="{00000000-0005-0000-0000-000097070000}"/>
    <cellStyle name="_MODULE PLAN MAY_Estimate (IMV KD&amp;TR) until Mar'11_proggres packing &amp; vanning 18 Oct '15_Night" xfId="2274" xr:uid="{00000000-0005-0000-0000-000098070000}"/>
    <cellStyle name="_MODULE PLAN MAY_Estimate (IMV KD&amp;TR) until Mar'11_Progres packing &amp; vanning 30 Jul '15_Night" xfId="2275" xr:uid="{00000000-0005-0000-0000-000099070000}"/>
    <cellStyle name="_MODULE PLAN MAY_Estimate (IMV KD&amp;TR) until Mar'11_Progress packing &amp; vanning 07 December 2015_Day" xfId="2276" xr:uid="{00000000-0005-0000-0000-00009A070000}"/>
    <cellStyle name="_MODULE PLAN MAY_Estimate (IMV KD&amp;TR) until Mar'11_Sheet1" xfId="2277" xr:uid="{00000000-0005-0000-0000-00009B070000}"/>
    <cellStyle name="_MODULE PLAN MAY_Estimate (IMV KD&amp;TR) until Mar'11_Status dvp" xfId="2278" xr:uid="{00000000-0005-0000-0000-00009C070000}"/>
    <cellStyle name="_MODULE PLAN MAY_Estimate (IMV KD&amp;TR) until Mar'11_VANNING" xfId="2279" xr:uid="{00000000-0005-0000-0000-00009D070000}"/>
    <cellStyle name="_MODULE PLAN MAY_KD - 2011 OAP Capacity Update 17 Nov '10" xfId="322" xr:uid="{00000000-0005-0000-0000-00009E070000}"/>
    <cellStyle name="_MODULE PLAN MAY_KD - 2011 OAP Capacity Update 17 Nov '10_02. POS Tanggal 02 Feb 2017_SEMENTARA" xfId="2280" xr:uid="{00000000-0005-0000-0000-00009F070000}"/>
    <cellStyle name="_MODULE PLAN MAY_KD - 2011 OAP Capacity Update 17 Nov '10_04.Achievement_New_genba_for April 2015_Rev1" xfId="2281" xr:uid="{00000000-0005-0000-0000-0000A0070000}"/>
    <cellStyle name="_MODULE PLAN MAY_KD - 2011 OAP Capacity Update 17 Nov '10_11. POS Tanggal 11 Feb 2017 Tent A1, AP, CC, EC," xfId="2282" xr:uid="{00000000-0005-0000-0000-0000A1070000}"/>
    <cellStyle name="_MODULE PLAN MAY_KD - 2011 OAP Capacity Update 17 Nov '10_31. POS 31 July 15 - FIX-Rev2 W4" xfId="2283" xr:uid="{00000000-0005-0000-0000-0000A2070000}"/>
    <cellStyle name="_MODULE PLAN MAY_KD - 2011 OAP Capacity Update 17 Nov '10_Book6" xfId="2284" xr:uid="{00000000-0005-0000-0000-0000A3070000}"/>
    <cellStyle name="_MODULE PLAN MAY_KD - 2011 OAP Capacity Update 17 Nov '10_Delay Case" xfId="2285" xr:uid="{00000000-0005-0000-0000-0000A4070000}"/>
    <cellStyle name="_MODULE PLAN MAY_KD - 2011 OAP Capacity Update 17 Nov '10_New Create_POS_All" xfId="323" xr:uid="{00000000-0005-0000-0000-0000A5070000}"/>
    <cellStyle name="_MODULE PLAN MAY_KD - 2011 OAP Capacity Update 17 Nov '10_New Create_POS_All_02. POS Tanggal 02 Feb 2017_SEMENTARA" xfId="2286" xr:uid="{00000000-0005-0000-0000-0000A6070000}"/>
    <cellStyle name="_MODULE PLAN MAY_KD - 2011 OAP Capacity Update 17 Nov '10_New Create_POS_All_11. POS Tanggal 11 Feb 2017 Tent A1, AP, CC, EC," xfId="2287" xr:uid="{00000000-0005-0000-0000-0000A7070000}"/>
    <cellStyle name="_MODULE PLAN MAY_KD - 2011 OAP Capacity Update 17 Nov '10_proggres packing  vanning 18 Oct '15_Night" xfId="2288" xr:uid="{00000000-0005-0000-0000-0000A8070000}"/>
    <cellStyle name="_MODULE PLAN MAY_KD - 2011 OAP Capacity Update 17 Nov '10_proggres packing &amp; vanning 18 Oct '15_Night" xfId="2289" xr:uid="{00000000-0005-0000-0000-0000A9070000}"/>
    <cellStyle name="_MODULE PLAN MAY_KD - 2011 OAP Capacity Update 17 Nov '10_Progres packing &amp; vanning 30 Jul '15_Night" xfId="2290" xr:uid="{00000000-0005-0000-0000-0000AA070000}"/>
    <cellStyle name="_MODULE PLAN MAY_KD - 2011 OAP Capacity Update 17 Nov '10_Progress packing &amp; vanning 07 December 2015_Day" xfId="2291" xr:uid="{00000000-0005-0000-0000-0000AB070000}"/>
    <cellStyle name="_MODULE PLAN MAY_KD - 2011 OAP Capacity Update 17 Nov '10_Sheet1" xfId="2292" xr:uid="{00000000-0005-0000-0000-0000AC070000}"/>
    <cellStyle name="_MODULE PLAN MAY_KD - 2011 OAP Capacity Update 17 Nov '10_Status dvp" xfId="2293" xr:uid="{00000000-0005-0000-0000-0000AD070000}"/>
    <cellStyle name="_MODULE PLAN MAY_KD - 2011 OAP Capacity Update 17 Nov '10_VANNING" xfId="2294" xr:uid="{00000000-0005-0000-0000-0000AE070000}"/>
    <cellStyle name="_MODULE PLAN MAY_New Create_POS_All" xfId="324" xr:uid="{00000000-0005-0000-0000-0000AF070000}"/>
    <cellStyle name="_MODULE PLAN MAY_New Create_POS_All_02. POS Tanggal 02 Feb 2017_SEMENTARA" xfId="2295" xr:uid="{00000000-0005-0000-0000-0000B0070000}"/>
    <cellStyle name="_MODULE PLAN MAY_New Create_POS_All_11. POS Tanggal 11 Feb 2017 Tent A1, AP, CC, EC," xfId="2296" xr:uid="{00000000-0005-0000-0000-0000B1070000}"/>
    <cellStyle name="_MODULE PLAN MAY_Production guide base on D-8 update 24 Jun '09 R00" xfId="325" xr:uid="{00000000-0005-0000-0000-0000B2070000}"/>
    <cellStyle name="_MODULE PLAN MAY_Production guide base on D-8 update 24 Jun '09 R00_02. POS Tanggal 02 Feb 2017_SEMENTARA" xfId="2297" xr:uid="{00000000-0005-0000-0000-0000B3070000}"/>
    <cellStyle name="_MODULE PLAN MAY_Production guide base on D-8 update 24 Jun '09 R00_04.Achievement_New_genba_for April 2015_Rev1" xfId="2298" xr:uid="{00000000-0005-0000-0000-0000B4070000}"/>
    <cellStyle name="_MODULE PLAN MAY_Production guide base on D-8 update 24 Jun '09 R00_11. POS Tanggal 11 Feb 2017 Tent A1, AP, CC, EC," xfId="2299" xr:uid="{00000000-0005-0000-0000-0000B5070000}"/>
    <cellStyle name="_MODULE PLAN MAY_Production guide base on D-8 update 24 Jun '09 R00_31. POS 31 July 15 - FIX-Rev2 W4" xfId="2300" xr:uid="{00000000-0005-0000-0000-0000B6070000}"/>
    <cellStyle name="_MODULE PLAN MAY_Production guide base on D-8 update 24 Jun '09 R00_Book6" xfId="2301" xr:uid="{00000000-0005-0000-0000-0000B7070000}"/>
    <cellStyle name="_MODULE PLAN MAY_Production guide base on D-8 update 24 Jun '09 R00_Coordinator meeting (17Aug09)" xfId="326" xr:uid="{00000000-0005-0000-0000-0000B8070000}"/>
    <cellStyle name="_MODULE PLAN MAY_Production guide base on D-8 update 24 Jun '09 R00_Coordinator meeting (17Aug09)_02. POS Tanggal 02 Feb 2017_SEMENTARA" xfId="2302" xr:uid="{00000000-0005-0000-0000-0000B9070000}"/>
    <cellStyle name="_MODULE PLAN MAY_Production guide base on D-8 update 24 Jun '09 R00_Coordinator meeting (17Aug09)_04.Achievement_New_genba_for April 2015_Rev1" xfId="2303" xr:uid="{00000000-0005-0000-0000-0000BA070000}"/>
    <cellStyle name="_MODULE PLAN MAY_Production guide base on D-8 update 24 Jun '09 R00_Coordinator meeting (17Aug09)_11. POS Tanggal 11 Feb 2017 Tent A1, AP, CC, EC," xfId="2304" xr:uid="{00000000-0005-0000-0000-0000BB070000}"/>
    <cellStyle name="_MODULE PLAN MAY_Production guide base on D-8 update 24 Jun '09 R00_Coordinator meeting (17Aug09)_31. POS 31 July 15 - FIX-Rev2 W4" xfId="2305" xr:uid="{00000000-0005-0000-0000-0000BC070000}"/>
    <cellStyle name="_MODULE PLAN MAY_Production guide base on D-8 update 24 Jun '09 R00_Coordinator meeting (17Aug09)_Book6" xfId="2306" xr:uid="{00000000-0005-0000-0000-0000BD070000}"/>
    <cellStyle name="_MODULE PLAN MAY_Production guide base on D-8 update 24 Jun '09 R00_Coordinator meeting (17Aug09)_Delay Case" xfId="2307" xr:uid="{00000000-0005-0000-0000-0000BE070000}"/>
    <cellStyle name="_MODULE PLAN MAY_Production guide base on D-8 update 24 Jun '09 R00_Coordinator meeting (17Aug09)_New Create_POS_All" xfId="327" xr:uid="{00000000-0005-0000-0000-0000BF070000}"/>
    <cellStyle name="_MODULE PLAN MAY_Production guide base on D-8 update 24 Jun '09 R00_Coordinator meeting (17Aug09)_New Create_POS_All_02. POS Tanggal 02 Feb 2017_SEMENTARA" xfId="2308" xr:uid="{00000000-0005-0000-0000-0000C0070000}"/>
    <cellStyle name="_MODULE PLAN MAY_Production guide base on D-8 update 24 Jun '09 R00_Coordinator meeting (17Aug09)_New Create_POS_All_11. POS Tanggal 11 Feb 2017 Tent A1, AP, CC, EC," xfId="2309" xr:uid="{00000000-0005-0000-0000-0000C1070000}"/>
    <cellStyle name="_MODULE PLAN MAY_Production guide base on D-8 update 24 Jun '09 R00_Coordinator meeting (17Aug09)_proggres packing  vanning 18 Oct '15_Night" xfId="2310" xr:uid="{00000000-0005-0000-0000-0000C2070000}"/>
    <cellStyle name="_MODULE PLAN MAY_Production guide base on D-8 update 24 Jun '09 R00_Coordinator meeting (17Aug09)_proggres packing &amp; vanning 18 Oct '15_Night" xfId="2311" xr:uid="{00000000-0005-0000-0000-0000C3070000}"/>
    <cellStyle name="_MODULE PLAN MAY_Production guide base on D-8 update 24 Jun '09 R00_Coordinator meeting (17Aug09)_Progres packing &amp; vanning 30 Jul '15_Night" xfId="2312" xr:uid="{00000000-0005-0000-0000-0000C4070000}"/>
    <cellStyle name="_MODULE PLAN MAY_Production guide base on D-8 update 24 Jun '09 R00_Coordinator meeting (17Aug09)_Progress packing &amp; vanning 07 December 2015_Day" xfId="2313" xr:uid="{00000000-0005-0000-0000-0000C5070000}"/>
    <cellStyle name="_MODULE PLAN MAY_Production guide base on D-8 update 24 Jun '09 R00_Coordinator meeting (17Aug09)_Sheet1" xfId="2314" xr:uid="{00000000-0005-0000-0000-0000C6070000}"/>
    <cellStyle name="_MODULE PLAN MAY_Production guide base on D-8 update 24 Jun '09 R00_Coordinator meeting (17Aug09)_Status dvp" xfId="2315" xr:uid="{00000000-0005-0000-0000-0000C7070000}"/>
    <cellStyle name="_MODULE PLAN MAY_Production guide base on D-8 update 24 Jun '09 R00_Coordinator meeting (17Aug09)_VANNING" xfId="2316" xr:uid="{00000000-0005-0000-0000-0000C8070000}"/>
    <cellStyle name="_MODULE PLAN MAY_Production guide base on D-8 update 24 Jun '09 R00_Coordinator meeting (21-Sep-09)" xfId="328" xr:uid="{00000000-0005-0000-0000-0000C9070000}"/>
    <cellStyle name="_MODULE PLAN MAY_Production guide base on D-8 update 24 Jun '09 R00_Coordinator meeting (21-Sep-09).xls 2J" xfId="329" xr:uid="{00000000-0005-0000-0000-0000CA070000}"/>
    <cellStyle name="_MODULE PLAN MAY_Production guide base on D-8 update 24 Jun '09 R00_Coordinator meeting (21-Sep-09).xls 2J_02. POS Tanggal 02 Feb 2017_SEMENTARA" xfId="2317" xr:uid="{00000000-0005-0000-0000-0000CB070000}"/>
    <cellStyle name="_MODULE PLAN MAY_Production guide base on D-8 update 24 Jun '09 R00_Coordinator meeting (21-Sep-09).xls 2J_04.Achievement_New_genba_for April 2015_Rev1" xfId="2318" xr:uid="{00000000-0005-0000-0000-0000CC070000}"/>
    <cellStyle name="_MODULE PLAN MAY_Production guide base on D-8 update 24 Jun '09 R00_Coordinator meeting (21-Sep-09).xls 2J_11. POS Tanggal 11 Feb 2017 Tent A1, AP, CC, EC," xfId="2319" xr:uid="{00000000-0005-0000-0000-0000CD070000}"/>
    <cellStyle name="_MODULE PLAN MAY_Production guide base on D-8 update 24 Jun '09 R00_Coordinator meeting (21-Sep-09).xls 2J_31. POS 31 July 15 - FIX-Rev2 W4" xfId="2320" xr:uid="{00000000-0005-0000-0000-0000CE070000}"/>
    <cellStyle name="_MODULE PLAN MAY_Production guide base on D-8 update 24 Jun '09 R00_Coordinator meeting (21-Sep-09).xls 2J_Book6" xfId="2321" xr:uid="{00000000-0005-0000-0000-0000CF070000}"/>
    <cellStyle name="_MODULE PLAN MAY_Production guide base on D-8 update 24 Jun '09 R00_Coordinator meeting (21-Sep-09).xls 2J_Delay Case" xfId="2322" xr:uid="{00000000-0005-0000-0000-0000D0070000}"/>
    <cellStyle name="_MODULE PLAN MAY_Production guide base on D-8 update 24 Jun '09 R00_Coordinator meeting (21-Sep-09).xls 2J_New Create_POS_All" xfId="330" xr:uid="{00000000-0005-0000-0000-0000D1070000}"/>
    <cellStyle name="_MODULE PLAN MAY_Production guide base on D-8 update 24 Jun '09 R00_Coordinator meeting (21-Sep-09).xls 2J_New Create_POS_All_02. POS Tanggal 02 Feb 2017_SEMENTARA" xfId="2323" xr:uid="{00000000-0005-0000-0000-0000D2070000}"/>
    <cellStyle name="_MODULE PLAN MAY_Production guide base on D-8 update 24 Jun '09 R00_Coordinator meeting (21-Sep-09).xls 2J_New Create_POS_All_11. POS Tanggal 11 Feb 2017 Tent A1, AP, CC, EC," xfId="2324" xr:uid="{00000000-0005-0000-0000-0000D3070000}"/>
    <cellStyle name="_MODULE PLAN MAY_Production guide base on D-8 update 24 Jun '09 R00_Coordinator meeting (21-Sep-09).xls 2J_proggres packing  vanning 18 Oct '15_Night" xfId="2325" xr:uid="{00000000-0005-0000-0000-0000D4070000}"/>
    <cellStyle name="_MODULE PLAN MAY_Production guide base on D-8 update 24 Jun '09 R00_Coordinator meeting (21-Sep-09).xls 2J_proggres packing &amp; vanning 18 Oct '15_Night" xfId="2326" xr:uid="{00000000-0005-0000-0000-0000D5070000}"/>
    <cellStyle name="_MODULE PLAN MAY_Production guide base on D-8 update 24 Jun '09 R00_Coordinator meeting (21-Sep-09).xls 2J_Progres packing &amp; vanning 30 Jul '15_Night" xfId="2327" xr:uid="{00000000-0005-0000-0000-0000D6070000}"/>
    <cellStyle name="_MODULE PLAN MAY_Production guide base on D-8 update 24 Jun '09 R00_Coordinator meeting (21-Sep-09).xls 2J_Progress packing &amp; vanning 07 December 2015_Day" xfId="2328" xr:uid="{00000000-0005-0000-0000-0000D7070000}"/>
    <cellStyle name="_MODULE PLAN MAY_Production guide base on D-8 update 24 Jun '09 R00_Coordinator meeting (21-Sep-09).xls 2J_Sheet1" xfId="2329" xr:uid="{00000000-0005-0000-0000-0000D8070000}"/>
    <cellStyle name="_MODULE PLAN MAY_Production guide base on D-8 update 24 Jun '09 R00_Coordinator meeting (21-Sep-09).xls 2J_Status dvp" xfId="2330" xr:uid="{00000000-0005-0000-0000-0000D9070000}"/>
    <cellStyle name="_MODULE PLAN MAY_Production guide base on D-8 update 24 Jun '09 R00_Coordinator meeting (21-Sep-09).xls 2J_VANNING" xfId="2331" xr:uid="{00000000-0005-0000-0000-0000DA070000}"/>
    <cellStyle name="_MODULE PLAN MAY_Production guide base on D-8 update 24 Jun '09 R00_Coordinator meeting (21-Sep-09)_02. POS Tanggal 02 Feb 2017_SEMENTARA" xfId="2332" xr:uid="{00000000-0005-0000-0000-0000DB070000}"/>
    <cellStyle name="_MODULE PLAN MAY_Production guide base on D-8 update 24 Jun '09 R00_Coordinator meeting (21-Sep-09)_04.Achievement_New_genba_for April 2015_Rev1" xfId="2333" xr:uid="{00000000-0005-0000-0000-0000DC070000}"/>
    <cellStyle name="_MODULE PLAN MAY_Production guide base on D-8 update 24 Jun '09 R00_Coordinator meeting (21-Sep-09)_11. POS Tanggal 11 Feb 2017 Tent A1, AP, CC, EC," xfId="2334" xr:uid="{00000000-0005-0000-0000-0000DD070000}"/>
    <cellStyle name="_MODULE PLAN MAY_Production guide base on D-8 update 24 Jun '09 R00_Coordinator meeting (21-Sep-09)_31. POS 31 July 15 - FIX-Rev2 W4" xfId="2335" xr:uid="{00000000-0005-0000-0000-0000DE070000}"/>
    <cellStyle name="_MODULE PLAN MAY_Production guide base on D-8 update 24 Jun '09 R00_Coordinator meeting (21-Sep-09)_Book6" xfId="2336" xr:uid="{00000000-0005-0000-0000-0000DF070000}"/>
    <cellStyle name="_MODULE PLAN MAY_Production guide base on D-8 update 24 Jun '09 R00_Coordinator meeting (21-Sep-09)_Delay Case" xfId="2337" xr:uid="{00000000-0005-0000-0000-0000E0070000}"/>
    <cellStyle name="_MODULE PLAN MAY_Production guide base on D-8 update 24 Jun '09 R00_Coordinator meeting (21-Sep-09)_New Create_POS_All" xfId="331" xr:uid="{00000000-0005-0000-0000-0000E1070000}"/>
    <cellStyle name="_MODULE PLAN MAY_Production guide base on D-8 update 24 Jun '09 R00_Coordinator meeting (21-Sep-09)_New Create_POS_All_02. POS Tanggal 02 Feb 2017_SEMENTARA" xfId="2338" xr:uid="{00000000-0005-0000-0000-0000E2070000}"/>
    <cellStyle name="_MODULE PLAN MAY_Production guide base on D-8 update 24 Jun '09 R00_Coordinator meeting (21-Sep-09)_New Create_POS_All_11. POS Tanggal 11 Feb 2017 Tent A1, AP, CC, EC," xfId="2339" xr:uid="{00000000-0005-0000-0000-0000E3070000}"/>
    <cellStyle name="_MODULE PLAN MAY_Production guide base on D-8 update 24 Jun '09 R00_Coordinator meeting (21-Sep-09)_proggres packing  vanning 18 Oct '15_Night" xfId="2340" xr:uid="{00000000-0005-0000-0000-0000E4070000}"/>
    <cellStyle name="_MODULE PLAN MAY_Production guide base on D-8 update 24 Jun '09 R00_Coordinator meeting (21-Sep-09)_proggres packing &amp; vanning 18 Oct '15_Night" xfId="2341" xr:uid="{00000000-0005-0000-0000-0000E5070000}"/>
    <cellStyle name="_MODULE PLAN MAY_Production guide base on D-8 update 24 Jun '09 R00_Coordinator meeting (21-Sep-09)_Progres packing &amp; vanning 30 Jul '15_Night" xfId="2342" xr:uid="{00000000-0005-0000-0000-0000E6070000}"/>
    <cellStyle name="_MODULE PLAN MAY_Production guide base on D-8 update 24 Jun '09 R00_Coordinator meeting (21-Sep-09)_Progress packing &amp; vanning 07 December 2015_Day" xfId="2343" xr:uid="{00000000-0005-0000-0000-0000E7070000}"/>
    <cellStyle name="_MODULE PLAN MAY_Production guide base on D-8 update 24 Jun '09 R00_Coordinator meeting (21-Sep-09)_Sheet1" xfId="2344" xr:uid="{00000000-0005-0000-0000-0000E8070000}"/>
    <cellStyle name="_MODULE PLAN MAY_Production guide base on D-8 update 24 Jun '09 R00_Coordinator meeting (21-Sep-09)_Status dvp" xfId="2345" xr:uid="{00000000-0005-0000-0000-0000E9070000}"/>
    <cellStyle name="_MODULE PLAN MAY_Production guide base on D-8 update 24 Jun '09 R00_Coordinator meeting (21-Sep-09)_VANNING" xfId="2346" xr:uid="{00000000-0005-0000-0000-0000EA070000}"/>
    <cellStyle name="_MODULE PLAN MAY_Production guide base on D-8 update 24 Jun '09 R00_Delay Case" xfId="2347" xr:uid="{00000000-0005-0000-0000-0000EB070000}"/>
    <cellStyle name="_MODULE PLAN MAY_Production guide base on D-8 update 24 Jun '09 R00_New Create_POS_All" xfId="332" xr:uid="{00000000-0005-0000-0000-0000EC070000}"/>
    <cellStyle name="_MODULE PLAN MAY_Production guide base on D-8 update 24 Jun '09 R00_New Create_POS_All_02. POS Tanggal 02 Feb 2017_SEMENTARA" xfId="2348" xr:uid="{00000000-0005-0000-0000-0000ED070000}"/>
    <cellStyle name="_MODULE PLAN MAY_Production guide base on D-8 update 24 Jun '09 R00_New Create_POS_All_11. POS Tanggal 11 Feb 2017 Tent A1, AP, CC, EC," xfId="2349" xr:uid="{00000000-0005-0000-0000-0000EE070000}"/>
    <cellStyle name="_MODULE PLAN MAY_Production guide base on D-8 update 24 Jun '09 R00_proggres packing  vanning 18 Oct '15_Night" xfId="2350" xr:uid="{00000000-0005-0000-0000-0000EF070000}"/>
    <cellStyle name="_MODULE PLAN MAY_Production guide base on D-8 update 24 Jun '09 R00_proggres packing &amp; vanning 18 Oct '15_Night" xfId="2351" xr:uid="{00000000-0005-0000-0000-0000F0070000}"/>
    <cellStyle name="_MODULE PLAN MAY_Production guide base on D-8 update 24 Jun '09 R00_Progres packing &amp; vanning 30 Jul '15_Night" xfId="2352" xr:uid="{00000000-0005-0000-0000-0000F1070000}"/>
    <cellStyle name="_MODULE PLAN MAY_Production guide base on D-8 update 24 Jun '09 R00_Progress packing &amp; vanning 07 December 2015_Day" xfId="2353" xr:uid="{00000000-0005-0000-0000-0000F2070000}"/>
    <cellStyle name="_MODULE PLAN MAY_Production guide base on D-8 update 24 Jun '09 R00_Sheet1" xfId="2354" xr:uid="{00000000-0005-0000-0000-0000F3070000}"/>
    <cellStyle name="_MODULE PLAN MAY_Production guide base on D-8 update 24 Jun '09 R00_Status dvp" xfId="2355" xr:uid="{00000000-0005-0000-0000-0000F4070000}"/>
    <cellStyle name="_MODULE PLAN MAY_Production guide base on D-8 update 24 Jun '09 R00_VANNING" xfId="2356" xr:uid="{00000000-0005-0000-0000-0000F5070000}"/>
    <cellStyle name="_MODULE PLAN MAY_proggres packing  vanning 18 Oct '15_Night" xfId="2357" xr:uid="{00000000-0005-0000-0000-0000F6070000}"/>
    <cellStyle name="_MODULE PLAN MAY_proggres packing &amp; vanning 18 Oct '15_Night" xfId="2358" xr:uid="{00000000-0005-0000-0000-0000F7070000}"/>
    <cellStyle name="_MODULE PLAN MAY_Progres packing &amp; vanning 30 Jul '15_Night" xfId="2359" xr:uid="{00000000-0005-0000-0000-0000F8070000}"/>
    <cellStyle name="_MODULE PLAN MAY_Progress packing &amp; vanning 07 December 2015_Day" xfId="2360" xr:uid="{00000000-0005-0000-0000-0000F9070000}"/>
    <cellStyle name="_MODULE PLAN MAY_Sheet1" xfId="2361" xr:uid="{00000000-0005-0000-0000-0000FA070000}"/>
    <cellStyle name="_MODULE PLAN MAY_Status dvp" xfId="2362" xr:uid="{00000000-0005-0000-0000-0000FB070000}"/>
    <cellStyle name="_MODULE PLAN MAY_STM - Max. capacity plant operation update on 30 Mar '10 R.02" xfId="333" xr:uid="{00000000-0005-0000-0000-0000FC070000}"/>
    <cellStyle name="_MODULE PLAN MAY_STM - Max. capacity plant operation update on 30 Mar '10 R.02_02. POS Tanggal 02 Feb 2017_SEMENTARA" xfId="2363" xr:uid="{00000000-0005-0000-0000-0000FD070000}"/>
    <cellStyle name="_MODULE PLAN MAY_STM - Max. capacity plant operation update on 30 Mar '10 R.02_04.Achievement_New_genba_for April 2015_Rev1" xfId="2364" xr:uid="{00000000-0005-0000-0000-0000FE070000}"/>
    <cellStyle name="_MODULE PLAN MAY_STM - Max. capacity plant operation update on 30 Mar '10 R.02_11. POS Tanggal 11 Feb 2017 Tent A1, AP, CC, EC," xfId="2365" xr:uid="{00000000-0005-0000-0000-0000FF070000}"/>
    <cellStyle name="_MODULE PLAN MAY_STM - Max. capacity plant operation update on 30 Mar '10 R.02_31. POS 31 July 15 - FIX-Rev2 W4" xfId="2366" xr:uid="{00000000-0005-0000-0000-000000080000}"/>
    <cellStyle name="_MODULE PLAN MAY_STM - Max. capacity plant operation update on 30 Mar '10 R.02_Book6" xfId="2367" xr:uid="{00000000-0005-0000-0000-000001080000}"/>
    <cellStyle name="_MODULE PLAN MAY_STM - Max. capacity plant operation update on 30 Mar '10 R.02_Delay Case" xfId="2368" xr:uid="{00000000-0005-0000-0000-000002080000}"/>
    <cellStyle name="_MODULE PLAN MAY_STM - Max. capacity plant operation update on 30 Mar '10 R.02_KD - 2011 OAP Capacity Update 17 Nov '10" xfId="334" xr:uid="{00000000-0005-0000-0000-000003080000}"/>
    <cellStyle name="_MODULE PLAN MAY_STM - Max. capacity plant operation update on 30 Mar '10 R.02_KD - 2011 OAP Capacity Update 17 Nov '10_02. POS Tanggal 02 Feb 2017_SEMENTARA" xfId="2369" xr:uid="{00000000-0005-0000-0000-000004080000}"/>
    <cellStyle name="_MODULE PLAN MAY_STM - Max. capacity plant operation update on 30 Mar '10 R.02_KD - 2011 OAP Capacity Update 17 Nov '10_04.Achievement_New_genba_for April 2015_Rev1" xfId="2370" xr:uid="{00000000-0005-0000-0000-000005080000}"/>
    <cellStyle name="_MODULE PLAN MAY_STM - Max. capacity plant operation update on 30 Mar '10 R.02_KD - 2011 OAP Capacity Update 17 Nov '10_11. POS Tanggal 11 Feb 2017 Tent A1, AP, CC, EC," xfId="2371" xr:uid="{00000000-0005-0000-0000-000006080000}"/>
    <cellStyle name="_MODULE PLAN MAY_STM - Max. capacity plant operation update on 30 Mar '10 R.02_KD - 2011 OAP Capacity Update 17 Nov '10_31. POS 31 July 15 - FIX-Rev2 W4" xfId="2372" xr:uid="{00000000-0005-0000-0000-000007080000}"/>
    <cellStyle name="_MODULE PLAN MAY_STM - Max. capacity plant operation update on 30 Mar '10 R.02_KD - 2011 OAP Capacity Update 17 Nov '10_Book6" xfId="2373" xr:uid="{00000000-0005-0000-0000-000008080000}"/>
    <cellStyle name="_MODULE PLAN MAY_STM - Max. capacity plant operation update on 30 Mar '10 R.02_KD - 2011 OAP Capacity Update 17 Nov '10_Delay Case" xfId="2374" xr:uid="{00000000-0005-0000-0000-000009080000}"/>
    <cellStyle name="_MODULE PLAN MAY_STM - Max. capacity plant operation update on 30 Mar '10 R.02_KD - 2011 OAP Capacity Update 17 Nov '10_New Create_POS_All" xfId="335" xr:uid="{00000000-0005-0000-0000-00000A080000}"/>
    <cellStyle name="_MODULE PLAN MAY_STM - Max. capacity plant operation update on 30 Mar '10 R.02_KD - 2011 OAP Capacity Update 17 Nov '10_New Create_POS_All_02. POS Tanggal 02 Feb 2017_SEMENTARA" xfId="2375" xr:uid="{00000000-0005-0000-0000-00000B080000}"/>
    <cellStyle name="_MODULE PLAN MAY_STM - Max. capacity plant operation update on 30 Mar '10 R.02_KD - 2011 OAP Capacity Update 17 Nov '10_New Create_POS_All_11. POS Tanggal 11 Feb 2017 Tent A1, AP, CC, EC," xfId="2376" xr:uid="{00000000-0005-0000-0000-00000C080000}"/>
    <cellStyle name="_MODULE PLAN MAY_STM - Max. capacity plant operation update on 30 Mar '10 R.02_KD - 2011 OAP Capacity Update 17 Nov '10_proggres packing  vanning 18 Oct '15_Night" xfId="2377" xr:uid="{00000000-0005-0000-0000-00000D080000}"/>
    <cellStyle name="_MODULE PLAN MAY_STM - Max. capacity plant operation update on 30 Mar '10 R.02_KD - 2011 OAP Capacity Update 17 Nov '10_proggres packing &amp; vanning 18 Oct '15_Night" xfId="2378" xr:uid="{00000000-0005-0000-0000-00000E080000}"/>
    <cellStyle name="_MODULE PLAN MAY_STM - Max. capacity plant operation update on 30 Mar '10 R.02_KD - 2011 OAP Capacity Update 17 Nov '10_Progres packing &amp; vanning 30 Jul '15_Night" xfId="2379" xr:uid="{00000000-0005-0000-0000-00000F080000}"/>
    <cellStyle name="_MODULE PLAN MAY_STM - Max. capacity plant operation update on 30 Mar '10 R.02_KD - 2011 OAP Capacity Update 17 Nov '10_Progress packing &amp; vanning 07 December 2015_Day" xfId="2380" xr:uid="{00000000-0005-0000-0000-000010080000}"/>
    <cellStyle name="_MODULE PLAN MAY_STM - Max. capacity plant operation update on 30 Mar '10 R.02_KD - 2011 OAP Capacity Update 17 Nov '10_Sheet1" xfId="2381" xr:uid="{00000000-0005-0000-0000-000011080000}"/>
    <cellStyle name="_MODULE PLAN MAY_STM - Max. capacity plant operation update on 30 Mar '10 R.02_KD - 2011 OAP Capacity Update 17 Nov '10_Status dvp" xfId="2382" xr:uid="{00000000-0005-0000-0000-000012080000}"/>
    <cellStyle name="_MODULE PLAN MAY_STM - Max. capacity plant operation update on 30 Mar '10 R.02_KD - 2011 OAP Capacity Update 17 Nov '10_VANNING" xfId="2383" xr:uid="{00000000-0005-0000-0000-000013080000}"/>
    <cellStyle name="_MODULE PLAN MAY_STM - Max. capacity plant operation update on 30 Mar '10 R.02_New Create_POS_All" xfId="336" xr:uid="{00000000-0005-0000-0000-000014080000}"/>
    <cellStyle name="_MODULE PLAN MAY_STM - Max. capacity plant operation update on 30 Mar '10 R.02_New Create_POS_All_02. POS Tanggal 02 Feb 2017_SEMENTARA" xfId="2384" xr:uid="{00000000-0005-0000-0000-000015080000}"/>
    <cellStyle name="_MODULE PLAN MAY_STM - Max. capacity plant operation update on 30 Mar '10 R.02_New Create_POS_All_11. POS Tanggal 11 Feb 2017 Tent A1, AP, CC, EC," xfId="2385" xr:uid="{00000000-0005-0000-0000-000016080000}"/>
    <cellStyle name="_MODULE PLAN MAY_STM - Max. capacity plant operation update on 30 Mar '10 R.02_proggres packing  vanning 18 Oct '15_Night" xfId="2386" xr:uid="{00000000-0005-0000-0000-000017080000}"/>
    <cellStyle name="_MODULE PLAN MAY_STM - Max. capacity plant operation update on 30 Mar '10 R.02_proggres packing &amp; vanning 18 Oct '15_Night" xfId="2387" xr:uid="{00000000-0005-0000-0000-000018080000}"/>
    <cellStyle name="_MODULE PLAN MAY_STM - Max. capacity plant operation update on 30 Mar '10 R.02_Progres packing &amp; vanning 30 Jul '15_Night" xfId="2388" xr:uid="{00000000-0005-0000-0000-000019080000}"/>
    <cellStyle name="_MODULE PLAN MAY_STM - Max. capacity plant operation update on 30 Mar '10 R.02_Progress packing &amp; vanning 07 December 2015_Day" xfId="2389" xr:uid="{00000000-0005-0000-0000-00001A080000}"/>
    <cellStyle name="_MODULE PLAN MAY_STM - Max. capacity plant operation update on 30 Mar '10 R.02_Sheet1" xfId="2390" xr:uid="{00000000-0005-0000-0000-00001B080000}"/>
    <cellStyle name="_MODULE PLAN MAY_STM - Max. capacity plant operation update on 30 Mar '10 R.02_Status dvp" xfId="2391" xr:uid="{00000000-0005-0000-0000-00001C080000}"/>
    <cellStyle name="_MODULE PLAN MAY_STM - Max. capacity plant operation update on 30 Mar '10 R.02_VANNING" xfId="2392" xr:uid="{00000000-0005-0000-0000-00001D080000}"/>
    <cellStyle name="_MODULE PLAN MAY_VANNING" xfId="2393" xr:uid="{00000000-0005-0000-0000-00001E080000}"/>
    <cellStyle name="_MSP Rundown พี่จิ๊บ" xfId="337" xr:uid="{00000000-0005-0000-0000-00001F080000}"/>
    <cellStyle name="_MSP Rundown พี่จิ๊บ_02. POS Tanggal 02 Feb 2017_SEMENTARA" xfId="2394" xr:uid="{00000000-0005-0000-0000-000020080000}"/>
    <cellStyle name="_MSP Rundown พี่จิ๊บ_04.Achievement_New_genba_for April 2015_Rev1" xfId="2395" xr:uid="{00000000-0005-0000-0000-000021080000}"/>
    <cellStyle name="_MSP Rundown พี่จิ๊บ_11. POS Tanggal 11 Feb 2017 Tent A1, AP, CC, EC," xfId="2396" xr:uid="{00000000-0005-0000-0000-000022080000}"/>
    <cellStyle name="_MSP Rundown พี่จิ๊บ_31. POS 31 July 15 - FIX-Rev2 W4" xfId="2397" xr:uid="{00000000-0005-0000-0000-000023080000}"/>
    <cellStyle name="_MSP Rundown พี่จิ๊บ_Book6" xfId="2398" xr:uid="{00000000-0005-0000-0000-000024080000}"/>
    <cellStyle name="_MSP Rundown พี่จิ๊บ_Coordinator meeting (17Aug09)" xfId="338" xr:uid="{00000000-0005-0000-0000-000025080000}"/>
    <cellStyle name="_MSP Rundown พี่จิ๊บ_Coordinator meeting (17Aug09)_02. POS Tanggal 02 Feb 2017_SEMENTARA" xfId="2399" xr:uid="{00000000-0005-0000-0000-000026080000}"/>
    <cellStyle name="_MSP Rundown พี่จิ๊บ_Coordinator meeting (17Aug09)_04.Achievement_New_genba_for April 2015_Rev1" xfId="2400" xr:uid="{00000000-0005-0000-0000-000027080000}"/>
    <cellStyle name="_MSP Rundown พี่จิ๊บ_Coordinator meeting (17Aug09)_11. POS Tanggal 11 Feb 2017 Tent A1, AP, CC, EC," xfId="2401" xr:uid="{00000000-0005-0000-0000-000028080000}"/>
    <cellStyle name="_MSP Rundown พี่จิ๊บ_Coordinator meeting (17Aug09)_31. POS 31 July 15 - FIX-Rev2 W4" xfId="2402" xr:uid="{00000000-0005-0000-0000-000029080000}"/>
    <cellStyle name="_MSP Rundown พี่จิ๊บ_Coordinator meeting (17Aug09)_Book6" xfId="2403" xr:uid="{00000000-0005-0000-0000-00002A080000}"/>
    <cellStyle name="_MSP Rundown พี่จิ๊บ_Coordinator meeting (17Aug09)_Delay Case" xfId="2404" xr:uid="{00000000-0005-0000-0000-00002B080000}"/>
    <cellStyle name="_MSP Rundown พี่จิ๊บ_Coordinator meeting (17Aug09)_New Create_POS_All" xfId="339" xr:uid="{00000000-0005-0000-0000-00002C080000}"/>
    <cellStyle name="_MSP Rundown พี่จิ๊บ_Coordinator meeting (17Aug09)_New Create_POS_All_02. POS Tanggal 02 Feb 2017_SEMENTARA" xfId="2405" xr:uid="{00000000-0005-0000-0000-00002D080000}"/>
    <cellStyle name="_MSP Rundown พี่จิ๊บ_Coordinator meeting (17Aug09)_New Create_POS_All_11. POS Tanggal 11 Feb 2017 Tent A1, AP, CC, EC," xfId="2406" xr:uid="{00000000-0005-0000-0000-00002E080000}"/>
    <cellStyle name="_MSP Rundown พี่จิ๊บ_Coordinator meeting (17Aug09)_proggres packing  vanning 18 Oct '15_Night" xfId="2407" xr:uid="{00000000-0005-0000-0000-00002F080000}"/>
    <cellStyle name="_MSP Rundown พี่จิ๊บ_Coordinator meeting (17Aug09)_proggres packing &amp; vanning 18 Oct '15_Night" xfId="2408" xr:uid="{00000000-0005-0000-0000-000030080000}"/>
    <cellStyle name="_MSP Rundown พี่จิ๊บ_Coordinator meeting (17Aug09)_Progres packing &amp; vanning 30 Jul '15_Night" xfId="2409" xr:uid="{00000000-0005-0000-0000-000031080000}"/>
    <cellStyle name="_MSP Rundown พี่จิ๊บ_Coordinator meeting (17Aug09)_Progress packing &amp; vanning 07 December 2015_Day" xfId="2410" xr:uid="{00000000-0005-0000-0000-000032080000}"/>
    <cellStyle name="_MSP Rundown พี่จิ๊บ_Coordinator meeting (17Aug09)_Sheet1" xfId="2411" xr:uid="{00000000-0005-0000-0000-000033080000}"/>
    <cellStyle name="_MSP Rundown พี่จิ๊บ_Coordinator meeting (17Aug09)_Status dvp" xfId="2412" xr:uid="{00000000-0005-0000-0000-000034080000}"/>
    <cellStyle name="_MSP Rundown พี่จิ๊บ_Coordinator meeting (17Aug09)_VANNING" xfId="2413" xr:uid="{00000000-0005-0000-0000-000035080000}"/>
    <cellStyle name="_MSP Rundown พี่จิ๊บ_Coordinator meeting (21-Sep-09)" xfId="340" xr:uid="{00000000-0005-0000-0000-000036080000}"/>
    <cellStyle name="_MSP Rundown พี่จิ๊บ_Coordinator meeting (21-Sep-09).xls 2J" xfId="341" xr:uid="{00000000-0005-0000-0000-000037080000}"/>
    <cellStyle name="_MSP Rundown พี่จิ๊บ_Coordinator meeting (21-Sep-09).xls 2J_02. POS Tanggal 02 Feb 2017_SEMENTARA" xfId="2414" xr:uid="{00000000-0005-0000-0000-000038080000}"/>
    <cellStyle name="_MSP Rundown พี่จิ๊บ_Coordinator meeting (21-Sep-09).xls 2J_04.Achievement_New_genba_for April 2015_Rev1" xfId="2415" xr:uid="{00000000-0005-0000-0000-000039080000}"/>
    <cellStyle name="_MSP Rundown พี่จิ๊บ_Coordinator meeting (21-Sep-09).xls 2J_11. POS Tanggal 11 Feb 2017 Tent A1, AP, CC, EC," xfId="2416" xr:uid="{00000000-0005-0000-0000-00003A080000}"/>
    <cellStyle name="_MSP Rundown พี่จิ๊บ_Coordinator meeting (21-Sep-09).xls 2J_31. POS 31 July 15 - FIX-Rev2 W4" xfId="2417" xr:uid="{00000000-0005-0000-0000-00003B080000}"/>
    <cellStyle name="_MSP Rundown พี่จิ๊บ_Coordinator meeting (21-Sep-09).xls 2J_Book6" xfId="2418" xr:uid="{00000000-0005-0000-0000-00003C080000}"/>
    <cellStyle name="_MSP Rundown พี่จิ๊บ_Coordinator meeting (21-Sep-09).xls 2J_Delay Case" xfId="2419" xr:uid="{00000000-0005-0000-0000-00003D080000}"/>
    <cellStyle name="_MSP Rundown พี่จิ๊บ_Coordinator meeting (21-Sep-09).xls 2J_New Create_POS_All" xfId="342" xr:uid="{00000000-0005-0000-0000-00003E080000}"/>
    <cellStyle name="_MSP Rundown พี่จิ๊บ_Coordinator meeting (21-Sep-09).xls 2J_New Create_POS_All_02. POS Tanggal 02 Feb 2017_SEMENTARA" xfId="2420" xr:uid="{00000000-0005-0000-0000-00003F080000}"/>
    <cellStyle name="_MSP Rundown พี่จิ๊บ_Coordinator meeting (21-Sep-09).xls 2J_New Create_POS_All_11. POS Tanggal 11 Feb 2017 Tent A1, AP, CC, EC," xfId="2421" xr:uid="{00000000-0005-0000-0000-000040080000}"/>
    <cellStyle name="_MSP Rundown พี่จิ๊บ_Coordinator meeting (21-Sep-09).xls 2J_proggres packing  vanning 18 Oct '15_Night" xfId="2422" xr:uid="{00000000-0005-0000-0000-000041080000}"/>
    <cellStyle name="_MSP Rundown พี่จิ๊บ_Coordinator meeting (21-Sep-09).xls 2J_proggres packing &amp; vanning 18 Oct '15_Night" xfId="2423" xr:uid="{00000000-0005-0000-0000-000042080000}"/>
    <cellStyle name="_MSP Rundown พี่จิ๊บ_Coordinator meeting (21-Sep-09).xls 2J_Progres packing &amp; vanning 30 Jul '15_Night" xfId="2424" xr:uid="{00000000-0005-0000-0000-000043080000}"/>
    <cellStyle name="_MSP Rundown พี่จิ๊บ_Coordinator meeting (21-Sep-09).xls 2J_Progress packing &amp; vanning 07 December 2015_Day" xfId="2425" xr:uid="{00000000-0005-0000-0000-000044080000}"/>
    <cellStyle name="_MSP Rundown พี่จิ๊บ_Coordinator meeting (21-Sep-09).xls 2J_Sheet1" xfId="2426" xr:uid="{00000000-0005-0000-0000-000045080000}"/>
    <cellStyle name="_MSP Rundown พี่จิ๊บ_Coordinator meeting (21-Sep-09).xls 2J_Status dvp" xfId="2427" xr:uid="{00000000-0005-0000-0000-000046080000}"/>
    <cellStyle name="_MSP Rundown พี่จิ๊บ_Coordinator meeting (21-Sep-09).xls 2J_VANNING" xfId="2428" xr:uid="{00000000-0005-0000-0000-000047080000}"/>
    <cellStyle name="_MSP Rundown พี่จิ๊บ_Coordinator meeting (21-Sep-09)_02. POS Tanggal 02 Feb 2017_SEMENTARA" xfId="2429" xr:uid="{00000000-0005-0000-0000-000048080000}"/>
    <cellStyle name="_MSP Rundown พี่จิ๊บ_Coordinator meeting (21-Sep-09)_04.Achievement_New_genba_for April 2015_Rev1" xfId="2430" xr:uid="{00000000-0005-0000-0000-000049080000}"/>
    <cellStyle name="_MSP Rundown พี่จิ๊บ_Coordinator meeting (21-Sep-09)_11. POS Tanggal 11 Feb 2017 Tent A1, AP, CC, EC," xfId="2431" xr:uid="{00000000-0005-0000-0000-00004A080000}"/>
    <cellStyle name="_MSP Rundown พี่จิ๊บ_Coordinator meeting (21-Sep-09)_31. POS 31 July 15 - FIX-Rev2 W4" xfId="2432" xr:uid="{00000000-0005-0000-0000-00004B080000}"/>
    <cellStyle name="_MSP Rundown พี่จิ๊บ_Coordinator meeting (21-Sep-09)_Book6" xfId="2433" xr:uid="{00000000-0005-0000-0000-00004C080000}"/>
    <cellStyle name="_MSP Rundown พี่จิ๊บ_Coordinator meeting (21-Sep-09)_Delay Case" xfId="2434" xr:uid="{00000000-0005-0000-0000-00004D080000}"/>
    <cellStyle name="_MSP Rundown พี่จิ๊บ_Coordinator meeting (21-Sep-09)_New Create_POS_All" xfId="343" xr:uid="{00000000-0005-0000-0000-00004E080000}"/>
    <cellStyle name="_MSP Rundown พี่จิ๊บ_Coordinator meeting (21-Sep-09)_New Create_POS_All_02. POS Tanggal 02 Feb 2017_SEMENTARA" xfId="2435" xr:uid="{00000000-0005-0000-0000-00004F080000}"/>
    <cellStyle name="_MSP Rundown พี่จิ๊บ_Coordinator meeting (21-Sep-09)_New Create_POS_All_11. POS Tanggal 11 Feb 2017 Tent A1, AP, CC, EC," xfId="2436" xr:uid="{00000000-0005-0000-0000-000050080000}"/>
    <cellStyle name="_MSP Rundown พี่จิ๊บ_Coordinator meeting (21-Sep-09)_proggres packing  vanning 18 Oct '15_Night" xfId="2437" xr:uid="{00000000-0005-0000-0000-000051080000}"/>
    <cellStyle name="_MSP Rundown พี่จิ๊บ_Coordinator meeting (21-Sep-09)_proggres packing &amp; vanning 18 Oct '15_Night" xfId="2438" xr:uid="{00000000-0005-0000-0000-000052080000}"/>
    <cellStyle name="_MSP Rundown พี่จิ๊บ_Coordinator meeting (21-Sep-09)_Progres packing &amp; vanning 30 Jul '15_Night" xfId="2439" xr:uid="{00000000-0005-0000-0000-000053080000}"/>
    <cellStyle name="_MSP Rundown พี่จิ๊บ_Coordinator meeting (21-Sep-09)_Progress packing &amp; vanning 07 December 2015_Day" xfId="2440" xr:uid="{00000000-0005-0000-0000-000054080000}"/>
    <cellStyle name="_MSP Rundown พี่จิ๊บ_Coordinator meeting (21-Sep-09)_Sheet1" xfId="2441" xr:uid="{00000000-0005-0000-0000-000055080000}"/>
    <cellStyle name="_MSP Rundown พี่จิ๊บ_Coordinator meeting (21-Sep-09)_Status dvp" xfId="2442" xr:uid="{00000000-0005-0000-0000-000056080000}"/>
    <cellStyle name="_MSP Rundown พี่จิ๊บ_Coordinator meeting (21-Sep-09)_VANNING" xfId="2443" xr:uid="{00000000-0005-0000-0000-000057080000}"/>
    <cellStyle name="_MSP Rundown พี่จิ๊บ_Delay Case" xfId="2444" xr:uid="{00000000-0005-0000-0000-000058080000}"/>
    <cellStyle name="_MSP Rundown พี่จิ๊บ_New Create_POS_All" xfId="344" xr:uid="{00000000-0005-0000-0000-000059080000}"/>
    <cellStyle name="_MSP Rundown พี่จิ๊บ_New Create_POS_All_02. POS Tanggal 02 Feb 2017_SEMENTARA" xfId="2445" xr:uid="{00000000-0005-0000-0000-00005A080000}"/>
    <cellStyle name="_MSP Rundown พี่จิ๊บ_New Create_POS_All_11. POS Tanggal 11 Feb 2017 Tent A1, AP, CC, EC," xfId="2446" xr:uid="{00000000-0005-0000-0000-00005B080000}"/>
    <cellStyle name="_MSP Rundown พี่จิ๊บ_Production guide base on D-8 update 24 Jun '09 R00" xfId="345" xr:uid="{00000000-0005-0000-0000-00005C080000}"/>
    <cellStyle name="_MSP Rundown พี่จิ๊บ_Production guide base on D-8 update 24 Jun '09 R00_02. POS Tanggal 02 Feb 2017_SEMENTARA" xfId="2447" xr:uid="{00000000-0005-0000-0000-00005D080000}"/>
    <cellStyle name="_MSP Rundown พี่จิ๊บ_Production guide base on D-8 update 24 Jun '09 R00_04.Achievement_New_genba_for April 2015_Rev1" xfId="2448" xr:uid="{00000000-0005-0000-0000-00005E080000}"/>
    <cellStyle name="_MSP Rundown พี่จิ๊บ_Production guide base on D-8 update 24 Jun '09 R00_11. POS Tanggal 11 Feb 2017 Tent A1, AP, CC, EC," xfId="2449" xr:uid="{00000000-0005-0000-0000-00005F080000}"/>
    <cellStyle name="_MSP Rundown พี่จิ๊บ_Production guide base on D-8 update 24 Jun '09 R00_31. POS 31 July 15 - FIX-Rev2 W4" xfId="2450" xr:uid="{00000000-0005-0000-0000-000060080000}"/>
    <cellStyle name="_MSP Rundown พี่จิ๊บ_Production guide base on D-8 update 24 Jun '09 R00_Book6" xfId="2451" xr:uid="{00000000-0005-0000-0000-000061080000}"/>
    <cellStyle name="_MSP Rundown พี่จิ๊บ_Production guide base on D-8 update 24 Jun '09 R00_Delay Case" xfId="2452" xr:uid="{00000000-0005-0000-0000-000062080000}"/>
    <cellStyle name="_MSP Rundown พี่จิ๊บ_Production guide base on D-8 update 24 Jun '09 R00_New Create_POS_All" xfId="346" xr:uid="{00000000-0005-0000-0000-000063080000}"/>
    <cellStyle name="_MSP Rundown พี่จิ๊บ_Production guide base on D-8 update 24 Jun '09 R00_New Create_POS_All_02. POS Tanggal 02 Feb 2017_SEMENTARA" xfId="2453" xr:uid="{00000000-0005-0000-0000-000064080000}"/>
    <cellStyle name="_MSP Rundown พี่จิ๊บ_Production guide base on D-8 update 24 Jun '09 R00_New Create_POS_All_11. POS Tanggal 11 Feb 2017 Tent A1, AP, CC, EC," xfId="2454" xr:uid="{00000000-0005-0000-0000-000065080000}"/>
    <cellStyle name="_MSP Rundown พี่จิ๊บ_Production guide base on D-8 update 24 Jun '09 R00_proggres packing  vanning 18 Oct '15_Night" xfId="2455" xr:uid="{00000000-0005-0000-0000-000066080000}"/>
    <cellStyle name="_MSP Rundown พี่จิ๊บ_Production guide base on D-8 update 24 Jun '09 R00_proggres packing &amp; vanning 18 Oct '15_Night" xfId="2456" xr:uid="{00000000-0005-0000-0000-000067080000}"/>
    <cellStyle name="_MSP Rundown พี่จิ๊บ_Production guide base on D-8 update 24 Jun '09 R00_Progres packing &amp; vanning 30 Jul '15_Night" xfId="2457" xr:uid="{00000000-0005-0000-0000-000068080000}"/>
    <cellStyle name="_MSP Rundown พี่จิ๊บ_Production guide base on D-8 update 24 Jun '09 R00_Progress packing &amp; vanning 07 December 2015_Day" xfId="2458" xr:uid="{00000000-0005-0000-0000-000069080000}"/>
    <cellStyle name="_MSP Rundown พี่จิ๊บ_Production guide base on D-8 update 24 Jun '09 R00_Sheet1" xfId="2459" xr:uid="{00000000-0005-0000-0000-00006A080000}"/>
    <cellStyle name="_MSP Rundown พี่จิ๊บ_Production guide base on D-8 update 24 Jun '09 R00_Status dvp" xfId="2460" xr:uid="{00000000-0005-0000-0000-00006B080000}"/>
    <cellStyle name="_MSP Rundown พี่จิ๊บ_Production guide base on D-8 update 24 Jun '09 R00_VANNING" xfId="2461" xr:uid="{00000000-0005-0000-0000-00006C080000}"/>
    <cellStyle name="_MSP Rundown พี่จิ๊บ_proggres packing  vanning 18 Oct '15_Night" xfId="2462" xr:uid="{00000000-0005-0000-0000-00006D080000}"/>
    <cellStyle name="_MSP Rundown พี่จิ๊บ_proggres packing &amp; vanning 18 Oct '15_Night" xfId="2463" xr:uid="{00000000-0005-0000-0000-00006E080000}"/>
    <cellStyle name="_MSP Rundown พี่จิ๊บ_Progres packing &amp; vanning 30 Jul '15_Night" xfId="2464" xr:uid="{00000000-0005-0000-0000-00006F080000}"/>
    <cellStyle name="_MSP Rundown พี่จิ๊บ_Progress packing &amp; vanning 07 December 2015_Day" xfId="2465" xr:uid="{00000000-0005-0000-0000-000070080000}"/>
    <cellStyle name="_MSP Rundown พี่จิ๊บ_Sheet1" xfId="2466" xr:uid="{00000000-0005-0000-0000-000071080000}"/>
    <cellStyle name="_MSP Rundown พี่จิ๊บ_Status dvp" xfId="2467" xr:uid="{00000000-0005-0000-0000-000072080000}"/>
    <cellStyle name="_MSP Rundown พี่จิ๊บ_STM - Max. capacity plant operation update on 30 Mar '10 R.02" xfId="347" xr:uid="{00000000-0005-0000-0000-000073080000}"/>
    <cellStyle name="_MSP Rundown พี่จิ๊บ_STM - Max. capacity plant operation update on 30 Mar '10 R.02_02. POS Tanggal 02 Feb 2017_SEMENTARA" xfId="2468" xr:uid="{00000000-0005-0000-0000-000074080000}"/>
    <cellStyle name="_MSP Rundown พี่จิ๊บ_STM - Max. capacity plant operation update on 30 Mar '10 R.02_04.Achievement_New_genba_for April 2015_Rev1" xfId="2469" xr:uid="{00000000-0005-0000-0000-000075080000}"/>
    <cellStyle name="_MSP Rundown พี่จิ๊บ_STM - Max. capacity plant operation update on 30 Mar '10 R.02_11. POS Tanggal 11 Feb 2017 Tent A1, AP, CC, EC," xfId="2470" xr:uid="{00000000-0005-0000-0000-000076080000}"/>
    <cellStyle name="_MSP Rundown พี่จิ๊บ_STM - Max. capacity plant operation update on 30 Mar '10 R.02_31. POS 31 July 15 - FIX-Rev2 W4" xfId="2471" xr:uid="{00000000-0005-0000-0000-000077080000}"/>
    <cellStyle name="_MSP Rundown พี่จิ๊บ_STM - Max. capacity plant operation update on 30 Mar '10 R.02_Book6" xfId="2472" xr:uid="{00000000-0005-0000-0000-000078080000}"/>
    <cellStyle name="_MSP Rundown พี่จิ๊บ_STM - Max. capacity plant operation update on 30 Mar '10 R.02_Delay Case" xfId="2473" xr:uid="{00000000-0005-0000-0000-000079080000}"/>
    <cellStyle name="_MSP Rundown พี่จิ๊บ_STM - Max. capacity plant operation update on 30 Mar '10 R.02_New Create_POS_All" xfId="348" xr:uid="{00000000-0005-0000-0000-00007A080000}"/>
    <cellStyle name="_MSP Rundown พี่จิ๊บ_STM - Max. capacity plant operation update on 30 Mar '10 R.02_New Create_POS_All_02. POS Tanggal 02 Feb 2017_SEMENTARA" xfId="2474" xr:uid="{00000000-0005-0000-0000-00007B080000}"/>
    <cellStyle name="_MSP Rundown พี่จิ๊บ_STM - Max. capacity plant operation update on 30 Mar '10 R.02_New Create_POS_All_11. POS Tanggal 11 Feb 2017 Tent A1, AP, CC, EC," xfId="2475" xr:uid="{00000000-0005-0000-0000-00007C080000}"/>
    <cellStyle name="_MSP Rundown พี่จิ๊บ_STM - Max. capacity plant operation update on 30 Mar '10 R.02_proggres packing  vanning 18 Oct '15_Night" xfId="2476" xr:uid="{00000000-0005-0000-0000-00007D080000}"/>
    <cellStyle name="_MSP Rundown พี่จิ๊บ_STM - Max. capacity plant operation update on 30 Mar '10 R.02_proggres packing &amp; vanning 18 Oct '15_Night" xfId="2477" xr:uid="{00000000-0005-0000-0000-00007E080000}"/>
    <cellStyle name="_MSP Rundown พี่จิ๊บ_STM - Max. capacity plant operation update on 30 Mar '10 R.02_Progres packing &amp; vanning 30 Jul '15_Night" xfId="2478" xr:uid="{00000000-0005-0000-0000-00007F080000}"/>
    <cellStyle name="_MSP Rundown พี่จิ๊บ_STM - Max. capacity plant operation update on 30 Mar '10 R.02_Progress packing &amp; vanning 07 December 2015_Day" xfId="2479" xr:uid="{00000000-0005-0000-0000-000080080000}"/>
    <cellStyle name="_MSP Rundown พี่จิ๊บ_STM - Max. capacity plant operation update on 30 Mar '10 R.02_Sheet1" xfId="2480" xr:uid="{00000000-0005-0000-0000-000081080000}"/>
    <cellStyle name="_MSP Rundown พี่จิ๊บ_STM - Max. capacity plant operation update on 30 Mar '10 R.02_Status dvp" xfId="2481" xr:uid="{00000000-0005-0000-0000-000082080000}"/>
    <cellStyle name="_MSP Rundown พี่จิ๊บ_STM - Max. capacity plant operation update on 30 Mar '10 R.02_VANNING" xfId="2482" xr:uid="{00000000-0005-0000-0000-000083080000}"/>
    <cellStyle name="_MSP Rundown พี่จิ๊บ_VANNING" xfId="2483" xr:uid="{00000000-0005-0000-0000-000084080000}"/>
    <cellStyle name="_olahan cpl sticker" xfId="349" xr:uid="{00000000-0005-0000-0000-000085080000}"/>
    <cellStyle name="_olahan cpl sticker_10 Detail Penarikan Finish Case Intershop Trucking_17 Nov'15_Rev" xfId="2484" xr:uid="{00000000-0005-0000-0000-000086080000}"/>
    <cellStyle name="_olahan cpl sticker_10 Detail Penarikan Finish Case Intershop Trucking_17 Nov'15_Rev3" xfId="2485" xr:uid="{00000000-0005-0000-0000-000087080000}"/>
    <cellStyle name="_olahan cpl sticker_11 Detail Penarikan Finish Case Intershop Trucking_18 Nov'15_Rev1 (3)" xfId="2486" xr:uid="{00000000-0005-0000-0000-000088080000}"/>
    <cellStyle name="_olahan cpl sticker_11 Detail Penarikan Finish Case Intershop Trucking_18 Nov'15_Rev1 (4)" xfId="2487" xr:uid="{00000000-0005-0000-0000-000089080000}"/>
    <cellStyle name="_olahan cpl sticker_12 Detail Penarikan Finish Case Intershop Trucking_19 Nov'15_Rev1 (2)" xfId="2488" xr:uid="{00000000-0005-0000-0000-00008A080000}"/>
    <cellStyle name="_olahan cpl sticker_13 Detail Penarikan Finish Case Intershop Trucking_20 Nov'15 (4)" xfId="2489" xr:uid="{00000000-0005-0000-0000-00008B080000}"/>
    <cellStyle name="_olahan cpl sticker_16 Detail Penarikan Finish Case Intershop Trucking_24 Nov'15 (3)" xfId="2490" xr:uid="{00000000-0005-0000-0000-00008C080000}"/>
    <cellStyle name="_olahan cpl sticker_17 Detail Penarikan Finish Case Intershop Trucking_25 Nov'15 (2)" xfId="2491" xr:uid="{00000000-0005-0000-0000-00008D080000}"/>
    <cellStyle name="_olahan cpl sticker_19 Detail Penarikan Finish Case Intershop Trucking_27 Nov'15 (2)" xfId="2492" xr:uid="{00000000-0005-0000-0000-00008E080000}"/>
    <cellStyle name="_olahan cpl sticker_20 Detail Penarikan Finish Case Intershop Trucking_30 Nov'15 (2)" xfId="2493" xr:uid="{00000000-0005-0000-0000-00008F080000}"/>
    <cellStyle name="_olahan cpl sticker_21 Detail Penarikan Finish Case Intershop Trucking_01 Dec'15 (2)" xfId="2494" xr:uid="{00000000-0005-0000-0000-000090080000}"/>
    <cellStyle name="_olahan cpl sticker_34_macho_6th_progress" xfId="350" xr:uid="{00000000-0005-0000-0000-000091080000}"/>
    <cellStyle name="_olahan cpl sticker_34_macho_6th_progress_10 Detail Penarikan Finish Case Intershop Trucking_17 Nov'15_Rev" xfId="2495" xr:uid="{00000000-0005-0000-0000-000092080000}"/>
    <cellStyle name="_olahan cpl sticker_34_macho_6th_progress_10 Detail Penarikan Finish Case Intershop Trucking_17 Nov'15_Rev3" xfId="2496" xr:uid="{00000000-0005-0000-0000-000093080000}"/>
    <cellStyle name="_olahan cpl sticker_34_macho_6th_progress_11 Detail Penarikan Finish Case Intershop Trucking_18 Nov'15_Rev1 (3)" xfId="2497" xr:uid="{00000000-0005-0000-0000-000094080000}"/>
    <cellStyle name="_olahan cpl sticker_34_macho_6th_progress_11 Detail Penarikan Finish Case Intershop Trucking_18 Nov'15_Rev1 (4)" xfId="2498" xr:uid="{00000000-0005-0000-0000-000095080000}"/>
    <cellStyle name="_olahan cpl sticker_34_macho_6th_progress_12 Detail Penarikan Finish Case Intershop Trucking_19 Nov'15_Rev1 (2)" xfId="2499" xr:uid="{00000000-0005-0000-0000-000096080000}"/>
    <cellStyle name="_olahan cpl sticker_34_macho_6th_progress_13 Detail Penarikan Finish Case Intershop Trucking_20 Nov'15 (4)" xfId="2500" xr:uid="{00000000-0005-0000-0000-000097080000}"/>
    <cellStyle name="_olahan cpl sticker_34_macho_6th_progress_16 Detail Penarikan Finish Case Intershop Trucking_24 Nov'15 (3)" xfId="2501" xr:uid="{00000000-0005-0000-0000-000098080000}"/>
    <cellStyle name="_olahan cpl sticker_34_macho_6th_progress_17 Detail Penarikan Finish Case Intershop Trucking_25 Nov'15 (2)" xfId="2502" xr:uid="{00000000-0005-0000-0000-000099080000}"/>
    <cellStyle name="_olahan cpl sticker_34_macho_6th_progress_19 Detail Penarikan Finish Case Intershop Trucking_27 Nov'15 (2)" xfId="2503" xr:uid="{00000000-0005-0000-0000-00009A080000}"/>
    <cellStyle name="_olahan cpl sticker_34_macho_6th_progress_20 Detail Penarikan Finish Case Intershop Trucking_30 Nov'15 (2)" xfId="2504" xr:uid="{00000000-0005-0000-0000-00009B080000}"/>
    <cellStyle name="_olahan cpl sticker_34_macho_6th_progress_21 Detail Penarikan Finish Case Intershop Trucking_01 Dec'15 (2)" xfId="2505" xr:uid="{00000000-0005-0000-0000-00009C080000}"/>
    <cellStyle name="_olahan cpl sticker_34_macho_6th_progress_9 Detail Penarikan Finish Case Intershop Trucking_16 Nov'15" xfId="2506" xr:uid="{00000000-0005-0000-0000-00009D080000}"/>
    <cellStyle name="_olahan cpl sticker_34_macho_6th_progress_pos" xfId="2507" xr:uid="{00000000-0005-0000-0000-00009E080000}"/>
    <cellStyle name="_olahan cpl sticker_34_macho_6th_progress_pos_1" xfId="2508" xr:uid="{00000000-0005-0000-0000-00009F080000}"/>
    <cellStyle name="_olahan cpl sticker_34_macho_6th_progress_pos_2" xfId="2509" xr:uid="{00000000-0005-0000-0000-0000A0080000}"/>
    <cellStyle name="_olahan cpl sticker_34_macho_6th_progress_pos_3" xfId="2510" xr:uid="{00000000-0005-0000-0000-0000A1080000}"/>
    <cellStyle name="_olahan cpl sticker_34_macho_6th_progress_SUGITY" xfId="2511" xr:uid="{00000000-0005-0000-0000-0000A2080000}"/>
    <cellStyle name="_olahan cpl sticker_9 Detail Penarikan Finish Case Intershop Trucking_16 Nov'15" xfId="2512" xr:uid="{00000000-0005-0000-0000-0000A3080000}"/>
    <cellStyle name="_olahan cpl sticker_DM 001-D470-C-2004 (ZL9 Modification)" xfId="351" xr:uid="{00000000-0005-0000-0000-0000A4080000}"/>
    <cellStyle name="_olahan cpl sticker_DM 001-D470-C-2004 (ZL9 Modification)_10 Detail Penarikan Finish Case Intershop Trucking_17 Nov'15_Rev" xfId="2513" xr:uid="{00000000-0005-0000-0000-0000A5080000}"/>
    <cellStyle name="_olahan cpl sticker_DM 001-D470-C-2004 (ZL9 Modification)_10 Detail Penarikan Finish Case Intershop Trucking_17 Nov'15_Rev3" xfId="2514" xr:uid="{00000000-0005-0000-0000-0000A6080000}"/>
    <cellStyle name="_olahan cpl sticker_DM 001-D470-C-2004 (ZL9 Modification)_11 Detail Penarikan Finish Case Intershop Trucking_18 Nov'15_Rev1 (3)" xfId="2515" xr:uid="{00000000-0005-0000-0000-0000A7080000}"/>
    <cellStyle name="_olahan cpl sticker_DM 001-D470-C-2004 (ZL9 Modification)_11 Detail Penarikan Finish Case Intershop Trucking_18 Nov'15_Rev1 (4)" xfId="2516" xr:uid="{00000000-0005-0000-0000-0000A8080000}"/>
    <cellStyle name="_olahan cpl sticker_DM 001-D470-C-2004 (ZL9 Modification)_12 Detail Penarikan Finish Case Intershop Trucking_19 Nov'15_Rev1 (2)" xfId="2517" xr:uid="{00000000-0005-0000-0000-0000A9080000}"/>
    <cellStyle name="_olahan cpl sticker_DM 001-D470-C-2004 (ZL9 Modification)_13 Detail Penarikan Finish Case Intershop Trucking_20 Nov'15 (4)" xfId="2518" xr:uid="{00000000-0005-0000-0000-0000AA080000}"/>
    <cellStyle name="_olahan cpl sticker_DM 001-D470-C-2004 (ZL9 Modification)_16 Detail Penarikan Finish Case Intershop Trucking_24 Nov'15 (3)" xfId="2519" xr:uid="{00000000-0005-0000-0000-0000AB080000}"/>
    <cellStyle name="_olahan cpl sticker_DM 001-D470-C-2004 (ZL9 Modification)_17 Detail Penarikan Finish Case Intershop Trucking_25 Nov'15 (2)" xfId="2520" xr:uid="{00000000-0005-0000-0000-0000AC080000}"/>
    <cellStyle name="_olahan cpl sticker_DM 001-D470-C-2004 (ZL9 Modification)_19 Detail Penarikan Finish Case Intershop Trucking_27 Nov'15 (2)" xfId="2521" xr:uid="{00000000-0005-0000-0000-0000AD080000}"/>
    <cellStyle name="_olahan cpl sticker_DM 001-D470-C-2004 (ZL9 Modification)_20 Detail Penarikan Finish Case Intershop Trucking_30 Nov'15 (2)" xfId="2522" xr:uid="{00000000-0005-0000-0000-0000AE080000}"/>
    <cellStyle name="_olahan cpl sticker_DM 001-D470-C-2004 (ZL9 Modification)_21 Detail Penarikan Finish Case Intershop Trucking_01 Dec'15 (2)" xfId="2523" xr:uid="{00000000-0005-0000-0000-0000AF080000}"/>
    <cellStyle name="_olahan cpl sticker_DM 001-D470-C-2004 (ZL9 Modification)_9 Detail Penarikan Finish Case Intershop Trucking_16 Nov'15" xfId="2524" xr:uid="{00000000-0005-0000-0000-0000B0080000}"/>
    <cellStyle name="_olahan cpl sticker_DM 001-D470-C-2004 (ZL9 Modification)_pos" xfId="2525" xr:uid="{00000000-0005-0000-0000-0000B1080000}"/>
    <cellStyle name="_olahan cpl sticker_DM 001-D470-C-2004 (ZL9 Modification)_pos_1" xfId="2526" xr:uid="{00000000-0005-0000-0000-0000B2080000}"/>
    <cellStyle name="_olahan cpl sticker_DM 001-D470-C-2004 (ZL9 Modification)_pos_2" xfId="2527" xr:uid="{00000000-0005-0000-0000-0000B3080000}"/>
    <cellStyle name="_olahan cpl sticker_DM 001-D470-C-2004 (ZL9 Modification)_pos_3" xfId="2528" xr:uid="{00000000-0005-0000-0000-0000B4080000}"/>
    <cellStyle name="_olahan cpl sticker_DM 001-D470-C-2004 (ZL9 Modification)_SUGITY" xfId="2529" xr:uid="{00000000-0005-0000-0000-0000B5080000}"/>
    <cellStyle name="_olahan cpl sticker_DM 003-285W-C-2004==" xfId="352" xr:uid="{00000000-0005-0000-0000-0000B6080000}"/>
    <cellStyle name="_olahan cpl sticker_DM 003-285W-C-2004==_10 Detail Penarikan Finish Case Intershop Trucking_17 Nov'15_Rev" xfId="2530" xr:uid="{00000000-0005-0000-0000-0000B7080000}"/>
    <cellStyle name="_olahan cpl sticker_DM 003-285W-C-2004==_10 Detail Penarikan Finish Case Intershop Trucking_17 Nov'15_Rev3" xfId="2531" xr:uid="{00000000-0005-0000-0000-0000B8080000}"/>
    <cellStyle name="_olahan cpl sticker_DM 003-285W-C-2004==_11 Detail Penarikan Finish Case Intershop Trucking_18 Nov'15_Rev1 (3)" xfId="2532" xr:uid="{00000000-0005-0000-0000-0000B9080000}"/>
    <cellStyle name="_olahan cpl sticker_DM 003-285W-C-2004==_11 Detail Penarikan Finish Case Intershop Trucking_18 Nov'15_Rev1 (4)" xfId="2533" xr:uid="{00000000-0005-0000-0000-0000BA080000}"/>
    <cellStyle name="_olahan cpl sticker_DM 003-285W-C-2004==_12 Detail Penarikan Finish Case Intershop Trucking_19 Nov'15_Rev1 (2)" xfId="2534" xr:uid="{00000000-0005-0000-0000-0000BB080000}"/>
    <cellStyle name="_olahan cpl sticker_DM 003-285W-C-2004==_13 Detail Penarikan Finish Case Intershop Trucking_20 Nov'15 (4)" xfId="2535" xr:uid="{00000000-0005-0000-0000-0000BC080000}"/>
    <cellStyle name="_olahan cpl sticker_DM 003-285W-C-2004==_16 Detail Penarikan Finish Case Intershop Trucking_24 Nov'15 (3)" xfId="2536" xr:uid="{00000000-0005-0000-0000-0000BD080000}"/>
    <cellStyle name="_olahan cpl sticker_DM 003-285W-C-2004==_17 Detail Penarikan Finish Case Intershop Trucking_25 Nov'15 (2)" xfId="2537" xr:uid="{00000000-0005-0000-0000-0000BE080000}"/>
    <cellStyle name="_olahan cpl sticker_DM 003-285W-C-2004==_19 Detail Penarikan Finish Case Intershop Trucking_27 Nov'15 (2)" xfId="2538" xr:uid="{00000000-0005-0000-0000-0000BF080000}"/>
    <cellStyle name="_olahan cpl sticker_DM 003-285W-C-2004==_20 Detail Penarikan Finish Case Intershop Trucking_30 Nov'15 (2)" xfId="2539" xr:uid="{00000000-0005-0000-0000-0000C0080000}"/>
    <cellStyle name="_olahan cpl sticker_DM 003-285W-C-2004==_21 Detail Penarikan Finish Case Intershop Trucking_01 Dec'15 (2)" xfId="2540" xr:uid="{00000000-0005-0000-0000-0000C1080000}"/>
    <cellStyle name="_olahan cpl sticker_DM 003-285W-C-2004==_9 Detail Penarikan Finish Case Intershop Trucking_16 Nov'15" xfId="2541" xr:uid="{00000000-0005-0000-0000-0000C2080000}"/>
    <cellStyle name="_olahan cpl sticker_DM 003-285W-C-2004==_pos" xfId="2542" xr:uid="{00000000-0005-0000-0000-0000C3080000}"/>
    <cellStyle name="_olahan cpl sticker_DM 003-285W-C-2004==_pos_1" xfId="2543" xr:uid="{00000000-0005-0000-0000-0000C4080000}"/>
    <cellStyle name="_olahan cpl sticker_DM 003-285W-C-2004==_pos_2" xfId="2544" xr:uid="{00000000-0005-0000-0000-0000C5080000}"/>
    <cellStyle name="_olahan cpl sticker_DM 003-285W-C-2004==_pos_3" xfId="2545" xr:uid="{00000000-0005-0000-0000-0000C6080000}"/>
    <cellStyle name="_olahan cpl sticker_DM 003-285W-C-2004==_SUGITY" xfId="2546" xr:uid="{00000000-0005-0000-0000-0000C7080000}"/>
    <cellStyle name="_olahan cpl sticker_DM 0108-ALL-C-2003" xfId="353" xr:uid="{00000000-0005-0000-0000-0000C8080000}"/>
    <cellStyle name="_olahan cpl sticker_DM 0108-ALL-C-2003_10 Detail Penarikan Finish Case Intershop Trucking_17 Nov'15_Rev" xfId="2547" xr:uid="{00000000-0005-0000-0000-0000C9080000}"/>
    <cellStyle name="_olahan cpl sticker_DM 0108-ALL-C-2003_10 Detail Penarikan Finish Case Intershop Trucking_17 Nov'15_Rev3" xfId="2548" xr:uid="{00000000-0005-0000-0000-0000CA080000}"/>
    <cellStyle name="_olahan cpl sticker_DM 0108-ALL-C-2003_11 Detail Penarikan Finish Case Intershop Trucking_18 Nov'15_Rev1 (3)" xfId="2549" xr:uid="{00000000-0005-0000-0000-0000CB080000}"/>
    <cellStyle name="_olahan cpl sticker_DM 0108-ALL-C-2003_11 Detail Penarikan Finish Case Intershop Trucking_18 Nov'15_Rev1 (4)" xfId="2550" xr:uid="{00000000-0005-0000-0000-0000CC080000}"/>
    <cellStyle name="_olahan cpl sticker_DM 0108-ALL-C-2003_12 Detail Penarikan Finish Case Intershop Trucking_19 Nov'15_Rev1 (2)" xfId="2551" xr:uid="{00000000-0005-0000-0000-0000CD080000}"/>
    <cellStyle name="_olahan cpl sticker_DM 0108-ALL-C-2003_13 Detail Penarikan Finish Case Intershop Trucking_20 Nov'15 (4)" xfId="2552" xr:uid="{00000000-0005-0000-0000-0000CE080000}"/>
    <cellStyle name="_olahan cpl sticker_DM 0108-ALL-C-2003_16 Detail Penarikan Finish Case Intershop Trucking_24 Nov'15 (3)" xfId="2553" xr:uid="{00000000-0005-0000-0000-0000CF080000}"/>
    <cellStyle name="_olahan cpl sticker_DM 0108-ALL-C-2003_17 Detail Penarikan Finish Case Intershop Trucking_25 Nov'15 (2)" xfId="2554" xr:uid="{00000000-0005-0000-0000-0000D0080000}"/>
    <cellStyle name="_olahan cpl sticker_DM 0108-ALL-C-2003_19 Detail Penarikan Finish Case Intershop Trucking_27 Nov'15 (2)" xfId="2555" xr:uid="{00000000-0005-0000-0000-0000D1080000}"/>
    <cellStyle name="_olahan cpl sticker_DM 0108-ALL-C-2003_20 Detail Penarikan Finish Case Intershop Trucking_30 Nov'15 (2)" xfId="2556" xr:uid="{00000000-0005-0000-0000-0000D2080000}"/>
    <cellStyle name="_olahan cpl sticker_DM 0108-ALL-C-2003_21 Detail Penarikan Finish Case Intershop Trucking_01 Dec'15 (2)" xfId="2557" xr:uid="{00000000-0005-0000-0000-0000D3080000}"/>
    <cellStyle name="_olahan cpl sticker_DM 0108-ALL-C-2003_9 Detail Penarikan Finish Case Intershop Trucking_16 Nov'15" xfId="2558" xr:uid="{00000000-0005-0000-0000-0000D4080000}"/>
    <cellStyle name="_olahan cpl sticker_DM 0108-ALL-C-2003_pos" xfId="2559" xr:uid="{00000000-0005-0000-0000-0000D5080000}"/>
    <cellStyle name="_olahan cpl sticker_DM 0108-ALL-C-2003_pos_1" xfId="2560" xr:uid="{00000000-0005-0000-0000-0000D6080000}"/>
    <cellStyle name="_olahan cpl sticker_DM 0108-ALL-C-2003_pos_2" xfId="2561" xr:uid="{00000000-0005-0000-0000-0000D7080000}"/>
    <cellStyle name="_olahan cpl sticker_DM 0108-ALL-C-2003_pos_3" xfId="2562" xr:uid="{00000000-0005-0000-0000-0000D8080000}"/>
    <cellStyle name="_olahan cpl sticker_DM 0108-ALL-C-2003_SUGITY" xfId="2563" xr:uid="{00000000-0005-0000-0000-0000D9080000}"/>
    <cellStyle name="_olahan cpl sticker_DM 034-D21B-C-2003" xfId="354" xr:uid="{00000000-0005-0000-0000-0000DA080000}"/>
    <cellStyle name="_olahan cpl sticker_DM 034-D21B-C-2003_10 Detail Penarikan Finish Case Intershop Trucking_17 Nov'15_Rev" xfId="2564" xr:uid="{00000000-0005-0000-0000-0000DB080000}"/>
    <cellStyle name="_olahan cpl sticker_DM 034-D21B-C-2003_10 Detail Penarikan Finish Case Intershop Trucking_17 Nov'15_Rev3" xfId="2565" xr:uid="{00000000-0005-0000-0000-0000DC080000}"/>
    <cellStyle name="_olahan cpl sticker_DM 034-D21B-C-2003_11 Detail Penarikan Finish Case Intershop Trucking_18 Nov'15_Rev1 (3)" xfId="2566" xr:uid="{00000000-0005-0000-0000-0000DD080000}"/>
    <cellStyle name="_olahan cpl sticker_DM 034-D21B-C-2003_11 Detail Penarikan Finish Case Intershop Trucking_18 Nov'15_Rev1 (4)" xfId="2567" xr:uid="{00000000-0005-0000-0000-0000DE080000}"/>
    <cellStyle name="_olahan cpl sticker_DM 034-D21B-C-2003_12 Detail Penarikan Finish Case Intershop Trucking_19 Nov'15_Rev1 (2)" xfId="2568" xr:uid="{00000000-0005-0000-0000-0000DF080000}"/>
    <cellStyle name="_olahan cpl sticker_DM 034-D21B-C-2003_13 Detail Penarikan Finish Case Intershop Trucking_20 Nov'15 (4)" xfId="2569" xr:uid="{00000000-0005-0000-0000-0000E0080000}"/>
    <cellStyle name="_olahan cpl sticker_DM 034-D21B-C-2003_16 Detail Penarikan Finish Case Intershop Trucking_24 Nov'15 (3)" xfId="2570" xr:uid="{00000000-0005-0000-0000-0000E1080000}"/>
    <cellStyle name="_olahan cpl sticker_DM 034-D21B-C-2003_17 Detail Penarikan Finish Case Intershop Trucking_25 Nov'15 (2)" xfId="2571" xr:uid="{00000000-0005-0000-0000-0000E2080000}"/>
    <cellStyle name="_olahan cpl sticker_DM 034-D21B-C-2003_19 Detail Penarikan Finish Case Intershop Trucking_27 Nov'15 (2)" xfId="2572" xr:uid="{00000000-0005-0000-0000-0000E3080000}"/>
    <cellStyle name="_olahan cpl sticker_DM 034-D21B-C-2003_20 Detail Penarikan Finish Case Intershop Trucking_30 Nov'15 (2)" xfId="2573" xr:uid="{00000000-0005-0000-0000-0000E4080000}"/>
    <cellStyle name="_olahan cpl sticker_DM 034-D21B-C-2003_21 Detail Penarikan Finish Case Intershop Trucking_01 Dec'15 (2)" xfId="2574" xr:uid="{00000000-0005-0000-0000-0000E5080000}"/>
    <cellStyle name="_olahan cpl sticker_DM 034-D21B-C-2003_9 Detail Penarikan Finish Case Intershop Trucking_16 Nov'15" xfId="2575" xr:uid="{00000000-0005-0000-0000-0000E6080000}"/>
    <cellStyle name="_olahan cpl sticker_DM 034-D21B-C-2003_pos" xfId="2576" xr:uid="{00000000-0005-0000-0000-0000E7080000}"/>
    <cellStyle name="_olahan cpl sticker_DM 034-D21B-C-2003_pos_1" xfId="2577" xr:uid="{00000000-0005-0000-0000-0000E8080000}"/>
    <cellStyle name="_olahan cpl sticker_DM 034-D21B-C-2003_pos_2" xfId="2578" xr:uid="{00000000-0005-0000-0000-0000E9080000}"/>
    <cellStyle name="_olahan cpl sticker_DM 034-D21B-C-2003_pos_3" xfId="2579" xr:uid="{00000000-0005-0000-0000-0000EA080000}"/>
    <cellStyle name="_olahan cpl sticker_DM 034-D21B-C-2003_SUGITY" xfId="2580" xr:uid="{00000000-0005-0000-0000-0000EB080000}"/>
    <cellStyle name="_olahan cpl sticker_DM 083-D470-C-2003" xfId="355" xr:uid="{00000000-0005-0000-0000-0000EC080000}"/>
    <cellStyle name="_olahan cpl sticker_DM 083-D470-C-2003_10 Detail Penarikan Finish Case Intershop Trucking_17 Nov'15_Rev" xfId="2581" xr:uid="{00000000-0005-0000-0000-0000ED080000}"/>
    <cellStyle name="_olahan cpl sticker_DM 083-D470-C-2003_10 Detail Penarikan Finish Case Intershop Trucking_17 Nov'15_Rev3" xfId="2582" xr:uid="{00000000-0005-0000-0000-0000EE080000}"/>
    <cellStyle name="_olahan cpl sticker_DM 083-D470-C-2003_11 Detail Penarikan Finish Case Intershop Trucking_18 Nov'15_Rev1 (3)" xfId="2583" xr:uid="{00000000-0005-0000-0000-0000EF080000}"/>
    <cellStyle name="_olahan cpl sticker_DM 083-D470-C-2003_11 Detail Penarikan Finish Case Intershop Trucking_18 Nov'15_Rev1 (4)" xfId="2584" xr:uid="{00000000-0005-0000-0000-0000F0080000}"/>
    <cellStyle name="_olahan cpl sticker_DM 083-D470-C-2003_12 Detail Penarikan Finish Case Intershop Trucking_19 Nov'15_Rev1 (2)" xfId="2585" xr:uid="{00000000-0005-0000-0000-0000F1080000}"/>
    <cellStyle name="_olahan cpl sticker_DM 083-D470-C-2003_13 Detail Penarikan Finish Case Intershop Trucking_20 Nov'15 (4)" xfId="2586" xr:uid="{00000000-0005-0000-0000-0000F2080000}"/>
    <cellStyle name="_olahan cpl sticker_DM 083-D470-C-2003_16 Detail Penarikan Finish Case Intershop Trucking_24 Nov'15 (3)" xfId="2587" xr:uid="{00000000-0005-0000-0000-0000F3080000}"/>
    <cellStyle name="_olahan cpl sticker_DM 083-D470-C-2003_17 Detail Penarikan Finish Case Intershop Trucking_25 Nov'15 (2)" xfId="2588" xr:uid="{00000000-0005-0000-0000-0000F4080000}"/>
    <cellStyle name="_olahan cpl sticker_DM 083-D470-C-2003_19 Detail Penarikan Finish Case Intershop Trucking_27 Nov'15 (2)" xfId="2589" xr:uid="{00000000-0005-0000-0000-0000F5080000}"/>
    <cellStyle name="_olahan cpl sticker_DM 083-D470-C-2003_20 Detail Penarikan Finish Case Intershop Trucking_30 Nov'15 (2)" xfId="2590" xr:uid="{00000000-0005-0000-0000-0000F6080000}"/>
    <cellStyle name="_olahan cpl sticker_DM 083-D470-C-2003_21 Detail Penarikan Finish Case Intershop Trucking_01 Dec'15 (2)" xfId="2591" xr:uid="{00000000-0005-0000-0000-0000F7080000}"/>
    <cellStyle name="_olahan cpl sticker_DM 083-D470-C-2003_9 Detail Penarikan Finish Case Intershop Trucking_16 Nov'15" xfId="2592" xr:uid="{00000000-0005-0000-0000-0000F8080000}"/>
    <cellStyle name="_olahan cpl sticker_DM 083-D470-C-2003_pos" xfId="2593" xr:uid="{00000000-0005-0000-0000-0000F9080000}"/>
    <cellStyle name="_olahan cpl sticker_DM 083-D470-C-2003_pos_1" xfId="2594" xr:uid="{00000000-0005-0000-0000-0000FA080000}"/>
    <cellStyle name="_olahan cpl sticker_DM 083-D470-C-2003_pos_2" xfId="2595" xr:uid="{00000000-0005-0000-0000-0000FB080000}"/>
    <cellStyle name="_olahan cpl sticker_DM 083-D470-C-2003_pos_3" xfId="2596" xr:uid="{00000000-0005-0000-0000-0000FC080000}"/>
    <cellStyle name="_olahan cpl sticker_DM 083-D470-C-2003_SUGITY" xfId="2597" xr:uid="{00000000-0005-0000-0000-0000FD080000}"/>
    <cellStyle name="_olahan cpl sticker_pos" xfId="2598" xr:uid="{00000000-0005-0000-0000-0000FE080000}"/>
    <cellStyle name="_olahan cpl sticker_pos_1" xfId="2599" xr:uid="{00000000-0005-0000-0000-0000FF080000}"/>
    <cellStyle name="_olahan cpl sticker_pos_2" xfId="2600" xr:uid="{00000000-0005-0000-0000-000000090000}"/>
    <cellStyle name="_olahan cpl sticker_pos_3" xfId="2601" xr:uid="{00000000-0005-0000-0000-000001090000}"/>
    <cellStyle name="_olahan cpl sticker_SUGITY" xfId="2602" xr:uid="{00000000-0005-0000-0000-000002090000}"/>
    <cellStyle name="_pos" xfId="2603" xr:uid="{00000000-0005-0000-0000-000003090000}"/>
    <cellStyle name="_Pre- July getsudo data" xfId="356" xr:uid="{00000000-0005-0000-0000-000004090000}"/>
    <cellStyle name="_Pre- July getsudo data_02. POS Tanggal 02 Feb 2017_SEMENTARA" xfId="2604" xr:uid="{00000000-0005-0000-0000-000005090000}"/>
    <cellStyle name="_Pre- July getsudo data_04.Achievement_New_genba_for April 2015_Rev1" xfId="2605" xr:uid="{00000000-0005-0000-0000-000006090000}"/>
    <cellStyle name="_Pre- July getsudo data_11. POS Tanggal 11 Feb 2017 Tent A1, AP, CC, EC," xfId="2606" xr:uid="{00000000-0005-0000-0000-000007090000}"/>
    <cellStyle name="_Pre- July getsudo data_31. POS 31 July 15 - FIX-Rev2 W4" xfId="2607" xr:uid="{00000000-0005-0000-0000-000008090000}"/>
    <cellStyle name="_Pre- July getsudo data_Book6" xfId="2608" xr:uid="{00000000-0005-0000-0000-000009090000}"/>
    <cellStyle name="_Pre- July getsudo data_Coordinator meeting (17Aug09)" xfId="357" xr:uid="{00000000-0005-0000-0000-00000A090000}"/>
    <cellStyle name="_Pre- July getsudo data_Coordinator meeting (17Aug09)_02. POS Tanggal 02 Feb 2017_SEMENTARA" xfId="2609" xr:uid="{00000000-0005-0000-0000-00000B090000}"/>
    <cellStyle name="_Pre- July getsudo data_Coordinator meeting (17Aug09)_04.Achievement_New_genba_for April 2015_Rev1" xfId="2610" xr:uid="{00000000-0005-0000-0000-00000C090000}"/>
    <cellStyle name="_Pre- July getsudo data_Coordinator meeting (17Aug09)_11. POS Tanggal 11 Feb 2017 Tent A1, AP, CC, EC," xfId="2611" xr:uid="{00000000-0005-0000-0000-00000D090000}"/>
    <cellStyle name="_Pre- July getsudo data_Coordinator meeting (17Aug09)_31. POS 31 July 15 - FIX-Rev2 W4" xfId="2612" xr:uid="{00000000-0005-0000-0000-00000E090000}"/>
    <cellStyle name="_Pre- July getsudo data_Coordinator meeting (17Aug09)_Book6" xfId="2613" xr:uid="{00000000-0005-0000-0000-00000F090000}"/>
    <cellStyle name="_Pre- July getsudo data_Coordinator meeting (17Aug09)_Delay Case" xfId="2614" xr:uid="{00000000-0005-0000-0000-000010090000}"/>
    <cellStyle name="_Pre- July getsudo data_Coordinator meeting (17Aug09)_New Create_POS_All" xfId="358" xr:uid="{00000000-0005-0000-0000-000011090000}"/>
    <cellStyle name="_Pre- July getsudo data_Coordinator meeting (17Aug09)_New Create_POS_All_02. POS Tanggal 02 Feb 2017_SEMENTARA" xfId="2615" xr:uid="{00000000-0005-0000-0000-000012090000}"/>
    <cellStyle name="_Pre- July getsudo data_Coordinator meeting (17Aug09)_New Create_POS_All_11. POS Tanggal 11 Feb 2017 Tent A1, AP, CC, EC," xfId="2616" xr:uid="{00000000-0005-0000-0000-000013090000}"/>
    <cellStyle name="_Pre- July getsudo data_Coordinator meeting (17Aug09)_proggres packing  vanning 18 Oct '15_Night" xfId="2617" xr:uid="{00000000-0005-0000-0000-000014090000}"/>
    <cellStyle name="_Pre- July getsudo data_Coordinator meeting (17Aug09)_proggres packing &amp; vanning 18 Oct '15_Night" xfId="2618" xr:uid="{00000000-0005-0000-0000-000015090000}"/>
    <cellStyle name="_Pre- July getsudo data_Coordinator meeting (17Aug09)_Progres packing &amp; vanning 30 Jul '15_Night" xfId="2619" xr:uid="{00000000-0005-0000-0000-000016090000}"/>
    <cellStyle name="_Pre- July getsudo data_Coordinator meeting (17Aug09)_Progress packing &amp; vanning 07 December 2015_Day" xfId="2620" xr:uid="{00000000-0005-0000-0000-000017090000}"/>
    <cellStyle name="_Pre- July getsudo data_Coordinator meeting (17Aug09)_Sheet1" xfId="2621" xr:uid="{00000000-0005-0000-0000-000018090000}"/>
    <cellStyle name="_Pre- July getsudo data_Coordinator meeting (17Aug09)_Status dvp" xfId="2622" xr:uid="{00000000-0005-0000-0000-000019090000}"/>
    <cellStyle name="_Pre- July getsudo data_Coordinator meeting (17Aug09)_VANNING" xfId="2623" xr:uid="{00000000-0005-0000-0000-00001A090000}"/>
    <cellStyle name="_Pre- July getsudo data_Coordinator meeting (21-Sep-09)" xfId="359" xr:uid="{00000000-0005-0000-0000-00001B090000}"/>
    <cellStyle name="_Pre- July getsudo data_Coordinator meeting (21-Sep-09).xls 2J" xfId="360" xr:uid="{00000000-0005-0000-0000-00001C090000}"/>
    <cellStyle name="_Pre- July getsudo data_Coordinator meeting (21-Sep-09).xls 2J_02. POS Tanggal 02 Feb 2017_SEMENTARA" xfId="2624" xr:uid="{00000000-0005-0000-0000-00001D090000}"/>
    <cellStyle name="_Pre- July getsudo data_Coordinator meeting (21-Sep-09).xls 2J_04.Achievement_New_genba_for April 2015_Rev1" xfId="2625" xr:uid="{00000000-0005-0000-0000-00001E090000}"/>
    <cellStyle name="_Pre- July getsudo data_Coordinator meeting (21-Sep-09).xls 2J_11. POS Tanggal 11 Feb 2017 Tent A1, AP, CC, EC," xfId="2626" xr:uid="{00000000-0005-0000-0000-00001F090000}"/>
    <cellStyle name="_Pre- July getsudo data_Coordinator meeting (21-Sep-09).xls 2J_31. POS 31 July 15 - FIX-Rev2 W4" xfId="2627" xr:uid="{00000000-0005-0000-0000-000020090000}"/>
    <cellStyle name="_Pre- July getsudo data_Coordinator meeting (21-Sep-09).xls 2J_Book6" xfId="2628" xr:uid="{00000000-0005-0000-0000-000021090000}"/>
    <cellStyle name="_Pre- July getsudo data_Coordinator meeting (21-Sep-09).xls 2J_Delay Case" xfId="2629" xr:uid="{00000000-0005-0000-0000-000022090000}"/>
    <cellStyle name="_Pre- July getsudo data_Coordinator meeting (21-Sep-09).xls 2J_New Create_POS_All" xfId="361" xr:uid="{00000000-0005-0000-0000-000023090000}"/>
    <cellStyle name="_Pre- July getsudo data_Coordinator meeting (21-Sep-09).xls 2J_New Create_POS_All_02. POS Tanggal 02 Feb 2017_SEMENTARA" xfId="2630" xr:uid="{00000000-0005-0000-0000-000024090000}"/>
    <cellStyle name="_Pre- July getsudo data_Coordinator meeting (21-Sep-09).xls 2J_New Create_POS_All_11. POS Tanggal 11 Feb 2017 Tent A1, AP, CC, EC," xfId="2631" xr:uid="{00000000-0005-0000-0000-000025090000}"/>
    <cellStyle name="_Pre- July getsudo data_Coordinator meeting (21-Sep-09).xls 2J_proggres packing  vanning 18 Oct '15_Night" xfId="2632" xr:uid="{00000000-0005-0000-0000-000026090000}"/>
    <cellStyle name="_Pre- July getsudo data_Coordinator meeting (21-Sep-09).xls 2J_proggres packing &amp; vanning 18 Oct '15_Night" xfId="2633" xr:uid="{00000000-0005-0000-0000-000027090000}"/>
    <cellStyle name="_Pre- July getsudo data_Coordinator meeting (21-Sep-09).xls 2J_Progres packing &amp; vanning 30 Jul '15_Night" xfId="2634" xr:uid="{00000000-0005-0000-0000-000028090000}"/>
    <cellStyle name="_Pre- July getsudo data_Coordinator meeting (21-Sep-09).xls 2J_Progress packing &amp; vanning 07 December 2015_Day" xfId="2635" xr:uid="{00000000-0005-0000-0000-000029090000}"/>
    <cellStyle name="_Pre- July getsudo data_Coordinator meeting (21-Sep-09).xls 2J_Sheet1" xfId="2636" xr:uid="{00000000-0005-0000-0000-00002A090000}"/>
    <cellStyle name="_Pre- July getsudo data_Coordinator meeting (21-Sep-09).xls 2J_Status dvp" xfId="2637" xr:uid="{00000000-0005-0000-0000-00002B090000}"/>
    <cellStyle name="_Pre- July getsudo data_Coordinator meeting (21-Sep-09)_New Create_POS_All" xfId="362" xr:uid="{00000000-0005-0000-0000-00002C090000}"/>
    <cellStyle name="_Pre- July getsudo data_New Create_POS_All" xfId="363" xr:uid="{00000000-0005-0000-0000-00002D090000}"/>
    <cellStyle name="_Pre- July getsudo data_Production guide base on D-8 update 24 Jun '09 R00" xfId="364" xr:uid="{00000000-0005-0000-0000-00002E090000}"/>
    <cellStyle name="_Pre- July getsudo data_Production guide base on D-8 update 24 Jun '09 R00_New Create_POS_All" xfId="365" xr:uid="{00000000-0005-0000-0000-00002F090000}"/>
    <cellStyle name="_Pre- July getsudo data_STM - Max. capacity plant operation update on 30 Mar '10 R.02" xfId="366" xr:uid="{00000000-0005-0000-0000-000030090000}"/>
    <cellStyle name="_Pre- July getsudo data_STM - Max. capacity plant operation update on 30 Mar '10 R.02_New Create_POS_All" xfId="367" xr:uid="{00000000-0005-0000-0000-000031090000}"/>
    <cellStyle name="_Production guide base on D-8 update 24 Jun '09 R00" xfId="368" xr:uid="{00000000-0005-0000-0000-000032090000}"/>
    <cellStyle name="_Production guide base on D-8 update 24 Jun '09 R00_Coordinator meeting (17Aug09)" xfId="369" xr:uid="{00000000-0005-0000-0000-000033090000}"/>
    <cellStyle name="_Production guide base on D-8 update 24 Jun '09 R00_Coordinator meeting (17Aug09)_New Create_POS_All" xfId="370" xr:uid="{00000000-0005-0000-0000-000034090000}"/>
    <cellStyle name="_Production guide base on D-8 update 24 Jun '09 R00_Coordinator meeting (21-Sep-09)" xfId="371" xr:uid="{00000000-0005-0000-0000-000035090000}"/>
    <cellStyle name="_Production guide base on D-8 update 24 Jun '09 R00_Coordinator meeting (21-Sep-09).xls 2J" xfId="372" xr:uid="{00000000-0005-0000-0000-000036090000}"/>
    <cellStyle name="_Production guide base on D-8 update 24 Jun '09 R00_Coordinator meeting (21-Sep-09).xls 2J_New Create_POS_All" xfId="373" xr:uid="{00000000-0005-0000-0000-000037090000}"/>
    <cellStyle name="_Production guide base on D-8 update 24 Jun '09 R00_Coordinator meeting (21-Sep-09)_New Create_POS_All" xfId="374" xr:uid="{00000000-0005-0000-0000-000038090000}"/>
    <cellStyle name="_Production guide base on D-8 update 24 Jun '09 R00_New Create_POS_All" xfId="375" xr:uid="{00000000-0005-0000-0000-000039090000}"/>
    <cellStyle name="_Recheck Actual stock and PP Rolling End May06_total" xfId="376" xr:uid="{00000000-0005-0000-0000-00003A090000}"/>
    <cellStyle name="_STM - Max. capacity plant operation update on 30 Mar '10 R.02" xfId="377" xr:uid="{00000000-0005-0000-0000-00003B090000}"/>
    <cellStyle name="_STM - Max. capacity plant operation update on 30 Mar '10 R.02_KD - 2011 OAP Capacity Update 17 Nov '10" xfId="378" xr:uid="{00000000-0005-0000-0000-00003C090000}"/>
    <cellStyle name="_STM - Max. capacity plant operation update on 30 Mar '10 R.02_KD - 2011 OAP Capacity Update 17 Nov '10_New Create_POS_All" xfId="379" xr:uid="{00000000-0005-0000-0000-00003D090000}"/>
    <cellStyle name="_STM - Max. capacity plant operation update on 30 Mar '10 R.02_New Create_POS_All" xfId="380" xr:uid="{00000000-0005-0000-0000-00003E090000}"/>
    <cellStyle name="_STM JSP critical unit allocation Plan (May D-14)" xfId="381" xr:uid="{00000000-0005-0000-0000-00003F090000}"/>
    <cellStyle name="_STM JSP critical unit allocation Plan (May D-14)_Coordinator meeting (17Aug09)" xfId="382" xr:uid="{00000000-0005-0000-0000-000040090000}"/>
    <cellStyle name="_STM JSP critical unit allocation Plan (May D-14)_Coordinator meeting (17Aug09)_New Create_POS_All" xfId="383" xr:uid="{00000000-0005-0000-0000-000041090000}"/>
    <cellStyle name="_STM JSP critical unit allocation Plan (May D-14)_Coordinator meeting (21-Sep-09)" xfId="384" xr:uid="{00000000-0005-0000-0000-000042090000}"/>
    <cellStyle name="_STM JSP critical unit allocation Plan (May D-14)_Coordinator meeting (21-Sep-09).xls 2J" xfId="385" xr:uid="{00000000-0005-0000-0000-000043090000}"/>
    <cellStyle name="_STM JSP critical unit allocation Plan (May D-14)_Coordinator meeting (21-Sep-09).xls 2J_New Create_POS_All" xfId="386" xr:uid="{00000000-0005-0000-0000-000044090000}"/>
    <cellStyle name="_STM JSP critical unit allocation Plan (May D-14)_Coordinator meeting (21-Sep-09)_New Create_POS_All" xfId="387" xr:uid="{00000000-0005-0000-0000-000045090000}"/>
    <cellStyle name="_STM JSP critical unit allocation Plan (May D-14)_New Create_POS_All" xfId="388" xr:uid="{00000000-0005-0000-0000-000046090000}"/>
    <cellStyle name="_STM JSP critical unit allocation Plan (May D-14)_Production guide base on D-8 update 24 Jun '09 R00" xfId="389" xr:uid="{00000000-0005-0000-0000-000047090000}"/>
    <cellStyle name="_STM JSP critical unit allocation Plan (May D-14)_Production guide base on D-8 update 24 Jun '09 R00_New Create_POS_All" xfId="390" xr:uid="{00000000-0005-0000-0000-000048090000}"/>
    <cellStyle name="_STM JSP critical unit allocation Plan (May D-14)_STM - Max. capacity plant operation update on 30 Mar '10 R.02" xfId="391" xr:uid="{00000000-0005-0000-0000-000049090000}"/>
    <cellStyle name="_STM JSP critical unit allocation Plan (May D-14)_STM - Max. capacity plant operation update on 30 Mar '10 R.02_New Create_POS_All" xfId="392" xr:uid="{00000000-0005-0000-0000-00004A090000}"/>
    <cellStyle name="_STM Production Guide update on 18 Feb '09 - D-8 data" xfId="393" xr:uid="{00000000-0005-0000-0000-00004B090000}"/>
    <cellStyle name="_STM Production Guide update on 18 Feb '09 - D-8 data_Coordinator meeting (17Aug09)" xfId="394" xr:uid="{00000000-0005-0000-0000-00004C090000}"/>
    <cellStyle name="_STM Production Guide update on 18 Feb '09 - D-8 data_Coordinator meeting (17Aug09)_New Create_POS_All" xfId="395" xr:uid="{00000000-0005-0000-0000-00004D090000}"/>
    <cellStyle name="_STM Production Guide update on 18 Feb '09 - D-8 data_Coordinator meeting (21-Sep-09)" xfId="396" xr:uid="{00000000-0005-0000-0000-00004E090000}"/>
    <cellStyle name="_STM Production Guide update on 18 Feb '09 - D-8 data_Coordinator meeting (21-Sep-09).xls 2J" xfId="397" xr:uid="{00000000-0005-0000-0000-00004F090000}"/>
    <cellStyle name="_STM Production Guide update on 18 Feb '09 - D-8 data_Coordinator meeting (21-Sep-09).xls 2J_New Create_POS_All" xfId="398" xr:uid="{00000000-0005-0000-0000-000050090000}"/>
    <cellStyle name="_STM Production Guide update on 18 Feb '09 - D-8 data_Coordinator meeting (21-Sep-09)_New Create_POS_All" xfId="399" xr:uid="{00000000-0005-0000-0000-000051090000}"/>
    <cellStyle name="_STM Production Guide update on 18 Feb '09 - D-8 data_New Create_POS_All" xfId="400" xr:uid="{00000000-0005-0000-0000-000052090000}"/>
    <cellStyle name="_STM Production Guide update on 18 Feb '09 - D-8 data_Production guide base on D-8 update 24 Jun '09 R00" xfId="401" xr:uid="{00000000-0005-0000-0000-000053090000}"/>
    <cellStyle name="_STM Production Guide update on 18 Feb '09 - D-8 data_Production guide base on D-8 update 24 Jun '09 R00_New Create_POS_All" xfId="402" xr:uid="{00000000-0005-0000-0000-000054090000}"/>
    <cellStyle name="_STM Production Guide update on 18 Feb '09 - D-8 data_STM - Max. capacity plant operation update on 30 Mar '10 R.02" xfId="403" xr:uid="{00000000-0005-0000-0000-000055090000}"/>
    <cellStyle name="_STM Production Guide update on 18 Feb '09 - D-8 data_STM - Max. capacity plant operation update on 30 Mar '10 R.02_New Create_POS_All" xfId="404" xr:uid="{00000000-0005-0000-0000-000056090000}"/>
    <cellStyle name="’?‰? [0.00]_?‰?C?“??" xfId="405" xr:uid="{00000000-0005-0000-0000-000057090000}"/>
    <cellStyle name="’?‰?_?‰?C?“??" xfId="406" xr:uid="{00000000-0005-0000-0000-000058090000}"/>
    <cellStyle name="’Ê‰Ý [0.00]_laroux" xfId="407" xr:uid="{00000000-0005-0000-0000-000059090000}"/>
    <cellStyle name="’Ê‰Ý_laroux" xfId="408" xr:uid="{00000000-0005-0000-0000-00005A090000}"/>
    <cellStyle name="¤@?E¥ÍºÞ¸¹¤fLIST" xfId="409" xr:uid="{00000000-0005-0000-0000-00005B090000}"/>
    <cellStyle name="¤@¯E¦U°ê¤Þ· " xfId="411" xr:uid="{00000000-0005-0000-0000-00005C090000}"/>
    <cellStyle name="¤@¯E¥ÍºÞ¸¹¤fLIST" xfId="412" xr:uid="{00000000-0005-0000-0000-00005D090000}"/>
    <cellStyle name="¤@¯ECPL0601" xfId="413" xr:uid="{00000000-0005-0000-0000-00005E090000}"/>
    <cellStyle name="¤@¯ë_¥ÍºÞ¸¹¤fLIST" xfId="410" xr:uid="{00000000-0005-0000-0000-00005F090000}"/>
    <cellStyle name="•\¦Ï‚Ý‚ÌƒnƒCƒp[ƒŠƒ“ƒN" xfId="414" xr:uid="{00000000-0005-0000-0000-000060090000}"/>
    <cellStyle name="•\Ž¦Ï‚Ý‚ÌƒnƒCƒp[ƒŠƒ“ƒN" xfId="415" xr:uid="{00000000-0005-0000-0000-000061090000}"/>
    <cellStyle name="•W€_laroux" xfId="417" xr:uid="{00000000-0005-0000-0000-000062090000}"/>
    <cellStyle name="•W__1_•i”Ô_Œ¸­•ª" xfId="416" xr:uid="{00000000-0005-0000-0000-000063090000}"/>
    <cellStyle name="\¦ÏÝÌnCp[N" xfId="106" xr:uid="{00000000-0005-0000-0000-000064090000}"/>
    <cellStyle name="æØè [0.00]_Sheet1" xfId="450" xr:uid="{00000000-0005-0000-0000-000065090000}"/>
    <cellStyle name="æØè_Sheet1" xfId="451" xr:uid="{00000000-0005-0000-0000-000066090000}"/>
    <cellStyle name="êÊ_EAX-A0495" xfId="471" xr:uid="{00000000-0005-0000-0000-000067090000}"/>
    <cellStyle name="ÊÝ [0.00]_Out-House(From AMI)" xfId="473" xr:uid="{00000000-0005-0000-0000-000068090000}"/>
    <cellStyle name="ÊÝ_Out-House(From AMI)" xfId="474" xr:uid="{00000000-0005-0000-0000-000069090000}"/>
    <cellStyle name="nCp[N" xfId="504" xr:uid="{00000000-0005-0000-0000-00006A090000}"/>
    <cellStyle name="W?_Out-House(From AMI)" xfId="531" xr:uid="{00000000-0005-0000-0000-00006B090000}"/>
    <cellStyle name="W_(8.3)" xfId="532" xr:uid="{00000000-0005-0000-0000-00006C090000}"/>
    <cellStyle name="20% - ส่วนที่ถูกเน้น1" xfId="418" xr:uid="{00000000-0005-0000-0000-00006D090000}"/>
    <cellStyle name="20% - ส่วนที่ถูกเน้น2" xfId="419" xr:uid="{00000000-0005-0000-0000-00006E090000}"/>
    <cellStyle name="20% - ส่วนที่ถูกเน้น3" xfId="420" xr:uid="{00000000-0005-0000-0000-00006F090000}"/>
    <cellStyle name="20% - ส่วนที่ถูกเน้น4" xfId="421" xr:uid="{00000000-0005-0000-0000-000070090000}"/>
    <cellStyle name="20% - ส่วนที่ถูกเน้น5" xfId="422" xr:uid="{00000000-0005-0000-0000-000071090000}"/>
    <cellStyle name="20% - ส่วนที่ถูกเน้น6" xfId="423" xr:uid="{00000000-0005-0000-0000-000072090000}"/>
    <cellStyle name="3f1?[0]_?-? " xfId="424" xr:uid="{00000000-0005-0000-0000-000073090000}"/>
    <cellStyle name="3f1・[0]_?-? " xfId="425" xr:uid="{00000000-0005-0000-0000-000074090000}"/>
    <cellStyle name="³f¹ô[0]_pldt" xfId="426" xr:uid="{00000000-0005-0000-0000-000075090000}"/>
    <cellStyle name="3f1o_?-? " xfId="427" xr:uid="{00000000-0005-0000-0000-000076090000}"/>
    <cellStyle name="³f¹ô_pldt" xfId="428" xr:uid="{00000000-0005-0000-0000-000077090000}"/>
    <cellStyle name="3f1[0]_?-? " xfId="429" xr:uid="{00000000-0005-0000-0000-000078090000}"/>
    <cellStyle name="40% - ส่วนที่ถูกเน้น1" xfId="430" xr:uid="{00000000-0005-0000-0000-000079090000}"/>
    <cellStyle name="40% - ส่วนที่ถูกเน้น2" xfId="431" xr:uid="{00000000-0005-0000-0000-00007A090000}"/>
    <cellStyle name="40% - ส่วนที่ถูกเน้น3" xfId="432" xr:uid="{00000000-0005-0000-0000-00007B090000}"/>
    <cellStyle name="40% - ส่วนที่ถูกเน้น4" xfId="433" xr:uid="{00000000-0005-0000-0000-00007C090000}"/>
    <cellStyle name="40% - ส่วนที่ถูกเน้น5" xfId="434" xr:uid="{00000000-0005-0000-0000-00007D090000}"/>
    <cellStyle name="40% - ส่วนที่ถูกเน้น6" xfId="435" xr:uid="{00000000-0005-0000-0000-00007E090000}"/>
    <cellStyle name="510T" xfId="436" xr:uid="{00000000-0005-0000-0000-00007F090000}"/>
    <cellStyle name="60% - ส่วนที่ถูกเน้น1" xfId="437" xr:uid="{00000000-0005-0000-0000-000080090000}"/>
    <cellStyle name="60% - ส่วนที่ถูกเน้น2" xfId="438" xr:uid="{00000000-0005-0000-0000-000081090000}"/>
    <cellStyle name="60% - ส่วนที่ถูกเน้น3" xfId="439" xr:uid="{00000000-0005-0000-0000-000082090000}"/>
    <cellStyle name="60% - ส่วนที่ถูกเน้น4" xfId="440" xr:uid="{00000000-0005-0000-0000-000083090000}"/>
    <cellStyle name="60% - ส่วนที่ถูกเน้น5" xfId="441" xr:uid="{00000000-0005-0000-0000-000084090000}"/>
    <cellStyle name="60% - ส่วนที่ถูกเน้น6" xfId="442" xr:uid="{00000000-0005-0000-0000-000085090000}"/>
    <cellStyle name="à¤Ã×èÍ§ËÁÒÂ¨ØÅÀÒ¤ [0]_Excel_MD97DL" xfId="443" xr:uid="{00000000-0005-0000-0000-000086090000}"/>
    <cellStyle name="à¤Ã×èÍ§ËÁÒÂ¨ØÅÀÒ¤_Excel_MD97DL" xfId="444" xr:uid="{00000000-0005-0000-0000-000087090000}"/>
    <cellStyle name="à¤Ã×èÍ§ËÁÒÂÊ¡ØÅà§Ô¹ [0]_Excel_MD97DL" xfId="445" xr:uid="{00000000-0005-0000-0000-000088090000}"/>
    <cellStyle name="à¤Ã×èÍ§ËÁÒÂÊ¡ØÅà§Ô¹_Excel_MD97DL" xfId="446" xr:uid="{00000000-0005-0000-0000-000089090000}"/>
    <cellStyle name="A4 Small 210 x 297 mm" xfId="447" xr:uid="{00000000-0005-0000-0000-00008A090000}"/>
    <cellStyle name="AeE­ [0]_INQUIRY ¿μ¾÷AßAø " xfId="448" xr:uid="{00000000-0005-0000-0000-00008B090000}"/>
    <cellStyle name="AeE­_INQUIRY ¿μ¾÷AßAø " xfId="449" xr:uid="{00000000-0005-0000-0000-00008C090000}"/>
    <cellStyle name="AÞ¸¶ [0]_INQUIRY ¿?¾÷AßAø " xfId="452" xr:uid="{00000000-0005-0000-0000-00008D090000}"/>
    <cellStyle name="AÞ¸¶_INQUIRY ¿?¾÷AßAø " xfId="453" xr:uid="{00000000-0005-0000-0000-00008E090000}"/>
    <cellStyle name="Body" xfId="454" xr:uid="{00000000-0005-0000-0000-00008F090000}"/>
    <cellStyle name="Border" xfId="455" xr:uid="{00000000-0005-0000-0000-000090090000}"/>
    <cellStyle name="C?A?_????CoE? " xfId="456" xr:uid="{00000000-0005-0000-0000-000091090000}"/>
    <cellStyle name="C?AØ_¿?¾÷CoE² " xfId="457" xr:uid="{00000000-0005-0000-0000-000092090000}"/>
    <cellStyle name="C￥AØ_¿μ¾÷CoE² " xfId="458" xr:uid="{00000000-0005-0000-0000-000093090000}"/>
    <cellStyle name="Calc Currency (0)" xfId="459" xr:uid="{00000000-0005-0000-0000-000094090000}"/>
    <cellStyle name="Comma  - Style1" xfId="460" xr:uid="{00000000-0005-0000-0000-000095090000}"/>
    <cellStyle name="comma zerodec" xfId="461" xr:uid="{00000000-0005-0000-0000-000096090000}"/>
    <cellStyle name="Comma0" xfId="462" xr:uid="{00000000-0005-0000-0000-000097090000}"/>
    <cellStyle name="Curren - Style3" xfId="463" xr:uid="{00000000-0005-0000-0000-000098090000}"/>
    <cellStyle name="Curren - Style4" xfId="464" xr:uid="{00000000-0005-0000-0000-000099090000}"/>
    <cellStyle name="Currency0" xfId="465" xr:uid="{00000000-0005-0000-0000-00009A090000}"/>
    <cellStyle name="Currency1" xfId="466" xr:uid="{00000000-0005-0000-0000-00009B090000}"/>
    <cellStyle name="Date" xfId="467" xr:uid="{00000000-0005-0000-0000-00009C090000}"/>
    <cellStyle name="Dezimal [0]_35ERI8T2gbIEMixb4v26icuOo" xfId="468" xr:uid="{00000000-0005-0000-0000-00009D090000}"/>
    <cellStyle name="Dezimal_35ERI8T2gbIEMixb4v26icuOo" xfId="469" xr:uid="{00000000-0005-0000-0000-00009E090000}"/>
    <cellStyle name="Dollar (zero dec)" xfId="470" xr:uid="{00000000-0005-0000-0000-00009F090000}"/>
    <cellStyle name="Euro" xfId="472" xr:uid="{00000000-0005-0000-0000-0000A0090000}"/>
    <cellStyle name="Fixed" xfId="475" xr:uid="{00000000-0005-0000-0000-0000A1090000}"/>
    <cellStyle name="ƒnƒCƒp[ƒŠƒ“ƒN" xfId="476" xr:uid="{00000000-0005-0000-0000-0000A2090000}"/>
    <cellStyle name="Grey" xfId="477" xr:uid="{00000000-0005-0000-0000-0000A3090000}"/>
    <cellStyle name="Header1" xfId="478" xr:uid="{00000000-0005-0000-0000-0000A4090000}"/>
    <cellStyle name="Header2" xfId="479" xr:uid="{00000000-0005-0000-0000-0000A5090000}"/>
    <cellStyle name="HEADING1" xfId="480" xr:uid="{00000000-0005-0000-0000-0000A6090000}"/>
    <cellStyle name="HEADING2" xfId="481" xr:uid="{00000000-0005-0000-0000-0000A7090000}"/>
    <cellStyle name="Hipervinculo" xfId="482" xr:uid="{00000000-0005-0000-0000-0000A8090000}"/>
    <cellStyle name="Hipervínculo" xfId="483" xr:uid="{00000000-0005-0000-0000-0000A9090000}"/>
    <cellStyle name="Hipervinculo visitado" xfId="484" xr:uid="{00000000-0005-0000-0000-0000AA090000}"/>
    <cellStyle name="Hipervínculo visitado" xfId="485" xr:uid="{00000000-0005-0000-0000-0000AB090000}"/>
    <cellStyle name="Hipervinculo_Annual Sales Plan05b 050427" xfId="486" xr:uid="{00000000-0005-0000-0000-0000AC090000}"/>
    <cellStyle name="Input [yellow]" xfId="487" xr:uid="{00000000-0005-0000-0000-0000AD090000}"/>
    <cellStyle name="KWE?W・" xfId="488" xr:uid="{00000000-0005-0000-0000-0000AE090000}"/>
    <cellStyle name="KWE標準" xfId="489" xr:uid="{00000000-0005-0000-0000-0000AF090000}"/>
    <cellStyle name="Milliers [0]_AR1194" xfId="490" xr:uid="{00000000-0005-0000-0000-0000B0090000}"/>
    <cellStyle name="Milliers_AR1194" xfId="491" xr:uid="{00000000-0005-0000-0000-0000B1090000}"/>
    <cellStyle name="Mon?aire [0]_AR1194" xfId="492" xr:uid="{00000000-0005-0000-0000-0000B2090000}"/>
    <cellStyle name="Mon?aire_AR1194" xfId="493" xr:uid="{00000000-0005-0000-0000-0000B3090000}"/>
    <cellStyle name="Mon?taire [0]_AR1194" xfId="494" xr:uid="{00000000-0005-0000-0000-0000B4090000}"/>
    <cellStyle name="Mon?taire_AR1194" xfId="495" xr:uid="{00000000-0005-0000-0000-0000B5090000}"/>
    <cellStyle name="Monétaire [0]_AR1194" xfId="496" xr:uid="{00000000-0005-0000-0000-0000B6090000}"/>
    <cellStyle name="Monétaire_AR1194" xfId="497" xr:uid="{00000000-0005-0000-0000-0000B7090000}"/>
    <cellStyle name="Monﾁaire [0]_AR1194" xfId="498" xr:uid="{00000000-0005-0000-0000-0000B8090000}"/>
    <cellStyle name="Monﾁaire_AR1194" xfId="499" xr:uid="{00000000-0005-0000-0000-0000B9090000}"/>
    <cellStyle name="Mon彋aire [0]_AR1194" xfId="500" xr:uid="{00000000-0005-0000-0000-0000BA090000}"/>
    <cellStyle name="Mon彋aire_AR1194" xfId="501" xr:uid="{00000000-0005-0000-0000-0000BB090000}"/>
    <cellStyle name="Mon騁aire [0]_AR1194" xfId="502" xr:uid="{00000000-0005-0000-0000-0000BC090000}"/>
    <cellStyle name="Mon騁aire_AR1194" xfId="503" xr:uid="{00000000-0005-0000-0000-0000BD090000}"/>
    <cellStyle name="New Times Roman" xfId="505" xr:uid="{00000000-0005-0000-0000-0000BE090000}"/>
    <cellStyle name="no dec" xfId="506" xr:uid="{00000000-0005-0000-0000-0000BF090000}"/>
    <cellStyle name="Non" xfId="507" xr:uid="{00000000-0005-0000-0000-0000C0090000}"/>
    <cellStyle name="Normal" xfId="0" builtinId="0"/>
    <cellStyle name="Normal - Style1" xfId="508" xr:uid="{00000000-0005-0000-0000-0000C2090000}"/>
    <cellStyle name="Normal - Style5" xfId="509" xr:uid="{00000000-0005-0000-0000-0000C3090000}"/>
    <cellStyle name="Normal 12" xfId="6" xr:uid="{00000000-0005-0000-0000-0000C4090000}"/>
    <cellStyle name="Normal 13" xfId="510" xr:uid="{00000000-0005-0000-0000-0000C5090000}"/>
    <cellStyle name="Normal 19" xfId="511" xr:uid="{00000000-0005-0000-0000-0000C6090000}"/>
    <cellStyle name="Normal 2" xfId="3" xr:uid="{00000000-0005-0000-0000-0000C7090000}"/>
    <cellStyle name="Normal 2 2" xfId="641" xr:uid="{00000000-0005-0000-0000-0000C8090000}"/>
    <cellStyle name="Normal 2 3" xfId="642" xr:uid="{00000000-0005-0000-0000-0000C9090000}"/>
    <cellStyle name="Normal 2 4" xfId="5" xr:uid="{00000000-0005-0000-0000-0000CA090000}"/>
    <cellStyle name="Normal 21" xfId="512" xr:uid="{00000000-0005-0000-0000-0000CB090000}"/>
    <cellStyle name="Normal 22" xfId="513" xr:uid="{00000000-0005-0000-0000-0000CC090000}"/>
    <cellStyle name="Normal 3" xfId="1" xr:uid="{00000000-0005-0000-0000-0000CD090000}"/>
    <cellStyle name="Normal 3 2" xfId="514" xr:uid="{00000000-0005-0000-0000-0000CE090000}"/>
    <cellStyle name="Normal 4" xfId="643" xr:uid="{00000000-0005-0000-0000-0000CF090000}"/>
    <cellStyle name="Normal 4 2" xfId="2638" xr:uid="{00000000-0005-0000-0000-0000D0090000}"/>
    <cellStyle name="Normal 5" xfId="4" xr:uid="{00000000-0005-0000-0000-0000D1090000}"/>
    <cellStyle name="Normal_Book11" xfId="2" xr:uid="{00000000-0005-0000-0000-0000D2090000}"/>
    <cellStyle name="Normal_vi_mal 2" xfId="2639" xr:uid="{00000000-0005-0000-0000-0000D3090000}"/>
    <cellStyle name="Nozmal_CAPEX2_laroux" xfId="515" xr:uid="{00000000-0005-0000-0000-0000D4090000}"/>
    <cellStyle name="Œ…‹aO‚e [0.00]_PARTS_LIST" xfId="518" xr:uid="{00000000-0005-0000-0000-0000D5090000}"/>
    <cellStyle name="Œ…‹aO‚e_PARTS_LIST" xfId="519" xr:uid="{00000000-0005-0000-0000-0000D6090000}"/>
    <cellStyle name="Œ…‹æØ‚è [0.00]__1_•i”Ô_Œ¸­•ª" xfId="516" xr:uid="{00000000-0005-0000-0000-0000D7090000}"/>
    <cellStyle name="Œ…‹æØ‚è__1_•i”Ô_Œ¸­•ª" xfId="517" xr:uid="{00000000-0005-0000-0000-0000D8090000}"/>
    <cellStyle name="P1D" xfId="520" xr:uid="{00000000-0005-0000-0000-0000D9090000}"/>
    <cellStyle name="Percent [2]" xfId="521" xr:uid="{00000000-0005-0000-0000-0000DA090000}"/>
    <cellStyle name="PERCENTAGE" xfId="522" xr:uid="{00000000-0005-0000-0000-0000DB090000}"/>
    <cellStyle name="Quantity" xfId="523" xr:uid="{00000000-0005-0000-0000-0000DC090000}"/>
    <cellStyle name="s]_x000d__x000a_load=_x000d__x000a_Beep=yes_x000d__x000a_NullPort=None_x000d__x000a_BorderWidth=2_x000d__x000a_CursorBlinkRate=695_x000d__x000a_DoubleClickSpeed=645_x000d__x000a_Programs=com exe bat pif_x000d_" xfId="524" xr:uid="{00000000-0005-0000-0000-0000DD090000}"/>
    <cellStyle name="S1D" xfId="525" xr:uid="{00000000-0005-0000-0000-0000DE090000}"/>
    <cellStyle name="siki" xfId="526" xr:uid="{00000000-0005-0000-0000-0000DF090000}"/>
    <cellStyle name="Standard_BS14" xfId="527" xr:uid="{00000000-0005-0000-0000-0000E0090000}"/>
    <cellStyle name="STEP1" xfId="528" xr:uid="{00000000-0005-0000-0000-0000E1090000}"/>
    <cellStyle name="STEP2" xfId="529" xr:uid="{00000000-0005-0000-0000-0000E2090000}"/>
    <cellStyle name="Style 1" xfId="530" xr:uid="{00000000-0005-0000-0000-0000E3090000}"/>
    <cellStyle name="Währung [0]_35ERI8T2gbIEMixb4v26icuOo" xfId="533" xr:uid="{00000000-0005-0000-0000-0000E4090000}"/>
    <cellStyle name="Währung_35ERI8T2gbIEMixb4v26icuOo" xfId="534" xr:uid="{00000000-0005-0000-0000-0000E5090000}"/>
    <cellStyle name="ｳfｹ・[0]_､ｭ､ " xfId="563" xr:uid="{00000000-0005-0000-0000-0000E6090000}"/>
    <cellStyle name="ｳfｹ､ｭ､ " xfId="564" xr:uid="{00000000-0005-0000-0000-0000E7090000}"/>
    <cellStyle name="ｳfｹSheet1" xfId="565" xr:uid="{00000000-0005-0000-0000-0000E8090000}"/>
    <cellStyle name="ｳqｳf [0.00]_076WEPD" xfId="566" xr:uid="{00000000-0005-0000-0000-0000E9090000}"/>
    <cellStyle name="ｳqｳf_076WEPD" xfId="567" xr:uid="{00000000-0005-0000-0000-0000EA090000}"/>
    <cellStyle name="ｪ愠ﾜ??????????_501N(991210)-ｧｺ" xfId="568" xr:uid="{00000000-0005-0000-0000-0000EB090000}"/>
    <cellStyle name="ｶWｳsｵｲ" xfId="569" xr:uid="{00000000-0005-0000-0000-0000EC090000}"/>
    <cellStyle name="ｼﾐｷﾇ_076WEPD" xfId="570" xr:uid="{00000000-0005-0000-0000-0000ED090000}"/>
    <cellStyle name="ﾀHｫ皙ｺｶWｳsｵｲ" xfId="571" xr:uid="{00000000-0005-0000-0000-0000EE090000}"/>
    <cellStyle name="ハイパーリンク" xfId="572" xr:uid="{00000000-0005-0000-0000-0000EF090000}"/>
    <cellStyle name="ｮ・､ﾁ? [0.00]_076WEPD" xfId="573" xr:uid="{00000000-0005-0000-0000-0000F0090000}"/>
    <cellStyle name="ｮ・､ﾁ?_076WEPD" xfId="574" xr:uid="{00000000-0005-0000-0000-0000F1090000}"/>
    <cellStyle name="ｮ・ﾆｮB｢ﾔ [0.00]_076WEPD" xfId="575" xr:uid="{00000000-0005-0000-0000-0000F2090000}"/>
    <cellStyle name="ｮ・ﾆｮB｢ﾔ_076WEPD" xfId="576" xr:uid="{00000000-0005-0000-0000-0000F3090000}"/>
    <cellStyle name="เครื่องหมายจุลภาค [0]_Excel_MD97DL" xfId="535" xr:uid="{00000000-0005-0000-0000-0000F4090000}"/>
    <cellStyle name="เครื่องหมายจุลภาค_Excel_MD97DL" xfId="536" xr:uid="{00000000-0005-0000-0000-0000F5090000}"/>
    <cellStyle name="เครื่องหมายสกุลเงิน [0]_Excel_MD97DL" xfId="537" xr:uid="{00000000-0005-0000-0000-0000F6090000}"/>
    <cellStyle name="เครื่องหมายสกุลเงิน_Excel_MD97DL" xfId="538" xr:uid="{00000000-0005-0000-0000-0000F7090000}"/>
    <cellStyle name="เซลล์ตรวจสอบ" xfId="539" xr:uid="{00000000-0005-0000-0000-0000F8090000}"/>
    <cellStyle name="เซลล์ที่มีการเชื่อมโยง" xfId="540" xr:uid="{00000000-0005-0000-0000-0000F9090000}"/>
    <cellStyle name="แย่" xfId="541" xr:uid="{00000000-0005-0000-0000-0000FA090000}"/>
    <cellStyle name="แสดงผล" xfId="542" xr:uid="{00000000-0005-0000-0000-0000FB090000}"/>
    <cellStyle name="การคำนวณ" xfId="543" xr:uid="{00000000-0005-0000-0000-0000FC090000}"/>
    <cellStyle name="ข้อความเตือน" xfId="544" xr:uid="{00000000-0005-0000-0000-0000FD090000}"/>
    <cellStyle name="ข้อความอธิบาย" xfId="545" xr:uid="{00000000-0005-0000-0000-0000FE090000}"/>
    <cellStyle name="ชื่อเรื่อง" xfId="546" xr:uid="{00000000-0005-0000-0000-0000FF090000}"/>
    <cellStyle name="ดี" xfId="547" xr:uid="{00000000-0005-0000-0000-0000000A0000}"/>
    <cellStyle name="ปกติ_00. Discussion sheet in Jan'07" xfId="548" xr:uid="{00000000-0005-0000-0000-0000010A0000}"/>
    <cellStyle name="ป้อนค่า" xfId="549" xr:uid="{00000000-0005-0000-0000-0000020A0000}"/>
    <cellStyle name="ปานกลาง" xfId="550" xr:uid="{00000000-0005-0000-0000-0000030A0000}"/>
    <cellStyle name="ผลรวม" xfId="551" xr:uid="{00000000-0005-0000-0000-0000040A0000}"/>
    <cellStyle name="ส่วนที่ถูกเน้น1" xfId="552" xr:uid="{00000000-0005-0000-0000-0000050A0000}"/>
    <cellStyle name="ส่วนที่ถูกเน้น2" xfId="553" xr:uid="{00000000-0005-0000-0000-0000060A0000}"/>
    <cellStyle name="ส่วนที่ถูกเน้น3" xfId="554" xr:uid="{00000000-0005-0000-0000-0000070A0000}"/>
    <cellStyle name="ส่วนที่ถูกเน้น4" xfId="555" xr:uid="{00000000-0005-0000-0000-0000080A0000}"/>
    <cellStyle name="ส่วนที่ถูกเน้น5" xfId="556" xr:uid="{00000000-0005-0000-0000-0000090A0000}"/>
    <cellStyle name="ส่วนที่ถูกเน้น6" xfId="557" xr:uid="{00000000-0005-0000-0000-00000A0A0000}"/>
    <cellStyle name="หมายเหตุ" xfId="558" xr:uid="{00000000-0005-0000-0000-00000B0A0000}"/>
    <cellStyle name="หัวเรื่อง 1" xfId="559" xr:uid="{00000000-0005-0000-0000-00000C0A0000}"/>
    <cellStyle name="หัวเรื่อง 2" xfId="560" xr:uid="{00000000-0005-0000-0000-00000D0A0000}"/>
    <cellStyle name="หัวเรื่อง 3" xfId="561" xr:uid="{00000000-0005-0000-0000-00000E0A0000}"/>
    <cellStyle name="หัวเรื่อง 4" xfId="562" xr:uid="{00000000-0005-0000-0000-00000F0A0000}"/>
    <cellStyle name="[0]_316NP(000413)993.3" xfId="622" xr:uid="{00000000-0005-0000-0000-0000100A0000}"/>
    <cellStyle name="_316NP(000413)993.3" xfId="623" xr:uid="{00000000-0005-0000-0000-0000110A0000}"/>
    <cellStyle name="? [0.00]_076WEPD" xfId="624" xr:uid="{00000000-0005-0000-0000-0000120A0000}"/>
    <cellStyle name="?_076WEPD" xfId="625" xr:uid="{00000000-0005-0000-0000-0000130A0000}"/>
    <cellStyle name=" [0.00]_076WEPD" xfId="626" xr:uid="{00000000-0005-0000-0000-0000140A0000}"/>
    <cellStyle name="_076WEPD" xfId="627" xr:uid="{00000000-0005-0000-0000-0000150A0000}"/>
    <cellStyle name=" [0.00]_??" xfId="628" xr:uid="{00000000-0005-0000-0000-0000160A0000}"/>
    <cellStyle name="_??" xfId="629" xr:uid="{00000000-0005-0000-0000-0000170A0000}"/>
    <cellStyle name="?_??" xfId="632" xr:uid="{00000000-0005-0000-0000-0000180A0000}"/>
    <cellStyle name="?8" xfId="633" xr:uid="{00000000-0005-0000-0000-0000190A0000}"/>
    <cellStyle name="??" xfId="634" xr:uid="{00000000-0005-0000-0000-00001A0A0000}"/>
    <cellStyle name="??" xfId="635" xr:uid="{00000000-0005-0000-0000-00001B0A0000}"/>
    <cellStyle name="??" xfId="636" xr:uid="{00000000-0005-0000-0000-00001C0A0000}"/>
    <cellStyle name="_316NP(000413)993.3" xfId="637" xr:uid="{00000000-0005-0000-0000-00001D0A0000}"/>
    <cellStyle name=" [0]_316NP(000413)993.3" xfId="638" xr:uid="{00000000-0005-0000-0000-00001E0A0000}"/>
    <cellStyle name="_316NP(000413)993.3" xfId="639" xr:uid="{00000000-0005-0000-0000-00001F0A0000}"/>
    <cellStyle name="A" xfId="640" xr:uid="{00000000-0005-0000-0000-0000200A0000}"/>
    <cellStyle name="똿뗦먛귟 [0.00]_PRODUCT DETAIL Q1" xfId="577" xr:uid="{00000000-0005-0000-0000-0000210A0000}"/>
    <cellStyle name="똿뗦먛귟_PRODUCT DETAIL Q1" xfId="578" xr:uid="{00000000-0005-0000-0000-0000220A0000}"/>
    <cellStyle name="믅됞 [0.00]_PRODUCT DETAIL Q1" xfId="579" xr:uid="{00000000-0005-0000-0000-0000230A0000}"/>
    <cellStyle name="믅됞_PRODUCT DETAIL Q1" xfId="580" xr:uid="{00000000-0005-0000-0000-0000240A0000}"/>
    <cellStyle name="백분율_HOBONG" xfId="581" xr:uid="{00000000-0005-0000-0000-0000250A0000}"/>
    <cellStyle name="뷭?_BOOKSHIP" xfId="582" xr:uid="{00000000-0005-0000-0000-0000260A0000}"/>
    <cellStyle name="콤마 [0]_1202" xfId="595" xr:uid="{00000000-0005-0000-0000-0000270A0000}"/>
    <cellStyle name="콤마_1202" xfId="596" xr:uid="{00000000-0005-0000-0000-0000280A0000}"/>
    <cellStyle name="통화 [0]_1202" xfId="597" xr:uid="{00000000-0005-0000-0000-0000290A0000}"/>
    <cellStyle name="통화_1202" xfId="598" xr:uid="{00000000-0005-0000-0000-00002A0A0000}"/>
    <cellStyle name="표준_(정보부문)월별인원계획" xfId="599" xr:uid="{00000000-0005-0000-0000-00002B0A0000}"/>
    <cellStyle name="一?ESheet1" xfId="583" xr:uid="{00000000-0005-0000-0000-00002C0A0000}"/>
    <cellStyle name="一?Etam" xfId="584" xr:uid="{00000000-0005-0000-0000-00002D0A0000}"/>
    <cellStyle name="一?Etsm" xfId="585" xr:uid="{00000000-0005-0000-0000-00002E0A0000}"/>
    <cellStyle name="一?E五?" xfId="586" xr:uid="{00000000-0005-0000-0000-00002F0A0000}"/>
    <cellStyle name="一?E各國引?" xfId="587" xr:uid="{00000000-0005-0000-0000-0000300A0000}"/>
    <cellStyle name="一?E生管號口LIST" xfId="588" xr:uid="{00000000-0005-0000-0000-0000310A0000}"/>
    <cellStyle name="一?E追加見積" xfId="589" xr:uid="{00000000-0005-0000-0000-0000320A0000}"/>
    <cellStyle name="一般_043LCAMRY N-12予測" xfId="590" xr:uid="{00000000-0005-0000-0000-0000330A0000}"/>
    <cellStyle name="千分?E0]_Sheet1" xfId="591" xr:uid="{00000000-0005-0000-0000-0000340A0000}"/>
    <cellStyle name="千分?ESheet1" xfId="592" xr:uid="{00000000-0005-0000-0000-0000350A0000}"/>
    <cellStyle name="千分?E五?" xfId="593" xr:uid="{00000000-0005-0000-0000-0000360A0000}"/>
    <cellStyle name="千分位_包裝課整理" xfId="594" xr:uid="{00000000-0005-0000-0000-0000370A0000}"/>
    <cellStyle name="常规_＃1年計修正" xfId="600" xr:uid="{00000000-0005-0000-0000-0000380A0000}"/>
    <cellStyle name="桁?切? [0.00]_InHouse" xfId="601" xr:uid="{00000000-0005-0000-0000-0000390A0000}"/>
    <cellStyle name="桁?切?_InHouse" xfId="602" xr:uid="{00000000-0005-0000-0000-00003A0A0000}"/>
    <cellStyle name="桁・・・_Sheet1" xfId="603" xr:uid="{00000000-0005-0000-0000-00003B0A0000}"/>
    <cellStyle name="桁区切り [0.00]_065w 186w(0709)reply fromFMD(010709)" xfId="604" xr:uid="{00000000-0005-0000-0000-00003C0A0000}"/>
    <cellStyle name="桁区切り_065w 186w(0709)reply fromFMD(010709)" xfId="605" xr:uid="{00000000-0005-0000-0000-00003D0A0000}"/>
    <cellStyle name="桁蟻唇Ｆ [0.00]_076WEPD" xfId="606" xr:uid="{00000000-0005-0000-0000-00003E0A0000}"/>
    <cellStyle name="桁蟻唇Ｆ_076WEPD" xfId="607" xr:uid="{00000000-0005-0000-0000-00003F0A0000}"/>
    <cellStyle name="標?_316NP(000413)00年一体化3.3" xfId="608" xr:uid="{00000000-0005-0000-0000-0000400A0000}"/>
    <cellStyle name="標準_002 L parts for WTA try according latest part list0902" xfId="609" xr:uid="{00000000-0005-0000-0000-0000410A0000}"/>
    <cellStyle name="爨ﾃﾗ靉ｧﾋﾁﾒﾂｨﾘﾅﾀﾒ､ [0]_Excel_MD97DL" xfId="610" xr:uid="{00000000-0005-0000-0000-0000420A0000}"/>
    <cellStyle name="爨ﾃﾗ靉ｧﾋﾁﾒﾂｨﾘﾅﾀﾒ､_Excel_MD97DL" xfId="611" xr:uid="{00000000-0005-0000-0000-0000430A0000}"/>
    <cellStyle name="爨ﾃﾗ靉ｧﾋﾁﾒﾂﾊ｡ﾘﾅ爰ﾔｹ [0]_Excel_MD97DL" xfId="612" xr:uid="{00000000-0005-0000-0000-0000440A0000}"/>
    <cellStyle name="爨ﾃﾗ靉ｧﾋﾁﾒﾂﾊ｡ﾘﾅ爰ﾔｹ_Excel_MD97DL" xfId="613" xr:uid="{00000000-0005-0000-0000-0000450A0000}"/>
    <cellStyle name="脱? [0.00]_076WEPD" xfId="614" xr:uid="{00000000-0005-0000-0000-0000460A0000}"/>
    <cellStyle name="脱?_076WEPD" xfId="615" xr:uid="{00000000-0005-0000-0000-0000470A0000}"/>
    <cellStyle name="脱浦 [0.00]_076WEPD" xfId="616" xr:uid="{00000000-0005-0000-0000-0000480A0000}"/>
    <cellStyle name="脱浦_076WEPD" xfId="617" xr:uid="{00000000-0005-0000-0000-0000490A0000}"/>
    <cellStyle name="表示済みのハイパーリンク" xfId="618" xr:uid="{00000000-0005-0000-0000-00004A0A0000}"/>
    <cellStyle name="貨?E[0]_Sheet1" xfId="619" xr:uid="{00000000-0005-0000-0000-00004B0A0000}"/>
    <cellStyle name="通貨 [0.00]_065w 186w(0709)reply fromFMD(010709)" xfId="620" xr:uid="{00000000-0005-0000-0000-00004C0A0000}"/>
    <cellStyle name="通貨_065w 186w(0709)reply fromFMD(010709)" xfId="621" xr:uid="{00000000-0005-0000-0000-00004D0A0000}"/>
    <cellStyle name="鬻? [0.00]_076WEPD" xfId="630" xr:uid="{00000000-0005-0000-0000-00004E0A0000}"/>
    <cellStyle name="鬻?_076WEPD" xfId="631" xr:uid="{00000000-0005-0000-0000-00004F0A0000}"/>
  </cellStyles>
  <dxfs count="22">
    <dxf>
      <font>
        <color rgb="FF9C0006"/>
      </font>
      <fill>
        <patternFill>
          <bgColor rgb="FFFFC7CE"/>
        </patternFill>
      </fill>
    </dxf>
    <dxf>
      <font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externalLink" Target="externalLinks/externalLink1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26.xml"/><Relationship Id="rId50" Type="http://schemas.openxmlformats.org/officeDocument/2006/relationships/styles" Target="styles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4" Type="http://schemas.openxmlformats.org/officeDocument/2006/relationships/externalLink" Target="externalLinks/externalLink23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27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2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CRANKSHAFT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37632229416419E-2"/>
          <c:y val="0.15868187065630601"/>
          <c:w val="0.92076237255069959"/>
          <c:h val="0.69903825631407046"/>
        </c:manualLayout>
      </c:layout>
      <c:barChart>
        <c:barDir val="col"/>
        <c:grouping val="stacked"/>
        <c:varyColors val="0"/>
        <c:ser>
          <c:idx val="6"/>
          <c:order val="0"/>
          <c:tx>
            <c:v>2TR</c:v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Dec'!$D$51,'Summary Dec'!$F$51,'Summary Dec'!$H$51,'Summary Dec'!$J$51,'Summary Dec'!$L$51,'Summary Dec'!$N$51,'Summary Dec'!$P$51,'Summary Dec'!$R$51,'Summary Dec'!$T$51,'Summary Dec'!$V$51,'Summary Dec'!$X$51,'Summary Dec'!$Z$51,'Summary Dec'!</c:f>
              <c:numCache>
                <c:formatCode>General</c:formatCode>
                <c:ptCount val="13"/>
                <c:pt idx="0">
                  <c:v>624</c:v>
                </c:pt>
                <c:pt idx="1">
                  <c:v>624</c:v>
                </c:pt>
                <c:pt idx="2">
                  <c:v>624</c:v>
                </c:pt>
                <c:pt idx="3">
                  <c:v>624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20F-4836-B835-D094D9D0C463}"/>
            </c:ext>
          </c:extLst>
        </c:ser>
        <c:ser>
          <c:idx val="3"/>
          <c:order val="1"/>
          <c:tx>
            <c:v>1TR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Dec'!$D$50,'Summary Dec'!$F$50,'Summary Dec'!$H$50,'Summary Dec'!$J$50,'Summary Dec'!$L$50,'Summary Dec'!$N$50,'Summary Dec'!$P$50,'Summary Dec'!$R$50,'Summary Dec'!$T$50,'Summary Dec'!$V$50,'Summary Dec'!$X$50,'Summary Dec'!$Z$50,'Summary Dec'!</c:f>
              <c:numCache>
                <c:formatCode>General</c:formatCode>
                <c:ptCount val="13"/>
                <c:pt idx="0">
                  <c:v>336</c:v>
                </c:pt>
                <c:pt idx="1">
                  <c:v>384</c:v>
                </c:pt>
                <c:pt idx="2">
                  <c:v>336</c:v>
                </c:pt>
                <c:pt idx="3">
                  <c:v>384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20F-4836-B835-D094D9D0C4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Dec'!$D$54,'Summary Dec'!$F$54,'Summary Dec'!$H$54,'Summary Dec'!$J$54,'Summary Dec'!$L$54,'Summary Dec'!$N$54,'Summary Dec'!$P$54,'Summary Dec'!$R$54,'Summary Dec'!$T$54,'Summary Dec'!$V$54,'Summary Dec'!$X$54,'Summary Dec'!$Z$54,'Summary Dec'!</c:f>
              <c:numCache>
                <c:formatCode>General</c:formatCode>
                <c:ptCount val="13"/>
                <c:pt idx="0">
                  <c:v>960</c:v>
                </c:pt>
                <c:pt idx="1">
                  <c:v>1008</c:v>
                </c:pt>
                <c:pt idx="2">
                  <c:v>960</c:v>
                </c:pt>
                <c:pt idx="3">
                  <c:v>1008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120F-4836-B835-D094D9D0C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28068027168103"/>
          <c:y val="1.14861563639961E-2"/>
          <c:w val="0.23847185611799901"/>
          <c:h val="0.1611085704302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CRANKSHAFT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4369864094079901E-3"/>
          <c:y val="0.15868203021201299"/>
          <c:w val="0.99212919218430995"/>
          <c:h val="0.70994571796035721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'Summary Dec25'!$B$52</c:f>
              <c:strCache>
                <c:ptCount val="1"/>
                <c:pt idx="0">
                  <c:v>CR 1 ( K3 )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Dec'!$AD$52,'Summary Dec'!$AF$52,'Summary Dec'!$AH$52,'Summary Dec'!$AJ$52,'Summary Dec'!$AL$52,'Summary Dec'!$AN$52,'Summary Dec'!$AP$52,'Summary Dec'!$AR$52,'Summary Dec'!$AT$52,'Summary Dec'!$AV$52,'Summary Dec'!$AX$52,'Summary Dec'!$AZ$52,'S</c:f>
              <c:numCache>
                <c:formatCode>General</c:formatCode>
                <c:ptCount val="25"/>
                <c:pt idx="0">
                  <c:v>48</c:v>
                </c:pt>
                <c:pt idx="2">
                  <c:v>48</c:v>
                </c:pt>
                <c:pt idx="4">
                  <c:v>48</c:v>
                </c:pt>
                <c:pt idx="6">
                  <c:v>48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52A-44B3-8EA7-6D6A43F0BADC}"/>
            </c:ext>
          </c:extLst>
        </c:ser>
        <c:ser>
          <c:idx val="0"/>
          <c:order val="1"/>
          <c:tx>
            <c:strRef>
              <c:f>'Summary Dec25'!$B$53</c:f>
              <c:strCache>
                <c:ptCount val="1"/>
                <c:pt idx="0">
                  <c:v>CR 2 ( K4 )</c:v>
                </c:pt>
              </c:strCache>
            </c:strRef>
          </c:tx>
          <c:spPr>
            <a:ln w="3175" cap="rnd">
              <a:solidFill>
                <a:sysClr val="windowText" lastClr="000000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Dec'!$AD$53,'Summary Dec'!$AF$53,'Summary Dec'!$AH$53,'Summary Dec'!$AJ$53,'Summary Dec'!$AL$53,'Summary Dec'!$AN$53,'Summary Dec'!$AP$53,'Summary Dec'!$AR$53,'Summary Dec'!$AT$53,'Summary Dec'!$AV$53,'Summary Dec'!$AX$53,'Summary Dec'!$AZ$53,'S</c:f>
              <c:numCache>
                <c:formatCode>General</c:formatCode>
                <c:ptCount val="25"/>
                <c:pt idx="0">
                  <c:v>480</c:v>
                </c:pt>
                <c:pt idx="1">
                  <c:v>96</c:v>
                </c:pt>
                <c:pt idx="2">
                  <c:v>384</c:v>
                </c:pt>
                <c:pt idx="3">
                  <c:v>336</c:v>
                </c:pt>
                <c:pt idx="4">
                  <c:v>432</c:v>
                </c:pt>
                <c:pt idx="5">
                  <c:v>432</c:v>
                </c:pt>
                <c:pt idx="6">
                  <c:v>240</c:v>
                </c:pt>
                <c:pt idx="7">
                  <c:v>432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52A-44B3-8EA7-6D6A43F0B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1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Dec'!$AD$54,'Summary Dec'!$AF$54,'Summary Dec'!$AH$54,'Summary Dec'!$AJ$54,'Summary Dec'!$AL$54,'Summary Dec'!$AN$54,'Summary Dec'!$AP$54,'Summary Dec'!$AR$54,'Summary Dec'!$AT$54,'Summary Dec'!$AV$54,'Summary Dec'!$AX$54,'Summary Dec'!$AZ$54,'S</c:f>
              <c:numCache>
                <c:formatCode>General</c:formatCode>
                <c:ptCount val="25"/>
                <c:pt idx="0">
                  <c:v>528</c:v>
                </c:pt>
                <c:pt idx="1">
                  <c:v>96</c:v>
                </c:pt>
                <c:pt idx="2">
                  <c:v>432</c:v>
                </c:pt>
                <c:pt idx="3">
                  <c:v>336</c:v>
                </c:pt>
                <c:pt idx="4">
                  <c:v>480</c:v>
                </c:pt>
                <c:pt idx="5">
                  <c:v>432</c:v>
                </c:pt>
                <c:pt idx="6">
                  <c:v>288</c:v>
                </c:pt>
                <c:pt idx="7">
                  <c:v>432</c:v>
                </c:pt>
                <c:pt idx="8">
                  <c:v>336</c:v>
                </c:pt>
                <c:pt idx="9">
                  <c:v>432</c:v>
                </c:pt>
                <c:pt idx="10">
                  <c:v>432</c:v>
                </c:pt>
                <c:pt idx="11">
                  <c:v>288</c:v>
                </c:pt>
                <c:pt idx="12">
                  <c:v>480</c:v>
                </c:pt>
                <c:pt idx="13">
                  <c:v>384</c:v>
                </c:pt>
                <c:pt idx="14">
                  <c:v>336</c:v>
                </c:pt>
                <c:pt idx="15">
                  <c:v>288</c:v>
                </c:pt>
                <c:pt idx="16">
                  <c:v>384</c:v>
                </c:pt>
                <c:pt idx="17">
                  <c:v>384</c:v>
                </c:pt>
                <c:pt idx="18">
                  <c:v>144</c:v>
                </c:pt>
                <c:pt idx="19">
                  <c:v>432</c:v>
                </c:pt>
                <c:pt idx="20">
                  <c:v>288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52A-44B3-8EA7-6D6A43F0B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04878801914502"/>
          <c:y val="1.3944704553246701E-2"/>
          <c:w val="4.5656525399635405E-2"/>
          <c:h val="0.277611565227115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STM - CYL. BLOCK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631747536837858E-3"/>
          <c:y val="0.15868187065630601"/>
          <c:w val="0.99772922210446058"/>
          <c:h val="0.6926447387978665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'Summary Dec25'!$B$18</c:f>
              <c:strCache>
                <c:ptCount val="1"/>
                <c:pt idx="0">
                  <c:v>CB 1 ( K1 )</c:v>
                </c:pt>
              </c:strCache>
            </c:strRef>
          </c:tx>
          <c:spPr>
            <a:solidFill>
              <a:schemeClr val="accent4"/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Dec'!$AD$18,'Summary Dec'!$AF$18,'Summary Dec'!$AH$18,'Summary Dec'!$AJ$18,'Summary Dec'!$AL$18,'Summary Dec'!$AN$18,'Summary Dec'!$AP$18,'Summary Dec'!$AR$18,'Summary Dec'!$AT$18,'Summary Dec'!$AV$18,'Summary Dec'!$AX$18,'Summary Dec'!$AZ$18,'S</c:f>
              <c:numCache>
                <c:formatCode>General</c:formatCode>
                <c:ptCount val="25"/>
                <c:pt idx="1">
                  <c:v>36</c:v>
                </c:pt>
                <c:pt idx="2">
                  <c:v>18</c:v>
                </c:pt>
                <c:pt idx="3">
                  <c:v>18</c:v>
                </c:pt>
                <c:pt idx="4">
                  <c:v>36</c:v>
                </c:pt>
                <c:pt idx="5">
                  <c:v>18</c:v>
                </c:pt>
                <c:pt idx="6">
                  <c:v>36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D0A-4C96-9CB1-13BA7D327EB1}"/>
            </c:ext>
          </c:extLst>
        </c:ser>
        <c:ser>
          <c:idx val="3"/>
          <c:order val="1"/>
          <c:tx>
            <c:strRef>
              <c:f>'Summary Dec25'!$B$19</c:f>
              <c:strCache>
                <c:ptCount val="1"/>
                <c:pt idx="0">
                  <c:v>CB 2 ( K2 )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Dec'!$AD$19,'Summary Dec'!$AF$19,'Summary Dec'!$AH$19,'Summary Dec'!$AJ$19,'Summary Dec'!$AL$19,'Summary Dec'!$AN$19,'Summary Dec'!$AP$19,'Summary Dec'!$AR$19,'Summary Dec'!$AT$19,'Summary Dec'!$AV$19,'Summary Dec'!$AX$19,'Summary Dec'!$AZ$19,'S</c:f>
              <c:numCache>
                <c:formatCode>General</c:formatCode>
                <c:ptCount val="25"/>
                <c:pt idx="0">
                  <c:v>342</c:v>
                </c:pt>
                <c:pt idx="1">
                  <c:v>270</c:v>
                </c:pt>
                <c:pt idx="2">
                  <c:v>414</c:v>
                </c:pt>
                <c:pt idx="3">
                  <c:v>306</c:v>
                </c:pt>
                <c:pt idx="4">
                  <c:v>432</c:v>
                </c:pt>
                <c:pt idx="5">
                  <c:v>396</c:v>
                </c:pt>
                <c:pt idx="6">
                  <c:v>288</c:v>
                </c:pt>
                <c:pt idx="7">
                  <c:v>396</c:v>
                </c:pt>
                <c:pt idx="8">
                  <c:v>306</c:v>
                </c:pt>
                <c:pt idx="9">
                  <c:v>90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D0A-4C96-9CB1-13BA7D327E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Dec'!$AD$20,'Summary Dec'!$AF$20,'Summary Dec'!$AH$20,'Summary Dec'!$AJ$20,'Summary Dec'!$AL$20,'Summary Dec'!$AN$20,'Summary Dec'!$AP$20,'Summary Dec'!$AR$20,'Summary Dec'!$AT$20,'Summary Dec'!$AV$20,'Summary Dec'!$AX$20,'Summary Dec'!$AZ$20,'S</c:f>
              <c:numCache>
                <c:formatCode>General</c:formatCode>
                <c:ptCount val="25"/>
                <c:pt idx="0">
                  <c:v>342</c:v>
                </c:pt>
                <c:pt idx="1">
                  <c:v>306</c:v>
                </c:pt>
                <c:pt idx="2">
                  <c:v>432</c:v>
                </c:pt>
                <c:pt idx="3">
                  <c:v>324</c:v>
                </c:pt>
                <c:pt idx="4">
                  <c:v>468</c:v>
                </c:pt>
                <c:pt idx="5">
                  <c:v>414</c:v>
                </c:pt>
                <c:pt idx="6">
                  <c:v>324</c:v>
                </c:pt>
                <c:pt idx="7">
                  <c:v>414</c:v>
                </c:pt>
                <c:pt idx="8">
                  <c:v>324</c:v>
                </c:pt>
                <c:pt idx="9">
                  <c:v>468</c:v>
                </c:pt>
                <c:pt idx="10">
                  <c:v>414</c:v>
                </c:pt>
                <c:pt idx="11">
                  <c:v>306</c:v>
                </c:pt>
                <c:pt idx="12">
                  <c:v>450</c:v>
                </c:pt>
                <c:pt idx="13">
                  <c:v>414</c:v>
                </c:pt>
                <c:pt idx="14">
                  <c:v>306</c:v>
                </c:pt>
                <c:pt idx="15">
                  <c:v>270</c:v>
                </c:pt>
                <c:pt idx="16">
                  <c:v>396</c:v>
                </c:pt>
                <c:pt idx="17">
                  <c:v>378</c:v>
                </c:pt>
                <c:pt idx="18">
                  <c:v>162</c:v>
                </c:pt>
                <c:pt idx="19">
                  <c:v>414</c:v>
                </c:pt>
                <c:pt idx="20">
                  <c:v>324</c:v>
                </c:pt>
                <c:pt idx="21">
                  <c:v>108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AD0A-4C96-9CB1-13BA7D32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44520997375323"/>
          <c:y val="1.80543845353104E-2"/>
          <c:w val="0.31785351049868771"/>
          <c:h val="0.13596562032052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CYL 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1542552178754E-2"/>
          <c:y val="6.0375485756578223E-2"/>
          <c:w val="0.91202138897007823"/>
          <c:h val="0.83016827767389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Dec25'!$B$34</c:f>
              <c:strCache>
                <c:ptCount val="1"/>
                <c:pt idx="0">
                  <c:v>H1KW ( HC 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Dec'!$D$34,'Summary Dec'!$F$34,'Summary Dec'!$H$34,'Summary Dec'!$J$34,'Summary Dec'!$L$34,'Summary Dec'!$N$34,'Summary Dec'!$P$34,'Summary Dec'!$R$34,'Summary Dec'!$T$34,'Summary Dec'!$V$34,'Summary Dec'!$X$34,'Summary Dec'!$Z$34,'Summary Dec'!</c:f>
              <c:numCache>
                <c:formatCode>General</c:formatCode>
                <c:ptCount val="13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C57-4A81-8434-5D1C92E5FCA5}"/>
            </c:ext>
          </c:extLst>
        </c:ser>
        <c:ser>
          <c:idx val="1"/>
          <c:order val="1"/>
          <c:tx>
            <c:strRef>
              <c:f>'Summary Dec25'!$B$35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Dec'!$D$35,'Summary Dec'!$F$35,'Summary Dec'!$H$35,'Summary Dec'!$J$35,'Summary Dec'!$L$35,'Summary Dec'!$N$35,'Summary Dec'!$P$35,'Summary Dec'!$R$35,'Summary Dec'!$T$35,'Summary Dec'!$V$35,'Summary Dec'!$X$35,'Summary Dec'!$Z$35,'Summary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432</c:v>
                </c:pt>
                <c:pt idx="2">
                  <c:v>432</c:v>
                </c:pt>
                <c:pt idx="3">
                  <c:v>432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C57-4A81-8434-5D1C92E5FCA5}"/>
            </c:ext>
          </c:extLst>
        </c:ser>
        <c:ser>
          <c:idx val="2"/>
          <c:order val="2"/>
          <c:tx>
            <c:strRef>
              <c:f>'Summary Dec25'!$B$37</c:f>
              <c:strCache>
                <c:ptCount val="1"/>
                <c:pt idx="0">
                  <c:v>H2L ( HF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Dec'!$D$37,'Summary Dec'!$F$37,'Summary Dec'!$H$37,'Summary Dec'!$J$37,'Summary Dec'!$L$37,'Summary Dec'!$N$37,'Summary Dec'!$P$37,'Summary Dec'!$R$37,'Summary Dec'!$T$37,'Summary Dec'!$V$37,'Summary Dec'!$X$37,'Summary Dec'!$Z$37,'Summary Dec'!</c:f>
              <c:numCache>
                <c:formatCode>General</c:formatCode>
                <c:ptCount val="13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C57-4A81-8434-5D1C92E5FCA5}"/>
            </c:ext>
          </c:extLst>
        </c:ser>
        <c:ser>
          <c:idx val="3"/>
          <c:order val="3"/>
          <c:tx>
            <c:strRef>
              <c:f>'Summary Dec25'!$B$38</c:f>
              <c:strCache>
                <c:ptCount val="1"/>
                <c:pt idx="0">
                  <c:v>H2W ( HE 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Dec'!$D$38,'Summary Dec'!$F$38,'Summary Dec'!$H$38,'Summary Dec'!$J$38,'Summary Dec'!$L$38,'Summary Dec'!$N$38,'Summary Dec'!$P$38,'Summary Dec'!$R$38,'Summary Dec'!$T$38,'Summary Dec'!$V$38,'Summary Dec'!$X$38,'Summary Dec'!$Z$38,'Summary Dec'!</c:f>
              <c:numCache>
                <c:formatCode>General</c:formatCode>
                <c:ptCount val="13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C57-4A81-8434-5D1C92E5F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4"/>
          <c:order val="4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Dec'!$D$39,'Summary Dec'!$F$39,'Summary Dec'!$H$39,'Summary Dec'!$J$39,'Summary Dec'!$L$39,'Summary Dec'!$N$39,'Summary Dec'!$P$39,'Summary Dec'!$R$39,'Summary Dec'!$T$39,'Summary Dec'!$V$39,'Summary Dec'!$X$39,'Summary Dec'!$Z$39,'Summary Dec'!</c:f>
              <c:numCache>
                <c:formatCode>General</c:formatCode>
                <c:ptCount val="13"/>
                <c:pt idx="0">
                  <c:v>984</c:v>
                </c:pt>
                <c:pt idx="1">
                  <c:v>984</c:v>
                </c:pt>
                <c:pt idx="2">
                  <c:v>984</c:v>
                </c:pt>
                <c:pt idx="3">
                  <c:v>984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4-6C57-4A81-8434-5D1C92E5F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114651847135425"/>
          <c:y val="2.13412819499403E-2"/>
          <c:w val="0.39757669252303773"/>
          <c:h val="0.11220350363365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CAM SHAFT</a:t>
            </a:r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235671124282619E-2"/>
          <c:y val="0.17515470697010399"/>
          <c:w val="0.96327180034490523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v>no.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Dec'!$D$74,'Summary Dec'!$F$74,'Summary Dec'!$H$74,'Summary Dec'!$J$74,'Summary Dec'!$L$74,'Summary Dec'!$N$74,'Summary Dec'!$P$74,'Summary Dec'!$R$74,'Summary Dec'!$T$74,'Summary Dec'!$V$74,'Summary Dec'!$X$74,'Summary Dec'!$Z$74,'Summary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E24-4A7F-8D26-1FE76D1C3D95}"/>
            </c:ext>
          </c:extLst>
        </c:ser>
        <c:ser>
          <c:idx val="1"/>
          <c:order val="1"/>
          <c:tx>
            <c:v>no.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Dec'!$D$75,'Summary Dec'!$F$75,'Summary Dec'!$H$75,'Summary Dec'!$J$75,'Summary Dec'!$L$75,'Summary Dec'!$N$75,'Summary Dec'!$P$75,'Summary Dec'!$R$75,'Summary Dec'!$T$75,'Summary Dec'!$V$75,'Summary Dec'!$X$75,'Summary Dec'!$Z$75,'Summary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E24-4A7F-8D26-1FE76D1C3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Dec'!$D$76,'Summary Dec'!$F$76,'Summary Dec'!$H$76,'Summary Dec'!$J$76,'Summary Dec'!$L$76,'Summary Dec'!$N$76,'Summary Dec'!$P$76,'Summary Dec'!$R$76,'Summary Dec'!$T$76,'Summary Dec'!$V$76,'Summary Dec'!$X$76,'Summary Dec'!$Z$76,'Summary Dec'!</c:f>
              <c:numCache>
                <c:formatCode>General</c:formatCode>
                <c:ptCount val="25"/>
                <c:pt idx="0">
                  <c:v>768</c:v>
                </c:pt>
                <c:pt idx="1">
                  <c:v>576</c:v>
                </c:pt>
                <c:pt idx="2">
                  <c:v>960</c:v>
                </c:pt>
                <c:pt idx="3">
                  <c:v>576</c:v>
                </c:pt>
                <c:pt idx="4">
                  <c:v>960</c:v>
                </c:pt>
                <c:pt idx="5">
                  <c:v>768</c:v>
                </c:pt>
                <c:pt idx="6">
                  <c:v>576</c:v>
                </c:pt>
                <c:pt idx="7">
                  <c:v>960</c:v>
                </c:pt>
                <c:pt idx="8">
                  <c:v>576</c:v>
                </c:pt>
                <c:pt idx="9">
                  <c:v>960</c:v>
                </c:pt>
                <c:pt idx="10">
                  <c:v>768</c:v>
                </c:pt>
                <c:pt idx="11">
                  <c:v>576</c:v>
                </c:pt>
                <c:pt idx="12">
                  <c:v>960</c:v>
                </c:pt>
                <c:pt idx="13">
                  <c:v>768</c:v>
                </c:pt>
                <c:pt idx="14">
                  <c:v>576</c:v>
                </c:pt>
                <c:pt idx="15">
                  <c:v>576</c:v>
                </c:pt>
                <c:pt idx="16">
                  <c:v>768</c:v>
                </c:pt>
                <c:pt idx="17">
                  <c:v>768</c:v>
                </c:pt>
                <c:pt idx="18">
                  <c:v>384</c:v>
                </c:pt>
                <c:pt idx="19">
                  <c:v>768</c:v>
                </c:pt>
                <c:pt idx="20">
                  <c:v>768</c:v>
                </c:pt>
                <c:pt idx="21">
                  <c:v>192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E24-4A7F-8D26-1FE76D1C3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987844896571839"/>
          <c:y val="2.8004698897532904E-2"/>
          <c:w val="0.28310913963694051"/>
          <c:h val="0.11940364694967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CYL HEAD</a:t>
            </a:r>
          </a:p>
        </c:rich>
      </c:tx>
      <c:layout>
        <c:manualLayout>
          <c:xMode val="edge"/>
          <c:yMode val="edge"/>
          <c:x val="0.14341271156916399"/>
          <c:y val="3.2945353516181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07836998440859E-4"/>
          <c:y val="0.17520239592723588"/>
          <c:w val="0.99954145976061437"/>
          <c:h val="0.567675679368209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Dec25'!$B$31</c:f>
              <c:strCache>
                <c:ptCount val="1"/>
                <c:pt idx="0">
                  <c:v>1TR-K L/PIPE (KJ)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Dec'!$AD$31,'Summary Dec'!$AF$31,'Summary Dec'!$AH$31,'Summary Dec'!$AJ$31,'Summary Dec'!$AL$31,'Summary Dec'!$AN$31,'Summary Dec'!$AP$31,'Summary Dec'!$AR$31,'Summary Dec'!$AT$31,'Summary Dec'!$AV$31,'Summary Dec'!$AX$31,'Summary Dec'!$AZ$31,'S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55A-4401-B369-D71A811AEA1C}"/>
            </c:ext>
          </c:extLst>
        </c:ser>
        <c:ser>
          <c:idx val="1"/>
          <c:order val="1"/>
          <c:tx>
            <c:strRef>
              <c:f>'Summary Dec25'!$B$32</c:f>
              <c:strCache>
                <c:ptCount val="1"/>
                <c:pt idx="0">
                  <c:v>2TR-K L/PIPE (KR)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Dec'!$AD$32,'Summary Dec'!$AF$32,'Summary Dec'!$AH$32,'Summary Dec'!$AJ$32,'Summary Dec'!$AL$32,'Summary Dec'!$AN$32,'Summary Dec'!$AP$32,'Summary Dec'!$AR$32,'Summary Dec'!$AT$32,'Summary Dec'!$AV$32,'Summary Dec'!$AX$32,'Summary Dec'!$AZ$32,'S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55A-4401-B369-D71A811AEA1C}"/>
            </c:ext>
          </c:extLst>
        </c:ser>
        <c:ser>
          <c:idx val="5"/>
          <c:order val="2"/>
          <c:tx>
            <c:strRef>
              <c:f>'Summary Dec25'!$B$33</c:f>
              <c:strCache>
                <c:ptCount val="1"/>
                <c:pt idx="0">
                  <c:v>H1KL ( K6 )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Dec'!$AD$33,'Summary Dec'!$AF$33,'Summary Dec'!$AH$33,'Summary Dec'!$AJ$33,'Summary Dec'!$AL$33,'Summary Dec'!$AN$33,'Summary Dec'!$AP$33,'Summary Dec'!$AR$33,'Summary Dec'!$AT$33,'Summary Dec'!$AV$33,'Summary Dec'!$AX$33,'Summary Dec'!$AZ$33,'S</c:f>
              <c:numCache>
                <c:formatCode>General</c:formatCode>
                <c:ptCount val="25"/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55A-4401-B369-D71A811AEA1C}"/>
            </c:ext>
          </c:extLst>
        </c:ser>
        <c:ser>
          <c:idx val="2"/>
          <c:order val="3"/>
          <c:tx>
            <c:strRef>
              <c:f>'Summary Dec25'!$B$35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Dec'!$AD$35,'Summary Dec'!$AF$35,'Summary Dec'!$AH$35,'Summary Dec'!$AJ$35,'Summary Dec'!$AL$35,'Summary Dec'!$AN$35,'Summary Dec'!$AP$35,'Summary Dec'!$AR$35,'Summary Dec'!$AT$35,'Summary Dec'!$AV$35,'Summary Dec'!$AX$35,'Summary Dec'!$AZ$35,'S</c:f>
              <c:numCache>
                <c:formatCode>General</c:formatCode>
                <c:ptCount val="25"/>
                <c:pt idx="0">
                  <c:v>216</c:v>
                </c:pt>
                <c:pt idx="1">
                  <c:v>216</c:v>
                </c:pt>
                <c:pt idx="2">
                  <c:v>312</c:v>
                </c:pt>
                <c:pt idx="3">
                  <c:v>240</c:v>
                </c:pt>
                <c:pt idx="4">
                  <c:v>288</c:v>
                </c:pt>
                <c:pt idx="5">
                  <c:v>288</c:v>
                </c:pt>
                <c:pt idx="6">
                  <c:v>216</c:v>
                </c:pt>
                <c:pt idx="7">
                  <c:v>288</c:v>
                </c:pt>
                <c:pt idx="8">
                  <c:v>144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55A-4401-B369-D71A811AEA1C}"/>
            </c:ext>
          </c:extLst>
        </c:ser>
        <c:ser>
          <c:idx val="4"/>
          <c:order val="4"/>
          <c:tx>
            <c:strRef>
              <c:f>'Summary Dec25'!$B$36</c:f>
              <c:strCache>
                <c:ptCount val="1"/>
                <c:pt idx="0">
                  <c:v>H2KL ( K8 )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('Summary Dec'!$AD$36,'Summary Dec'!$AF$36,'Summary Dec'!$AH$36,'Summary Dec'!$AJ$36,'Summary Dec'!$AL$36,'Summary Dec'!$AN$36,'Summary Dec'!$AP$36,'Summary Dec'!$AR$36,'Summary Dec'!$AT$36,'Summary Dec'!$AV$36,'Summary Dec'!$AX$36,'Summary Dec'!$AZ$36,'S</c:f>
              <c:numCache>
                <c:formatCode>General</c:formatCode>
                <c:ptCount val="25"/>
                <c:pt idx="0">
                  <c:v>72</c:v>
                </c:pt>
                <c:pt idx="1">
                  <c:v>72</c:v>
                </c:pt>
                <c:pt idx="2">
                  <c:v>120</c:v>
                </c:pt>
                <c:pt idx="3">
                  <c:v>72</c:v>
                </c:pt>
                <c:pt idx="4">
                  <c:v>144</c:v>
                </c:pt>
                <c:pt idx="5">
                  <c:v>96</c:v>
                </c:pt>
                <c:pt idx="6">
                  <c:v>72</c:v>
                </c:pt>
                <c:pt idx="7">
                  <c:v>120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55A-4401-B369-D71A811AE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3"/>
          <c:order val="5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Dec'!$AD$39,'Summary Dec'!$AF$39,'Summary Dec'!$AH$39,'Summary Dec'!$AJ$39,'Summary Dec'!$AL$39,'Summary Dec'!$AN$39,'Summary Dec'!$AP$39,'Summary Dec'!$AR$39,'Summary Dec'!$AT$39,'Summary Dec'!$AV$39,'Summary Dec'!$AX$39,'Summary Dec'!$AZ$39,'S</c:f>
              <c:numCache>
                <c:formatCode>General</c:formatCode>
                <c:ptCount val="25"/>
                <c:pt idx="0">
                  <c:v>288</c:v>
                </c:pt>
                <c:pt idx="1">
                  <c:v>312</c:v>
                </c:pt>
                <c:pt idx="2">
                  <c:v>456</c:v>
                </c:pt>
                <c:pt idx="3">
                  <c:v>336</c:v>
                </c:pt>
                <c:pt idx="4">
                  <c:v>456</c:v>
                </c:pt>
                <c:pt idx="5">
                  <c:v>408</c:v>
                </c:pt>
                <c:pt idx="6">
                  <c:v>312</c:v>
                </c:pt>
                <c:pt idx="7">
                  <c:v>432</c:v>
                </c:pt>
                <c:pt idx="8">
                  <c:v>288</c:v>
                </c:pt>
                <c:pt idx="9">
                  <c:v>504</c:v>
                </c:pt>
                <c:pt idx="10">
                  <c:v>408</c:v>
                </c:pt>
                <c:pt idx="11">
                  <c:v>312</c:v>
                </c:pt>
                <c:pt idx="12">
                  <c:v>432</c:v>
                </c:pt>
                <c:pt idx="13">
                  <c:v>408</c:v>
                </c:pt>
                <c:pt idx="14">
                  <c:v>336</c:v>
                </c:pt>
                <c:pt idx="15">
                  <c:v>240</c:v>
                </c:pt>
                <c:pt idx="16">
                  <c:v>384</c:v>
                </c:pt>
                <c:pt idx="17">
                  <c:v>408</c:v>
                </c:pt>
                <c:pt idx="18">
                  <c:v>144</c:v>
                </c:pt>
                <c:pt idx="19">
                  <c:v>432</c:v>
                </c:pt>
                <c:pt idx="20">
                  <c:v>312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5-A55A-4401-B369-D71A811AE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61434869604205"/>
          <c:y val="2.13412819499403E-2"/>
          <c:w val="0.60531692333635345"/>
          <c:h val="0.10533903508299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</a:t>
            </a:r>
            <a:r>
              <a:rPr lang="en-US" baseline="0"/>
              <a:t> - CYLINDER BLOCK</a:t>
            </a:r>
            <a:endParaRPr lang="en-US"/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376583969719971E-2"/>
          <c:y val="0.17515470697010399"/>
          <c:w val="0.9106846806971991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Dec25'!$B$16</c:f>
              <c:strCache>
                <c:ptCount val="1"/>
                <c:pt idx="0">
                  <c:v>CB1 ( CD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Dec'!$D$16,'Summary Dec'!$F$16,'Summary Dec'!$H$16,'Summary Dec'!$J$16,'Summary Dec'!$L$16,'Summary Dec'!$N$16,'Summary Dec'!$P$16,'Summary Dec'!$R$16,'Summary Dec'!$T$16,'Summary Dec'!$V$16,'Summary Dec'!$X$16,'Summary Dec'!$Z$16,'Summary Dec'!</c:f>
              <c:numCache>
                <c:formatCode>General</c:formatCode>
                <c:ptCount val="13"/>
                <c:pt idx="1">
                  <c:v>432</c:v>
                </c:pt>
                <c:pt idx="3">
                  <c:v>432</c:v>
                </c:pt>
                <c:pt idx="5">
                  <c:v>432</c:v>
                </c:pt>
                <c:pt idx="7">
                  <c:v>306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63E-4B3A-8A2E-4EE702A2AA2D}"/>
            </c:ext>
          </c:extLst>
        </c:ser>
        <c:ser>
          <c:idx val="1"/>
          <c:order val="1"/>
          <c:tx>
            <c:strRef>
              <c:f>'Summary Dec25'!$B$17</c:f>
              <c:strCache>
                <c:ptCount val="1"/>
                <c:pt idx="0">
                  <c:v>CB 2 ( CB 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Dec'!$D$17,'Summary Dec'!$F$17,'Summary Dec'!$H$17,'Summary Dec'!$J$17,'Summary Dec'!$L$17,'Summary Dec'!$N$17,'Summary Dec'!$P$17,'Summary Dec'!$R$17,'Summary Dec'!$T$17,'Summary Dec'!$V$17,'Summary Dec'!$X$17,'Summary Dec'!$Z$17,'Summary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288</c:v>
                </c:pt>
                <c:pt idx="2">
                  <c:v>432</c:v>
                </c:pt>
                <c:pt idx="4">
                  <c:v>864</c:v>
                </c:pt>
                <c:pt idx="6">
                  <c:v>612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63E-4B3A-8A2E-4EE702A2AA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Dec'!$D$20,'Summary Dec'!$F$20,'Summary Dec'!$H$20,'Summary Dec'!$J$20,'Summary Dec'!$L$20,'Summary Dec'!$N$20,'Summary Dec'!$P$20,'Summary Dec'!$R$20,'Summary Dec'!$T$20,'Summary Dec'!$V$20,'Summary Dec'!$X$20,'Summary Dec'!$Z$20,'Summary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864</c:v>
                </c:pt>
                <c:pt idx="2">
                  <c:v>432</c:v>
                </c:pt>
                <c:pt idx="3">
                  <c:v>432</c:v>
                </c:pt>
                <c:pt idx="4">
                  <c:v>864</c:v>
                </c:pt>
                <c:pt idx="5">
                  <c:v>432</c:v>
                </c:pt>
                <c:pt idx="6">
                  <c:v>864</c:v>
                </c:pt>
                <c:pt idx="7">
                  <c:v>432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863E-4B3A-8A2E-4EE702A2A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117406511988497"/>
          <c:y val="5.9186420095121298E-3"/>
          <c:w val="0.45046277119180833"/>
          <c:h val="0.17245756756001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CRANKSHAFT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37632229416419E-2"/>
          <c:y val="0.15868187065630601"/>
          <c:w val="0.92076237255069959"/>
          <c:h val="0.69903825631407046"/>
        </c:manualLayout>
      </c:layout>
      <c:barChart>
        <c:barDir val="col"/>
        <c:grouping val="stacked"/>
        <c:varyColors val="0"/>
        <c:ser>
          <c:idx val="6"/>
          <c:order val="0"/>
          <c:tx>
            <c:v>2TR</c:v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Dec'!$D$51,'Summary Dec'!$F$51,'Summary Dec'!$H$51,'Summary Dec'!$J$51,'Summary Dec'!$L$51,'Summary Dec'!$N$51,'Summary Dec'!$P$51,'Summary Dec'!$R$51,'Summary Dec'!$T$51,'Summary Dec'!$V$51,'Summary Dec'!$X$51,'Summary Dec'!$Z$51,'Summary Dec'!</c:f>
              <c:numCache>
                <c:formatCode>General</c:formatCode>
                <c:ptCount val="13"/>
                <c:pt idx="0">
                  <c:v>624</c:v>
                </c:pt>
                <c:pt idx="1">
                  <c:v>624</c:v>
                </c:pt>
                <c:pt idx="2">
                  <c:v>624</c:v>
                </c:pt>
                <c:pt idx="3">
                  <c:v>624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869-4EA8-8000-8F278241CD89}"/>
            </c:ext>
          </c:extLst>
        </c:ser>
        <c:ser>
          <c:idx val="3"/>
          <c:order val="1"/>
          <c:tx>
            <c:v>1TR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Dec'!$D$50,'Summary Dec'!$F$50,'Summary Dec'!$H$50,'Summary Dec'!$J$50,'Summary Dec'!$L$50,'Summary Dec'!$N$50,'Summary Dec'!$P$50,'Summary Dec'!$R$50,'Summary Dec'!$T$50,'Summary Dec'!$V$50,'Summary Dec'!$X$50,'Summary Dec'!$Z$50,'Summary Dec'!</c:f>
              <c:numCache>
                <c:formatCode>General</c:formatCode>
                <c:ptCount val="13"/>
                <c:pt idx="0">
                  <c:v>336</c:v>
                </c:pt>
                <c:pt idx="1">
                  <c:v>384</c:v>
                </c:pt>
                <c:pt idx="2">
                  <c:v>336</c:v>
                </c:pt>
                <c:pt idx="3">
                  <c:v>384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869-4EA8-8000-8F278241CD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Dec'!$D$54,'Summary Dec'!$F$54,'Summary Dec'!$H$54,'Summary Dec'!$J$54,'Summary Dec'!$L$54,'Summary Dec'!$N$54,'Summary Dec'!$P$54,'Summary Dec'!$R$54,'Summary Dec'!$T$54,'Summary Dec'!$V$54,'Summary Dec'!$X$54,'Summary Dec'!$Z$54,'Summary Dec'!</c:f>
              <c:numCache>
                <c:formatCode>General</c:formatCode>
                <c:ptCount val="13"/>
                <c:pt idx="0">
                  <c:v>960</c:v>
                </c:pt>
                <c:pt idx="1">
                  <c:v>1008</c:v>
                </c:pt>
                <c:pt idx="2">
                  <c:v>960</c:v>
                </c:pt>
                <c:pt idx="3">
                  <c:v>1008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869-4EA8-8000-8F278241C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28068027168103"/>
          <c:y val="1.14861563639961E-2"/>
          <c:w val="0.23847185611799901"/>
          <c:h val="0.1611085704302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CRANKSHAFT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4369864094079901E-3"/>
          <c:y val="0.15868203021201299"/>
          <c:w val="0.99212919218430995"/>
          <c:h val="0.70994571796035721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'Summary Feb 26'!$B$52</c:f>
              <c:strCache>
                <c:ptCount val="1"/>
                <c:pt idx="0">
                  <c:v>CR 1 ( K3 )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Dec'!$AD$52,'Summary Dec'!$AF$52,'Summary Dec'!$AH$52,'Summary Dec'!$AJ$52,'Summary Dec'!$AL$52,'Summary Dec'!$AN$52,'Summary Dec'!$AP$52,'Summary Dec'!$AR$52,'Summary Dec'!$AT$52,'Summary Dec'!$AV$52,'Summary Dec'!$AX$52,'Summary Dec'!$AZ$52,'S</c:f>
              <c:numCache>
                <c:formatCode>General</c:formatCode>
                <c:ptCount val="25"/>
                <c:pt idx="0">
                  <c:v>48</c:v>
                </c:pt>
                <c:pt idx="2">
                  <c:v>48</c:v>
                </c:pt>
                <c:pt idx="4">
                  <c:v>48</c:v>
                </c:pt>
                <c:pt idx="6">
                  <c:v>48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282-4C94-BAD6-7A50DBFA8D4E}"/>
            </c:ext>
          </c:extLst>
        </c:ser>
        <c:ser>
          <c:idx val="0"/>
          <c:order val="1"/>
          <c:tx>
            <c:strRef>
              <c:f>'Summary Feb 26'!$B$53</c:f>
              <c:strCache>
                <c:ptCount val="1"/>
                <c:pt idx="0">
                  <c:v>CR 2 ( K4 )</c:v>
                </c:pt>
              </c:strCache>
            </c:strRef>
          </c:tx>
          <c:spPr>
            <a:ln w="3175" cap="rnd">
              <a:solidFill>
                <a:sysClr val="windowText" lastClr="000000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Dec'!$AD$53,'Summary Dec'!$AF$53,'Summary Dec'!$AH$53,'Summary Dec'!$AJ$53,'Summary Dec'!$AL$53,'Summary Dec'!$AN$53,'Summary Dec'!$AP$53,'Summary Dec'!$AR$53,'Summary Dec'!$AT$53,'Summary Dec'!$AV$53,'Summary Dec'!$AX$53,'Summary Dec'!$AZ$53,'S</c:f>
              <c:numCache>
                <c:formatCode>General</c:formatCode>
                <c:ptCount val="25"/>
                <c:pt idx="0">
                  <c:v>480</c:v>
                </c:pt>
                <c:pt idx="1">
                  <c:v>96</c:v>
                </c:pt>
                <c:pt idx="2">
                  <c:v>384</c:v>
                </c:pt>
                <c:pt idx="3">
                  <c:v>336</c:v>
                </c:pt>
                <c:pt idx="4">
                  <c:v>432</c:v>
                </c:pt>
                <c:pt idx="5">
                  <c:v>432</c:v>
                </c:pt>
                <c:pt idx="6">
                  <c:v>240</c:v>
                </c:pt>
                <c:pt idx="7">
                  <c:v>432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282-4C94-BAD6-7A50DBFA8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1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Dec'!$AD$54,'Summary Dec'!$AF$54,'Summary Dec'!$AH$54,'Summary Dec'!$AJ$54,'Summary Dec'!$AL$54,'Summary Dec'!$AN$54,'Summary Dec'!$AP$54,'Summary Dec'!$AR$54,'Summary Dec'!$AT$54,'Summary Dec'!$AV$54,'Summary Dec'!$AX$54,'Summary Dec'!$AZ$54,'S</c:f>
              <c:numCache>
                <c:formatCode>General</c:formatCode>
                <c:ptCount val="25"/>
                <c:pt idx="0">
                  <c:v>528</c:v>
                </c:pt>
                <c:pt idx="1">
                  <c:v>96</c:v>
                </c:pt>
                <c:pt idx="2">
                  <c:v>432</c:v>
                </c:pt>
                <c:pt idx="3">
                  <c:v>336</c:v>
                </c:pt>
                <c:pt idx="4">
                  <c:v>480</c:v>
                </c:pt>
                <c:pt idx="5">
                  <c:v>432</c:v>
                </c:pt>
                <c:pt idx="6">
                  <c:v>288</c:v>
                </c:pt>
                <c:pt idx="7">
                  <c:v>432</c:v>
                </c:pt>
                <c:pt idx="8">
                  <c:v>336</c:v>
                </c:pt>
                <c:pt idx="9">
                  <c:v>432</c:v>
                </c:pt>
                <c:pt idx="10">
                  <c:v>432</c:v>
                </c:pt>
                <c:pt idx="11">
                  <c:v>288</c:v>
                </c:pt>
                <c:pt idx="12">
                  <c:v>480</c:v>
                </c:pt>
                <c:pt idx="13">
                  <c:v>384</c:v>
                </c:pt>
                <c:pt idx="14">
                  <c:v>336</c:v>
                </c:pt>
                <c:pt idx="15">
                  <c:v>288</c:v>
                </c:pt>
                <c:pt idx="16">
                  <c:v>384</c:v>
                </c:pt>
                <c:pt idx="17">
                  <c:v>384</c:v>
                </c:pt>
                <c:pt idx="18">
                  <c:v>144</c:v>
                </c:pt>
                <c:pt idx="19">
                  <c:v>432</c:v>
                </c:pt>
                <c:pt idx="20">
                  <c:v>288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282-4C94-BAD6-7A50DBFA8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04878801914502"/>
          <c:y val="1.3944704553246701E-2"/>
          <c:w val="4.5656525399635405E-2"/>
          <c:h val="0.277611565227115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STM - CYL. BLOCK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631747536837858E-3"/>
          <c:y val="0.15868187065630601"/>
          <c:w val="0.99772922210446058"/>
          <c:h val="0.6926447387978665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'Summary Feb 26'!$B$18</c:f>
              <c:strCache>
                <c:ptCount val="1"/>
                <c:pt idx="0">
                  <c:v>CB 1 ( K1 )</c:v>
                </c:pt>
              </c:strCache>
            </c:strRef>
          </c:tx>
          <c:spPr>
            <a:solidFill>
              <a:schemeClr val="accent4"/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Dec'!$AD$18,'Summary Dec'!$AF$18,'Summary Dec'!$AH$18,'Summary Dec'!$AJ$18,'Summary Dec'!$AL$18,'Summary Dec'!$AN$18,'Summary Dec'!$AP$18,'Summary Dec'!$AR$18,'Summary Dec'!$AT$18,'Summary Dec'!$AV$18,'Summary Dec'!$AX$18,'Summary Dec'!$AZ$18,'S</c:f>
              <c:numCache>
                <c:formatCode>General</c:formatCode>
                <c:ptCount val="25"/>
                <c:pt idx="1">
                  <c:v>36</c:v>
                </c:pt>
                <c:pt idx="2">
                  <c:v>18</c:v>
                </c:pt>
                <c:pt idx="3">
                  <c:v>18</c:v>
                </c:pt>
                <c:pt idx="4">
                  <c:v>36</c:v>
                </c:pt>
                <c:pt idx="5">
                  <c:v>18</c:v>
                </c:pt>
                <c:pt idx="6">
                  <c:v>36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6EE-4A20-A421-F5CFA2EF688C}"/>
            </c:ext>
          </c:extLst>
        </c:ser>
        <c:ser>
          <c:idx val="3"/>
          <c:order val="1"/>
          <c:tx>
            <c:strRef>
              <c:f>'Summary Feb 26'!$B$19</c:f>
              <c:strCache>
                <c:ptCount val="1"/>
                <c:pt idx="0">
                  <c:v>CB 2 ( K2 )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Dec'!$AD$19,'Summary Dec'!$AF$19,'Summary Dec'!$AH$19,'Summary Dec'!$AJ$19,'Summary Dec'!$AL$19,'Summary Dec'!$AN$19,'Summary Dec'!$AP$19,'Summary Dec'!$AR$19,'Summary Dec'!$AT$19,'Summary Dec'!$AV$19,'Summary Dec'!$AX$19,'Summary Dec'!$AZ$19,'S</c:f>
              <c:numCache>
                <c:formatCode>General</c:formatCode>
                <c:ptCount val="25"/>
                <c:pt idx="0">
                  <c:v>342</c:v>
                </c:pt>
                <c:pt idx="1">
                  <c:v>270</c:v>
                </c:pt>
                <c:pt idx="2">
                  <c:v>414</c:v>
                </c:pt>
                <c:pt idx="3">
                  <c:v>306</c:v>
                </c:pt>
                <c:pt idx="4">
                  <c:v>432</c:v>
                </c:pt>
                <c:pt idx="5">
                  <c:v>396</c:v>
                </c:pt>
                <c:pt idx="6">
                  <c:v>288</c:v>
                </c:pt>
                <c:pt idx="7">
                  <c:v>396</c:v>
                </c:pt>
                <c:pt idx="8">
                  <c:v>306</c:v>
                </c:pt>
                <c:pt idx="9">
                  <c:v>90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6EE-4A20-A421-F5CFA2EF68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Dec'!$AD$20,'Summary Dec'!$AF$20,'Summary Dec'!$AH$20,'Summary Dec'!$AJ$20,'Summary Dec'!$AL$20,'Summary Dec'!$AN$20,'Summary Dec'!$AP$20,'Summary Dec'!$AR$20,'Summary Dec'!$AT$20,'Summary Dec'!$AV$20,'Summary Dec'!$AX$20,'Summary Dec'!$AZ$20,'S</c:f>
              <c:numCache>
                <c:formatCode>General</c:formatCode>
                <c:ptCount val="25"/>
                <c:pt idx="0">
                  <c:v>342</c:v>
                </c:pt>
                <c:pt idx="1">
                  <c:v>306</c:v>
                </c:pt>
                <c:pt idx="2">
                  <c:v>432</c:v>
                </c:pt>
                <c:pt idx="3">
                  <c:v>324</c:v>
                </c:pt>
                <c:pt idx="4">
                  <c:v>468</c:v>
                </c:pt>
                <c:pt idx="5">
                  <c:v>414</c:v>
                </c:pt>
                <c:pt idx="6">
                  <c:v>324</c:v>
                </c:pt>
                <c:pt idx="7">
                  <c:v>414</c:v>
                </c:pt>
                <c:pt idx="8">
                  <c:v>324</c:v>
                </c:pt>
                <c:pt idx="9">
                  <c:v>468</c:v>
                </c:pt>
                <c:pt idx="10">
                  <c:v>414</c:v>
                </c:pt>
                <c:pt idx="11">
                  <c:v>306</c:v>
                </c:pt>
                <c:pt idx="12">
                  <c:v>450</c:v>
                </c:pt>
                <c:pt idx="13">
                  <c:v>414</c:v>
                </c:pt>
                <c:pt idx="14">
                  <c:v>306</c:v>
                </c:pt>
                <c:pt idx="15">
                  <c:v>270</c:v>
                </c:pt>
                <c:pt idx="16">
                  <c:v>396</c:v>
                </c:pt>
                <c:pt idx="17">
                  <c:v>378</c:v>
                </c:pt>
                <c:pt idx="18">
                  <c:v>162</c:v>
                </c:pt>
                <c:pt idx="19">
                  <c:v>414</c:v>
                </c:pt>
                <c:pt idx="20">
                  <c:v>324</c:v>
                </c:pt>
                <c:pt idx="21">
                  <c:v>108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16EE-4A20-A421-F5CFA2EF6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44520997375323"/>
          <c:y val="1.80543845353104E-2"/>
          <c:w val="0.31785351049868771"/>
          <c:h val="0.13596562032052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CYL 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3727677224144E-2"/>
          <c:y val="5.4902384985978658E-2"/>
          <c:w val="0.91202138897007823"/>
          <c:h val="0.83016827767389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Feb 26'!$B$34</c:f>
              <c:strCache>
                <c:ptCount val="1"/>
                <c:pt idx="0">
                  <c:v>H1KW ( HC 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Dec'!$D$34,'Summary Dec'!$F$34,'Summary Dec'!$H$34,'Summary Dec'!$J$34,'Summary Dec'!$L$34,'Summary Dec'!$N$34,'Summary Dec'!$P$34,'Summary Dec'!$R$34,'Summary Dec'!$T$34,'Summary Dec'!$V$34,'Summary Dec'!$X$34,'Summary Dec'!$Z$34,'Summary Dec'!</c:f>
              <c:numCache>
                <c:formatCode>General</c:formatCode>
                <c:ptCount val="13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CFF-4221-9160-6651B10D4FF6}"/>
            </c:ext>
          </c:extLst>
        </c:ser>
        <c:ser>
          <c:idx val="1"/>
          <c:order val="1"/>
          <c:tx>
            <c:strRef>
              <c:f>'Summary Feb 26'!$B$35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Dec'!$D$35,'Summary Dec'!$F$35,'Summary Dec'!$H$35,'Summary Dec'!$J$35,'Summary Dec'!$L$35,'Summary Dec'!$N$35,'Summary Dec'!$P$35,'Summary Dec'!$R$35,'Summary Dec'!$T$35,'Summary Dec'!$V$35,'Summary Dec'!$X$35,'Summary Dec'!$Z$35,'Summary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432</c:v>
                </c:pt>
                <c:pt idx="2">
                  <c:v>432</c:v>
                </c:pt>
                <c:pt idx="3">
                  <c:v>432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CFF-4221-9160-6651B10D4FF6}"/>
            </c:ext>
          </c:extLst>
        </c:ser>
        <c:ser>
          <c:idx val="2"/>
          <c:order val="2"/>
          <c:tx>
            <c:strRef>
              <c:f>'Summary Feb 26'!$B$37</c:f>
              <c:strCache>
                <c:ptCount val="1"/>
                <c:pt idx="0">
                  <c:v>H2L ( HF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Dec'!$D$37,'Summary Dec'!$F$37,'Summary Dec'!$H$37,'Summary Dec'!$J$37,'Summary Dec'!$L$37,'Summary Dec'!$N$37,'Summary Dec'!$P$37,'Summary Dec'!$R$37,'Summary Dec'!$T$37,'Summary Dec'!$V$37,'Summary Dec'!$X$37,'Summary Dec'!$Z$37,'Summary Dec'!</c:f>
              <c:numCache>
                <c:formatCode>General</c:formatCode>
                <c:ptCount val="13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CFF-4221-9160-6651B10D4FF6}"/>
            </c:ext>
          </c:extLst>
        </c:ser>
        <c:ser>
          <c:idx val="3"/>
          <c:order val="3"/>
          <c:tx>
            <c:strRef>
              <c:f>'Summary Feb 26'!$B$38</c:f>
              <c:strCache>
                <c:ptCount val="1"/>
                <c:pt idx="0">
                  <c:v>H2W ( HE 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Dec'!$D$38,'Summary Dec'!$F$38,'Summary Dec'!$H$38,'Summary Dec'!$J$38,'Summary Dec'!$L$38,'Summary Dec'!$N$38,'Summary Dec'!$P$38,'Summary Dec'!$R$38,'Summary Dec'!$T$38,'Summary Dec'!$V$38,'Summary Dec'!$X$38,'Summary Dec'!$Z$38,'Summary Dec'!</c:f>
              <c:numCache>
                <c:formatCode>General</c:formatCode>
                <c:ptCount val="13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CFF-4221-9160-6651B10D4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4"/>
          <c:order val="4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Dec'!$D$39,'Summary Dec'!$F$39,'Summary Dec'!$H$39,'Summary Dec'!$J$39,'Summary Dec'!$L$39,'Summary Dec'!$N$39,'Summary Dec'!$P$39,'Summary Dec'!$R$39,'Summary Dec'!$T$39,'Summary Dec'!$V$39,'Summary Dec'!$X$39,'Summary Dec'!$Z$39,'Summary Dec'!</c:f>
              <c:numCache>
                <c:formatCode>General</c:formatCode>
                <c:ptCount val="13"/>
                <c:pt idx="0">
                  <c:v>984</c:v>
                </c:pt>
                <c:pt idx="1">
                  <c:v>984</c:v>
                </c:pt>
                <c:pt idx="2">
                  <c:v>984</c:v>
                </c:pt>
                <c:pt idx="3">
                  <c:v>984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4-3CFF-4221-9160-6651B10D4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114651847135425"/>
          <c:y val="2.13412819499403E-2"/>
          <c:w val="0.39757669252303773"/>
          <c:h val="0.11220350363365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CAM SHAFT</a:t>
            </a:r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235671124282619E-2"/>
          <c:y val="0.17515470697010399"/>
          <c:w val="0.96327180034490523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v>no.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Dec'!$D$74,'Summary Dec'!$F$74,'Summary Dec'!$H$74,'Summary Dec'!$J$74,'Summary Dec'!$L$74,'Summary Dec'!$N$74,'Summary Dec'!$P$74,'Summary Dec'!$R$74,'Summary Dec'!$T$74,'Summary Dec'!$V$74,'Summary Dec'!$X$74,'Summary Dec'!$Z$74,'Summary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ADF-46FC-B0FE-FAA3133E2C83}"/>
            </c:ext>
          </c:extLst>
        </c:ser>
        <c:ser>
          <c:idx val="1"/>
          <c:order val="1"/>
          <c:tx>
            <c:v>no.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Dec'!$D$75,'Summary Dec'!$F$75,'Summary Dec'!$H$75,'Summary Dec'!$J$75,'Summary Dec'!$L$75,'Summary Dec'!$N$75,'Summary Dec'!$P$75,'Summary Dec'!$R$75,'Summary Dec'!$T$75,'Summary Dec'!$V$75,'Summary Dec'!$X$75,'Summary Dec'!$Z$75,'Summary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ADF-46FC-B0FE-FAA3133E2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Dec'!$D$76,'Summary Dec'!$F$76,'Summary Dec'!$H$76,'Summary Dec'!$J$76,'Summary Dec'!$L$76,'Summary Dec'!$N$76,'Summary Dec'!$P$76,'Summary Dec'!$R$76,'Summary Dec'!$T$76,'Summary Dec'!$V$76,'Summary Dec'!$X$76,'Summary Dec'!$Z$76,'Summary Dec'!</c:f>
              <c:numCache>
                <c:formatCode>General</c:formatCode>
                <c:ptCount val="25"/>
                <c:pt idx="0">
                  <c:v>768</c:v>
                </c:pt>
                <c:pt idx="1">
                  <c:v>576</c:v>
                </c:pt>
                <c:pt idx="2">
                  <c:v>960</c:v>
                </c:pt>
                <c:pt idx="3">
                  <c:v>576</c:v>
                </c:pt>
                <c:pt idx="4">
                  <c:v>960</c:v>
                </c:pt>
                <c:pt idx="5">
                  <c:v>768</c:v>
                </c:pt>
                <c:pt idx="6">
                  <c:v>576</c:v>
                </c:pt>
                <c:pt idx="7">
                  <c:v>960</c:v>
                </c:pt>
                <c:pt idx="8">
                  <c:v>576</c:v>
                </c:pt>
                <c:pt idx="9">
                  <c:v>960</c:v>
                </c:pt>
                <c:pt idx="10">
                  <c:v>768</c:v>
                </c:pt>
                <c:pt idx="11">
                  <c:v>576</c:v>
                </c:pt>
                <c:pt idx="12">
                  <c:v>960</c:v>
                </c:pt>
                <c:pt idx="13">
                  <c:v>768</c:v>
                </c:pt>
                <c:pt idx="14">
                  <c:v>576</c:v>
                </c:pt>
                <c:pt idx="15">
                  <c:v>576</c:v>
                </c:pt>
                <c:pt idx="16">
                  <c:v>768</c:v>
                </c:pt>
                <c:pt idx="17">
                  <c:v>768</c:v>
                </c:pt>
                <c:pt idx="18">
                  <c:v>384</c:v>
                </c:pt>
                <c:pt idx="19">
                  <c:v>768</c:v>
                </c:pt>
                <c:pt idx="20">
                  <c:v>768</c:v>
                </c:pt>
                <c:pt idx="21">
                  <c:v>192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ADF-46FC-B0FE-FAA3133E2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987844896571839"/>
          <c:y val="2.8004698897532904E-2"/>
          <c:w val="0.28310913963694051"/>
          <c:h val="0.11940364694967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CYL HEAD</a:t>
            </a:r>
          </a:p>
        </c:rich>
      </c:tx>
      <c:layout>
        <c:manualLayout>
          <c:xMode val="edge"/>
          <c:yMode val="edge"/>
          <c:x val="0.14341271156916399"/>
          <c:y val="3.2945353516181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07836998440859E-4"/>
          <c:y val="0.17520239592723588"/>
          <c:w val="0.99954145976061437"/>
          <c:h val="0.567675679368209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Feb 26'!$B$31</c:f>
              <c:strCache>
                <c:ptCount val="1"/>
                <c:pt idx="0">
                  <c:v>1TR-K L/PIPE (KJ)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Dec'!$AD$31,'Summary Dec'!$AF$31,'Summary Dec'!$AH$31,'Summary Dec'!$AJ$31,'Summary Dec'!$AL$31,'Summary Dec'!$AN$31,'Summary Dec'!$AP$31,'Summary Dec'!$AR$31,'Summary Dec'!$AT$31,'Summary Dec'!$AV$31,'Summary Dec'!$AX$31,'Summary Dec'!$AZ$31,'S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EDE-4733-A846-EBE33130A19E}"/>
            </c:ext>
          </c:extLst>
        </c:ser>
        <c:ser>
          <c:idx val="1"/>
          <c:order val="1"/>
          <c:tx>
            <c:strRef>
              <c:f>'Summary Feb 26'!$B$32</c:f>
              <c:strCache>
                <c:ptCount val="1"/>
                <c:pt idx="0">
                  <c:v>2TR-K L/PIPE (KR)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Dec'!$AD$32,'Summary Dec'!$AF$32,'Summary Dec'!$AH$32,'Summary Dec'!$AJ$32,'Summary Dec'!$AL$32,'Summary Dec'!$AN$32,'Summary Dec'!$AP$32,'Summary Dec'!$AR$32,'Summary Dec'!$AT$32,'Summary Dec'!$AV$32,'Summary Dec'!$AX$32,'Summary Dec'!$AZ$32,'S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EDE-4733-A846-EBE33130A19E}"/>
            </c:ext>
          </c:extLst>
        </c:ser>
        <c:ser>
          <c:idx val="5"/>
          <c:order val="2"/>
          <c:tx>
            <c:strRef>
              <c:f>'Summary Feb 26'!$B$33</c:f>
              <c:strCache>
                <c:ptCount val="1"/>
                <c:pt idx="0">
                  <c:v>H1KL ( K6 )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Dec'!$AD$33,'Summary Dec'!$AF$33,'Summary Dec'!$AH$33,'Summary Dec'!$AJ$33,'Summary Dec'!$AL$33,'Summary Dec'!$AN$33,'Summary Dec'!$AP$33,'Summary Dec'!$AR$33,'Summary Dec'!$AT$33,'Summary Dec'!$AV$33,'Summary Dec'!$AX$33,'Summary Dec'!$AZ$33,'S</c:f>
              <c:numCache>
                <c:formatCode>General</c:formatCode>
                <c:ptCount val="25"/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EDE-4733-A846-EBE33130A19E}"/>
            </c:ext>
          </c:extLst>
        </c:ser>
        <c:ser>
          <c:idx val="2"/>
          <c:order val="3"/>
          <c:tx>
            <c:strRef>
              <c:f>'Summary Feb 26'!$B$35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Dec'!$AD$35,'Summary Dec'!$AF$35,'Summary Dec'!$AH$35,'Summary Dec'!$AJ$35,'Summary Dec'!$AL$35,'Summary Dec'!$AN$35,'Summary Dec'!$AP$35,'Summary Dec'!$AR$35,'Summary Dec'!$AT$35,'Summary Dec'!$AV$35,'Summary Dec'!$AX$35,'Summary Dec'!$AZ$35,'S</c:f>
              <c:numCache>
                <c:formatCode>General</c:formatCode>
                <c:ptCount val="25"/>
                <c:pt idx="0">
                  <c:v>216</c:v>
                </c:pt>
                <c:pt idx="1">
                  <c:v>216</c:v>
                </c:pt>
                <c:pt idx="2">
                  <c:v>312</c:v>
                </c:pt>
                <c:pt idx="3">
                  <c:v>240</c:v>
                </c:pt>
                <c:pt idx="4">
                  <c:v>288</c:v>
                </c:pt>
                <c:pt idx="5">
                  <c:v>288</c:v>
                </c:pt>
                <c:pt idx="6">
                  <c:v>216</c:v>
                </c:pt>
                <c:pt idx="7">
                  <c:v>288</c:v>
                </c:pt>
                <c:pt idx="8">
                  <c:v>144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EDE-4733-A846-EBE33130A19E}"/>
            </c:ext>
          </c:extLst>
        </c:ser>
        <c:ser>
          <c:idx val="4"/>
          <c:order val="4"/>
          <c:tx>
            <c:strRef>
              <c:f>'Summary Feb 26'!$B$36</c:f>
              <c:strCache>
                <c:ptCount val="1"/>
                <c:pt idx="0">
                  <c:v>H2KL ( K8 )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('Summary Dec'!$AD$36,'Summary Dec'!$AF$36,'Summary Dec'!$AH$36,'Summary Dec'!$AJ$36,'Summary Dec'!$AL$36,'Summary Dec'!$AN$36,'Summary Dec'!$AP$36,'Summary Dec'!$AR$36,'Summary Dec'!$AT$36,'Summary Dec'!$AV$36,'Summary Dec'!$AX$36,'Summary Dec'!$AZ$36,'S</c:f>
              <c:numCache>
                <c:formatCode>General</c:formatCode>
                <c:ptCount val="25"/>
                <c:pt idx="0">
                  <c:v>72</c:v>
                </c:pt>
                <c:pt idx="1">
                  <c:v>72</c:v>
                </c:pt>
                <c:pt idx="2">
                  <c:v>120</c:v>
                </c:pt>
                <c:pt idx="3">
                  <c:v>72</c:v>
                </c:pt>
                <c:pt idx="4">
                  <c:v>144</c:v>
                </c:pt>
                <c:pt idx="5">
                  <c:v>96</c:v>
                </c:pt>
                <c:pt idx="6">
                  <c:v>72</c:v>
                </c:pt>
                <c:pt idx="7">
                  <c:v>120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EDE-4733-A846-EBE33130A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3"/>
          <c:order val="5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Dec'!$AD$39,'Summary Dec'!$AF$39,'Summary Dec'!$AH$39,'Summary Dec'!$AJ$39,'Summary Dec'!$AL$39,'Summary Dec'!$AN$39,'Summary Dec'!$AP$39,'Summary Dec'!$AR$39,'Summary Dec'!$AT$39,'Summary Dec'!$AV$39,'Summary Dec'!$AX$39,'Summary Dec'!$AZ$39,'S</c:f>
              <c:numCache>
                <c:formatCode>General</c:formatCode>
                <c:ptCount val="25"/>
                <c:pt idx="0">
                  <c:v>288</c:v>
                </c:pt>
                <c:pt idx="1">
                  <c:v>312</c:v>
                </c:pt>
                <c:pt idx="2">
                  <c:v>456</c:v>
                </c:pt>
                <c:pt idx="3">
                  <c:v>336</c:v>
                </c:pt>
                <c:pt idx="4">
                  <c:v>456</c:v>
                </c:pt>
                <c:pt idx="5">
                  <c:v>408</c:v>
                </c:pt>
                <c:pt idx="6">
                  <c:v>312</c:v>
                </c:pt>
                <c:pt idx="7">
                  <c:v>432</c:v>
                </c:pt>
                <c:pt idx="8">
                  <c:v>288</c:v>
                </c:pt>
                <c:pt idx="9">
                  <c:v>504</c:v>
                </c:pt>
                <c:pt idx="10">
                  <c:v>408</c:v>
                </c:pt>
                <c:pt idx="11">
                  <c:v>312</c:v>
                </c:pt>
                <c:pt idx="12">
                  <c:v>432</c:v>
                </c:pt>
                <c:pt idx="13">
                  <c:v>408</c:v>
                </c:pt>
                <c:pt idx="14">
                  <c:v>336</c:v>
                </c:pt>
                <c:pt idx="15">
                  <c:v>240</c:v>
                </c:pt>
                <c:pt idx="16">
                  <c:v>384</c:v>
                </c:pt>
                <c:pt idx="17">
                  <c:v>408</c:v>
                </c:pt>
                <c:pt idx="18">
                  <c:v>144</c:v>
                </c:pt>
                <c:pt idx="19">
                  <c:v>432</c:v>
                </c:pt>
                <c:pt idx="20">
                  <c:v>312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5-6EDE-4733-A846-EBE33130A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61434869604205"/>
          <c:y val="2.13412819499403E-2"/>
          <c:w val="0.60531692333635345"/>
          <c:h val="0.10533903508299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</a:t>
            </a:r>
            <a:r>
              <a:rPr lang="en-US" baseline="0"/>
              <a:t> - CYLINDER BLOCK</a:t>
            </a:r>
            <a:endParaRPr lang="en-US"/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376583969719971E-2"/>
          <c:y val="0.17515470697010399"/>
          <c:w val="0.9106846806971991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Feb 26'!$B$16</c:f>
              <c:strCache>
                <c:ptCount val="1"/>
                <c:pt idx="0">
                  <c:v>CB1 ( CD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Dec'!$D$16,'Summary Dec'!$F$16,'Summary Dec'!$H$16,'Summary Dec'!$J$16,'Summary Dec'!$L$16,'Summary Dec'!$N$16,'Summary Dec'!$P$16,'Summary Dec'!$R$16,'Summary Dec'!$T$16,'Summary Dec'!$V$16,'Summary Dec'!$X$16,'Summary Dec'!$Z$16,'Summary Dec'!</c:f>
              <c:numCache>
                <c:formatCode>General</c:formatCode>
                <c:ptCount val="13"/>
                <c:pt idx="1">
                  <c:v>432</c:v>
                </c:pt>
                <c:pt idx="3">
                  <c:v>432</c:v>
                </c:pt>
                <c:pt idx="5">
                  <c:v>432</c:v>
                </c:pt>
                <c:pt idx="7">
                  <c:v>306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66E-45C4-838B-EF9AE6F83C74}"/>
            </c:ext>
          </c:extLst>
        </c:ser>
        <c:ser>
          <c:idx val="1"/>
          <c:order val="1"/>
          <c:tx>
            <c:strRef>
              <c:f>'Summary Feb 26'!$B$17</c:f>
              <c:strCache>
                <c:ptCount val="1"/>
                <c:pt idx="0">
                  <c:v>CB 2 ( CB 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Dec'!$D$17,'Summary Dec'!$F$17,'Summary Dec'!$H$17,'Summary Dec'!$J$17,'Summary Dec'!$L$17,'Summary Dec'!$N$17,'Summary Dec'!$P$17,'Summary Dec'!$R$17,'Summary Dec'!$T$17,'Summary Dec'!$V$17,'Summary Dec'!$X$17,'Summary Dec'!$Z$17,'Summary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288</c:v>
                </c:pt>
                <c:pt idx="2">
                  <c:v>432</c:v>
                </c:pt>
                <c:pt idx="4">
                  <c:v>864</c:v>
                </c:pt>
                <c:pt idx="6">
                  <c:v>612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66E-45C4-838B-EF9AE6F83C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B4-4188-B4BA-58375DB601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Dec'!$D$20,'Summary Dec'!$F$20,'Summary Dec'!$H$20,'Summary Dec'!$J$20,'Summary Dec'!$L$20,'Summary Dec'!$N$20,'Summary Dec'!$P$20,'Summary Dec'!$R$20,'Summary Dec'!$T$20,'Summary Dec'!$V$20,'Summary Dec'!$X$20,'Summary Dec'!$Z$20,'Summary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864</c:v>
                </c:pt>
                <c:pt idx="2">
                  <c:v>432</c:v>
                </c:pt>
                <c:pt idx="3">
                  <c:v>432</c:v>
                </c:pt>
                <c:pt idx="4">
                  <c:v>864</c:v>
                </c:pt>
                <c:pt idx="5">
                  <c:v>432</c:v>
                </c:pt>
                <c:pt idx="6">
                  <c:v>864</c:v>
                </c:pt>
                <c:pt idx="7">
                  <c:v>432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166E-45C4-838B-EF9AE6F83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117406511988497"/>
          <c:y val="5.9186420095121298E-3"/>
          <c:w val="0.45046277119180833"/>
          <c:h val="0.17245756756001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CRANKSHAFT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37632229416419E-2"/>
          <c:y val="0.15868187065630601"/>
          <c:w val="0.92076237255069959"/>
          <c:h val="0.69903825631407046"/>
        </c:manualLayout>
      </c:layout>
      <c:barChart>
        <c:barDir val="col"/>
        <c:grouping val="stacked"/>
        <c:varyColors val="0"/>
        <c:ser>
          <c:idx val="6"/>
          <c:order val="0"/>
          <c:tx>
            <c:v>2TR</c:v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Dec'!$D$51,'Summary Dec'!$F$51,'Summary Dec'!$H$51,'Summary Dec'!$J$51,'Summary Dec'!$L$51,'Summary Dec'!$N$51,'Summary Dec'!$P$51,'Summary Dec'!$R$51,'Summary Dec'!$T$51,'Summary Dec'!$V$51,'Summary Dec'!$X$51,'Summary Dec'!$Z$51,'Summary Dec'!</c:f>
              <c:numCache>
                <c:formatCode>General</c:formatCode>
                <c:ptCount val="13"/>
                <c:pt idx="0">
                  <c:v>624</c:v>
                </c:pt>
                <c:pt idx="1">
                  <c:v>624</c:v>
                </c:pt>
                <c:pt idx="2">
                  <c:v>624</c:v>
                </c:pt>
                <c:pt idx="3">
                  <c:v>624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8EF-4B45-934A-B360014DDD00}"/>
            </c:ext>
          </c:extLst>
        </c:ser>
        <c:ser>
          <c:idx val="3"/>
          <c:order val="1"/>
          <c:tx>
            <c:v>1TR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Dec'!$D$50,'Summary Dec'!$F$50,'Summary Dec'!$H$50,'Summary Dec'!$J$50,'Summary Dec'!$L$50,'Summary Dec'!$N$50,'Summary Dec'!$P$50,'Summary Dec'!$R$50,'Summary Dec'!$T$50,'Summary Dec'!$V$50,'Summary Dec'!$X$50,'Summary Dec'!$Z$50,'Summary Dec'!</c:f>
              <c:numCache>
                <c:formatCode>General</c:formatCode>
                <c:ptCount val="13"/>
                <c:pt idx="0">
                  <c:v>336</c:v>
                </c:pt>
                <c:pt idx="1">
                  <c:v>384</c:v>
                </c:pt>
                <c:pt idx="2">
                  <c:v>336</c:v>
                </c:pt>
                <c:pt idx="3">
                  <c:v>384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8EF-4B45-934A-B360014DDD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Dec'!$D$54,'Summary Dec'!$F$54,'Summary Dec'!$H$54,'Summary Dec'!$J$54,'Summary Dec'!$L$54,'Summary Dec'!$N$54,'Summary Dec'!$P$54,'Summary Dec'!$R$54,'Summary Dec'!$T$54,'Summary Dec'!$V$54,'Summary Dec'!$X$54,'Summary Dec'!$Z$54,'Summary Dec'!</c:f>
              <c:numCache>
                <c:formatCode>General</c:formatCode>
                <c:ptCount val="13"/>
                <c:pt idx="0">
                  <c:v>960</c:v>
                </c:pt>
                <c:pt idx="1">
                  <c:v>1008</c:v>
                </c:pt>
                <c:pt idx="2">
                  <c:v>960</c:v>
                </c:pt>
                <c:pt idx="3">
                  <c:v>1008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58EF-4B45-934A-B360014DD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28068027168103"/>
          <c:y val="1.14861563639961E-2"/>
          <c:w val="0.23847185611799901"/>
          <c:h val="0.1611085704302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CRANKSHAFT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4369864094079901E-3"/>
          <c:y val="0.15868203021201299"/>
          <c:w val="0.99212919218430995"/>
          <c:h val="0.70994571796035721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'Summary Feb 26 ( 02 )'!$B$52</c:f>
              <c:strCache>
                <c:ptCount val="1"/>
                <c:pt idx="0">
                  <c:v>CR 1 ( K3 )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Dec'!$AD$52,'Summary Dec'!$AF$52,'Summary Dec'!$AH$52,'Summary Dec'!$AJ$52,'Summary Dec'!$AL$52,'Summary Dec'!$AN$52,'Summary Dec'!$AP$52,'Summary Dec'!$AR$52,'Summary Dec'!$AT$52,'Summary Dec'!$AV$52,'Summary Dec'!$AX$52,'Summary Dec'!$AZ$52,'S</c:f>
              <c:numCache>
                <c:formatCode>General</c:formatCode>
                <c:ptCount val="25"/>
                <c:pt idx="0">
                  <c:v>48</c:v>
                </c:pt>
                <c:pt idx="2">
                  <c:v>48</c:v>
                </c:pt>
                <c:pt idx="4">
                  <c:v>48</c:v>
                </c:pt>
                <c:pt idx="6">
                  <c:v>48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894-495E-9C33-02C778F1067A}"/>
            </c:ext>
          </c:extLst>
        </c:ser>
        <c:ser>
          <c:idx val="0"/>
          <c:order val="1"/>
          <c:tx>
            <c:strRef>
              <c:f>'Summary Feb 26 ( 02 )'!$B$53</c:f>
              <c:strCache>
                <c:ptCount val="1"/>
                <c:pt idx="0">
                  <c:v>CR 2 ( K4 )</c:v>
                </c:pt>
              </c:strCache>
            </c:strRef>
          </c:tx>
          <c:spPr>
            <a:ln w="3175" cap="rnd">
              <a:solidFill>
                <a:sysClr val="windowText" lastClr="000000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Dec'!$AD$53,'Summary Dec'!$AF$53,'Summary Dec'!$AH$53,'Summary Dec'!$AJ$53,'Summary Dec'!$AL$53,'Summary Dec'!$AN$53,'Summary Dec'!$AP$53,'Summary Dec'!$AR$53,'Summary Dec'!$AT$53,'Summary Dec'!$AV$53,'Summary Dec'!$AX$53,'Summary Dec'!$AZ$53,'S</c:f>
              <c:numCache>
                <c:formatCode>General</c:formatCode>
                <c:ptCount val="25"/>
                <c:pt idx="0">
                  <c:v>480</c:v>
                </c:pt>
                <c:pt idx="1">
                  <c:v>96</c:v>
                </c:pt>
                <c:pt idx="2">
                  <c:v>384</c:v>
                </c:pt>
                <c:pt idx="3">
                  <c:v>336</c:v>
                </c:pt>
                <c:pt idx="4">
                  <c:v>432</c:v>
                </c:pt>
                <c:pt idx="5">
                  <c:v>432</c:v>
                </c:pt>
                <c:pt idx="6">
                  <c:v>240</c:v>
                </c:pt>
                <c:pt idx="7">
                  <c:v>432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C894-495E-9C33-02C778F10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1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Dec'!$AD$54,'Summary Dec'!$AF$54,'Summary Dec'!$AH$54,'Summary Dec'!$AJ$54,'Summary Dec'!$AL$54,'Summary Dec'!$AN$54,'Summary Dec'!$AP$54,'Summary Dec'!$AR$54,'Summary Dec'!$AT$54,'Summary Dec'!$AV$54,'Summary Dec'!$AX$54,'Summary Dec'!$AZ$54,'S</c:f>
              <c:numCache>
                <c:formatCode>General</c:formatCode>
                <c:ptCount val="25"/>
                <c:pt idx="0">
                  <c:v>528</c:v>
                </c:pt>
                <c:pt idx="1">
                  <c:v>96</c:v>
                </c:pt>
                <c:pt idx="2">
                  <c:v>432</c:v>
                </c:pt>
                <c:pt idx="3">
                  <c:v>336</c:v>
                </c:pt>
                <c:pt idx="4">
                  <c:v>480</c:v>
                </c:pt>
                <c:pt idx="5">
                  <c:v>432</c:v>
                </c:pt>
                <c:pt idx="6">
                  <c:v>288</c:v>
                </c:pt>
                <c:pt idx="7">
                  <c:v>432</c:v>
                </c:pt>
                <c:pt idx="8">
                  <c:v>336</c:v>
                </c:pt>
                <c:pt idx="9">
                  <c:v>432</c:v>
                </c:pt>
                <c:pt idx="10">
                  <c:v>432</c:v>
                </c:pt>
                <c:pt idx="11">
                  <c:v>288</c:v>
                </c:pt>
                <c:pt idx="12">
                  <c:v>480</c:v>
                </c:pt>
                <c:pt idx="13">
                  <c:v>384</c:v>
                </c:pt>
                <c:pt idx="14">
                  <c:v>336</c:v>
                </c:pt>
                <c:pt idx="15">
                  <c:v>288</c:v>
                </c:pt>
                <c:pt idx="16">
                  <c:v>384</c:v>
                </c:pt>
                <c:pt idx="17">
                  <c:v>384</c:v>
                </c:pt>
                <c:pt idx="18">
                  <c:v>144</c:v>
                </c:pt>
                <c:pt idx="19">
                  <c:v>432</c:v>
                </c:pt>
                <c:pt idx="20">
                  <c:v>288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C894-495E-9C33-02C778F10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04878801914502"/>
          <c:y val="1.3944704553246701E-2"/>
          <c:w val="4.5656525399635405E-2"/>
          <c:h val="0.277611565227115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STM - CYL. BLOCK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631747536837858E-3"/>
          <c:y val="0.15868187065630601"/>
          <c:w val="0.99772922210446058"/>
          <c:h val="0.6926447387978665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'Summary Feb 26 ( 02 )'!$B$18</c:f>
              <c:strCache>
                <c:ptCount val="1"/>
                <c:pt idx="0">
                  <c:v>CB 1 ( K1 )</c:v>
                </c:pt>
              </c:strCache>
            </c:strRef>
          </c:tx>
          <c:spPr>
            <a:solidFill>
              <a:schemeClr val="accent4"/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Dec'!$AD$18,'Summary Dec'!$AF$18,'Summary Dec'!$AH$18,'Summary Dec'!$AJ$18,'Summary Dec'!$AL$18,'Summary Dec'!$AN$18,'Summary Dec'!$AP$18,'Summary Dec'!$AR$18,'Summary Dec'!$AT$18,'Summary Dec'!$AV$18,'Summary Dec'!$AX$18,'Summary Dec'!$AZ$18,'S</c:f>
              <c:numCache>
                <c:formatCode>General</c:formatCode>
                <c:ptCount val="25"/>
                <c:pt idx="1">
                  <c:v>36</c:v>
                </c:pt>
                <c:pt idx="2">
                  <c:v>18</c:v>
                </c:pt>
                <c:pt idx="3">
                  <c:v>18</c:v>
                </c:pt>
                <c:pt idx="4">
                  <c:v>36</c:v>
                </c:pt>
                <c:pt idx="5">
                  <c:v>18</c:v>
                </c:pt>
                <c:pt idx="6">
                  <c:v>36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A29-4DB4-898C-9FB7F7EACB98}"/>
            </c:ext>
          </c:extLst>
        </c:ser>
        <c:ser>
          <c:idx val="3"/>
          <c:order val="1"/>
          <c:tx>
            <c:strRef>
              <c:f>'Summary Feb 26 ( 02 )'!$B$19</c:f>
              <c:strCache>
                <c:ptCount val="1"/>
                <c:pt idx="0">
                  <c:v>CB 2 ( K2 )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Dec'!$AD$19,'Summary Dec'!$AF$19,'Summary Dec'!$AH$19,'Summary Dec'!$AJ$19,'Summary Dec'!$AL$19,'Summary Dec'!$AN$19,'Summary Dec'!$AP$19,'Summary Dec'!$AR$19,'Summary Dec'!$AT$19,'Summary Dec'!$AV$19,'Summary Dec'!$AX$19,'Summary Dec'!$AZ$19,'S</c:f>
              <c:numCache>
                <c:formatCode>General</c:formatCode>
                <c:ptCount val="25"/>
                <c:pt idx="0">
                  <c:v>342</c:v>
                </c:pt>
                <c:pt idx="1">
                  <c:v>270</c:v>
                </c:pt>
                <c:pt idx="2">
                  <c:v>414</c:v>
                </c:pt>
                <c:pt idx="3">
                  <c:v>306</c:v>
                </c:pt>
                <c:pt idx="4">
                  <c:v>432</c:v>
                </c:pt>
                <c:pt idx="5">
                  <c:v>396</c:v>
                </c:pt>
                <c:pt idx="6">
                  <c:v>288</c:v>
                </c:pt>
                <c:pt idx="7">
                  <c:v>396</c:v>
                </c:pt>
                <c:pt idx="8">
                  <c:v>306</c:v>
                </c:pt>
                <c:pt idx="9">
                  <c:v>90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A29-4DB4-898C-9FB7F7EACB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Dec'!$AD$20,'Summary Dec'!$AF$20,'Summary Dec'!$AH$20,'Summary Dec'!$AJ$20,'Summary Dec'!$AL$20,'Summary Dec'!$AN$20,'Summary Dec'!$AP$20,'Summary Dec'!$AR$20,'Summary Dec'!$AT$20,'Summary Dec'!$AV$20,'Summary Dec'!$AX$20,'Summary Dec'!$AZ$20,'S</c:f>
              <c:numCache>
                <c:formatCode>General</c:formatCode>
                <c:ptCount val="25"/>
                <c:pt idx="0">
                  <c:v>342</c:v>
                </c:pt>
                <c:pt idx="1">
                  <c:v>306</c:v>
                </c:pt>
                <c:pt idx="2">
                  <c:v>432</c:v>
                </c:pt>
                <c:pt idx="3">
                  <c:v>324</c:v>
                </c:pt>
                <c:pt idx="4">
                  <c:v>468</c:v>
                </c:pt>
                <c:pt idx="5">
                  <c:v>414</c:v>
                </c:pt>
                <c:pt idx="6">
                  <c:v>324</c:v>
                </c:pt>
                <c:pt idx="7">
                  <c:v>414</c:v>
                </c:pt>
                <c:pt idx="8">
                  <c:v>324</c:v>
                </c:pt>
                <c:pt idx="9">
                  <c:v>468</c:v>
                </c:pt>
                <c:pt idx="10">
                  <c:v>414</c:v>
                </c:pt>
                <c:pt idx="11">
                  <c:v>306</c:v>
                </c:pt>
                <c:pt idx="12">
                  <c:v>450</c:v>
                </c:pt>
                <c:pt idx="13">
                  <c:v>414</c:v>
                </c:pt>
                <c:pt idx="14">
                  <c:v>306</c:v>
                </c:pt>
                <c:pt idx="15">
                  <c:v>270</c:v>
                </c:pt>
                <c:pt idx="16">
                  <c:v>396</c:v>
                </c:pt>
                <c:pt idx="17">
                  <c:v>378</c:v>
                </c:pt>
                <c:pt idx="18">
                  <c:v>162</c:v>
                </c:pt>
                <c:pt idx="19">
                  <c:v>414</c:v>
                </c:pt>
                <c:pt idx="20">
                  <c:v>324</c:v>
                </c:pt>
                <c:pt idx="21">
                  <c:v>108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DA29-4DB4-898C-9FB7F7EAC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44520997375323"/>
          <c:y val="1.80543845353104E-2"/>
          <c:w val="0.31785351049868771"/>
          <c:h val="0.13596562032052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CYL 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3727677224144E-2"/>
          <c:y val="5.4902384985978658E-2"/>
          <c:w val="0.91202138897007823"/>
          <c:h val="0.83016827767389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Feb 26 ( 02 )'!$B$34</c:f>
              <c:strCache>
                <c:ptCount val="1"/>
                <c:pt idx="0">
                  <c:v>H1KW ( HC 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Dec'!$D$34,'Summary Dec'!$F$34,'Summary Dec'!$H$34,'Summary Dec'!$J$34,'Summary Dec'!$L$34,'Summary Dec'!$N$34,'Summary Dec'!$P$34,'Summary Dec'!$R$34,'Summary Dec'!$T$34,'Summary Dec'!$V$34,'Summary Dec'!$X$34,'Summary Dec'!$Z$34,'Summary Dec'!</c:f>
              <c:numCache>
                <c:formatCode>General</c:formatCode>
                <c:ptCount val="13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96B-4A50-808E-3BE130D732B4}"/>
            </c:ext>
          </c:extLst>
        </c:ser>
        <c:ser>
          <c:idx val="1"/>
          <c:order val="1"/>
          <c:tx>
            <c:strRef>
              <c:f>'Summary Feb 26 ( 02 )'!$B$35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Dec'!$D$35,'Summary Dec'!$F$35,'Summary Dec'!$H$35,'Summary Dec'!$J$35,'Summary Dec'!$L$35,'Summary Dec'!$N$35,'Summary Dec'!$P$35,'Summary Dec'!$R$35,'Summary Dec'!$T$35,'Summary Dec'!$V$35,'Summary Dec'!$X$35,'Summary Dec'!$Z$35,'Summary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432</c:v>
                </c:pt>
                <c:pt idx="2">
                  <c:v>432</c:v>
                </c:pt>
                <c:pt idx="3">
                  <c:v>432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96B-4A50-808E-3BE130D732B4}"/>
            </c:ext>
          </c:extLst>
        </c:ser>
        <c:ser>
          <c:idx val="2"/>
          <c:order val="2"/>
          <c:tx>
            <c:strRef>
              <c:f>'Summary Feb 26 ( 02 )'!$B$37</c:f>
              <c:strCache>
                <c:ptCount val="1"/>
                <c:pt idx="0">
                  <c:v>H2L ( HF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Dec'!$D$37,'Summary Dec'!$F$37,'Summary Dec'!$H$37,'Summary Dec'!$J$37,'Summary Dec'!$L$37,'Summary Dec'!$N$37,'Summary Dec'!$P$37,'Summary Dec'!$R$37,'Summary Dec'!$T$37,'Summary Dec'!$V$37,'Summary Dec'!$X$37,'Summary Dec'!$Z$37,'Summary Dec'!</c:f>
              <c:numCache>
                <c:formatCode>General</c:formatCode>
                <c:ptCount val="13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96B-4A50-808E-3BE130D732B4}"/>
            </c:ext>
          </c:extLst>
        </c:ser>
        <c:ser>
          <c:idx val="3"/>
          <c:order val="3"/>
          <c:tx>
            <c:strRef>
              <c:f>'Summary Feb 26 ( 02 )'!$B$38</c:f>
              <c:strCache>
                <c:ptCount val="1"/>
                <c:pt idx="0">
                  <c:v>H2W ( HE 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Dec'!$D$38,'Summary Dec'!$F$38,'Summary Dec'!$H$38,'Summary Dec'!$J$38,'Summary Dec'!$L$38,'Summary Dec'!$N$38,'Summary Dec'!$P$38,'Summary Dec'!$R$38,'Summary Dec'!$T$38,'Summary Dec'!$V$38,'Summary Dec'!$X$38,'Summary Dec'!$Z$38,'Summary Dec'!</c:f>
              <c:numCache>
                <c:formatCode>General</c:formatCode>
                <c:ptCount val="13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96B-4A50-808E-3BE130D73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4"/>
          <c:order val="4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Dec'!$D$39,'Summary Dec'!$F$39,'Summary Dec'!$H$39,'Summary Dec'!$J$39,'Summary Dec'!$L$39,'Summary Dec'!$N$39,'Summary Dec'!$P$39,'Summary Dec'!$R$39,'Summary Dec'!$T$39,'Summary Dec'!$V$39,'Summary Dec'!$X$39,'Summary Dec'!$Z$39,'Summary Dec'!</c:f>
              <c:numCache>
                <c:formatCode>General</c:formatCode>
                <c:ptCount val="13"/>
                <c:pt idx="0">
                  <c:v>984</c:v>
                </c:pt>
                <c:pt idx="1">
                  <c:v>984</c:v>
                </c:pt>
                <c:pt idx="2">
                  <c:v>984</c:v>
                </c:pt>
                <c:pt idx="3">
                  <c:v>984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4-A96B-4A50-808E-3BE130D73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114651847135425"/>
          <c:y val="2.13412819499403E-2"/>
          <c:w val="0.39757669252303773"/>
          <c:h val="0.11220350363365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CAM SHAFT</a:t>
            </a:r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235671124282619E-2"/>
          <c:y val="0.17515470697010399"/>
          <c:w val="0.96327180034490523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v>no.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Dec'!$D$74,'Summary Dec'!$F$74,'Summary Dec'!$H$74,'Summary Dec'!$J$74,'Summary Dec'!$L$74,'Summary Dec'!$N$74,'Summary Dec'!$P$74,'Summary Dec'!$R$74,'Summary Dec'!$T$74,'Summary Dec'!$V$74,'Summary Dec'!$X$74,'Summary Dec'!$Z$74,'Summary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FDA-480F-B3C6-7FABEE2E9865}"/>
            </c:ext>
          </c:extLst>
        </c:ser>
        <c:ser>
          <c:idx val="1"/>
          <c:order val="1"/>
          <c:tx>
            <c:v>no.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Dec'!$D$75,'Summary Dec'!$F$75,'Summary Dec'!$H$75,'Summary Dec'!$J$75,'Summary Dec'!$L$75,'Summary Dec'!$N$75,'Summary Dec'!$P$75,'Summary Dec'!$R$75,'Summary Dec'!$T$75,'Summary Dec'!$V$75,'Summary Dec'!$X$75,'Summary Dec'!$Z$75,'Summary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FDA-480F-B3C6-7FABEE2E9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Dec'!$D$76,'Summary Dec'!$F$76,'Summary Dec'!$H$76,'Summary Dec'!$J$76,'Summary Dec'!$L$76,'Summary Dec'!$N$76,'Summary Dec'!$P$76,'Summary Dec'!$R$76,'Summary Dec'!$T$76,'Summary Dec'!$V$76,'Summary Dec'!$X$76,'Summary Dec'!$Z$76,'Summary Dec'!</c:f>
              <c:numCache>
                <c:formatCode>General</c:formatCode>
                <c:ptCount val="25"/>
                <c:pt idx="0">
                  <c:v>768</c:v>
                </c:pt>
                <c:pt idx="1">
                  <c:v>576</c:v>
                </c:pt>
                <c:pt idx="2">
                  <c:v>960</c:v>
                </c:pt>
                <c:pt idx="3">
                  <c:v>576</c:v>
                </c:pt>
                <c:pt idx="4">
                  <c:v>960</c:v>
                </c:pt>
                <c:pt idx="5">
                  <c:v>768</c:v>
                </c:pt>
                <c:pt idx="6">
                  <c:v>576</c:v>
                </c:pt>
                <c:pt idx="7">
                  <c:v>960</c:v>
                </c:pt>
                <c:pt idx="8">
                  <c:v>576</c:v>
                </c:pt>
                <c:pt idx="9">
                  <c:v>960</c:v>
                </c:pt>
                <c:pt idx="10">
                  <c:v>768</c:v>
                </c:pt>
                <c:pt idx="11">
                  <c:v>576</c:v>
                </c:pt>
                <c:pt idx="12">
                  <c:v>960</c:v>
                </c:pt>
                <c:pt idx="13">
                  <c:v>768</c:v>
                </c:pt>
                <c:pt idx="14">
                  <c:v>576</c:v>
                </c:pt>
                <c:pt idx="15">
                  <c:v>576</c:v>
                </c:pt>
                <c:pt idx="16">
                  <c:v>768</c:v>
                </c:pt>
                <c:pt idx="17">
                  <c:v>768</c:v>
                </c:pt>
                <c:pt idx="18">
                  <c:v>384</c:v>
                </c:pt>
                <c:pt idx="19">
                  <c:v>768</c:v>
                </c:pt>
                <c:pt idx="20">
                  <c:v>768</c:v>
                </c:pt>
                <c:pt idx="21">
                  <c:v>192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FDA-480F-B3C6-7FABEE2E9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987844896571839"/>
          <c:y val="2.8004698897532904E-2"/>
          <c:w val="0.28310913963694051"/>
          <c:h val="0.11940364694967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CYL HEAD</a:t>
            </a:r>
          </a:p>
        </c:rich>
      </c:tx>
      <c:layout>
        <c:manualLayout>
          <c:xMode val="edge"/>
          <c:yMode val="edge"/>
          <c:x val="0.14341271156916399"/>
          <c:y val="3.2945353516181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07836998440859E-4"/>
          <c:y val="0.17520239592723588"/>
          <c:w val="0.99954145976061437"/>
          <c:h val="0.567675679368209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Feb 26 ( 02 )'!$B$31</c:f>
              <c:strCache>
                <c:ptCount val="1"/>
                <c:pt idx="0">
                  <c:v>1TR-K L/PIPE (KJ)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Dec'!$AD$31,'Summary Dec'!$AF$31,'Summary Dec'!$AH$31,'Summary Dec'!$AJ$31,'Summary Dec'!$AL$31,'Summary Dec'!$AN$31,'Summary Dec'!$AP$31,'Summary Dec'!$AR$31,'Summary Dec'!$AT$31,'Summary Dec'!$AV$31,'Summary Dec'!$AX$31,'Summary Dec'!$AZ$31,'S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FDB-44C6-B5B1-C0684DB9FAAD}"/>
            </c:ext>
          </c:extLst>
        </c:ser>
        <c:ser>
          <c:idx val="1"/>
          <c:order val="1"/>
          <c:tx>
            <c:strRef>
              <c:f>'Summary Feb 26 ( 02 )'!$B$32</c:f>
              <c:strCache>
                <c:ptCount val="1"/>
                <c:pt idx="0">
                  <c:v>2TR-K L/PIPE (KR)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Dec'!$AD$32,'Summary Dec'!$AF$32,'Summary Dec'!$AH$32,'Summary Dec'!$AJ$32,'Summary Dec'!$AL$32,'Summary Dec'!$AN$32,'Summary Dec'!$AP$32,'Summary Dec'!$AR$32,'Summary Dec'!$AT$32,'Summary Dec'!$AV$32,'Summary Dec'!$AX$32,'Summary Dec'!$AZ$32,'S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CFDB-44C6-B5B1-C0684DB9FAAD}"/>
            </c:ext>
          </c:extLst>
        </c:ser>
        <c:ser>
          <c:idx val="5"/>
          <c:order val="2"/>
          <c:tx>
            <c:strRef>
              <c:f>'Summary Feb 26 ( 02 )'!$B$33</c:f>
              <c:strCache>
                <c:ptCount val="1"/>
                <c:pt idx="0">
                  <c:v>H1KL ( K6 )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Dec'!$AD$33,'Summary Dec'!$AF$33,'Summary Dec'!$AH$33,'Summary Dec'!$AJ$33,'Summary Dec'!$AL$33,'Summary Dec'!$AN$33,'Summary Dec'!$AP$33,'Summary Dec'!$AR$33,'Summary Dec'!$AT$33,'Summary Dec'!$AV$33,'Summary Dec'!$AX$33,'Summary Dec'!$AZ$33,'S</c:f>
              <c:numCache>
                <c:formatCode>General</c:formatCode>
                <c:ptCount val="25"/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CFDB-44C6-B5B1-C0684DB9FAAD}"/>
            </c:ext>
          </c:extLst>
        </c:ser>
        <c:ser>
          <c:idx val="2"/>
          <c:order val="3"/>
          <c:tx>
            <c:strRef>
              <c:f>'Summary Feb 26 ( 02 )'!$B$35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Dec'!$AD$35,'Summary Dec'!$AF$35,'Summary Dec'!$AH$35,'Summary Dec'!$AJ$35,'Summary Dec'!$AL$35,'Summary Dec'!$AN$35,'Summary Dec'!$AP$35,'Summary Dec'!$AR$35,'Summary Dec'!$AT$35,'Summary Dec'!$AV$35,'Summary Dec'!$AX$35,'Summary Dec'!$AZ$35,'S</c:f>
              <c:numCache>
                <c:formatCode>General</c:formatCode>
                <c:ptCount val="25"/>
                <c:pt idx="0">
                  <c:v>216</c:v>
                </c:pt>
                <c:pt idx="1">
                  <c:v>216</c:v>
                </c:pt>
                <c:pt idx="2">
                  <c:v>312</c:v>
                </c:pt>
                <c:pt idx="3">
                  <c:v>240</c:v>
                </c:pt>
                <c:pt idx="4">
                  <c:v>288</c:v>
                </c:pt>
                <c:pt idx="5">
                  <c:v>288</c:v>
                </c:pt>
                <c:pt idx="6">
                  <c:v>216</c:v>
                </c:pt>
                <c:pt idx="7">
                  <c:v>288</c:v>
                </c:pt>
                <c:pt idx="8">
                  <c:v>144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CFDB-44C6-B5B1-C0684DB9FAAD}"/>
            </c:ext>
          </c:extLst>
        </c:ser>
        <c:ser>
          <c:idx val="4"/>
          <c:order val="4"/>
          <c:tx>
            <c:strRef>
              <c:f>'Summary Feb 26 ( 02 )'!$B$36</c:f>
              <c:strCache>
                <c:ptCount val="1"/>
                <c:pt idx="0">
                  <c:v>H2KL ( K8 )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('Summary Dec'!$AD$36,'Summary Dec'!$AF$36,'Summary Dec'!$AH$36,'Summary Dec'!$AJ$36,'Summary Dec'!$AL$36,'Summary Dec'!$AN$36,'Summary Dec'!$AP$36,'Summary Dec'!$AR$36,'Summary Dec'!$AT$36,'Summary Dec'!$AV$36,'Summary Dec'!$AX$36,'Summary Dec'!$AZ$36,'S</c:f>
              <c:numCache>
                <c:formatCode>General</c:formatCode>
                <c:ptCount val="25"/>
                <c:pt idx="0">
                  <c:v>72</c:v>
                </c:pt>
                <c:pt idx="1">
                  <c:v>72</c:v>
                </c:pt>
                <c:pt idx="2">
                  <c:v>120</c:v>
                </c:pt>
                <c:pt idx="3">
                  <c:v>72</c:v>
                </c:pt>
                <c:pt idx="4">
                  <c:v>144</c:v>
                </c:pt>
                <c:pt idx="5">
                  <c:v>96</c:v>
                </c:pt>
                <c:pt idx="6">
                  <c:v>72</c:v>
                </c:pt>
                <c:pt idx="7">
                  <c:v>120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CFDB-44C6-B5B1-C0684DB9F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3"/>
          <c:order val="5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Dec'!$AD$39,'Summary Dec'!$AF$39,'Summary Dec'!$AH$39,'Summary Dec'!$AJ$39,'Summary Dec'!$AL$39,'Summary Dec'!$AN$39,'Summary Dec'!$AP$39,'Summary Dec'!$AR$39,'Summary Dec'!$AT$39,'Summary Dec'!$AV$39,'Summary Dec'!$AX$39,'Summary Dec'!$AZ$39,'S</c:f>
              <c:numCache>
                <c:formatCode>General</c:formatCode>
                <c:ptCount val="25"/>
                <c:pt idx="0">
                  <c:v>288</c:v>
                </c:pt>
                <c:pt idx="1">
                  <c:v>312</c:v>
                </c:pt>
                <c:pt idx="2">
                  <c:v>456</c:v>
                </c:pt>
                <c:pt idx="3">
                  <c:v>336</c:v>
                </c:pt>
                <c:pt idx="4">
                  <c:v>456</c:v>
                </c:pt>
                <c:pt idx="5">
                  <c:v>408</c:v>
                </c:pt>
                <c:pt idx="6">
                  <c:v>312</c:v>
                </c:pt>
                <c:pt idx="7">
                  <c:v>432</c:v>
                </c:pt>
                <c:pt idx="8">
                  <c:v>288</c:v>
                </c:pt>
                <c:pt idx="9">
                  <c:v>504</c:v>
                </c:pt>
                <c:pt idx="10">
                  <c:v>408</c:v>
                </c:pt>
                <c:pt idx="11">
                  <c:v>312</c:v>
                </c:pt>
                <c:pt idx="12">
                  <c:v>432</c:v>
                </c:pt>
                <c:pt idx="13">
                  <c:v>408</c:v>
                </c:pt>
                <c:pt idx="14">
                  <c:v>336</c:v>
                </c:pt>
                <c:pt idx="15">
                  <c:v>240</c:v>
                </c:pt>
                <c:pt idx="16">
                  <c:v>384</c:v>
                </c:pt>
                <c:pt idx="17">
                  <c:v>408</c:v>
                </c:pt>
                <c:pt idx="18">
                  <c:v>144</c:v>
                </c:pt>
                <c:pt idx="19">
                  <c:v>432</c:v>
                </c:pt>
                <c:pt idx="20">
                  <c:v>312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5-CFDB-44C6-B5B1-C0684DB9F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61434869604205"/>
          <c:y val="2.13412819499403E-2"/>
          <c:w val="0.60531692333635345"/>
          <c:h val="0.10533903508299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</a:t>
            </a:r>
            <a:r>
              <a:rPr lang="en-US" baseline="0"/>
              <a:t> - CYLINDER BLOCK</a:t>
            </a:r>
            <a:endParaRPr lang="en-US"/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1767493571309E-2"/>
          <c:y val="0.17515460457981111"/>
          <c:w val="0.9106846806971991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Feb 26 ( 02 )'!$B$16</c:f>
              <c:strCache>
                <c:ptCount val="1"/>
                <c:pt idx="0">
                  <c:v>CB1 ( CD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Dec'!$D$16,'Summary Dec'!$F$16,'Summary Dec'!$H$16,'Summary Dec'!$J$16,'Summary Dec'!$L$16,'Summary Dec'!$N$16,'Summary Dec'!$P$16,'Summary Dec'!$R$16,'Summary Dec'!$T$16,'Summary Dec'!$V$16,'Summary Dec'!$X$16,'Summary Dec'!$Z$16,'Summary Dec'!</c:f>
              <c:numCache>
                <c:formatCode>General</c:formatCode>
                <c:ptCount val="13"/>
                <c:pt idx="1">
                  <c:v>432</c:v>
                </c:pt>
                <c:pt idx="3">
                  <c:v>432</c:v>
                </c:pt>
                <c:pt idx="5">
                  <c:v>432</c:v>
                </c:pt>
                <c:pt idx="7">
                  <c:v>306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175-4FF7-A22F-63A365F10800}"/>
            </c:ext>
          </c:extLst>
        </c:ser>
        <c:ser>
          <c:idx val="1"/>
          <c:order val="1"/>
          <c:tx>
            <c:strRef>
              <c:f>'Summary Feb 26 ( 02 )'!$B$17</c:f>
              <c:strCache>
                <c:ptCount val="1"/>
                <c:pt idx="0">
                  <c:v>CB 2 ( CB 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Dec'!$D$17,'Summary Dec'!$F$17,'Summary Dec'!$H$17,'Summary Dec'!$J$17,'Summary Dec'!$L$17,'Summary Dec'!$N$17,'Summary Dec'!$P$17,'Summary Dec'!$R$17,'Summary Dec'!$T$17,'Summary Dec'!$V$17,'Summary Dec'!$X$17,'Summary Dec'!$Z$17,'Summary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288</c:v>
                </c:pt>
                <c:pt idx="2">
                  <c:v>432</c:v>
                </c:pt>
                <c:pt idx="4">
                  <c:v>864</c:v>
                </c:pt>
                <c:pt idx="6">
                  <c:v>612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175-4FF7-A22F-63A365F108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75-4FF7-A22F-63A365F108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Dec'!$D$20,'Summary Dec'!$F$20,'Summary Dec'!$H$20,'Summary Dec'!$J$20,'Summary Dec'!$L$20,'Summary Dec'!$N$20,'Summary Dec'!$P$20,'Summary Dec'!$R$20,'Summary Dec'!$T$20,'Summary Dec'!$V$20,'Summary Dec'!$X$20,'Summary Dec'!$Z$20,'Summary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864</c:v>
                </c:pt>
                <c:pt idx="2">
                  <c:v>432</c:v>
                </c:pt>
                <c:pt idx="3">
                  <c:v>432</c:v>
                </c:pt>
                <c:pt idx="4">
                  <c:v>864</c:v>
                </c:pt>
                <c:pt idx="5">
                  <c:v>432</c:v>
                </c:pt>
                <c:pt idx="6">
                  <c:v>864</c:v>
                </c:pt>
                <c:pt idx="7">
                  <c:v>432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0175-4FF7-A22F-63A365F10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034464036985685"/>
          <c:y val="1.1403531881647541E-2"/>
          <c:w val="0.45046277119180833"/>
          <c:h val="0.17245756756001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CRANKSHAFT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37632229416419E-2"/>
          <c:y val="0.15868187065630601"/>
          <c:w val="0.92076237255069959"/>
          <c:h val="0.69903825631407046"/>
        </c:manualLayout>
      </c:layout>
      <c:barChart>
        <c:barDir val="col"/>
        <c:grouping val="stacked"/>
        <c:varyColors val="0"/>
        <c:ser>
          <c:idx val="6"/>
          <c:order val="0"/>
          <c:tx>
            <c:v>2TR</c:v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Dec'!$D$51,'Summary Dec'!$F$51,'Summary Dec'!$H$51,'Summary Dec'!$J$51,'Summary Dec'!$L$51,'Summary Dec'!$N$51,'Summary Dec'!$P$51,'Summary Dec'!$R$51,'Summary Dec'!$T$51,'Summary Dec'!$V$51,'Summary Dec'!$X$51,'Summary Dec'!$Z$51,'Summary Dec'!</c:f>
              <c:numCache>
                <c:formatCode>General</c:formatCode>
                <c:ptCount val="13"/>
                <c:pt idx="0">
                  <c:v>624</c:v>
                </c:pt>
                <c:pt idx="1">
                  <c:v>624</c:v>
                </c:pt>
                <c:pt idx="2">
                  <c:v>624</c:v>
                </c:pt>
                <c:pt idx="3">
                  <c:v>624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489-4204-85E2-AD456A639210}"/>
            </c:ext>
          </c:extLst>
        </c:ser>
        <c:ser>
          <c:idx val="3"/>
          <c:order val="1"/>
          <c:tx>
            <c:v>1TR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Dec'!$D$50,'Summary Dec'!$F$50,'Summary Dec'!$H$50,'Summary Dec'!$J$50,'Summary Dec'!$L$50,'Summary Dec'!$N$50,'Summary Dec'!$P$50,'Summary Dec'!$R$50,'Summary Dec'!$T$50,'Summary Dec'!$V$50,'Summary Dec'!$X$50,'Summary Dec'!$Z$50,'Summary Dec'!</c:f>
              <c:numCache>
                <c:formatCode>General</c:formatCode>
                <c:ptCount val="13"/>
                <c:pt idx="0">
                  <c:v>336</c:v>
                </c:pt>
                <c:pt idx="1">
                  <c:v>384</c:v>
                </c:pt>
                <c:pt idx="2">
                  <c:v>336</c:v>
                </c:pt>
                <c:pt idx="3">
                  <c:v>384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489-4204-85E2-AD456A6392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Dec'!$D$54,'Summary Dec'!$F$54,'Summary Dec'!$H$54,'Summary Dec'!$J$54,'Summary Dec'!$L$54,'Summary Dec'!$N$54,'Summary Dec'!$P$54,'Summary Dec'!$R$54,'Summary Dec'!$T$54,'Summary Dec'!$V$54,'Summary Dec'!$X$54,'Summary Dec'!$Z$54,'Summary Dec'!</c:f>
              <c:numCache>
                <c:formatCode>General</c:formatCode>
                <c:ptCount val="13"/>
                <c:pt idx="0">
                  <c:v>960</c:v>
                </c:pt>
                <c:pt idx="1">
                  <c:v>1008</c:v>
                </c:pt>
                <c:pt idx="2">
                  <c:v>960</c:v>
                </c:pt>
                <c:pt idx="3">
                  <c:v>1008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2489-4204-85E2-AD456A639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28068027168103"/>
          <c:y val="1.14861563639961E-2"/>
          <c:w val="0.23847185611799901"/>
          <c:h val="0.1611085704302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CRANKSHAFT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4369864094079901E-3"/>
          <c:y val="0.15868203021201299"/>
          <c:w val="0.99212919218430995"/>
          <c:h val="0.70994571796035721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'Summary Mar 26 '!$B$52</c:f>
              <c:strCache>
                <c:ptCount val="1"/>
                <c:pt idx="0">
                  <c:v>CR 1 ( K3 )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Dec'!$AD$52,'Summary Dec'!$AF$52,'Summary Dec'!$AH$52,'Summary Dec'!$AJ$52,'Summary Dec'!$AL$52,'Summary Dec'!$AN$52,'Summary Dec'!$AP$52,'Summary Dec'!$AR$52,'Summary Dec'!$AT$52,'Summary Dec'!$AV$52,'Summary Dec'!$AX$52,'Summary Dec'!$AZ$52,'S</c:f>
              <c:numCache>
                <c:formatCode>General</c:formatCode>
                <c:ptCount val="25"/>
                <c:pt idx="0">
                  <c:v>48</c:v>
                </c:pt>
                <c:pt idx="2">
                  <c:v>48</c:v>
                </c:pt>
                <c:pt idx="4">
                  <c:v>48</c:v>
                </c:pt>
                <c:pt idx="6">
                  <c:v>48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B8B-4748-B579-2FD869D141C6}"/>
            </c:ext>
          </c:extLst>
        </c:ser>
        <c:ser>
          <c:idx val="0"/>
          <c:order val="1"/>
          <c:tx>
            <c:strRef>
              <c:f>'Summary Mar 26 '!$B$53</c:f>
              <c:strCache>
                <c:ptCount val="1"/>
                <c:pt idx="0">
                  <c:v>CR 2 ( K4 )</c:v>
                </c:pt>
              </c:strCache>
            </c:strRef>
          </c:tx>
          <c:spPr>
            <a:ln w="3175" cap="rnd">
              <a:solidFill>
                <a:sysClr val="windowText" lastClr="000000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Dec'!$AD$53,'Summary Dec'!$AF$53,'Summary Dec'!$AH$53,'Summary Dec'!$AJ$53,'Summary Dec'!$AL$53,'Summary Dec'!$AN$53,'Summary Dec'!$AP$53,'Summary Dec'!$AR$53,'Summary Dec'!$AT$53,'Summary Dec'!$AV$53,'Summary Dec'!$AX$53,'Summary Dec'!$AZ$53,'S</c:f>
              <c:numCache>
                <c:formatCode>General</c:formatCode>
                <c:ptCount val="25"/>
                <c:pt idx="0">
                  <c:v>480</c:v>
                </c:pt>
                <c:pt idx="1">
                  <c:v>96</c:v>
                </c:pt>
                <c:pt idx="2">
                  <c:v>384</c:v>
                </c:pt>
                <c:pt idx="3">
                  <c:v>336</c:v>
                </c:pt>
                <c:pt idx="4">
                  <c:v>432</c:v>
                </c:pt>
                <c:pt idx="5">
                  <c:v>432</c:v>
                </c:pt>
                <c:pt idx="6">
                  <c:v>240</c:v>
                </c:pt>
                <c:pt idx="7">
                  <c:v>432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CB8B-4748-B579-2FD869D14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1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Dec'!$AD$54,'Summary Dec'!$AF$54,'Summary Dec'!$AH$54,'Summary Dec'!$AJ$54,'Summary Dec'!$AL$54,'Summary Dec'!$AN$54,'Summary Dec'!$AP$54,'Summary Dec'!$AR$54,'Summary Dec'!$AT$54,'Summary Dec'!$AV$54,'Summary Dec'!$AX$54,'Summary Dec'!$AZ$54,'S</c:f>
              <c:numCache>
                <c:formatCode>General</c:formatCode>
                <c:ptCount val="25"/>
                <c:pt idx="0">
                  <c:v>528</c:v>
                </c:pt>
                <c:pt idx="1">
                  <c:v>96</c:v>
                </c:pt>
                <c:pt idx="2">
                  <c:v>432</c:v>
                </c:pt>
                <c:pt idx="3">
                  <c:v>336</c:v>
                </c:pt>
                <c:pt idx="4">
                  <c:v>480</c:v>
                </c:pt>
                <c:pt idx="5">
                  <c:v>432</c:v>
                </c:pt>
                <c:pt idx="6">
                  <c:v>288</c:v>
                </c:pt>
                <c:pt idx="7">
                  <c:v>432</c:v>
                </c:pt>
                <c:pt idx="8">
                  <c:v>336</c:v>
                </c:pt>
                <c:pt idx="9">
                  <c:v>432</c:v>
                </c:pt>
                <c:pt idx="10">
                  <c:v>432</c:v>
                </c:pt>
                <c:pt idx="11">
                  <c:v>288</c:v>
                </c:pt>
                <c:pt idx="12">
                  <c:v>480</c:v>
                </c:pt>
                <c:pt idx="13">
                  <c:v>384</c:v>
                </c:pt>
                <c:pt idx="14">
                  <c:v>336</c:v>
                </c:pt>
                <c:pt idx="15">
                  <c:v>288</c:v>
                </c:pt>
                <c:pt idx="16">
                  <c:v>384</c:v>
                </c:pt>
                <c:pt idx="17">
                  <c:v>384</c:v>
                </c:pt>
                <c:pt idx="18">
                  <c:v>144</c:v>
                </c:pt>
                <c:pt idx="19">
                  <c:v>432</c:v>
                </c:pt>
                <c:pt idx="20">
                  <c:v>288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CB8B-4748-B579-2FD869D14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04878801914502"/>
          <c:y val="1.3944704553246701E-2"/>
          <c:w val="4.5656525399635405E-2"/>
          <c:h val="0.277611565227115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STM - CYL. BLOCK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631747536837858E-3"/>
          <c:y val="0.15868187065630601"/>
          <c:w val="0.99772922210446058"/>
          <c:h val="0.6926447387978665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'Summary Mar 26 '!$B$18</c:f>
              <c:strCache>
                <c:ptCount val="1"/>
                <c:pt idx="0">
                  <c:v>CB 1 ( K1 )</c:v>
                </c:pt>
              </c:strCache>
            </c:strRef>
          </c:tx>
          <c:spPr>
            <a:solidFill>
              <a:schemeClr val="accent4"/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Dec'!$AD$18,'Summary Dec'!$AF$18,'Summary Dec'!$AH$18,'Summary Dec'!$AJ$18,'Summary Dec'!$AL$18,'Summary Dec'!$AN$18,'Summary Dec'!$AP$18,'Summary Dec'!$AR$18,'Summary Dec'!$AT$18,'Summary Dec'!$AV$18,'Summary Dec'!$AX$18,'Summary Dec'!$AZ$18,'S</c:f>
              <c:numCache>
                <c:formatCode>General</c:formatCode>
                <c:ptCount val="25"/>
                <c:pt idx="1">
                  <c:v>36</c:v>
                </c:pt>
                <c:pt idx="2">
                  <c:v>18</c:v>
                </c:pt>
                <c:pt idx="3">
                  <c:v>18</c:v>
                </c:pt>
                <c:pt idx="4">
                  <c:v>36</c:v>
                </c:pt>
                <c:pt idx="5">
                  <c:v>18</c:v>
                </c:pt>
                <c:pt idx="6">
                  <c:v>36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37D-4808-A430-8CB9823CEF9C}"/>
            </c:ext>
          </c:extLst>
        </c:ser>
        <c:ser>
          <c:idx val="3"/>
          <c:order val="1"/>
          <c:tx>
            <c:strRef>
              <c:f>'Summary Mar 26 '!$B$19</c:f>
              <c:strCache>
                <c:ptCount val="1"/>
                <c:pt idx="0">
                  <c:v>CB 2 ( K2 )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Dec'!$AD$19,'Summary Dec'!$AF$19,'Summary Dec'!$AH$19,'Summary Dec'!$AJ$19,'Summary Dec'!$AL$19,'Summary Dec'!$AN$19,'Summary Dec'!$AP$19,'Summary Dec'!$AR$19,'Summary Dec'!$AT$19,'Summary Dec'!$AV$19,'Summary Dec'!$AX$19,'Summary Dec'!$AZ$19,'S</c:f>
              <c:numCache>
                <c:formatCode>General</c:formatCode>
                <c:ptCount val="25"/>
                <c:pt idx="0">
                  <c:v>342</c:v>
                </c:pt>
                <c:pt idx="1">
                  <c:v>270</c:v>
                </c:pt>
                <c:pt idx="2">
                  <c:v>414</c:v>
                </c:pt>
                <c:pt idx="3">
                  <c:v>306</c:v>
                </c:pt>
                <c:pt idx="4">
                  <c:v>432</c:v>
                </c:pt>
                <c:pt idx="5">
                  <c:v>396</c:v>
                </c:pt>
                <c:pt idx="6">
                  <c:v>288</c:v>
                </c:pt>
                <c:pt idx="7">
                  <c:v>396</c:v>
                </c:pt>
                <c:pt idx="8">
                  <c:v>306</c:v>
                </c:pt>
                <c:pt idx="9">
                  <c:v>90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C37D-4808-A430-8CB9823CEF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Dec'!$AD$20,'Summary Dec'!$AF$20,'Summary Dec'!$AH$20,'Summary Dec'!$AJ$20,'Summary Dec'!$AL$20,'Summary Dec'!$AN$20,'Summary Dec'!$AP$20,'Summary Dec'!$AR$20,'Summary Dec'!$AT$20,'Summary Dec'!$AV$20,'Summary Dec'!$AX$20,'Summary Dec'!$AZ$20,'S</c:f>
              <c:numCache>
                <c:formatCode>General</c:formatCode>
                <c:ptCount val="25"/>
                <c:pt idx="0">
                  <c:v>342</c:v>
                </c:pt>
                <c:pt idx="1">
                  <c:v>306</c:v>
                </c:pt>
                <c:pt idx="2">
                  <c:v>432</c:v>
                </c:pt>
                <c:pt idx="3">
                  <c:v>324</c:v>
                </c:pt>
                <c:pt idx="4">
                  <c:v>468</c:v>
                </c:pt>
                <c:pt idx="5">
                  <c:v>414</c:v>
                </c:pt>
                <c:pt idx="6">
                  <c:v>324</c:v>
                </c:pt>
                <c:pt idx="7">
                  <c:v>414</c:v>
                </c:pt>
                <c:pt idx="8">
                  <c:v>324</c:v>
                </c:pt>
                <c:pt idx="9">
                  <c:v>468</c:v>
                </c:pt>
                <c:pt idx="10">
                  <c:v>414</c:v>
                </c:pt>
                <c:pt idx="11">
                  <c:v>306</c:v>
                </c:pt>
                <c:pt idx="12">
                  <c:v>450</c:v>
                </c:pt>
                <c:pt idx="13">
                  <c:v>414</c:v>
                </c:pt>
                <c:pt idx="14">
                  <c:v>306</c:v>
                </c:pt>
                <c:pt idx="15">
                  <c:v>270</c:v>
                </c:pt>
                <c:pt idx="16">
                  <c:v>396</c:v>
                </c:pt>
                <c:pt idx="17">
                  <c:v>378</c:v>
                </c:pt>
                <c:pt idx="18">
                  <c:v>162</c:v>
                </c:pt>
                <c:pt idx="19">
                  <c:v>414</c:v>
                </c:pt>
                <c:pt idx="20">
                  <c:v>324</c:v>
                </c:pt>
                <c:pt idx="21">
                  <c:v>108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C37D-4808-A430-8CB9823CE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44520997375323"/>
          <c:y val="1.80543845353104E-2"/>
          <c:w val="0.31785351049868771"/>
          <c:h val="0.13596562032052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CYL 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3727677224144E-2"/>
          <c:y val="5.4902384985978658E-2"/>
          <c:w val="0.91202138897007823"/>
          <c:h val="0.83016827767389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Mar 26 '!$B$34</c:f>
              <c:strCache>
                <c:ptCount val="1"/>
                <c:pt idx="0">
                  <c:v>H1KW ( HC 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Dec'!$D$34,'Summary Dec'!$F$34,'Summary Dec'!$H$34,'Summary Dec'!$J$34,'Summary Dec'!$L$34,'Summary Dec'!$N$34,'Summary Dec'!$P$34,'Summary Dec'!$R$34,'Summary Dec'!$T$34,'Summary Dec'!$V$34,'Summary Dec'!$X$34,'Summary Dec'!$Z$34,'Summary Dec'!</c:f>
              <c:numCache>
                <c:formatCode>General</c:formatCode>
                <c:ptCount val="13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D07-45EF-A67C-BB9A65306D94}"/>
            </c:ext>
          </c:extLst>
        </c:ser>
        <c:ser>
          <c:idx val="1"/>
          <c:order val="1"/>
          <c:tx>
            <c:strRef>
              <c:f>'Summary Mar 26 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Dec'!$D$35,'Summary Dec'!$F$35,'Summary Dec'!$H$35,'Summary Dec'!$J$35,'Summary Dec'!$L$35,'Summary Dec'!$N$35,'Summary Dec'!$P$35,'Summary Dec'!$R$35,'Summary Dec'!$T$35,'Summary Dec'!$V$35,'Summary Dec'!$X$35,'Summary Dec'!$Z$35,'Summary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432</c:v>
                </c:pt>
                <c:pt idx="2">
                  <c:v>432</c:v>
                </c:pt>
                <c:pt idx="3">
                  <c:v>432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D07-45EF-A67C-BB9A65306D94}"/>
            </c:ext>
          </c:extLst>
        </c:ser>
        <c:ser>
          <c:idx val="2"/>
          <c:order val="2"/>
          <c:tx>
            <c:strRef>
              <c:f>'Summary Mar 26 '!$B$37</c:f>
              <c:strCache>
                <c:ptCount val="1"/>
                <c:pt idx="0">
                  <c:v>H2L ( HF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Dec'!$D$37,'Summary Dec'!$F$37,'Summary Dec'!$H$37,'Summary Dec'!$J$37,'Summary Dec'!$L$37,'Summary Dec'!$N$37,'Summary Dec'!$P$37,'Summary Dec'!$R$37,'Summary Dec'!$T$37,'Summary Dec'!$V$37,'Summary Dec'!$X$37,'Summary Dec'!$Z$37,'Summary Dec'!</c:f>
              <c:numCache>
                <c:formatCode>General</c:formatCode>
                <c:ptCount val="13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D07-45EF-A67C-BB9A65306D94}"/>
            </c:ext>
          </c:extLst>
        </c:ser>
        <c:ser>
          <c:idx val="3"/>
          <c:order val="3"/>
          <c:tx>
            <c:strRef>
              <c:f>'Summary Mar 26 '!$B$38</c:f>
              <c:strCache>
                <c:ptCount val="1"/>
                <c:pt idx="0">
                  <c:v>H2W ( HE 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Dec'!$D$38,'Summary Dec'!$F$38,'Summary Dec'!$H$38,'Summary Dec'!$J$38,'Summary Dec'!$L$38,'Summary Dec'!$N$38,'Summary Dec'!$P$38,'Summary Dec'!$R$38,'Summary Dec'!$T$38,'Summary Dec'!$V$38,'Summary Dec'!$X$38,'Summary Dec'!$Z$38,'Summary Dec'!</c:f>
              <c:numCache>
                <c:formatCode>General</c:formatCode>
                <c:ptCount val="13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DD07-45EF-A67C-BB9A65306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4"/>
          <c:order val="4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Dec'!$D$39,'Summary Dec'!$F$39,'Summary Dec'!$H$39,'Summary Dec'!$J$39,'Summary Dec'!$L$39,'Summary Dec'!$N$39,'Summary Dec'!$P$39,'Summary Dec'!$R$39,'Summary Dec'!$T$39,'Summary Dec'!$V$39,'Summary Dec'!$X$39,'Summary Dec'!$Z$39,'Summary Dec'!</c:f>
              <c:numCache>
                <c:formatCode>General</c:formatCode>
                <c:ptCount val="13"/>
                <c:pt idx="0">
                  <c:v>984</c:v>
                </c:pt>
                <c:pt idx="1">
                  <c:v>984</c:v>
                </c:pt>
                <c:pt idx="2">
                  <c:v>984</c:v>
                </c:pt>
                <c:pt idx="3">
                  <c:v>984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4-DD07-45EF-A67C-BB9A65306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114651847135425"/>
          <c:y val="2.13412819499403E-2"/>
          <c:w val="0.39757669252303773"/>
          <c:h val="0.11220350363365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CAM SHAFT</a:t>
            </a:r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235671124282619E-2"/>
          <c:y val="0.17515470697010399"/>
          <c:w val="0.96327180034490523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v>no.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Dec'!$D$74,'Summary Dec'!$F$74,'Summary Dec'!$H$74,'Summary Dec'!$J$74,'Summary Dec'!$L$74,'Summary Dec'!$N$74,'Summary Dec'!$P$74,'Summary Dec'!$R$74,'Summary Dec'!$T$74,'Summary Dec'!$V$74,'Summary Dec'!$X$74,'Summary Dec'!$Z$74,'Summary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7B9-41B2-8908-1ADB15692C99}"/>
            </c:ext>
          </c:extLst>
        </c:ser>
        <c:ser>
          <c:idx val="1"/>
          <c:order val="1"/>
          <c:tx>
            <c:v>no.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Dec'!$D$75,'Summary Dec'!$F$75,'Summary Dec'!$H$75,'Summary Dec'!$J$75,'Summary Dec'!$L$75,'Summary Dec'!$N$75,'Summary Dec'!$P$75,'Summary Dec'!$R$75,'Summary Dec'!$T$75,'Summary Dec'!$V$75,'Summary Dec'!$X$75,'Summary Dec'!$Z$75,'Summary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C7B9-41B2-8908-1ADB15692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Dec'!$D$76,'Summary Dec'!$F$76,'Summary Dec'!$H$76,'Summary Dec'!$J$76,'Summary Dec'!$L$76,'Summary Dec'!$N$76,'Summary Dec'!$P$76,'Summary Dec'!$R$76,'Summary Dec'!$T$76,'Summary Dec'!$V$76,'Summary Dec'!$X$76,'Summary Dec'!$Z$76,'Summary Dec'!</c:f>
              <c:numCache>
                <c:formatCode>General</c:formatCode>
                <c:ptCount val="25"/>
                <c:pt idx="0">
                  <c:v>768</c:v>
                </c:pt>
                <c:pt idx="1">
                  <c:v>576</c:v>
                </c:pt>
                <c:pt idx="2">
                  <c:v>960</c:v>
                </c:pt>
                <c:pt idx="3">
                  <c:v>576</c:v>
                </c:pt>
                <c:pt idx="4">
                  <c:v>960</c:v>
                </c:pt>
                <c:pt idx="5">
                  <c:v>768</c:v>
                </c:pt>
                <c:pt idx="6">
                  <c:v>576</c:v>
                </c:pt>
                <c:pt idx="7">
                  <c:v>960</c:v>
                </c:pt>
                <c:pt idx="8">
                  <c:v>576</c:v>
                </c:pt>
                <c:pt idx="9">
                  <c:v>960</c:v>
                </c:pt>
                <c:pt idx="10">
                  <c:v>768</c:v>
                </c:pt>
                <c:pt idx="11">
                  <c:v>576</c:v>
                </c:pt>
                <c:pt idx="12">
                  <c:v>960</c:v>
                </c:pt>
                <c:pt idx="13">
                  <c:v>768</c:v>
                </c:pt>
                <c:pt idx="14">
                  <c:v>576</c:v>
                </c:pt>
                <c:pt idx="15">
                  <c:v>576</c:v>
                </c:pt>
                <c:pt idx="16">
                  <c:v>768</c:v>
                </c:pt>
                <c:pt idx="17">
                  <c:v>768</c:v>
                </c:pt>
                <c:pt idx="18">
                  <c:v>384</c:v>
                </c:pt>
                <c:pt idx="19">
                  <c:v>768</c:v>
                </c:pt>
                <c:pt idx="20">
                  <c:v>768</c:v>
                </c:pt>
                <c:pt idx="21">
                  <c:v>192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C7B9-41B2-8908-1ADB15692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987844896571839"/>
          <c:y val="2.8004698897532904E-2"/>
          <c:w val="0.28310913963694051"/>
          <c:h val="0.11940364694967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CYL HEAD</a:t>
            </a:r>
          </a:p>
        </c:rich>
      </c:tx>
      <c:layout>
        <c:manualLayout>
          <c:xMode val="edge"/>
          <c:yMode val="edge"/>
          <c:x val="0.14341271156916399"/>
          <c:y val="3.2945353516181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07836998440859E-4"/>
          <c:y val="0.17520239592723588"/>
          <c:w val="0.99954145976061437"/>
          <c:h val="0.567675679368209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Mar 26 '!$B$31</c:f>
              <c:strCache>
                <c:ptCount val="1"/>
                <c:pt idx="0">
                  <c:v>1TR-K L/PIPE (KJ)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Dec'!$AD$31,'Summary Dec'!$AF$31,'Summary Dec'!$AH$31,'Summary Dec'!$AJ$31,'Summary Dec'!$AL$31,'Summary Dec'!$AN$31,'Summary Dec'!$AP$31,'Summary Dec'!$AR$31,'Summary Dec'!$AT$31,'Summary Dec'!$AV$31,'Summary Dec'!$AX$31,'Summary Dec'!$AZ$31,'S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DA9-45D9-97C0-8458FCE8D6FA}"/>
            </c:ext>
          </c:extLst>
        </c:ser>
        <c:ser>
          <c:idx val="1"/>
          <c:order val="1"/>
          <c:tx>
            <c:strRef>
              <c:f>'Summary Mar 26 '!$B$32</c:f>
              <c:strCache>
                <c:ptCount val="1"/>
                <c:pt idx="0">
                  <c:v>2TR-K L/PIPE (KR)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Dec'!$AD$32,'Summary Dec'!$AF$32,'Summary Dec'!$AH$32,'Summary Dec'!$AJ$32,'Summary Dec'!$AL$32,'Summary Dec'!$AN$32,'Summary Dec'!$AP$32,'Summary Dec'!$AR$32,'Summary Dec'!$AT$32,'Summary Dec'!$AV$32,'Summary Dec'!$AX$32,'Summary Dec'!$AZ$32,'S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DA9-45D9-97C0-8458FCE8D6FA}"/>
            </c:ext>
          </c:extLst>
        </c:ser>
        <c:ser>
          <c:idx val="5"/>
          <c:order val="2"/>
          <c:tx>
            <c:strRef>
              <c:f>'Summary Mar 26 '!$B$33</c:f>
              <c:strCache>
                <c:ptCount val="1"/>
                <c:pt idx="0">
                  <c:v>H1KL ( K6 )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Dec'!$AD$33,'Summary Dec'!$AF$33,'Summary Dec'!$AH$33,'Summary Dec'!$AJ$33,'Summary Dec'!$AL$33,'Summary Dec'!$AN$33,'Summary Dec'!$AP$33,'Summary Dec'!$AR$33,'Summary Dec'!$AT$33,'Summary Dec'!$AV$33,'Summary Dec'!$AX$33,'Summary Dec'!$AZ$33,'S</c:f>
              <c:numCache>
                <c:formatCode>General</c:formatCode>
                <c:ptCount val="25"/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DA9-45D9-97C0-8458FCE8D6FA}"/>
            </c:ext>
          </c:extLst>
        </c:ser>
        <c:ser>
          <c:idx val="2"/>
          <c:order val="3"/>
          <c:tx>
            <c:strRef>
              <c:f>'Summary Mar 26 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Dec'!$AD$35,'Summary Dec'!$AF$35,'Summary Dec'!$AH$35,'Summary Dec'!$AJ$35,'Summary Dec'!$AL$35,'Summary Dec'!$AN$35,'Summary Dec'!$AP$35,'Summary Dec'!$AR$35,'Summary Dec'!$AT$35,'Summary Dec'!$AV$35,'Summary Dec'!$AX$35,'Summary Dec'!$AZ$35,'S</c:f>
              <c:numCache>
                <c:formatCode>General</c:formatCode>
                <c:ptCount val="25"/>
                <c:pt idx="0">
                  <c:v>216</c:v>
                </c:pt>
                <c:pt idx="1">
                  <c:v>216</c:v>
                </c:pt>
                <c:pt idx="2">
                  <c:v>312</c:v>
                </c:pt>
                <c:pt idx="3">
                  <c:v>240</c:v>
                </c:pt>
                <c:pt idx="4">
                  <c:v>288</c:v>
                </c:pt>
                <c:pt idx="5">
                  <c:v>288</c:v>
                </c:pt>
                <c:pt idx="6">
                  <c:v>216</c:v>
                </c:pt>
                <c:pt idx="7">
                  <c:v>288</c:v>
                </c:pt>
                <c:pt idx="8">
                  <c:v>144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DA9-45D9-97C0-8458FCE8D6FA}"/>
            </c:ext>
          </c:extLst>
        </c:ser>
        <c:ser>
          <c:idx val="4"/>
          <c:order val="4"/>
          <c:tx>
            <c:strRef>
              <c:f>'Summary Mar 26 '!$B$36</c:f>
              <c:strCache>
                <c:ptCount val="1"/>
                <c:pt idx="0">
                  <c:v>H2KL ( K8 )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('Summary Dec'!$AD$36,'Summary Dec'!$AF$36,'Summary Dec'!$AH$36,'Summary Dec'!$AJ$36,'Summary Dec'!$AL$36,'Summary Dec'!$AN$36,'Summary Dec'!$AP$36,'Summary Dec'!$AR$36,'Summary Dec'!$AT$36,'Summary Dec'!$AV$36,'Summary Dec'!$AX$36,'Summary Dec'!$AZ$36,'S</c:f>
              <c:numCache>
                <c:formatCode>General</c:formatCode>
                <c:ptCount val="25"/>
                <c:pt idx="0">
                  <c:v>72</c:v>
                </c:pt>
                <c:pt idx="1">
                  <c:v>72</c:v>
                </c:pt>
                <c:pt idx="2">
                  <c:v>120</c:v>
                </c:pt>
                <c:pt idx="3">
                  <c:v>72</c:v>
                </c:pt>
                <c:pt idx="4">
                  <c:v>144</c:v>
                </c:pt>
                <c:pt idx="5">
                  <c:v>96</c:v>
                </c:pt>
                <c:pt idx="6">
                  <c:v>72</c:v>
                </c:pt>
                <c:pt idx="7">
                  <c:v>120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DA9-45D9-97C0-8458FCE8D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3"/>
          <c:order val="5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Dec'!$AD$39,'Summary Dec'!$AF$39,'Summary Dec'!$AH$39,'Summary Dec'!$AJ$39,'Summary Dec'!$AL$39,'Summary Dec'!$AN$39,'Summary Dec'!$AP$39,'Summary Dec'!$AR$39,'Summary Dec'!$AT$39,'Summary Dec'!$AV$39,'Summary Dec'!$AX$39,'Summary Dec'!$AZ$39,'S</c:f>
              <c:numCache>
                <c:formatCode>General</c:formatCode>
                <c:ptCount val="25"/>
                <c:pt idx="0">
                  <c:v>288</c:v>
                </c:pt>
                <c:pt idx="1">
                  <c:v>312</c:v>
                </c:pt>
                <c:pt idx="2">
                  <c:v>456</c:v>
                </c:pt>
                <c:pt idx="3">
                  <c:v>336</c:v>
                </c:pt>
                <c:pt idx="4">
                  <c:v>456</c:v>
                </c:pt>
                <c:pt idx="5">
                  <c:v>408</c:v>
                </c:pt>
                <c:pt idx="6">
                  <c:v>312</c:v>
                </c:pt>
                <c:pt idx="7">
                  <c:v>432</c:v>
                </c:pt>
                <c:pt idx="8">
                  <c:v>288</c:v>
                </c:pt>
                <c:pt idx="9">
                  <c:v>504</c:v>
                </c:pt>
                <c:pt idx="10">
                  <c:v>408</c:v>
                </c:pt>
                <c:pt idx="11">
                  <c:v>312</c:v>
                </c:pt>
                <c:pt idx="12">
                  <c:v>432</c:v>
                </c:pt>
                <c:pt idx="13">
                  <c:v>408</c:v>
                </c:pt>
                <c:pt idx="14">
                  <c:v>336</c:v>
                </c:pt>
                <c:pt idx="15">
                  <c:v>240</c:v>
                </c:pt>
                <c:pt idx="16">
                  <c:v>384</c:v>
                </c:pt>
                <c:pt idx="17">
                  <c:v>408</c:v>
                </c:pt>
                <c:pt idx="18">
                  <c:v>144</c:v>
                </c:pt>
                <c:pt idx="19">
                  <c:v>432</c:v>
                </c:pt>
                <c:pt idx="20">
                  <c:v>312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5-3DA9-45D9-97C0-8458FCE8D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61434869604205"/>
          <c:y val="2.13412819499403E-2"/>
          <c:w val="0.60531692333635345"/>
          <c:h val="0.10533903508299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</a:t>
            </a:r>
            <a:r>
              <a:rPr lang="en-US" baseline="0"/>
              <a:t> - CYLINDER BLOCK</a:t>
            </a:r>
            <a:endParaRPr lang="en-US"/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1767493571309E-2"/>
          <c:y val="0.17515460457981111"/>
          <c:w val="0.9106846806971991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Mar 26 '!$B$16</c:f>
              <c:strCache>
                <c:ptCount val="1"/>
                <c:pt idx="0">
                  <c:v>CB1 ( CD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Dec'!$D$16,'Summary Dec'!$F$16,'Summary Dec'!$H$16,'Summary Dec'!$J$16,'Summary Dec'!$L$16,'Summary Dec'!$N$16,'Summary Dec'!$P$16,'Summary Dec'!$R$16,'Summary Dec'!$T$16,'Summary Dec'!$V$16,'Summary Dec'!$X$16,'Summary Dec'!$Z$16,'Summary Dec'!</c:f>
              <c:numCache>
                <c:formatCode>General</c:formatCode>
                <c:ptCount val="13"/>
                <c:pt idx="1">
                  <c:v>432</c:v>
                </c:pt>
                <c:pt idx="3">
                  <c:v>432</c:v>
                </c:pt>
                <c:pt idx="5">
                  <c:v>432</c:v>
                </c:pt>
                <c:pt idx="7">
                  <c:v>306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52D-4271-B34A-CFE1E7FAB40D}"/>
            </c:ext>
          </c:extLst>
        </c:ser>
        <c:ser>
          <c:idx val="1"/>
          <c:order val="1"/>
          <c:tx>
            <c:strRef>
              <c:f>'Summary Mar 26 '!$B$17</c:f>
              <c:strCache>
                <c:ptCount val="1"/>
                <c:pt idx="0">
                  <c:v>CB 2 ( CB 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Dec'!$D$17,'Summary Dec'!$F$17,'Summary Dec'!$H$17,'Summary Dec'!$J$17,'Summary Dec'!$L$17,'Summary Dec'!$N$17,'Summary Dec'!$P$17,'Summary Dec'!$R$17,'Summary Dec'!$T$17,'Summary Dec'!$V$17,'Summary Dec'!$X$17,'Summary Dec'!$Z$17,'Summary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288</c:v>
                </c:pt>
                <c:pt idx="2">
                  <c:v>432</c:v>
                </c:pt>
                <c:pt idx="4">
                  <c:v>864</c:v>
                </c:pt>
                <c:pt idx="6">
                  <c:v>612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52D-4271-B34A-CFE1E7FAB4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2D-4271-B34A-CFE1E7FAB4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Dec'!$D$20,'Summary Dec'!$F$20,'Summary Dec'!$H$20,'Summary Dec'!$J$20,'Summary Dec'!$L$20,'Summary Dec'!$N$20,'Summary Dec'!$P$20,'Summary Dec'!$R$20,'Summary Dec'!$T$20,'Summary Dec'!$V$20,'Summary Dec'!$X$20,'Summary Dec'!$Z$20,'Summary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864</c:v>
                </c:pt>
                <c:pt idx="2">
                  <c:v>432</c:v>
                </c:pt>
                <c:pt idx="3">
                  <c:v>432</c:v>
                </c:pt>
                <c:pt idx="4">
                  <c:v>864</c:v>
                </c:pt>
                <c:pt idx="5">
                  <c:v>432</c:v>
                </c:pt>
                <c:pt idx="6">
                  <c:v>864</c:v>
                </c:pt>
                <c:pt idx="7">
                  <c:v>432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152D-4271-B34A-CFE1E7FAB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034464036985685"/>
          <c:y val="1.1403531881647541E-2"/>
          <c:w val="0.45046277119180833"/>
          <c:h val="0.17245756756001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CRANKSHAFT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37632229416419E-2"/>
          <c:y val="0.15868187065630601"/>
          <c:w val="0.92076237255069959"/>
          <c:h val="0.69903825631407046"/>
        </c:manualLayout>
      </c:layout>
      <c:barChart>
        <c:barDir val="col"/>
        <c:grouping val="stacked"/>
        <c:varyColors val="0"/>
        <c:ser>
          <c:idx val="6"/>
          <c:order val="0"/>
          <c:tx>
            <c:v>2TR</c:v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Dec'!$D$51,'Summary Dec'!$F$51,'Summary Dec'!$H$51,'Summary Dec'!$J$51,'Summary Dec'!$L$51,'Summary Dec'!$N$51,'Summary Dec'!$P$51,'Summary Dec'!$R$51,'Summary Dec'!$T$51,'Summary Dec'!$V$51,'Summary Dec'!$X$51,'Summary Dec'!$Z$51,'Summary Dec'!</c:f>
              <c:numCache>
                <c:formatCode>General</c:formatCode>
                <c:ptCount val="13"/>
                <c:pt idx="0">
                  <c:v>624</c:v>
                </c:pt>
                <c:pt idx="1">
                  <c:v>624</c:v>
                </c:pt>
                <c:pt idx="2">
                  <c:v>624</c:v>
                </c:pt>
                <c:pt idx="3">
                  <c:v>624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5C0-401B-B3E5-7060CA7AE702}"/>
            </c:ext>
          </c:extLst>
        </c:ser>
        <c:ser>
          <c:idx val="3"/>
          <c:order val="1"/>
          <c:tx>
            <c:v>1TR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Dec'!$D$50,'Summary Dec'!$F$50,'Summary Dec'!$H$50,'Summary Dec'!$J$50,'Summary Dec'!$L$50,'Summary Dec'!$N$50,'Summary Dec'!$P$50,'Summary Dec'!$R$50,'Summary Dec'!$T$50,'Summary Dec'!$V$50,'Summary Dec'!$X$50,'Summary Dec'!$Z$50,'Summary Dec'!</c:f>
              <c:numCache>
                <c:formatCode>General</c:formatCode>
                <c:ptCount val="13"/>
                <c:pt idx="0">
                  <c:v>336</c:v>
                </c:pt>
                <c:pt idx="1">
                  <c:v>384</c:v>
                </c:pt>
                <c:pt idx="2">
                  <c:v>336</c:v>
                </c:pt>
                <c:pt idx="3">
                  <c:v>384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5C0-401B-B3E5-7060CA7AE7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Dec'!$D$54,'Summary Dec'!$F$54,'Summary Dec'!$H$54,'Summary Dec'!$J$54,'Summary Dec'!$L$54,'Summary Dec'!$N$54,'Summary Dec'!$P$54,'Summary Dec'!$R$54,'Summary Dec'!$T$54,'Summary Dec'!$V$54,'Summary Dec'!$X$54,'Summary Dec'!$Z$54,'Summary Dec'!</c:f>
              <c:numCache>
                <c:formatCode>General</c:formatCode>
                <c:ptCount val="13"/>
                <c:pt idx="0">
                  <c:v>960</c:v>
                </c:pt>
                <c:pt idx="1">
                  <c:v>1008</c:v>
                </c:pt>
                <c:pt idx="2">
                  <c:v>960</c:v>
                </c:pt>
                <c:pt idx="3">
                  <c:v>1008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65C0-401B-B3E5-7060CA7AE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28068027168103"/>
          <c:y val="1.14861563639961E-2"/>
          <c:w val="0.23847185611799901"/>
          <c:h val="0.1611085704302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CRANKSHAFT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4369864094079901E-3"/>
          <c:y val="0.15868203021201299"/>
          <c:w val="0.99212919218430995"/>
          <c:h val="0.70994571796035721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'Summary April 26 '!$B$52</c:f>
              <c:strCache>
                <c:ptCount val="1"/>
                <c:pt idx="0">
                  <c:v>CR 1 ( K3 )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Dec'!$AD$52,'Summary Dec'!$AF$52,'Summary Dec'!$AH$52,'Summary Dec'!$AJ$52,'Summary Dec'!$AL$52,'Summary Dec'!$AN$52,'Summary Dec'!$AP$52,'Summary Dec'!$AR$52,'Summary Dec'!$AT$52,'Summary Dec'!$AV$52,'Summary Dec'!$AX$52,'Summary Dec'!$AZ$52,'S</c:f>
              <c:numCache>
                <c:formatCode>General</c:formatCode>
                <c:ptCount val="25"/>
                <c:pt idx="0">
                  <c:v>48</c:v>
                </c:pt>
                <c:pt idx="2">
                  <c:v>48</c:v>
                </c:pt>
                <c:pt idx="4">
                  <c:v>48</c:v>
                </c:pt>
                <c:pt idx="6">
                  <c:v>48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7D0-4775-AA03-96457FBE6D5F}"/>
            </c:ext>
          </c:extLst>
        </c:ser>
        <c:ser>
          <c:idx val="0"/>
          <c:order val="1"/>
          <c:tx>
            <c:strRef>
              <c:f>'Summary April 26 '!$B$53</c:f>
              <c:strCache>
                <c:ptCount val="1"/>
                <c:pt idx="0">
                  <c:v>CR 2 ( K4 )</c:v>
                </c:pt>
              </c:strCache>
            </c:strRef>
          </c:tx>
          <c:spPr>
            <a:ln w="3175" cap="rnd">
              <a:solidFill>
                <a:sysClr val="windowText" lastClr="000000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Dec'!$AD$53,'Summary Dec'!$AF$53,'Summary Dec'!$AH$53,'Summary Dec'!$AJ$53,'Summary Dec'!$AL$53,'Summary Dec'!$AN$53,'Summary Dec'!$AP$53,'Summary Dec'!$AR$53,'Summary Dec'!$AT$53,'Summary Dec'!$AV$53,'Summary Dec'!$AX$53,'Summary Dec'!$AZ$53,'S</c:f>
              <c:numCache>
                <c:formatCode>General</c:formatCode>
                <c:ptCount val="25"/>
                <c:pt idx="0">
                  <c:v>480</c:v>
                </c:pt>
                <c:pt idx="1">
                  <c:v>96</c:v>
                </c:pt>
                <c:pt idx="2">
                  <c:v>384</c:v>
                </c:pt>
                <c:pt idx="3">
                  <c:v>336</c:v>
                </c:pt>
                <c:pt idx="4">
                  <c:v>432</c:v>
                </c:pt>
                <c:pt idx="5">
                  <c:v>432</c:v>
                </c:pt>
                <c:pt idx="6">
                  <c:v>240</c:v>
                </c:pt>
                <c:pt idx="7">
                  <c:v>432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7D0-4775-AA03-96457FBE6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1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Dec'!$AD$54,'Summary Dec'!$AF$54,'Summary Dec'!$AH$54,'Summary Dec'!$AJ$54,'Summary Dec'!$AL$54,'Summary Dec'!$AN$54,'Summary Dec'!$AP$54,'Summary Dec'!$AR$54,'Summary Dec'!$AT$54,'Summary Dec'!$AV$54,'Summary Dec'!$AX$54,'Summary Dec'!$AZ$54,'S</c:f>
              <c:numCache>
                <c:formatCode>General</c:formatCode>
                <c:ptCount val="25"/>
                <c:pt idx="0">
                  <c:v>528</c:v>
                </c:pt>
                <c:pt idx="1">
                  <c:v>96</c:v>
                </c:pt>
                <c:pt idx="2">
                  <c:v>432</c:v>
                </c:pt>
                <c:pt idx="3">
                  <c:v>336</c:v>
                </c:pt>
                <c:pt idx="4">
                  <c:v>480</c:v>
                </c:pt>
                <c:pt idx="5">
                  <c:v>432</c:v>
                </c:pt>
                <c:pt idx="6">
                  <c:v>288</c:v>
                </c:pt>
                <c:pt idx="7">
                  <c:v>432</c:v>
                </c:pt>
                <c:pt idx="8">
                  <c:v>336</c:v>
                </c:pt>
                <c:pt idx="9">
                  <c:v>432</c:v>
                </c:pt>
                <c:pt idx="10">
                  <c:v>432</c:v>
                </c:pt>
                <c:pt idx="11">
                  <c:v>288</c:v>
                </c:pt>
                <c:pt idx="12">
                  <c:v>480</c:v>
                </c:pt>
                <c:pt idx="13">
                  <c:v>384</c:v>
                </c:pt>
                <c:pt idx="14">
                  <c:v>336</c:v>
                </c:pt>
                <c:pt idx="15">
                  <c:v>288</c:v>
                </c:pt>
                <c:pt idx="16">
                  <c:v>384</c:v>
                </c:pt>
                <c:pt idx="17">
                  <c:v>384</c:v>
                </c:pt>
                <c:pt idx="18">
                  <c:v>144</c:v>
                </c:pt>
                <c:pt idx="19">
                  <c:v>432</c:v>
                </c:pt>
                <c:pt idx="20">
                  <c:v>288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7D0-4775-AA03-96457FBE6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04878801914502"/>
          <c:y val="1.3944704553246701E-2"/>
          <c:w val="4.5656525399635405E-2"/>
          <c:h val="0.277611565227115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STM - CYL. BLOCK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631747536837858E-3"/>
          <c:y val="0.15868187065630601"/>
          <c:w val="0.99772922210446058"/>
          <c:h val="0.6926447387978665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'Summary April 26 '!$B$18</c:f>
              <c:strCache>
                <c:ptCount val="1"/>
                <c:pt idx="0">
                  <c:v>CB 1 ( K1 )</c:v>
                </c:pt>
              </c:strCache>
            </c:strRef>
          </c:tx>
          <c:spPr>
            <a:solidFill>
              <a:schemeClr val="accent4"/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Dec'!$AD$18,'Summary Dec'!$AF$18,'Summary Dec'!$AH$18,'Summary Dec'!$AJ$18,'Summary Dec'!$AL$18,'Summary Dec'!$AN$18,'Summary Dec'!$AP$18,'Summary Dec'!$AR$18,'Summary Dec'!$AT$18,'Summary Dec'!$AV$18,'Summary Dec'!$AX$18,'Summary Dec'!$AZ$18,'S</c:f>
              <c:numCache>
                <c:formatCode>General</c:formatCode>
                <c:ptCount val="25"/>
                <c:pt idx="1">
                  <c:v>36</c:v>
                </c:pt>
                <c:pt idx="2">
                  <c:v>18</c:v>
                </c:pt>
                <c:pt idx="3">
                  <c:v>18</c:v>
                </c:pt>
                <c:pt idx="4">
                  <c:v>36</c:v>
                </c:pt>
                <c:pt idx="5">
                  <c:v>18</c:v>
                </c:pt>
                <c:pt idx="6">
                  <c:v>36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BFA-49EA-B46B-87C4F0F15025}"/>
            </c:ext>
          </c:extLst>
        </c:ser>
        <c:ser>
          <c:idx val="3"/>
          <c:order val="1"/>
          <c:tx>
            <c:strRef>
              <c:f>'Summary April 26 '!$B$19</c:f>
              <c:strCache>
                <c:ptCount val="1"/>
                <c:pt idx="0">
                  <c:v>CB 2 ( K2 )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Dec'!$AD$19,'Summary Dec'!$AF$19,'Summary Dec'!$AH$19,'Summary Dec'!$AJ$19,'Summary Dec'!$AL$19,'Summary Dec'!$AN$19,'Summary Dec'!$AP$19,'Summary Dec'!$AR$19,'Summary Dec'!$AT$19,'Summary Dec'!$AV$19,'Summary Dec'!$AX$19,'Summary Dec'!$AZ$19,'S</c:f>
              <c:numCache>
                <c:formatCode>General</c:formatCode>
                <c:ptCount val="25"/>
                <c:pt idx="0">
                  <c:v>342</c:v>
                </c:pt>
                <c:pt idx="1">
                  <c:v>270</c:v>
                </c:pt>
                <c:pt idx="2">
                  <c:v>414</c:v>
                </c:pt>
                <c:pt idx="3">
                  <c:v>306</c:v>
                </c:pt>
                <c:pt idx="4">
                  <c:v>432</c:v>
                </c:pt>
                <c:pt idx="5">
                  <c:v>396</c:v>
                </c:pt>
                <c:pt idx="6">
                  <c:v>288</c:v>
                </c:pt>
                <c:pt idx="7">
                  <c:v>396</c:v>
                </c:pt>
                <c:pt idx="8">
                  <c:v>306</c:v>
                </c:pt>
                <c:pt idx="9">
                  <c:v>90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BFA-49EA-B46B-87C4F0F150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Dec'!$AD$20,'Summary Dec'!$AF$20,'Summary Dec'!$AH$20,'Summary Dec'!$AJ$20,'Summary Dec'!$AL$20,'Summary Dec'!$AN$20,'Summary Dec'!$AP$20,'Summary Dec'!$AR$20,'Summary Dec'!$AT$20,'Summary Dec'!$AV$20,'Summary Dec'!$AX$20,'Summary Dec'!$AZ$20,'S</c:f>
              <c:numCache>
                <c:formatCode>General</c:formatCode>
                <c:ptCount val="25"/>
                <c:pt idx="0">
                  <c:v>342</c:v>
                </c:pt>
                <c:pt idx="1">
                  <c:v>306</c:v>
                </c:pt>
                <c:pt idx="2">
                  <c:v>432</c:v>
                </c:pt>
                <c:pt idx="3">
                  <c:v>324</c:v>
                </c:pt>
                <c:pt idx="4">
                  <c:v>468</c:v>
                </c:pt>
                <c:pt idx="5">
                  <c:v>414</c:v>
                </c:pt>
                <c:pt idx="6">
                  <c:v>324</c:v>
                </c:pt>
                <c:pt idx="7">
                  <c:v>414</c:v>
                </c:pt>
                <c:pt idx="8">
                  <c:v>324</c:v>
                </c:pt>
                <c:pt idx="9">
                  <c:v>468</c:v>
                </c:pt>
                <c:pt idx="10">
                  <c:v>414</c:v>
                </c:pt>
                <c:pt idx="11">
                  <c:v>306</c:v>
                </c:pt>
                <c:pt idx="12">
                  <c:v>450</c:v>
                </c:pt>
                <c:pt idx="13">
                  <c:v>414</c:v>
                </c:pt>
                <c:pt idx="14">
                  <c:v>306</c:v>
                </c:pt>
                <c:pt idx="15">
                  <c:v>270</c:v>
                </c:pt>
                <c:pt idx="16">
                  <c:v>396</c:v>
                </c:pt>
                <c:pt idx="17">
                  <c:v>378</c:v>
                </c:pt>
                <c:pt idx="18">
                  <c:v>162</c:v>
                </c:pt>
                <c:pt idx="19">
                  <c:v>414</c:v>
                </c:pt>
                <c:pt idx="20">
                  <c:v>324</c:v>
                </c:pt>
                <c:pt idx="21">
                  <c:v>108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1BFA-49EA-B46B-87C4F0F15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44520997375323"/>
          <c:y val="1.80543845353104E-2"/>
          <c:w val="0.31785351049868771"/>
          <c:h val="0.13596562032052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CYL 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3727677224144E-2"/>
          <c:y val="5.4902384985978658E-2"/>
          <c:w val="0.91202138897007823"/>
          <c:h val="0.83016827767389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April 26 '!$B$34</c:f>
              <c:strCache>
                <c:ptCount val="1"/>
                <c:pt idx="0">
                  <c:v>H1KW ( HC 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Dec'!$D$34,'Summary Dec'!$F$34,'Summary Dec'!$H$34,'Summary Dec'!$J$34,'Summary Dec'!$L$34,'Summary Dec'!$N$34,'Summary Dec'!$P$34,'Summary Dec'!$R$34,'Summary Dec'!$T$34,'Summary Dec'!$V$34,'Summary Dec'!$X$34,'Summary Dec'!$Z$34,'Summary Dec'!</c:f>
              <c:numCache>
                <c:formatCode>General</c:formatCode>
                <c:ptCount val="13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EF4-4EEE-8BA0-FB351CD0FAE1}"/>
            </c:ext>
          </c:extLst>
        </c:ser>
        <c:ser>
          <c:idx val="1"/>
          <c:order val="1"/>
          <c:tx>
            <c:strRef>
              <c:f>'Summary April 26 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Dec'!$D$35,'Summary Dec'!$F$35,'Summary Dec'!$H$35,'Summary Dec'!$J$35,'Summary Dec'!$L$35,'Summary Dec'!$N$35,'Summary Dec'!$P$35,'Summary Dec'!$R$35,'Summary Dec'!$T$35,'Summary Dec'!$V$35,'Summary Dec'!$X$35,'Summary Dec'!$Z$35,'Summary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432</c:v>
                </c:pt>
                <c:pt idx="2">
                  <c:v>432</c:v>
                </c:pt>
                <c:pt idx="3">
                  <c:v>432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EF4-4EEE-8BA0-FB351CD0FAE1}"/>
            </c:ext>
          </c:extLst>
        </c:ser>
        <c:ser>
          <c:idx val="2"/>
          <c:order val="2"/>
          <c:tx>
            <c:strRef>
              <c:f>'Summary April 26 '!$B$37</c:f>
              <c:strCache>
                <c:ptCount val="1"/>
                <c:pt idx="0">
                  <c:v>H2L ( HF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Dec'!$D$37,'Summary Dec'!$F$37,'Summary Dec'!$H$37,'Summary Dec'!$J$37,'Summary Dec'!$L$37,'Summary Dec'!$N$37,'Summary Dec'!$P$37,'Summary Dec'!$R$37,'Summary Dec'!$T$37,'Summary Dec'!$V$37,'Summary Dec'!$X$37,'Summary Dec'!$Z$37,'Summary Dec'!</c:f>
              <c:numCache>
                <c:formatCode>General</c:formatCode>
                <c:ptCount val="13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EF4-4EEE-8BA0-FB351CD0FAE1}"/>
            </c:ext>
          </c:extLst>
        </c:ser>
        <c:ser>
          <c:idx val="3"/>
          <c:order val="3"/>
          <c:tx>
            <c:strRef>
              <c:f>'Summary April 26 '!$B$38</c:f>
              <c:strCache>
                <c:ptCount val="1"/>
                <c:pt idx="0">
                  <c:v>H2W ( HE 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Dec'!$D$38,'Summary Dec'!$F$38,'Summary Dec'!$H$38,'Summary Dec'!$J$38,'Summary Dec'!$L$38,'Summary Dec'!$N$38,'Summary Dec'!$P$38,'Summary Dec'!$R$38,'Summary Dec'!$T$38,'Summary Dec'!$V$38,'Summary Dec'!$X$38,'Summary Dec'!$Z$38,'Summary Dec'!</c:f>
              <c:numCache>
                <c:formatCode>General</c:formatCode>
                <c:ptCount val="13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EF4-4EEE-8BA0-FB351CD0F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4"/>
          <c:order val="4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Dec'!$D$39,'Summary Dec'!$F$39,'Summary Dec'!$H$39,'Summary Dec'!$J$39,'Summary Dec'!$L$39,'Summary Dec'!$N$39,'Summary Dec'!$P$39,'Summary Dec'!$R$39,'Summary Dec'!$T$39,'Summary Dec'!$V$39,'Summary Dec'!$X$39,'Summary Dec'!$Z$39,'Summary Dec'!</c:f>
              <c:numCache>
                <c:formatCode>General</c:formatCode>
                <c:ptCount val="13"/>
                <c:pt idx="0">
                  <c:v>984</c:v>
                </c:pt>
                <c:pt idx="1">
                  <c:v>984</c:v>
                </c:pt>
                <c:pt idx="2">
                  <c:v>984</c:v>
                </c:pt>
                <c:pt idx="3">
                  <c:v>984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4-EEF4-4EEE-8BA0-FB351CD0F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114651847135425"/>
          <c:y val="2.13412819499403E-2"/>
          <c:w val="0.39757669252303773"/>
          <c:h val="0.11220350363365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CAM SHAFT</a:t>
            </a:r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235671124282619E-2"/>
          <c:y val="0.17515470697010399"/>
          <c:w val="0.96327180034490523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v>no.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Dec'!$D$74,'Summary Dec'!$F$74,'Summary Dec'!$H$74,'Summary Dec'!$J$74,'Summary Dec'!$L$74,'Summary Dec'!$N$74,'Summary Dec'!$P$74,'Summary Dec'!$R$74,'Summary Dec'!$T$74,'Summary Dec'!$V$74,'Summary Dec'!$X$74,'Summary Dec'!$Z$74,'Summary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A8A-489F-A41E-1BB28A2AE323}"/>
            </c:ext>
          </c:extLst>
        </c:ser>
        <c:ser>
          <c:idx val="1"/>
          <c:order val="1"/>
          <c:tx>
            <c:v>no.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Dec'!$D$75,'Summary Dec'!$F$75,'Summary Dec'!$H$75,'Summary Dec'!$J$75,'Summary Dec'!$L$75,'Summary Dec'!$N$75,'Summary Dec'!$P$75,'Summary Dec'!$R$75,'Summary Dec'!$T$75,'Summary Dec'!$V$75,'Summary Dec'!$X$75,'Summary Dec'!$Z$75,'Summary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A8A-489F-A41E-1BB28A2AE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Dec'!$D$76,'Summary Dec'!$F$76,'Summary Dec'!$H$76,'Summary Dec'!$J$76,'Summary Dec'!$L$76,'Summary Dec'!$N$76,'Summary Dec'!$P$76,'Summary Dec'!$R$76,'Summary Dec'!$T$76,'Summary Dec'!$V$76,'Summary Dec'!$X$76,'Summary Dec'!$Z$76,'Summary Dec'!</c:f>
              <c:numCache>
                <c:formatCode>General</c:formatCode>
                <c:ptCount val="25"/>
                <c:pt idx="0">
                  <c:v>768</c:v>
                </c:pt>
                <c:pt idx="1">
                  <c:v>576</c:v>
                </c:pt>
                <c:pt idx="2">
                  <c:v>960</c:v>
                </c:pt>
                <c:pt idx="3">
                  <c:v>576</c:v>
                </c:pt>
                <c:pt idx="4">
                  <c:v>960</c:v>
                </c:pt>
                <c:pt idx="5">
                  <c:v>768</c:v>
                </c:pt>
                <c:pt idx="6">
                  <c:v>576</c:v>
                </c:pt>
                <c:pt idx="7">
                  <c:v>960</c:v>
                </c:pt>
                <c:pt idx="8">
                  <c:v>576</c:v>
                </c:pt>
                <c:pt idx="9">
                  <c:v>960</c:v>
                </c:pt>
                <c:pt idx="10">
                  <c:v>768</c:v>
                </c:pt>
                <c:pt idx="11">
                  <c:v>576</c:v>
                </c:pt>
                <c:pt idx="12">
                  <c:v>960</c:v>
                </c:pt>
                <c:pt idx="13">
                  <c:v>768</c:v>
                </c:pt>
                <c:pt idx="14">
                  <c:v>576</c:v>
                </c:pt>
                <c:pt idx="15">
                  <c:v>576</c:v>
                </c:pt>
                <c:pt idx="16">
                  <c:v>768</c:v>
                </c:pt>
                <c:pt idx="17">
                  <c:v>768</c:v>
                </c:pt>
                <c:pt idx="18">
                  <c:v>384</c:v>
                </c:pt>
                <c:pt idx="19">
                  <c:v>768</c:v>
                </c:pt>
                <c:pt idx="20">
                  <c:v>768</c:v>
                </c:pt>
                <c:pt idx="21">
                  <c:v>192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A8A-489F-A41E-1BB28A2AE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987844896571839"/>
          <c:y val="2.8004698897532904E-2"/>
          <c:w val="0.28310913963694051"/>
          <c:h val="0.11940364694967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CYL HEAD</a:t>
            </a:r>
          </a:p>
        </c:rich>
      </c:tx>
      <c:layout>
        <c:manualLayout>
          <c:xMode val="edge"/>
          <c:yMode val="edge"/>
          <c:x val="0.14341271156916399"/>
          <c:y val="3.2945353516181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07836998440859E-4"/>
          <c:y val="0.17520239592723588"/>
          <c:w val="0.99954145976061437"/>
          <c:h val="0.567675679368209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April 26 '!$B$31</c:f>
              <c:strCache>
                <c:ptCount val="1"/>
                <c:pt idx="0">
                  <c:v>1TR-K L/PIPE (KJ)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Dec'!$AD$31,'Summary Dec'!$AF$31,'Summary Dec'!$AH$31,'Summary Dec'!$AJ$31,'Summary Dec'!$AL$31,'Summary Dec'!$AN$31,'Summary Dec'!$AP$31,'Summary Dec'!$AR$31,'Summary Dec'!$AT$31,'Summary Dec'!$AV$31,'Summary Dec'!$AX$31,'Summary Dec'!$AZ$31,'S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FBA-42E6-88B1-7F9822D28FB0}"/>
            </c:ext>
          </c:extLst>
        </c:ser>
        <c:ser>
          <c:idx val="1"/>
          <c:order val="1"/>
          <c:tx>
            <c:strRef>
              <c:f>'Summary April 26 '!$B$32</c:f>
              <c:strCache>
                <c:ptCount val="1"/>
                <c:pt idx="0">
                  <c:v>2TR-K L/PIPE (KR)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Dec'!$AD$32,'Summary Dec'!$AF$32,'Summary Dec'!$AH$32,'Summary Dec'!$AJ$32,'Summary Dec'!$AL$32,'Summary Dec'!$AN$32,'Summary Dec'!$AP$32,'Summary Dec'!$AR$32,'Summary Dec'!$AT$32,'Summary Dec'!$AV$32,'Summary Dec'!$AX$32,'Summary Dec'!$AZ$32,'S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FBA-42E6-88B1-7F9822D28FB0}"/>
            </c:ext>
          </c:extLst>
        </c:ser>
        <c:ser>
          <c:idx val="5"/>
          <c:order val="2"/>
          <c:tx>
            <c:strRef>
              <c:f>'Summary April 26 '!$B$33</c:f>
              <c:strCache>
                <c:ptCount val="1"/>
                <c:pt idx="0">
                  <c:v>H1KL ( K6 )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Dec'!$AD$33,'Summary Dec'!$AF$33,'Summary Dec'!$AH$33,'Summary Dec'!$AJ$33,'Summary Dec'!$AL$33,'Summary Dec'!$AN$33,'Summary Dec'!$AP$33,'Summary Dec'!$AR$33,'Summary Dec'!$AT$33,'Summary Dec'!$AV$33,'Summary Dec'!$AX$33,'Summary Dec'!$AZ$33,'S</c:f>
              <c:numCache>
                <c:formatCode>General</c:formatCode>
                <c:ptCount val="25"/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FBA-42E6-88B1-7F9822D28FB0}"/>
            </c:ext>
          </c:extLst>
        </c:ser>
        <c:ser>
          <c:idx val="2"/>
          <c:order val="3"/>
          <c:tx>
            <c:strRef>
              <c:f>'Summary April 26 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Dec'!$AD$35,'Summary Dec'!$AF$35,'Summary Dec'!$AH$35,'Summary Dec'!$AJ$35,'Summary Dec'!$AL$35,'Summary Dec'!$AN$35,'Summary Dec'!$AP$35,'Summary Dec'!$AR$35,'Summary Dec'!$AT$35,'Summary Dec'!$AV$35,'Summary Dec'!$AX$35,'Summary Dec'!$AZ$35,'S</c:f>
              <c:numCache>
                <c:formatCode>General</c:formatCode>
                <c:ptCount val="25"/>
                <c:pt idx="0">
                  <c:v>216</c:v>
                </c:pt>
                <c:pt idx="1">
                  <c:v>216</c:v>
                </c:pt>
                <c:pt idx="2">
                  <c:v>312</c:v>
                </c:pt>
                <c:pt idx="3">
                  <c:v>240</c:v>
                </c:pt>
                <c:pt idx="4">
                  <c:v>288</c:v>
                </c:pt>
                <c:pt idx="5">
                  <c:v>288</c:v>
                </c:pt>
                <c:pt idx="6">
                  <c:v>216</c:v>
                </c:pt>
                <c:pt idx="7">
                  <c:v>288</c:v>
                </c:pt>
                <c:pt idx="8">
                  <c:v>144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FBA-42E6-88B1-7F9822D28FB0}"/>
            </c:ext>
          </c:extLst>
        </c:ser>
        <c:ser>
          <c:idx val="4"/>
          <c:order val="4"/>
          <c:tx>
            <c:strRef>
              <c:f>'Summary April 26 '!$B$36</c:f>
              <c:strCache>
                <c:ptCount val="1"/>
                <c:pt idx="0">
                  <c:v>H2KL ( K8 )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('Summary Dec'!$AD$36,'Summary Dec'!$AF$36,'Summary Dec'!$AH$36,'Summary Dec'!$AJ$36,'Summary Dec'!$AL$36,'Summary Dec'!$AN$36,'Summary Dec'!$AP$36,'Summary Dec'!$AR$36,'Summary Dec'!$AT$36,'Summary Dec'!$AV$36,'Summary Dec'!$AX$36,'Summary Dec'!$AZ$36,'S</c:f>
              <c:numCache>
                <c:formatCode>General</c:formatCode>
                <c:ptCount val="25"/>
                <c:pt idx="0">
                  <c:v>72</c:v>
                </c:pt>
                <c:pt idx="1">
                  <c:v>72</c:v>
                </c:pt>
                <c:pt idx="2">
                  <c:v>120</c:v>
                </c:pt>
                <c:pt idx="3">
                  <c:v>72</c:v>
                </c:pt>
                <c:pt idx="4">
                  <c:v>144</c:v>
                </c:pt>
                <c:pt idx="5">
                  <c:v>96</c:v>
                </c:pt>
                <c:pt idx="6">
                  <c:v>72</c:v>
                </c:pt>
                <c:pt idx="7">
                  <c:v>120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FBA-42E6-88B1-7F9822D28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3"/>
          <c:order val="5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Dec'!$AD$39,'Summary Dec'!$AF$39,'Summary Dec'!$AH$39,'Summary Dec'!$AJ$39,'Summary Dec'!$AL$39,'Summary Dec'!$AN$39,'Summary Dec'!$AP$39,'Summary Dec'!$AR$39,'Summary Dec'!$AT$39,'Summary Dec'!$AV$39,'Summary Dec'!$AX$39,'Summary Dec'!$AZ$39,'S</c:f>
              <c:numCache>
                <c:formatCode>General</c:formatCode>
                <c:ptCount val="25"/>
                <c:pt idx="0">
                  <c:v>288</c:v>
                </c:pt>
                <c:pt idx="1">
                  <c:v>312</c:v>
                </c:pt>
                <c:pt idx="2">
                  <c:v>456</c:v>
                </c:pt>
                <c:pt idx="3">
                  <c:v>336</c:v>
                </c:pt>
                <c:pt idx="4">
                  <c:v>456</c:v>
                </c:pt>
                <c:pt idx="5">
                  <c:v>408</c:v>
                </c:pt>
                <c:pt idx="6">
                  <c:v>312</c:v>
                </c:pt>
                <c:pt idx="7">
                  <c:v>432</c:v>
                </c:pt>
                <c:pt idx="8">
                  <c:v>288</c:v>
                </c:pt>
                <c:pt idx="9">
                  <c:v>504</c:v>
                </c:pt>
                <c:pt idx="10">
                  <c:v>408</c:v>
                </c:pt>
                <c:pt idx="11">
                  <c:v>312</c:v>
                </c:pt>
                <c:pt idx="12">
                  <c:v>432</c:v>
                </c:pt>
                <c:pt idx="13">
                  <c:v>408</c:v>
                </c:pt>
                <c:pt idx="14">
                  <c:v>336</c:v>
                </c:pt>
                <c:pt idx="15">
                  <c:v>240</c:v>
                </c:pt>
                <c:pt idx="16">
                  <c:v>384</c:v>
                </c:pt>
                <c:pt idx="17">
                  <c:v>408</c:v>
                </c:pt>
                <c:pt idx="18">
                  <c:v>144</c:v>
                </c:pt>
                <c:pt idx="19">
                  <c:v>432</c:v>
                </c:pt>
                <c:pt idx="20">
                  <c:v>312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5-9FBA-42E6-88B1-7F9822D28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61434869604205"/>
          <c:y val="2.13412819499403E-2"/>
          <c:w val="0.60531692333635345"/>
          <c:h val="0.10533903508299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</a:t>
            </a:r>
            <a:r>
              <a:rPr lang="en-US" baseline="0"/>
              <a:t> - CYLINDER BLOCK</a:t>
            </a:r>
            <a:endParaRPr lang="en-US"/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1767493571309E-2"/>
          <c:y val="0.17515460457981111"/>
          <c:w val="0.9106846806971991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April 26 '!$B$16</c:f>
              <c:strCache>
                <c:ptCount val="1"/>
                <c:pt idx="0">
                  <c:v>CB1 ( CD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Dec'!$D$16,'Summary Dec'!$F$16,'Summary Dec'!$H$16,'Summary Dec'!$J$16,'Summary Dec'!$L$16,'Summary Dec'!$N$16,'Summary Dec'!$P$16,'Summary Dec'!$R$16,'Summary Dec'!$T$16,'Summary Dec'!$V$16,'Summary Dec'!$X$16,'Summary Dec'!$Z$16,'Summary Dec'!</c:f>
              <c:numCache>
                <c:formatCode>General</c:formatCode>
                <c:ptCount val="13"/>
                <c:pt idx="1">
                  <c:v>432</c:v>
                </c:pt>
                <c:pt idx="3">
                  <c:v>432</c:v>
                </c:pt>
                <c:pt idx="5">
                  <c:v>432</c:v>
                </c:pt>
                <c:pt idx="7">
                  <c:v>306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C92-489B-8478-F1176327777A}"/>
            </c:ext>
          </c:extLst>
        </c:ser>
        <c:ser>
          <c:idx val="1"/>
          <c:order val="1"/>
          <c:tx>
            <c:strRef>
              <c:f>'Summary April 26 '!$B$17</c:f>
              <c:strCache>
                <c:ptCount val="1"/>
                <c:pt idx="0">
                  <c:v>CB 2 ( CB 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Dec'!$D$17,'Summary Dec'!$F$17,'Summary Dec'!$H$17,'Summary Dec'!$J$17,'Summary Dec'!$L$17,'Summary Dec'!$N$17,'Summary Dec'!$P$17,'Summary Dec'!$R$17,'Summary Dec'!$T$17,'Summary Dec'!$V$17,'Summary Dec'!$X$17,'Summary Dec'!$Z$17,'Summary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288</c:v>
                </c:pt>
                <c:pt idx="2">
                  <c:v>432</c:v>
                </c:pt>
                <c:pt idx="4">
                  <c:v>864</c:v>
                </c:pt>
                <c:pt idx="6">
                  <c:v>612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C92-489B-8478-F117632777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92-489B-8478-F117632777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Dec'!$D$20,'Summary Dec'!$F$20,'Summary Dec'!$H$20,'Summary Dec'!$J$20,'Summary Dec'!$L$20,'Summary Dec'!$N$20,'Summary Dec'!$P$20,'Summary Dec'!$R$20,'Summary Dec'!$T$20,'Summary Dec'!$V$20,'Summary Dec'!$X$20,'Summary Dec'!$Z$20,'Summary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864</c:v>
                </c:pt>
                <c:pt idx="2">
                  <c:v>432</c:v>
                </c:pt>
                <c:pt idx="3">
                  <c:v>432</c:v>
                </c:pt>
                <c:pt idx="4">
                  <c:v>864</c:v>
                </c:pt>
                <c:pt idx="5">
                  <c:v>432</c:v>
                </c:pt>
                <c:pt idx="6">
                  <c:v>864</c:v>
                </c:pt>
                <c:pt idx="7">
                  <c:v>432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2C92-489B-8478-F11763277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034464036985685"/>
          <c:y val="1.1403531881647541E-2"/>
          <c:w val="0.45046277119180833"/>
          <c:h val="0.17245756756001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CRANKSHAFT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37632229416419E-2"/>
          <c:y val="0.15868187065630601"/>
          <c:w val="0.92076237255069959"/>
          <c:h val="0.69903825631407046"/>
        </c:manualLayout>
      </c:layout>
      <c:barChart>
        <c:barDir val="col"/>
        <c:grouping val="stacked"/>
        <c:varyColors val="0"/>
        <c:ser>
          <c:idx val="6"/>
          <c:order val="0"/>
          <c:tx>
            <c:v>2TR</c:v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Dec'!$D$51,'Summary Dec'!$F$51,'Summary Dec'!$H$51,'Summary Dec'!$J$51,'Summary Dec'!$L$51,'Summary Dec'!$N$51,'Summary Dec'!$P$51,'Summary Dec'!$R$51,'Summary Dec'!$T$51,'Summary Dec'!$V$51,'Summary Dec'!$X$51,'Summary Dec'!$Z$51,'Summary Dec'!</c:f>
              <c:numCache>
                <c:formatCode>General</c:formatCode>
                <c:ptCount val="13"/>
                <c:pt idx="0">
                  <c:v>624</c:v>
                </c:pt>
                <c:pt idx="1">
                  <c:v>624</c:v>
                </c:pt>
                <c:pt idx="2">
                  <c:v>624</c:v>
                </c:pt>
                <c:pt idx="3">
                  <c:v>624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988-4B26-A707-A175E347C92C}"/>
            </c:ext>
          </c:extLst>
        </c:ser>
        <c:ser>
          <c:idx val="3"/>
          <c:order val="1"/>
          <c:tx>
            <c:v>1TR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Dec'!$D$50,'Summary Dec'!$F$50,'Summary Dec'!$H$50,'Summary Dec'!$J$50,'Summary Dec'!$L$50,'Summary Dec'!$N$50,'Summary Dec'!$P$50,'Summary Dec'!$R$50,'Summary Dec'!$T$50,'Summary Dec'!$V$50,'Summary Dec'!$X$50,'Summary Dec'!$Z$50,'Summary Dec'!</c:f>
              <c:numCache>
                <c:formatCode>General</c:formatCode>
                <c:ptCount val="13"/>
                <c:pt idx="0">
                  <c:v>336</c:v>
                </c:pt>
                <c:pt idx="1">
                  <c:v>384</c:v>
                </c:pt>
                <c:pt idx="2">
                  <c:v>336</c:v>
                </c:pt>
                <c:pt idx="3">
                  <c:v>384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988-4B26-A707-A175E347C9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Dec'!$D$54,'Summary Dec'!$F$54,'Summary Dec'!$H$54,'Summary Dec'!$J$54,'Summary Dec'!$L$54,'Summary Dec'!$N$54,'Summary Dec'!$P$54,'Summary Dec'!$R$54,'Summary Dec'!$T$54,'Summary Dec'!$V$54,'Summary Dec'!$X$54,'Summary Dec'!$Z$54,'Summary Dec'!</c:f>
              <c:numCache>
                <c:formatCode>General</c:formatCode>
                <c:ptCount val="13"/>
                <c:pt idx="0">
                  <c:v>960</c:v>
                </c:pt>
                <c:pt idx="1">
                  <c:v>1008</c:v>
                </c:pt>
                <c:pt idx="2">
                  <c:v>960</c:v>
                </c:pt>
                <c:pt idx="3">
                  <c:v>1008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B988-4B26-A707-A175E347C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28068027168103"/>
          <c:y val="1.14861563639961E-2"/>
          <c:w val="0.23847185611799901"/>
          <c:h val="0.1611085704302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CRANKSHAFT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4369864094079901E-3"/>
          <c:y val="0.15868203021201299"/>
          <c:w val="0.99212919218430995"/>
          <c:h val="0.70994571796035721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'Summary Mei 26 '!$B$52</c:f>
              <c:strCache>
                <c:ptCount val="1"/>
                <c:pt idx="0">
                  <c:v>CR 1 ( K3 )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Dec'!$AD$52,'Summary Dec'!$AF$52,'Summary Dec'!$AH$52,'Summary Dec'!$AJ$52,'Summary Dec'!$AL$52,'Summary Dec'!$AN$52,'Summary Dec'!$AP$52,'Summary Dec'!$AR$52,'Summary Dec'!$AT$52,'Summary Dec'!$AV$52,'Summary Dec'!$AX$52,'Summary Dec'!$AZ$52,'S</c:f>
              <c:numCache>
                <c:formatCode>General</c:formatCode>
                <c:ptCount val="25"/>
                <c:pt idx="0">
                  <c:v>48</c:v>
                </c:pt>
                <c:pt idx="2">
                  <c:v>48</c:v>
                </c:pt>
                <c:pt idx="4">
                  <c:v>48</c:v>
                </c:pt>
                <c:pt idx="6">
                  <c:v>48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2F8-479C-A575-4AAEF06767FB}"/>
            </c:ext>
          </c:extLst>
        </c:ser>
        <c:ser>
          <c:idx val="0"/>
          <c:order val="1"/>
          <c:tx>
            <c:strRef>
              <c:f>'Summary Mei 26 '!$B$53</c:f>
              <c:strCache>
                <c:ptCount val="1"/>
                <c:pt idx="0">
                  <c:v>CR 2 ( K4 )</c:v>
                </c:pt>
              </c:strCache>
            </c:strRef>
          </c:tx>
          <c:spPr>
            <a:ln w="3175" cap="rnd">
              <a:solidFill>
                <a:sysClr val="windowText" lastClr="000000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Dec'!$AD$53,'Summary Dec'!$AF$53,'Summary Dec'!$AH$53,'Summary Dec'!$AJ$53,'Summary Dec'!$AL$53,'Summary Dec'!$AN$53,'Summary Dec'!$AP$53,'Summary Dec'!$AR$53,'Summary Dec'!$AT$53,'Summary Dec'!$AV$53,'Summary Dec'!$AX$53,'Summary Dec'!$AZ$53,'S</c:f>
              <c:numCache>
                <c:formatCode>General</c:formatCode>
                <c:ptCount val="25"/>
                <c:pt idx="0">
                  <c:v>480</c:v>
                </c:pt>
                <c:pt idx="1">
                  <c:v>96</c:v>
                </c:pt>
                <c:pt idx="2">
                  <c:v>384</c:v>
                </c:pt>
                <c:pt idx="3">
                  <c:v>336</c:v>
                </c:pt>
                <c:pt idx="4">
                  <c:v>432</c:v>
                </c:pt>
                <c:pt idx="5">
                  <c:v>432</c:v>
                </c:pt>
                <c:pt idx="6">
                  <c:v>240</c:v>
                </c:pt>
                <c:pt idx="7">
                  <c:v>432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2F8-479C-A575-4AAEF0676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1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Dec'!$AD$54,'Summary Dec'!$AF$54,'Summary Dec'!$AH$54,'Summary Dec'!$AJ$54,'Summary Dec'!$AL$54,'Summary Dec'!$AN$54,'Summary Dec'!$AP$54,'Summary Dec'!$AR$54,'Summary Dec'!$AT$54,'Summary Dec'!$AV$54,'Summary Dec'!$AX$54,'Summary Dec'!$AZ$54,'S</c:f>
              <c:numCache>
                <c:formatCode>General</c:formatCode>
                <c:ptCount val="25"/>
                <c:pt idx="0">
                  <c:v>528</c:v>
                </c:pt>
                <c:pt idx="1">
                  <c:v>96</c:v>
                </c:pt>
                <c:pt idx="2">
                  <c:v>432</c:v>
                </c:pt>
                <c:pt idx="3">
                  <c:v>336</c:v>
                </c:pt>
                <c:pt idx="4">
                  <c:v>480</c:v>
                </c:pt>
                <c:pt idx="5">
                  <c:v>432</c:v>
                </c:pt>
                <c:pt idx="6">
                  <c:v>288</c:v>
                </c:pt>
                <c:pt idx="7">
                  <c:v>432</c:v>
                </c:pt>
                <c:pt idx="8">
                  <c:v>336</c:v>
                </c:pt>
                <c:pt idx="9">
                  <c:v>432</c:v>
                </c:pt>
                <c:pt idx="10">
                  <c:v>432</c:v>
                </c:pt>
                <c:pt idx="11">
                  <c:v>288</c:v>
                </c:pt>
                <c:pt idx="12">
                  <c:v>480</c:v>
                </c:pt>
                <c:pt idx="13">
                  <c:v>384</c:v>
                </c:pt>
                <c:pt idx="14">
                  <c:v>336</c:v>
                </c:pt>
                <c:pt idx="15">
                  <c:v>288</c:v>
                </c:pt>
                <c:pt idx="16">
                  <c:v>384</c:v>
                </c:pt>
                <c:pt idx="17">
                  <c:v>384</c:v>
                </c:pt>
                <c:pt idx="18">
                  <c:v>144</c:v>
                </c:pt>
                <c:pt idx="19">
                  <c:v>432</c:v>
                </c:pt>
                <c:pt idx="20">
                  <c:v>288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2F8-479C-A575-4AAEF0676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04878801914502"/>
          <c:y val="1.3944704553246701E-2"/>
          <c:w val="4.5656525399635405E-2"/>
          <c:h val="0.277611565227115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STM - CYL. BLOCK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631747536837858E-3"/>
          <c:y val="0.15868187065630601"/>
          <c:w val="0.99772922210446058"/>
          <c:h val="0.6926447387978665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'Summary Mei 26 '!$B$18</c:f>
              <c:strCache>
                <c:ptCount val="1"/>
                <c:pt idx="0">
                  <c:v>CB 1 ( K1 )</c:v>
                </c:pt>
              </c:strCache>
            </c:strRef>
          </c:tx>
          <c:spPr>
            <a:solidFill>
              <a:schemeClr val="accent4"/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Dec'!$AD$18,'Summary Dec'!$AF$18,'Summary Dec'!$AH$18,'Summary Dec'!$AJ$18,'Summary Dec'!$AL$18,'Summary Dec'!$AN$18,'Summary Dec'!$AP$18,'Summary Dec'!$AR$18,'Summary Dec'!$AT$18,'Summary Dec'!$AV$18,'Summary Dec'!$AX$18,'Summary Dec'!$AZ$18,'S</c:f>
              <c:numCache>
                <c:formatCode>General</c:formatCode>
                <c:ptCount val="25"/>
                <c:pt idx="1">
                  <c:v>36</c:v>
                </c:pt>
                <c:pt idx="2">
                  <c:v>18</c:v>
                </c:pt>
                <c:pt idx="3">
                  <c:v>18</c:v>
                </c:pt>
                <c:pt idx="4">
                  <c:v>36</c:v>
                </c:pt>
                <c:pt idx="5">
                  <c:v>18</c:v>
                </c:pt>
                <c:pt idx="6">
                  <c:v>36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FFD-49B9-80B2-C4076EEF9ADF}"/>
            </c:ext>
          </c:extLst>
        </c:ser>
        <c:ser>
          <c:idx val="3"/>
          <c:order val="1"/>
          <c:tx>
            <c:strRef>
              <c:f>'Summary Mei 26 '!$B$19</c:f>
              <c:strCache>
                <c:ptCount val="1"/>
                <c:pt idx="0">
                  <c:v>CB 2 ( K2 )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Dec'!$AD$19,'Summary Dec'!$AF$19,'Summary Dec'!$AH$19,'Summary Dec'!$AJ$19,'Summary Dec'!$AL$19,'Summary Dec'!$AN$19,'Summary Dec'!$AP$19,'Summary Dec'!$AR$19,'Summary Dec'!$AT$19,'Summary Dec'!$AV$19,'Summary Dec'!$AX$19,'Summary Dec'!$AZ$19,'S</c:f>
              <c:numCache>
                <c:formatCode>General</c:formatCode>
                <c:ptCount val="25"/>
                <c:pt idx="0">
                  <c:v>342</c:v>
                </c:pt>
                <c:pt idx="1">
                  <c:v>270</c:v>
                </c:pt>
                <c:pt idx="2">
                  <c:v>414</c:v>
                </c:pt>
                <c:pt idx="3">
                  <c:v>306</c:v>
                </c:pt>
                <c:pt idx="4">
                  <c:v>432</c:v>
                </c:pt>
                <c:pt idx="5">
                  <c:v>396</c:v>
                </c:pt>
                <c:pt idx="6">
                  <c:v>288</c:v>
                </c:pt>
                <c:pt idx="7">
                  <c:v>396</c:v>
                </c:pt>
                <c:pt idx="8">
                  <c:v>306</c:v>
                </c:pt>
                <c:pt idx="9">
                  <c:v>90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FFD-49B9-80B2-C4076EEF9A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Dec'!$AD$20,'Summary Dec'!$AF$20,'Summary Dec'!$AH$20,'Summary Dec'!$AJ$20,'Summary Dec'!$AL$20,'Summary Dec'!$AN$20,'Summary Dec'!$AP$20,'Summary Dec'!$AR$20,'Summary Dec'!$AT$20,'Summary Dec'!$AV$20,'Summary Dec'!$AX$20,'Summary Dec'!$AZ$20,'S</c:f>
              <c:numCache>
                <c:formatCode>General</c:formatCode>
                <c:ptCount val="25"/>
                <c:pt idx="0">
                  <c:v>342</c:v>
                </c:pt>
                <c:pt idx="1">
                  <c:v>306</c:v>
                </c:pt>
                <c:pt idx="2">
                  <c:v>432</c:v>
                </c:pt>
                <c:pt idx="3">
                  <c:v>324</c:v>
                </c:pt>
                <c:pt idx="4">
                  <c:v>468</c:v>
                </c:pt>
                <c:pt idx="5">
                  <c:v>414</c:v>
                </c:pt>
                <c:pt idx="6">
                  <c:v>324</c:v>
                </c:pt>
                <c:pt idx="7">
                  <c:v>414</c:v>
                </c:pt>
                <c:pt idx="8">
                  <c:v>324</c:v>
                </c:pt>
                <c:pt idx="9">
                  <c:v>468</c:v>
                </c:pt>
                <c:pt idx="10">
                  <c:v>414</c:v>
                </c:pt>
                <c:pt idx="11">
                  <c:v>306</c:v>
                </c:pt>
                <c:pt idx="12">
                  <c:v>450</c:v>
                </c:pt>
                <c:pt idx="13">
                  <c:v>414</c:v>
                </c:pt>
                <c:pt idx="14">
                  <c:v>306</c:v>
                </c:pt>
                <c:pt idx="15">
                  <c:v>270</c:v>
                </c:pt>
                <c:pt idx="16">
                  <c:v>396</c:v>
                </c:pt>
                <c:pt idx="17">
                  <c:v>378</c:v>
                </c:pt>
                <c:pt idx="18">
                  <c:v>162</c:v>
                </c:pt>
                <c:pt idx="19">
                  <c:v>414</c:v>
                </c:pt>
                <c:pt idx="20">
                  <c:v>324</c:v>
                </c:pt>
                <c:pt idx="21">
                  <c:v>108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FFD-49B9-80B2-C4076EEF9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44520997375323"/>
          <c:y val="1.80543845353104E-2"/>
          <c:w val="0.31785351049868771"/>
          <c:h val="0.13596562032052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CYL 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3727677224144E-2"/>
          <c:y val="5.4902384985978658E-2"/>
          <c:w val="0.91202138897007823"/>
          <c:h val="0.83016827767389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Mei 26 '!$B$34</c:f>
              <c:strCache>
                <c:ptCount val="1"/>
                <c:pt idx="0">
                  <c:v>H1KW ( HC 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Dec'!$D$34,'Summary Dec'!$F$34,'Summary Dec'!$H$34,'Summary Dec'!$J$34,'Summary Dec'!$L$34,'Summary Dec'!$N$34,'Summary Dec'!$P$34,'Summary Dec'!$R$34,'Summary Dec'!$T$34,'Summary Dec'!$V$34,'Summary Dec'!$X$34,'Summary Dec'!$Z$34,'Summary Dec'!</c:f>
              <c:numCache>
                <c:formatCode>General</c:formatCode>
                <c:ptCount val="13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93F-45AA-BA55-BBFDB5103EBE}"/>
            </c:ext>
          </c:extLst>
        </c:ser>
        <c:ser>
          <c:idx val="1"/>
          <c:order val="1"/>
          <c:tx>
            <c:strRef>
              <c:f>'Summary Mei 26 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Dec'!$D$35,'Summary Dec'!$F$35,'Summary Dec'!$H$35,'Summary Dec'!$J$35,'Summary Dec'!$L$35,'Summary Dec'!$N$35,'Summary Dec'!$P$35,'Summary Dec'!$R$35,'Summary Dec'!$T$35,'Summary Dec'!$V$35,'Summary Dec'!$X$35,'Summary Dec'!$Z$35,'Summary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432</c:v>
                </c:pt>
                <c:pt idx="2">
                  <c:v>432</c:v>
                </c:pt>
                <c:pt idx="3">
                  <c:v>432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93F-45AA-BA55-BBFDB5103EBE}"/>
            </c:ext>
          </c:extLst>
        </c:ser>
        <c:ser>
          <c:idx val="2"/>
          <c:order val="2"/>
          <c:tx>
            <c:strRef>
              <c:f>'Summary Mei 26 '!$B$37</c:f>
              <c:strCache>
                <c:ptCount val="1"/>
                <c:pt idx="0">
                  <c:v>H2L ( HF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Dec'!$D$37,'Summary Dec'!$F$37,'Summary Dec'!$H$37,'Summary Dec'!$J$37,'Summary Dec'!$L$37,'Summary Dec'!$N$37,'Summary Dec'!$P$37,'Summary Dec'!$R$37,'Summary Dec'!$T$37,'Summary Dec'!$V$37,'Summary Dec'!$X$37,'Summary Dec'!$Z$37,'Summary Dec'!</c:f>
              <c:numCache>
                <c:formatCode>General</c:formatCode>
                <c:ptCount val="13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93F-45AA-BA55-BBFDB5103EBE}"/>
            </c:ext>
          </c:extLst>
        </c:ser>
        <c:ser>
          <c:idx val="3"/>
          <c:order val="3"/>
          <c:tx>
            <c:strRef>
              <c:f>'Summary Mei 26 '!$B$38</c:f>
              <c:strCache>
                <c:ptCount val="1"/>
                <c:pt idx="0">
                  <c:v>H2W ( HE 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Dec'!$D$38,'Summary Dec'!$F$38,'Summary Dec'!$H$38,'Summary Dec'!$J$38,'Summary Dec'!$L$38,'Summary Dec'!$N$38,'Summary Dec'!$P$38,'Summary Dec'!$R$38,'Summary Dec'!$T$38,'Summary Dec'!$V$38,'Summary Dec'!$X$38,'Summary Dec'!$Z$38,'Summary Dec'!</c:f>
              <c:numCache>
                <c:formatCode>General</c:formatCode>
                <c:ptCount val="13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93F-45AA-BA55-BBFDB5103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4"/>
          <c:order val="4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Dec'!$D$39,'Summary Dec'!$F$39,'Summary Dec'!$H$39,'Summary Dec'!$J$39,'Summary Dec'!$L$39,'Summary Dec'!$N$39,'Summary Dec'!$P$39,'Summary Dec'!$R$39,'Summary Dec'!$T$39,'Summary Dec'!$V$39,'Summary Dec'!$X$39,'Summary Dec'!$Z$39,'Summary Dec'!</c:f>
              <c:numCache>
                <c:formatCode>General</c:formatCode>
                <c:ptCount val="13"/>
                <c:pt idx="0">
                  <c:v>984</c:v>
                </c:pt>
                <c:pt idx="1">
                  <c:v>984</c:v>
                </c:pt>
                <c:pt idx="2">
                  <c:v>984</c:v>
                </c:pt>
                <c:pt idx="3">
                  <c:v>984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4-F93F-45AA-BA55-BBFDB5103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114651847135425"/>
          <c:y val="2.13412819499403E-2"/>
          <c:w val="0.39757669252303773"/>
          <c:h val="0.11220350363365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CAM SHAFT</a:t>
            </a:r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235671124282619E-2"/>
          <c:y val="0.17515470697010399"/>
          <c:w val="0.96327180034490523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v>no.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Dec'!$D$74,'Summary Dec'!$F$74,'Summary Dec'!$H$74,'Summary Dec'!$J$74,'Summary Dec'!$L$74,'Summary Dec'!$N$74,'Summary Dec'!$P$74,'Summary Dec'!$R$74,'Summary Dec'!$T$74,'Summary Dec'!$V$74,'Summary Dec'!$X$74,'Summary Dec'!$Z$74,'Summary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432-47B9-86CF-07C1F6AED27D}"/>
            </c:ext>
          </c:extLst>
        </c:ser>
        <c:ser>
          <c:idx val="1"/>
          <c:order val="1"/>
          <c:tx>
            <c:v>no.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Dec'!$D$75,'Summary Dec'!$F$75,'Summary Dec'!$H$75,'Summary Dec'!$J$75,'Summary Dec'!$L$75,'Summary Dec'!$N$75,'Summary Dec'!$P$75,'Summary Dec'!$R$75,'Summary Dec'!$T$75,'Summary Dec'!$V$75,'Summary Dec'!$X$75,'Summary Dec'!$Z$75,'Summary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432-47B9-86CF-07C1F6AED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Dec'!$D$76,'Summary Dec'!$F$76,'Summary Dec'!$H$76,'Summary Dec'!$J$76,'Summary Dec'!$L$76,'Summary Dec'!$N$76,'Summary Dec'!$P$76,'Summary Dec'!$R$76,'Summary Dec'!$T$76,'Summary Dec'!$V$76,'Summary Dec'!$X$76,'Summary Dec'!$Z$76,'Summary Dec'!</c:f>
              <c:numCache>
                <c:formatCode>General</c:formatCode>
                <c:ptCount val="25"/>
                <c:pt idx="0">
                  <c:v>768</c:v>
                </c:pt>
                <c:pt idx="1">
                  <c:v>576</c:v>
                </c:pt>
                <c:pt idx="2">
                  <c:v>960</c:v>
                </c:pt>
                <c:pt idx="3">
                  <c:v>576</c:v>
                </c:pt>
                <c:pt idx="4">
                  <c:v>960</c:v>
                </c:pt>
                <c:pt idx="5">
                  <c:v>768</c:v>
                </c:pt>
                <c:pt idx="6">
                  <c:v>576</c:v>
                </c:pt>
                <c:pt idx="7">
                  <c:v>960</c:v>
                </c:pt>
                <c:pt idx="8">
                  <c:v>576</c:v>
                </c:pt>
                <c:pt idx="9">
                  <c:v>960</c:v>
                </c:pt>
                <c:pt idx="10">
                  <c:v>768</c:v>
                </c:pt>
                <c:pt idx="11">
                  <c:v>576</c:v>
                </c:pt>
                <c:pt idx="12">
                  <c:v>960</c:v>
                </c:pt>
                <c:pt idx="13">
                  <c:v>768</c:v>
                </c:pt>
                <c:pt idx="14">
                  <c:v>576</c:v>
                </c:pt>
                <c:pt idx="15">
                  <c:v>576</c:v>
                </c:pt>
                <c:pt idx="16">
                  <c:v>768</c:v>
                </c:pt>
                <c:pt idx="17">
                  <c:v>768</c:v>
                </c:pt>
                <c:pt idx="18">
                  <c:v>384</c:v>
                </c:pt>
                <c:pt idx="19">
                  <c:v>768</c:v>
                </c:pt>
                <c:pt idx="20">
                  <c:v>768</c:v>
                </c:pt>
                <c:pt idx="21">
                  <c:v>192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432-47B9-86CF-07C1F6AED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987844896571839"/>
          <c:y val="2.8004698897532904E-2"/>
          <c:w val="0.28310913963694051"/>
          <c:h val="0.11940364694967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CYL HEAD</a:t>
            </a:r>
          </a:p>
        </c:rich>
      </c:tx>
      <c:layout>
        <c:manualLayout>
          <c:xMode val="edge"/>
          <c:yMode val="edge"/>
          <c:x val="0.14341271156916399"/>
          <c:y val="3.2945353516181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07836998440859E-4"/>
          <c:y val="0.17520239592723588"/>
          <c:w val="0.99954145976061437"/>
          <c:h val="0.567675679368209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Mei 26 '!$B$31</c:f>
              <c:strCache>
                <c:ptCount val="1"/>
                <c:pt idx="0">
                  <c:v>1TR-K L/PIPE (KJ)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Dec'!$AD$31,'Summary Dec'!$AF$31,'Summary Dec'!$AH$31,'Summary Dec'!$AJ$31,'Summary Dec'!$AL$31,'Summary Dec'!$AN$31,'Summary Dec'!$AP$31,'Summary Dec'!$AR$31,'Summary Dec'!$AT$31,'Summary Dec'!$AV$31,'Summary Dec'!$AX$31,'Summary Dec'!$AZ$31,'S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7B4-4CB4-BA19-9FD4FB60F07C}"/>
            </c:ext>
          </c:extLst>
        </c:ser>
        <c:ser>
          <c:idx val="1"/>
          <c:order val="1"/>
          <c:tx>
            <c:strRef>
              <c:f>'Summary Mei 26 '!$B$32</c:f>
              <c:strCache>
                <c:ptCount val="1"/>
                <c:pt idx="0">
                  <c:v>2TR-K L/PIPE (KR)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Dec'!$AD$32,'Summary Dec'!$AF$32,'Summary Dec'!$AH$32,'Summary Dec'!$AJ$32,'Summary Dec'!$AL$32,'Summary Dec'!$AN$32,'Summary Dec'!$AP$32,'Summary Dec'!$AR$32,'Summary Dec'!$AT$32,'Summary Dec'!$AV$32,'Summary Dec'!$AX$32,'Summary Dec'!$AZ$32,'S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7B4-4CB4-BA19-9FD4FB60F07C}"/>
            </c:ext>
          </c:extLst>
        </c:ser>
        <c:ser>
          <c:idx val="5"/>
          <c:order val="2"/>
          <c:tx>
            <c:strRef>
              <c:f>'Summary Mei 26 '!$B$33</c:f>
              <c:strCache>
                <c:ptCount val="1"/>
                <c:pt idx="0">
                  <c:v>H1KL ( K6 )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Dec'!$AD$33,'Summary Dec'!$AF$33,'Summary Dec'!$AH$33,'Summary Dec'!$AJ$33,'Summary Dec'!$AL$33,'Summary Dec'!$AN$33,'Summary Dec'!$AP$33,'Summary Dec'!$AR$33,'Summary Dec'!$AT$33,'Summary Dec'!$AV$33,'Summary Dec'!$AX$33,'Summary Dec'!$AZ$33,'S</c:f>
              <c:numCache>
                <c:formatCode>General</c:formatCode>
                <c:ptCount val="25"/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7B4-4CB4-BA19-9FD4FB60F07C}"/>
            </c:ext>
          </c:extLst>
        </c:ser>
        <c:ser>
          <c:idx val="2"/>
          <c:order val="3"/>
          <c:tx>
            <c:strRef>
              <c:f>'Summary Mei 26 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Dec'!$AD$35,'Summary Dec'!$AF$35,'Summary Dec'!$AH$35,'Summary Dec'!$AJ$35,'Summary Dec'!$AL$35,'Summary Dec'!$AN$35,'Summary Dec'!$AP$35,'Summary Dec'!$AR$35,'Summary Dec'!$AT$35,'Summary Dec'!$AV$35,'Summary Dec'!$AX$35,'Summary Dec'!$AZ$35,'S</c:f>
              <c:numCache>
                <c:formatCode>General</c:formatCode>
                <c:ptCount val="25"/>
                <c:pt idx="0">
                  <c:v>216</c:v>
                </c:pt>
                <c:pt idx="1">
                  <c:v>216</c:v>
                </c:pt>
                <c:pt idx="2">
                  <c:v>312</c:v>
                </c:pt>
                <c:pt idx="3">
                  <c:v>240</c:v>
                </c:pt>
                <c:pt idx="4">
                  <c:v>288</c:v>
                </c:pt>
                <c:pt idx="5">
                  <c:v>288</c:v>
                </c:pt>
                <c:pt idx="6">
                  <c:v>216</c:v>
                </c:pt>
                <c:pt idx="7">
                  <c:v>288</c:v>
                </c:pt>
                <c:pt idx="8">
                  <c:v>144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7B4-4CB4-BA19-9FD4FB60F07C}"/>
            </c:ext>
          </c:extLst>
        </c:ser>
        <c:ser>
          <c:idx val="4"/>
          <c:order val="4"/>
          <c:tx>
            <c:strRef>
              <c:f>'Summary Mei 26 '!$B$36</c:f>
              <c:strCache>
                <c:ptCount val="1"/>
                <c:pt idx="0">
                  <c:v>H2KL ( K8 )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('Summary Dec'!$AD$36,'Summary Dec'!$AF$36,'Summary Dec'!$AH$36,'Summary Dec'!$AJ$36,'Summary Dec'!$AL$36,'Summary Dec'!$AN$36,'Summary Dec'!$AP$36,'Summary Dec'!$AR$36,'Summary Dec'!$AT$36,'Summary Dec'!$AV$36,'Summary Dec'!$AX$36,'Summary Dec'!$AZ$36,'S</c:f>
              <c:numCache>
                <c:formatCode>General</c:formatCode>
                <c:ptCount val="25"/>
                <c:pt idx="0">
                  <c:v>72</c:v>
                </c:pt>
                <c:pt idx="1">
                  <c:v>72</c:v>
                </c:pt>
                <c:pt idx="2">
                  <c:v>120</c:v>
                </c:pt>
                <c:pt idx="3">
                  <c:v>72</c:v>
                </c:pt>
                <c:pt idx="4">
                  <c:v>144</c:v>
                </c:pt>
                <c:pt idx="5">
                  <c:v>96</c:v>
                </c:pt>
                <c:pt idx="6">
                  <c:v>72</c:v>
                </c:pt>
                <c:pt idx="7">
                  <c:v>120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7B4-4CB4-BA19-9FD4FB60F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3"/>
          <c:order val="5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Dec'!$AD$39,'Summary Dec'!$AF$39,'Summary Dec'!$AH$39,'Summary Dec'!$AJ$39,'Summary Dec'!$AL$39,'Summary Dec'!$AN$39,'Summary Dec'!$AP$39,'Summary Dec'!$AR$39,'Summary Dec'!$AT$39,'Summary Dec'!$AV$39,'Summary Dec'!$AX$39,'Summary Dec'!$AZ$39,'S</c:f>
              <c:numCache>
                <c:formatCode>General</c:formatCode>
                <c:ptCount val="25"/>
                <c:pt idx="0">
                  <c:v>288</c:v>
                </c:pt>
                <c:pt idx="1">
                  <c:v>312</c:v>
                </c:pt>
                <c:pt idx="2">
                  <c:v>456</c:v>
                </c:pt>
                <c:pt idx="3">
                  <c:v>336</c:v>
                </c:pt>
                <c:pt idx="4">
                  <c:v>456</c:v>
                </c:pt>
                <c:pt idx="5">
                  <c:v>408</c:v>
                </c:pt>
                <c:pt idx="6">
                  <c:v>312</c:v>
                </c:pt>
                <c:pt idx="7">
                  <c:v>432</c:v>
                </c:pt>
                <c:pt idx="8">
                  <c:v>288</c:v>
                </c:pt>
                <c:pt idx="9">
                  <c:v>504</c:v>
                </c:pt>
                <c:pt idx="10">
                  <c:v>408</c:v>
                </c:pt>
                <c:pt idx="11">
                  <c:v>312</c:v>
                </c:pt>
                <c:pt idx="12">
                  <c:v>432</c:v>
                </c:pt>
                <c:pt idx="13">
                  <c:v>408</c:v>
                </c:pt>
                <c:pt idx="14">
                  <c:v>336</c:v>
                </c:pt>
                <c:pt idx="15">
                  <c:v>240</c:v>
                </c:pt>
                <c:pt idx="16">
                  <c:v>384</c:v>
                </c:pt>
                <c:pt idx="17">
                  <c:v>408</c:v>
                </c:pt>
                <c:pt idx="18">
                  <c:v>144</c:v>
                </c:pt>
                <c:pt idx="19">
                  <c:v>432</c:v>
                </c:pt>
                <c:pt idx="20">
                  <c:v>312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5-B7B4-4CB4-BA19-9FD4FB60F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61434869604205"/>
          <c:y val="2.13412819499403E-2"/>
          <c:w val="0.60531692333635345"/>
          <c:h val="0.10533903508299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</a:t>
            </a:r>
            <a:r>
              <a:rPr lang="en-US" baseline="0"/>
              <a:t> - CYLINDER BLOCK</a:t>
            </a:r>
            <a:endParaRPr lang="en-US"/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1767493571309E-2"/>
          <c:y val="0.17515460457981111"/>
          <c:w val="0.9106846806971991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Mei 26 '!$B$16</c:f>
              <c:strCache>
                <c:ptCount val="1"/>
                <c:pt idx="0">
                  <c:v>CB1 ( CD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Dec'!$D$16,'Summary Dec'!$F$16,'Summary Dec'!$H$16,'Summary Dec'!$J$16,'Summary Dec'!$L$16,'Summary Dec'!$N$16,'Summary Dec'!$P$16,'Summary Dec'!$R$16,'Summary Dec'!$T$16,'Summary Dec'!$V$16,'Summary Dec'!$X$16,'Summary Dec'!$Z$16,'Summary Dec'!</c:f>
              <c:numCache>
                <c:formatCode>General</c:formatCode>
                <c:ptCount val="13"/>
                <c:pt idx="1">
                  <c:v>432</c:v>
                </c:pt>
                <c:pt idx="3">
                  <c:v>432</c:v>
                </c:pt>
                <c:pt idx="5">
                  <c:v>432</c:v>
                </c:pt>
                <c:pt idx="7">
                  <c:v>306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358-4BD5-931C-FDD249EE16FD}"/>
            </c:ext>
          </c:extLst>
        </c:ser>
        <c:ser>
          <c:idx val="1"/>
          <c:order val="1"/>
          <c:tx>
            <c:strRef>
              <c:f>'Summary Mei 26 '!$B$17</c:f>
              <c:strCache>
                <c:ptCount val="1"/>
                <c:pt idx="0">
                  <c:v>CB 2 ( CB 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Dec'!$D$17,'Summary Dec'!$F$17,'Summary Dec'!$H$17,'Summary Dec'!$J$17,'Summary Dec'!$L$17,'Summary Dec'!$N$17,'Summary Dec'!$P$17,'Summary Dec'!$R$17,'Summary Dec'!$T$17,'Summary Dec'!$V$17,'Summary Dec'!$X$17,'Summary Dec'!$Z$17,'Summary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288</c:v>
                </c:pt>
                <c:pt idx="2">
                  <c:v>432</c:v>
                </c:pt>
                <c:pt idx="4">
                  <c:v>864</c:v>
                </c:pt>
                <c:pt idx="6">
                  <c:v>612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C358-4BD5-931C-FDD249EE16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58-4BD5-931C-FDD249EE16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Dec'!$D$20,'Summary Dec'!$F$20,'Summary Dec'!$H$20,'Summary Dec'!$J$20,'Summary Dec'!$L$20,'Summary Dec'!$N$20,'Summary Dec'!$P$20,'Summary Dec'!$R$20,'Summary Dec'!$T$20,'Summary Dec'!$V$20,'Summary Dec'!$X$20,'Summary Dec'!$Z$20,'Summary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864</c:v>
                </c:pt>
                <c:pt idx="2">
                  <c:v>432</c:v>
                </c:pt>
                <c:pt idx="3">
                  <c:v>432</c:v>
                </c:pt>
                <c:pt idx="4">
                  <c:v>864</c:v>
                </c:pt>
                <c:pt idx="5">
                  <c:v>432</c:v>
                </c:pt>
                <c:pt idx="6">
                  <c:v>864</c:v>
                </c:pt>
                <c:pt idx="7">
                  <c:v>432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C358-4BD5-931C-FDD249EE1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034464036985685"/>
          <c:y val="1.1403531881647541E-2"/>
          <c:w val="0.45046277119180833"/>
          <c:h val="0.17245756756001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CRANKSHAFT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37632229416419E-2"/>
          <c:y val="0.15868187065630601"/>
          <c:w val="0.92076237255069959"/>
          <c:h val="0.69903825631407046"/>
        </c:manualLayout>
      </c:layout>
      <c:barChart>
        <c:barDir val="col"/>
        <c:grouping val="stacked"/>
        <c:varyColors val="0"/>
        <c:ser>
          <c:idx val="6"/>
          <c:order val="0"/>
          <c:tx>
            <c:v>2TR</c:v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Dec'!$D$51,'Summary Dec'!$F$51,'Summary Dec'!$H$51,'Summary Dec'!$J$51,'Summary Dec'!$L$51,'Summary Dec'!$N$51,'Summary Dec'!$P$51,'Summary Dec'!$R$51,'Summary Dec'!$T$51,'Summary Dec'!$V$51,'Summary Dec'!$X$51,'Summary Dec'!$Z$51,'Summary Dec'!</c:f>
              <c:numCache>
                <c:formatCode>General</c:formatCode>
                <c:ptCount val="13"/>
                <c:pt idx="0">
                  <c:v>624</c:v>
                </c:pt>
                <c:pt idx="1">
                  <c:v>624</c:v>
                </c:pt>
                <c:pt idx="2">
                  <c:v>624</c:v>
                </c:pt>
                <c:pt idx="3">
                  <c:v>624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5F9-4564-8EE3-B480B72808F7}"/>
            </c:ext>
          </c:extLst>
        </c:ser>
        <c:ser>
          <c:idx val="3"/>
          <c:order val="1"/>
          <c:tx>
            <c:v>1TR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Dec'!$D$50,'Summary Dec'!$F$50,'Summary Dec'!$H$50,'Summary Dec'!$J$50,'Summary Dec'!$L$50,'Summary Dec'!$N$50,'Summary Dec'!$P$50,'Summary Dec'!$R$50,'Summary Dec'!$T$50,'Summary Dec'!$V$50,'Summary Dec'!$X$50,'Summary Dec'!$Z$50,'Summary Dec'!</c:f>
              <c:numCache>
                <c:formatCode>General</c:formatCode>
                <c:ptCount val="13"/>
                <c:pt idx="0">
                  <c:v>336</c:v>
                </c:pt>
                <c:pt idx="1">
                  <c:v>384</c:v>
                </c:pt>
                <c:pt idx="2">
                  <c:v>336</c:v>
                </c:pt>
                <c:pt idx="3">
                  <c:v>384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5F9-4564-8EE3-B480B72808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Dec'!$D$54,'Summary Dec'!$F$54,'Summary Dec'!$H$54,'Summary Dec'!$J$54,'Summary Dec'!$L$54,'Summary Dec'!$N$54,'Summary Dec'!$P$54,'Summary Dec'!$R$54,'Summary Dec'!$T$54,'Summary Dec'!$V$54,'Summary Dec'!$X$54,'Summary Dec'!$Z$54,'Summary Dec'!</c:f>
              <c:numCache>
                <c:formatCode>General</c:formatCode>
                <c:ptCount val="13"/>
                <c:pt idx="0">
                  <c:v>960</c:v>
                </c:pt>
                <c:pt idx="1">
                  <c:v>1008</c:v>
                </c:pt>
                <c:pt idx="2">
                  <c:v>960</c:v>
                </c:pt>
                <c:pt idx="3">
                  <c:v>1008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55F9-4564-8EE3-B480B7280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28068027168103"/>
          <c:y val="1.14861563639961E-2"/>
          <c:w val="0.23847185611799901"/>
          <c:h val="0.1611085704302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CRANKSHAFT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4369864094079901E-3"/>
          <c:y val="0.15868203021201299"/>
          <c:w val="0.99212919218430995"/>
          <c:h val="0.70994571796035721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'Summary Juni 26'!$B$52</c:f>
              <c:strCache>
                <c:ptCount val="1"/>
                <c:pt idx="0">
                  <c:v>CR 1 ( K3 )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Dec'!$AD$52,'Summary Dec'!$AF$52,'Summary Dec'!$AH$52,'Summary Dec'!$AJ$52,'Summary Dec'!$AL$52,'Summary Dec'!$AN$52,'Summary Dec'!$AP$52,'Summary Dec'!$AR$52,'Summary Dec'!$AT$52,'Summary Dec'!$AV$52,'Summary Dec'!$AX$52,'Summary Dec'!$AZ$52,'S</c:f>
              <c:numCache>
                <c:formatCode>General</c:formatCode>
                <c:ptCount val="25"/>
                <c:pt idx="0">
                  <c:v>48</c:v>
                </c:pt>
                <c:pt idx="2">
                  <c:v>48</c:v>
                </c:pt>
                <c:pt idx="4">
                  <c:v>48</c:v>
                </c:pt>
                <c:pt idx="6">
                  <c:v>48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039-4635-9375-BAAFF66F326E}"/>
            </c:ext>
          </c:extLst>
        </c:ser>
        <c:ser>
          <c:idx val="0"/>
          <c:order val="1"/>
          <c:tx>
            <c:strRef>
              <c:f>'Summary Juni 26'!$B$53</c:f>
              <c:strCache>
                <c:ptCount val="1"/>
                <c:pt idx="0">
                  <c:v>CR 2 ( K4 )</c:v>
                </c:pt>
              </c:strCache>
            </c:strRef>
          </c:tx>
          <c:spPr>
            <a:ln w="3175" cap="rnd">
              <a:solidFill>
                <a:sysClr val="windowText" lastClr="000000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Dec'!$AD$53,'Summary Dec'!$AF$53,'Summary Dec'!$AH$53,'Summary Dec'!$AJ$53,'Summary Dec'!$AL$53,'Summary Dec'!$AN$53,'Summary Dec'!$AP$53,'Summary Dec'!$AR$53,'Summary Dec'!$AT$53,'Summary Dec'!$AV$53,'Summary Dec'!$AX$53,'Summary Dec'!$AZ$53,'S</c:f>
              <c:numCache>
                <c:formatCode>General</c:formatCode>
                <c:ptCount val="25"/>
                <c:pt idx="0">
                  <c:v>480</c:v>
                </c:pt>
                <c:pt idx="1">
                  <c:v>96</c:v>
                </c:pt>
                <c:pt idx="2">
                  <c:v>384</c:v>
                </c:pt>
                <c:pt idx="3">
                  <c:v>336</c:v>
                </c:pt>
                <c:pt idx="4">
                  <c:v>432</c:v>
                </c:pt>
                <c:pt idx="5">
                  <c:v>432</c:v>
                </c:pt>
                <c:pt idx="6">
                  <c:v>240</c:v>
                </c:pt>
                <c:pt idx="7">
                  <c:v>432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039-4635-9375-BAAFF66F3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1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Dec'!$AD$54,'Summary Dec'!$AF$54,'Summary Dec'!$AH$54,'Summary Dec'!$AJ$54,'Summary Dec'!$AL$54,'Summary Dec'!$AN$54,'Summary Dec'!$AP$54,'Summary Dec'!$AR$54,'Summary Dec'!$AT$54,'Summary Dec'!$AV$54,'Summary Dec'!$AX$54,'Summary Dec'!$AZ$54,'S</c:f>
              <c:numCache>
                <c:formatCode>General</c:formatCode>
                <c:ptCount val="25"/>
                <c:pt idx="0">
                  <c:v>528</c:v>
                </c:pt>
                <c:pt idx="1">
                  <c:v>96</c:v>
                </c:pt>
                <c:pt idx="2">
                  <c:v>432</c:v>
                </c:pt>
                <c:pt idx="3">
                  <c:v>336</c:v>
                </c:pt>
                <c:pt idx="4">
                  <c:v>480</c:v>
                </c:pt>
                <c:pt idx="5">
                  <c:v>432</c:v>
                </c:pt>
                <c:pt idx="6">
                  <c:v>288</c:v>
                </c:pt>
                <c:pt idx="7">
                  <c:v>432</c:v>
                </c:pt>
                <c:pt idx="8">
                  <c:v>336</c:v>
                </c:pt>
                <c:pt idx="9">
                  <c:v>432</c:v>
                </c:pt>
                <c:pt idx="10">
                  <c:v>432</c:v>
                </c:pt>
                <c:pt idx="11">
                  <c:v>288</c:v>
                </c:pt>
                <c:pt idx="12">
                  <c:v>480</c:v>
                </c:pt>
                <c:pt idx="13">
                  <c:v>384</c:v>
                </c:pt>
                <c:pt idx="14">
                  <c:v>336</c:v>
                </c:pt>
                <c:pt idx="15">
                  <c:v>288</c:v>
                </c:pt>
                <c:pt idx="16">
                  <c:v>384</c:v>
                </c:pt>
                <c:pt idx="17">
                  <c:v>384</c:v>
                </c:pt>
                <c:pt idx="18">
                  <c:v>144</c:v>
                </c:pt>
                <c:pt idx="19">
                  <c:v>432</c:v>
                </c:pt>
                <c:pt idx="20">
                  <c:v>288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039-4635-9375-BAAFF66F3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04878801914502"/>
          <c:y val="1.3944704553246701E-2"/>
          <c:w val="4.5656525399635405E-2"/>
          <c:h val="0.277611565227115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STM - CYL. BLOCK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631747536837858E-3"/>
          <c:y val="0.15868187065630601"/>
          <c:w val="0.99772922210446058"/>
          <c:h val="0.6926447387978665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'Summary Juni 26'!$B$18</c:f>
              <c:strCache>
                <c:ptCount val="1"/>
                <c:pt idx="0">
                  <c:v>CB 1 ( K1 )</c:v>
                </c:pt>
              </c:strCache>
            </c:strRef>
          </c:tx>
          <c:spPr>
            <a:solidFill>
              <a:schemeClr val="accent4"/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Dec'!$AD$18,'Summary Dec'!$AF$18,'Summary Dec'!$AH$18,'Summary Dec'!$AJ$18,'Summary Dec'!$AL$18,'Summary Dec'!$AN$18,'Summary Dec'!$AP$18,'Summary Dec'!$AR$18,'Summary Dec'!$AT$18,'Summary Dec'!$AV$18,'Summary Dec'!$AX$18,'Summary Dec'!$AZ$18,'S</c:f>
              <c:numCache>
                <c:formatCode>General</c:formatCode>
                <c:ptCount val="25"/>
                <c:pt idx="1">
                  <c:v>36</c:v>
                </c:pt>
                <c:pt idx="2">
                  <c:v>18</c:v>
                </c:pt>
                <c:pt idx="3">
                  <c:v>18</c:v>
                </c:pt>
                <c:pt idx="4">
                  <c:v>36</c:v>
                </c:pt>
                <c:pt idx="5">
                  <c:v>18</c:v>
                </c:pt>
                <c:pt idx="6">
                  <c:v>36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3E5-4BAA-BAD0-B1FE224CAE12}"/>
            </c:ext>
          </c:extLst>
        </c:ser>
        <c:ser>
          <c:idx val="3"/>
          <c:order val="1"/>
          <c:tx>
            <c:strRef>
              <c:f>'Summary Juni 26'!$B$19</c:f>
              <c:strCache>
                <c:ptCount val="1"/>
                <c:pt idx="0">
                  <c:v>CB 2 ( K2 )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Dec'!$AD$19,'Summary Dec'!$AF$19,'Summary Dec'!$AH$19,'Summary Dec'!$AJ$19,'Summary Dec'!$AL$19,'Summary Dec'!$AN$19,'Summary Dec'!$AP$19,'Summary Dec'!$AR$19,'Summary Dec'!$AT$19,'Summary Dec'!$AV$19,'Summary Dec'!$AX$19,'Summary Dec'!$AZ$19,'S</c:f>
              <c:numCache>
                <c:formatCode>General</c:formatCode>
                <c:ptCount val="25"/>
                <c:pt idx="0">
                  <c:v>342</c:v>
                </c:pt>
                <c:pt idx="1">
                  <c:v>270</c:v>
                </c:pt>
                <c:pt idx="2">
                  <c:v>414</c:v>
                </c:pt>
                <c:pt idx="3">
                  <c:v>306</c:v>
                </c:pt>
                <c:pt idx="4">
                  <c:v>432</c:v>
                </c:pt>
                <c:pt idx="5">
                  <c:v>396</c:v>
                </c:pt>
                <c:pt idx="6">
                  <c:v>288</c:v>
                </c:pt>
                <c:pt idx="7">
                  <c:v>396</c:v>
                </c:pt>
                <c:pt idx="8">
                  <c:v>306</c:v>
                </c:pt>
                <c:pt idx="9">
                  <c:v>90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3E5-4BAA-BAD0-B1FE224CA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Dec'!$AD$20,'Summary Dec'!$AF$20,'Summary Dec'!$AH$20,'Summary Dec'!$AJ$20,'Summary Dec'!$AL$20,'Summary Dec'!$AN$20,'Summary Dec'!$AP$20,'Summary Dec'!$AR$20,'Summary Dec'!$AT$20,'Summary Dec'!$AV$20,'Summary Dec'!$AX$20,'Summary Dec'!$AZ$20,'S</c:f>
              <c:numCache>
                <c:formatCode>General</c:formatCode>
                <c:ptCount val="25"/>
                <c:pt idx="0">
                  <c:v>342</c:v>
                </c:pt>
                <c:pt idx="1">
                  <c:v>306</c:v>
                </c:pt>
                <c:pt idx="2">
                  <c:v>432</c:v>
                </c:pt>
                <c:pt idx="3">
                  <c:v>324</c:v>
                </c:pt>
                <c:pt idx="4">
                  <c:v>468</c:v>
                </c:pt>
                <c:pt idx="5">
                  <c:v>414</c:v>
                </c:pt>
                <c:pt idx="6">
                  <c:v>324</c:v>
                </c:pt>
                <c:pt idx="7">
                  <c:v>414</c:v>
                </c:pt>
                <c:pt idx="8">
                  <c:v>324</c:v>
                </c:pt>
                <c:pt idx="9">
                  <c:v>468</c:v>
                </c:pt>
                <c:pt idx="10">
                  <c:v>414</c:v>
                </c:pt>
                <c:pt idx="11">
                  <c:v>306</c:v>
                </c:pt>
                <c:pt idx="12">
                  <c:v>450</c:v>
                </c:pt>
                <c:pt idx="13">
                  <c:v>414</c:v>
                </c:pt>
                <c:pt idx="14">
                  <c:v>306</c:v>
                </c:pt>
                <c:pt idx="15">
                  <c:v>270</c:v>
                </c:pt>
                <c:pt idx="16">
                  <c:v>396</c:v>
                </c:pt>
                <c:pt idx="17">
                  <c:v>378</c:v>
                </c:pt>
                <c:pt idx="18">
                  <c:v>162</c:v>
                </c:pt>
                <c:pt idx="19">
                  <c:v>414</c:v>
                </c:pt>
                <c:pt idx="20">
                  <c:v>324</c:v>
                </c:pt>
                <c:pt idx="21">
                  <c:v>108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13E5-4BAA-BAD0-B1FE224CA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44520997375323"/>
          <c:y val="1.80543845353104E-2"/>
          <c:w val="0.31785351049868771"/>
          <c:h val="0.13596562032052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CYL 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3727677224144E-2"/>
          <c:y val="5.4902384985978658E-2"/>
          <c:w val="0.91202138897007823"/>
          <c:h val="0.83016827767389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Juni 26'!$B$34</c:f>
              <c:strCache>
                <c:ptCount val="1"/>
                <c:pt idx="0">
                  <c:v>H1KW ( HC 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Dec'!$D$34,'Summary Dec'!$F$34,'Summary Dec'!$H$34,'Summary Dec'!$J$34,'Summary Dec'!$L$34,'Summary Dec'!$N$34,'Summary Dec'!$P$34,'Summary Dec'!$R$34,'Summary Dec'!$T$34,'Summary Dec'!$V$34,'Summary Dec'!$X$34,'Summary Dec'!$Z$34,'Summary Dec'!</c:f>
              <c:numCache>
                <c:formatCode>General</c:formatCode>
                <c:ptCount val="13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B83-434D-A815-98A14B43618C}"/>
            </c:ext>
          </c:extLst>
        </c:ser>
        <c:ser>
          <c:idx val="1"/>
          <c:order val="1"/>
          <c:tx>
            <c:strRef>
              <c:f>'Summary Juni 26'!$B$35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Dec'!$D$35,'Summary Dec'!$F$35,'Summary Dec'!$H$35,'Summary Dec'!$J$35,'Summary Dec'!$L$35,'Summary Dec'!$N$35,'Summary Dec'!$P$35,'Summary Dec'!$R$35,'Summary Dec'!$T$35,'Summary Dec'!$V$35,'Summary Dec'!$X$35,'Summary Dec'!$Z$35,'Summary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432</c:v>
                </c:pt>
                <c:pt idx="2">
                  <c:v>432</c:v>
                </c:pt>
                <c:pt idx="3">
                  <c:v>432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B83-434D-A815-98A14B43618C}"/>
            </c:ext>
          </c:extLst>
        </c:ser>
        <c:ser>
          <c:idx val="2"/>
          <c:order val="2"/>
          <c:tx>
            <c:strRef>
              <c:f>'Summary Juni 26'!$B$37</c:f>
              <c:strCache>
                <c:ptCount val="1"/>
                <c:pt idx="0">
                  <c:v>H2L ( HF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Dec'!$D$37,'Summary Dec'!$F$37,'Summary Dec'!$H$37,'Summary Dec'!$J$37,'Summary Dec'!$L$37,'Summary Dec'!$N$37,'Summary Dec'!$P$37,'Summary Dec'!$R$37,'Summary Dec'!$T$37,'Summary Dec'!$V$37,'Summary Dec'!$X$37,'Summary Dec'!$Z$37,'Summary Dec'!</c:f>
              <c:numCache>
                <c:formatCode>General</c:formatCode>
                <c:ptCount val="13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B83-434D-A815-98A14B43618C}"/>
            </c:ext>
          </c:extLst>
        </c:ser>
        <c:ser>
          <c:idx val="3"/>
          <c:order val="3"/>
          <c:tx>
            <c:strRef>
              <c:f>'Summary Juni 26'!$B$38</c:f>
              <c:strCache>
                <c:ptCount val="1"/>
                <c:pt idx="0">
                  <c:v>H2W ( HE 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Dec'!$D$38,'Summary Dec'!$F$38,'Summary Dec'!$H$38,'Summary Dec'!$J$38,'Summary Dec'!$L$38,'Summary Dec'!$N$38,'Summary Dec'!$P$38,'Summary Dec'!$R$38,'Summary Dec'!$T$38,'Summary Dec'!$V$38,'Summary Dec'!$X$38,'Summary Dec'!$Z$38,'Summary Dec'!</c:f>
              <c:numCache>
                <c:formatCode>General</c:formatCode>
                <c:ptCount val="13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B83-434D-A815-98A14B436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4"/>
          <c:order val="4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Dec'!$D$39,'Summary Dec'!$F$39,'Summary Dec'!$H$39,'Summary Dec'!$J$39,'Summary Dec'!$L$39,'Summary Dec'!$N$39,'Summary Dec'!$P$39,'Summary Dec'!$R$39,'Summary Dec'!$T$39,'Summary Dec'!$V$39,'Summary Dec'!$X$39,'Summary Dec'!$Z$39,'Summary Dec'!</c:f>
              <c:numCache>
                <c:formatCode>General</c:formatCode>
                <c:ptCount val="13"/>
                <c:pt idx="0">
                  <c:v>984</c:v>
                </c:pt>
                <c:pt idx="1">
                  <c:v>984</c:v>
                </c:pt>
                <c:pt idx="2">
                  <c:v>984</c:v>
                </c:pt>
                <c:pt idx="3">
                  <c:v>984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4-AB83-434D-A815-98A14B436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114651847135425"/>
          <c:y val="2.13412819499403E-2"/>
          <c:w val="0.39757669252303773"/>
          <c:h val="0.11220350363365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CAM SHAFT</a:t>
            </a:r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235671124282619E-2"/>
          <c:y val="0.17515470697010399"/>
          <c:w val="0.96327180034490523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v>no.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Dec'!$D$74,'Summary Dec'!$F$74,'Summary Dec'!$H$74,'Summary Dec'!$J$74,'Summary Dec'!$L$74,'Summary Dec'!$N$74,'Summary Dec'!$P$74,'Summary Dec'!$R$74,'Summary Dec'!$T$74,'Summary Dec'!$V$74,'Summary Dec'!$X$74,'Summary Dec'!$Z$74,'Summary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5BE-42ED-821F-1E66401CEA8A}"/>
            </c:ext>
          </c:extLst>
        </c:ser>
        <c:ser>
          <c:idx val="1"/>
          <c:order val="1"/>
          <c:tx>
            <c:v>no.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Dec'!$D$75,'Summary Dec'!$F$75,'Summary Dec'!$H$75,'Summary Dec'!$J$75,'Summary Dec'!$L$75,'Summary Dec'!$N$75,'Summary Dec'!$P$75,'Summary Dec'!$R$75,'Summary Dec'!$T$75,'Summary Dec'!$V$75,'Summary Dec'!$X$75,'Summary Dec'!$Z$75,'Summary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5BE-42ED-821F-1E66401CE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Dec'!$D$76,'Summary Dec'!$F$76,'Summary Dec'!$H$76,'Summary Dec'!$J$76,'Summary Dec'!$L$76,'Summary Dec'!$N$76,'Summary Dec'!$P$76,'Summary Dec'!$R$76,'Summary Dec'!$T$76,'Summary Dec'!$V$76,'Summary Dec'!$X$76,'Summary Dec'!$Z$76,'Summary Dec'!</c:f>
              <c:numCache>
                <c:formatCode>General</c:formatCode>
                <c:ptCount val="25"/>
                <c:pt idx="0">
                  <c:v>768</c:v>
                </c:pt>
                <c:pt idx="1">
                  <c:v>576</c:v>
                </c:pt>
                <c:pt idx="2">
                  <c:v>960</c:v>
                </c:pt>
                <c:pt idx="3">
                  <c:v>576</c:v>
                </c:pt>
                <c:pt idx="4">
                  <c:v>960</c:v>
                </c:pt>
                <c:pt idx="5">
                  <c:v>768</c:v>
                </c:pt>
                <c:pt idx="6">
                  <c:v>576</c:v>
                </c:pt>
                <c:pt idx="7">
                  <c:v>960</c:v>
                </c:pt>
                <c:pt idx="8">
                  <c:v>576</c:v>
                </c:pt>
                <c:pt idx="9">
                  <c:v>960</c:v>
                </c:pt>
                <c:pt idx="10">
                  <c:v>768</c:v>
                </c:pt>
                <c:pt idx="11">
                  <c:v>576</c:v>
                </c:pt>
                <c:pt idx="12">
                  <c:v>960</c:v>
                </c:pt>
                <c:pt idx="13">
                  <c:v>768</c:v>
                </c:pt>
                <c:pt idx="14">
                  <c:v>576</c:v>
                </c:pt>
                <c:pt idx="15">
                  <c:v>576</c:v>
                </c:pt>
                <c:pt idx="16">
                  <c:v>768</c:v>
                </c:pt>
                <c:pt idx="17">
                  <c:v>768</c:v>
                </c:pt>
                <c:pt idx="18">
                  <c:v>384</c:v>
                </c:pt>
                <c:pt idx="19">
                  <c:v>768</c:v>
                </c:pt>
                <c:pt idx="20">
                  <c:v>768</c:v>
                </c:pt>
                <c:pt idx="21">
                  <c:v>192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05BE-42ED-821F-1E66401CE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987844896571839"/>
          <c:y val="2.8004698897532904E-2"/>
          <c:w val="0.28310913963694051"/>
          <c:h val="0.11940364694967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CYL HEAD</a:t>
            </a:r>
          </a:p>
        </c:rich>
      </c:tx>
      <c:layout>
        <c:manualLayout>
          <c:xMode val="edge"/>
          <c:yMode val="edge"/>
          <c:x val="0.14341271156916399"/>
          <c:y val="3.2945353516181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07836998440859E-4"/>
          <c:y val="0.17520239592723588"/>
          <c:w val="0.99954145976061437"/>
          <c:h val="0.567675679368209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Juni 26'!$B$31</c:f>
              <c:strCache>
                <c:ptCount val="1"/>
                <c:pt idx="0">
                  <c:v>1TR-K L/PIPE (KJ)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Dec'!$AD$31,'Summary Dec'!$AF$31,'Summary Dec'!$AH$31,'Summary Dec'!$AJ$31,'Summary Dec'!$AL$31,'Summary Dec'!$AN$31,'Summary Dec'!$AP$31,'Summary Dec'!$AR$31,'Summary Dec'!$AT$31,'Summary Dec'!$AV$31,'Summary Dec'!$AX$31,'Summary Dec'!$AZ$31,'S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1AE-4A6B-A111-7E7EF886A0BE}"/>
            </c:ext>
          </c:extLst>
        </c:ser>
        <c:ser>
          <c:idx val="1"/>
          <c:order val="1"/>
          <c:tx>
            <c:strRef>
              <c:f>'Summary Juni 26'!$B$32</c:f>
              <c:strCache>
                <c:ptCount val="1"/>
                <c:pt idx="0">
                  <c:v>2TR-K L/PIPE (KR)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Dec'!$AD$32,'Summary Dec'!$AF$32,'Summary Dec'!$AH$32,'Summary Dec'!$AJ$32,'Summary Dec'!$AL$32,'Summary Dec'!$AN$32,'Summary Dec'!$AP$32,'Summary Dec'!$AR$32,'Summary Dec'!$AT$32,'Summary Dec'!$AV$32,'Summary Dec'!$AX$32,'Summary Dec'!$AZ$32,'S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1AE-4A6B-A111-7E7EF886A0BE}"/>
            </c:ext>
          </c:extLst>
        </c:ser>
        <c:ser>
          <c:idx val="5"/>
          <c:order val="2"/>
          <c:tx>
            <c:strRef>
              <c:f>'Summary Juni 26'!$B$33</c:f>
              <c:strCache>
                <c:ptCount val="1"/>
                <c:pt idx="0">
                  <c:v>H1KL ( K6 )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Dec'!$AD$33,'Summary Dec'!$AF$33,'Summary Dec'!$AH$33,'Summary Dec'!$AJ$33,'Summary Dec'!$AL$33,'Summary Dec'!$AN$33,'Summary Dec'!$AP$33,'Summary Dec'!$AR$33,'Summary Dec'!$AT$33,'Summary Dec'!$AV$33,'Summary Dec'!$AX$33,'Summary Dec'!$AZ$33,'S</c:f>
              <c:numCache>
                <c:formatCode>General</c:formatCode>
                <c:ptCount val="25"/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1AE-4A6B-A111-7E7EF886A0BE}"/>
            </c:ext>
          </c:extLst>
        </c:ser>
        <c:ser>
          <c:idx val="2"/>
          <c:order val="3"/>
          <c:tx>
            <c:strRef>
              <c:f>'Summary Juni 26'!$B$35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Dec'!$AD$35,'Summary Dec'!$AF$35,'Summary Dec'!$AH$35,'Summary Dec'!$AJ$35,'Summary Dec'!$AL$35,'Summary Dec'!$AN$35,'Summary Dec'!$AP$35,'Summary Dec'!$AR$35,'Summary Dec'!$AT$35,'Summary Dec'!$AV$35,'Summary Dec'!$AX$35,'Summary Dec'!$AZ$35,'S</c:f>
              <c:numCache>
                <c:formatCode>General</c:formatCode>
                <c:ptCount val="25"/>
                <c:pt idx="0">
                  <c:v>216</c:v>
                </c:pt>
                <c:pt idx="1">
                  <c:v>216</c:v>
                </c:pt>
                <c:pt idx="2">
                  <c:v>312</c:v>
                </c:pt>
                <c:pt idx="3">
                  <c:v>240</c:v>
                </c:pt>
                <c:pt idx="4">
                  <c:v>288</c:v>
                </c:pt>
                <c:pt idx="5">
                  <c:v>288</c:v>
                </c:pt>
                <c:pt idx="6">
                  <c:v>216</c:v>
                </c:pt>
                <c:pt idx="7">
                  <c:v>288</c:v>
                </c:pt>
                <c:pt idx="8">
                  <c:v>144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1AE-4A6B-A111-7E7EF886A0BE}"/>
            </c:ext>
          </c:extLst>
        </c:ser>
        <c:ser>
          <c:idx val="4"/>
          <c:order val="4"/>
          <c:tx>
            <c:strRef>
              <c:f>'Summary Juni 26'!$B$36</c:f>
              <c:strCache>
                <c:ptCount val="1"/>
                <c:pt idx="0">
                  <c:v>H2KL ( K8 )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('Summary Dec'!$AD$36,'Summary Dec'!$AF$36,'Summary Dec'!$AH$36,'Summary Dec'!$AJ$36,'Summary Dec'!$AL$36,'Summary Dec'!$AN$36,'Summary Dec'!$AP$36,'Summary Dec'!$AR$36,'Summary Dec'!$AT$36,'Summary Dec'!$AV$36,'Summary Dec'!$AX$36,'Summary Dec'!$AZ$36,'S</c:f>
              <c:numCache>
                <c:formatCode>General</c:formatCode>
                <c:ptCount val="25"/>
                <c:pt idx="0">
                  <c:v>72</c:v>
                </c:pt>
                <c:pt idx="1">
                  <c:v>72</c:v>
                </c:pt>
                <c:pt idx="2">
                  <c:v>120</c:v>
                </c:pt>
                <c:pt idx="3">
                  <c:v>72</c:v>
                </c:pt>
                <c:pt idx="4">
                  <c:v>144</c:v>
                </c:pt>
                <c:pt idx="5">
                  <c:v>96</c:v>
                </c:pt>
                <c:pt idx="6">
                  <c:v>72</c:v>
                </c:pt>
                <c:pt idx="7">
                  <c:v>120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1AE-4A6B-A111-7E7EF886A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3"/>
          <c:order val="5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Dec'!$AD$39,'Summary Dec'!$AF$39,'Summary Dec'!$AH$39,'Summary Dec'!$AJ$39,'Summary Dec'!$AL$39,'Summary Dec'!$AN$39,'Summary Dec'!$AP$39,'Summary Dec'!$AR$39,'Summary Dec'!$AT$39,'Summary Dec'!$AV$39,'Summary Dec'!$AX$39,'Summary Dec'!$AZ$39,'S</c:f>
              <c:numCache>
                <c:formatCode>General</c:formatCode>
                <c:ptCount val="25"/>
                <c:pt idx="0">
                  <c:v>288</c:v>
                </c:pt>
                <c:pt idx="1">
                  <c:v>312</c:v>
                </c:pt>
                <c:pt idx="2">
                  <c:v>456</c:v>
                </c:pt>
                <c:pt idx="3">
                  <c:v>336</c:v>
                </c:pt>
                <c:pt idx="4">
                  <c:v>456</c:v>
                </c:pt>
                <c:pt idx="5">
                  <c:v>408</c:v>
                </c:pt>
                <c:pt idx="6">
                  <c:v>312</c:v>
                </c:pt>
                <c:pt idx="7">
                  <c:v>432</c:v>
                </c:pt>
                <c:pt idx="8">
                  <c:v>288</c:v>
                </c:pt>
                <c:pt idx="9">
                  <c:v>504</c:v>
                </c:pt>
                <c:pt idx="10">
                  <c:v>408</c:v>
                </c:pt>
                <c:pt idx="11">
                  <c:v>312</c:v>
                </c:pt>
                <c:pt idx="12">
                  <c:v>432</c:v>
                </c:pt>
                <c:pt idx="13">
                  <c:v>408</c:v>
                </c:pt>
                <c:pt idx="14">
                  <c:v>336</c:v>
                </c:pt>
                <c:pt idx="15">
                  <c:v>240</c:v>
                </c:pt>
                <c:pt idx="16">
                  <c:v>384</c:v>
                </c:pt>
                <c:pt idx="17">
                  <c:v>408</c:v>
                </c:pt>
                <c:pt idx="18">
                  <c:v>144</c:v>
                </c:pt>
                <c:pt idx="19">
                  <c:v>432</c:v>
                </c:pt>
                <c:pt idx="20">
                  <c:v>312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5-A1AE-4A6B-A111-7E7EF886A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61434869604205"/>
          <c:y val="2.13412819499403E-2"/>
          <c:w val="0.60531692333635345"/>
          <c:h val="0.10533903508299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</a:t>
            </a:r>
            <a:r>
              <a:rPr lang="en-US" baseline="0"/>
              <a:t> - CYLINDER BLOCK</a:t>
            </a:r>
            <a:endParaRPr lang="en-US"/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1767493571309E-2"/>
          <c:y val="0.17515460457981111"/>
          <c:w val="0.9106846806971991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Juni 26'!$B$16</c:f>
              <c:strCache>
                <c:ptCount val="1"/>
                <c:pt idx="0">
                  <c:v>CB1 ( CD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Dec'!$D$16,'Summary Dec'!$F$16,'Summary Dec'!$H$16,'Summary Dec'!$J$16,'Summary Dec'!$L$16,'Summary Dec'!$N$16,'Summary Dec'!$P$16,'Summary Dec'!$R$16,'Summary Dec'!$T$16,'Summary Dec'!$V$16,'Summary Dec'!$X$16,'Summary Dec'!$Z$16,'Summary Dec'!</c:f>
              <c:numCache>
                <c:formatCode>General</c:formatCode>
                <c:ptCount val="13"/>
                <c:pt idx="1">
                  <c:v>432</c:v>
                </c:pt>
                <c:pt idx="3">
                  <c:v>432</c:v>
                </c:pt>
                <c:pt idx="5">
                  <c:v>432</c:v>
                </c:pt>
                <c:pt idx="7">
                  <c:v>306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EB9-4B0E-8756-4C316CBDAF81}"/>
            </c:ext>
          </c:extLst>
        </c:ser>
        <c:ser>
          <c:idx val="1"/>
          <c:order val="1"/>
          <c:tx>
            <c:strRef>
              <c:f>'Summary Juni 26'!$B$17</c:f>
              <c:strCache>
                <c:ptCount val="1"/>
                <c:pt idx="0">
                  <c:v>CB 2 ( CB 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Dec'!$D$17,'Summary Dec'!$F$17,'Summary Dec'!$H$17,'Summary Dec'!$J$17,'Summary Dec'!$L$17,'Summary Dec'!$N$17,'Summary Dec'!$P$17,'Summary Dec'!$R$17,'Summary Dec'!$T$17,'Summary Dec'!$V$17,'Summary Dec'!$X$17,'Summary Dec'!$Z$17,'Summary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288</c:v>
                </c:pt>
                <c:pt idx="2">
                  <c:v>432</c:v>
                </c:pt>
                <c:pt idx="4">
                  <c:v>864</c:v>
                </c:pt>
                <c:pt idx="6">
                  <c:v>612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EB9-4B0E-8756-4C316CBDAF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B9-4B0E-8756-4C316CBDAF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Dec'!$D$20,'Summary Dec'!$F$20,'Summary Dec'!$H$20,'Summary Dec'!$J$20,'Summary Dec'!$L$20,'Summary Dec'!$N$20,'Summary Dec'!$P$20,'Summary Dec'!$R$20,'Summary Dec'!$T$20,'Summary Dec'!$V$20,'Summary Dec'!$X$20,'Summary Dec'!$Z$20,'Summary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864</c:v>
                </c:pt>
                <c:pt idx="2">
                  <c:v>432</c:v>
                </c:pt>
                <c:pt idx="3">
                  <c:v>432</c:v>
                </c:pt>
                <c:pt idx="4">
                  <c:v>864</c:v>
                </c:pt>
                <c:pt idx="5">
                  <c:v>432</c:v>
                </c:pt>
                <c:pt idx="6">
                  <c:v>864</c:v>
                </c:pt>
                <c:pt idx="7">
                  <c:v>432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1EB9-4B0E-8756-4C316CBDA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034464036985685"/>
          <c:y val="1.1403531881647541E-2"/>
          <c:w val="0.45046277119180833"/>
          <c:h val="0.17245756756001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CRANKSHAFT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37632229416419E-2"/>
          <c:y val="0.15868187065630601"/>
          <c:w val="0.92076237255069959"/>
          <c:h val="0.69903825631407046"/>
        </c:manualLayout>
      </c:layout>
      <c:barChart>
        <c:barDir val="col"/>
        <c:grouping val="stacked"/>
        <c:varyColors val="0"/>
        <c:ser>
          <c:idx val="6"/>
          <c:order val="0"/>
          <c:tx>
            <c:v>2TR</c:v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Dec'!$D$51,'Summary Dec'!$F$51,'Summary Dec'!$H$51,'Summary Dec'!$J$51,'Summary Dec'!$L$51,'Summary Dec'!$N$51,'Summary Dec'!$P$51,'Summary Dec'!$R$51,'Summary Dec'!$T$51,'Summary Dec'!$V$51,'Summary Dec'!$X$51,'Summary Dec'!$Z$51,'Summary Dec'!</c:f>
              <c:numCache>
                <c:formatCode>General</c:formatCode>
                <c:ptCount val="13"/>
                <c:pt idx="0">
                  <c:v>624</c:v>
                </c:pt>
                <c:pt idx="1">
                  <c:v>624</c:v>
                </c:pt>
                <c:pt idx="2">
                  <c:v>624</c:v>
                </c:pt>
                <c:pt idx="3">
                  <c:v>624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982-4A49-A81E-031CA2272DE5}"/>
            </c:ext>
          </c:extLst>
        </c:ser>
        <c:ser>
          <c:idx val="3"/>
          <c:order val="1"/>
          <c:tx>
            <c:v>1TR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Dec'!$D$50,'Summary Dec'!$F$50,'Summary Dec'!$H$50,'Summary Dec'!$J$50,'Summary Dec'!$L$50,'Summary Dec'!$N$50,'Summary Dec'!$P$50,'Summary Dec'!$R$50,'Summary Dec'!$T$50,'Summary Dec'!$V$50,'Summary Dec'!$X$50,'Summary Dec'!$Z$50,'Summary Dec'!</c:f>
              <c:numCache>
                <c:formatCode>General</c:formatCode>
                <c:ptCount val="13"/>
                <c:pt idx="0">
                  <c:v>336</c:v>
                </c:pt>
                <c:pt idx="1">
                  <c:v>384</c:v>
                </c:pt>
                <c:pt idx="2">
                  <c:v>336</c:v>
                </c:pt>
                <c:pt idx="3">
                  <c:v>384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982-4A49-A81E-031CA2272D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Dec'!$D$54,'Summary Dec'!$F$54,'Summary Dec'!$H$54,'Summary Dec'!$J$54,'Summary Dec'!$L$54,'Summary Dec'!$N$54,'Summary Dec'!$P$54,'Summary Dec'!$R$54,'Summary Dec'!$T$54,'Summary Dec'!$V$54,'Summary Dec'!$X$54,'Summary Dec'!$Z$54,'Summary Dec'!</c:f>
              <c:numCache>
                <c:formatCode>General</c:formatCode>
                <c:ptCount val="13"/>
                <c:pt idx="0">
                  <c:v>960</c:v>
                </c:pt>
                <c:pt idx="1">
                  <c:v>1008</c:v>
                </c:pt>
                <c:pt idx="2">
                  <c:v>960</c:v>
                </c:pt>
                <c:pt idx="3">
                  <c:v>1008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2982-4A49-A81E-031CA2272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28068027168103"/>
          <c:y val="1.14861563639961E-2"/>
          <c:w val="0.23847185611799901"/>
          <c:h val="0.1611085704302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CRANKSHAFT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4369864094079901E-3"/>
          <c:y val="0.15868203021201299"/>
          <c:w val="0.99212919218430995"/>
          <c:h val="0.70994571796035721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'Summary Juli 26'!$B$52</c:f>
              <c:strCache>
                <c:ptCount val="1"/>
                <c:pt idx="0">
                  <c:v>CR 1 ( K3 )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Dec'!$AD$52,'Summary Dec'!$AF$52,'Summary Dec'!$AH$52,'Summary Dec'!$AJ$52,'Summary Dec'!$AL$52,'Summary Dec'!$AN$52,'Summary Dec'!$AP$52,'Summary Dec'!$AR$52,'Summary Dec'!$AT$52,'Summary Dec'!$AV$52,'Summary Dec'!$AX$52,'Summary Dec'!$AZ$52,'S</c:f>
              <c:numCache>
                <c:formatCode>General</c:formatCode>
                <c:ptCount val="25"/>
                <c:pt idx="0">
                  <c:v>48</c:v>
                </c:pt>
                <c:pt idx="2">
                  <c:v>48</c:v>
                </c:pt>
                <c:pt idx="4">
                  <c:v>48</c:v>
                </c:pt>
                <c:pt idx="6">
                  <c:v>48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530-4804-A7AF-6DC536DCEAF2}"/>
            </c:ext>
          </c:extLst>
        </c:ser>
        <c:ser>
          <c:idx val="0"/>
          <c:order val="1"/>
          <c:tx>
            <c:strRef>
              <c:f>'Summary Juli 26'!$B$53</c:f>
              <c:strCache>
                <c:ptCount val="1"/>
                <c:pt idx="0">
                  <c:v>CR 2 ( K4 )</c:v>
                </c:pt>
              </c:strCache>
            </c:strRef>
          </c:tx>
          <c:spPr>
            <a:ln w="3175" cap="rnd">
              <a:solidFill>
                <a:sysClr val="windowText" lastClr="000000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Dec'!$AD$53,'Summary Dec'!$AF$53,'Summary Dec'!$AH$53,'Summary Dec'!$AJ$53,'Summary Dec'!$AL$53,'Summary Dec'!$AN$53,'Summary Dec'!$AP$53,'Summary Dec'!$AR$53,'Summary Dec'!$AT$53,'Summary Dec'!$AV$53,'Summary Dec'!$AX$53,'Summary Dec'!$AZ$53,'S</c:f>
              <c:numCache>
                <c:formatCode>General</c:formatCode>
                <c:ptCount val="25"/>
                <c:pt idx="0">
                  <c:v>480</c:v>
                </c:pt>
                <c:pt idx="1">
                  <c:v>96</c:v>
                </c:pt>
                <c:pt idx="2">
                  <c:v>384</c:v>
                </c:pt>
                <c:pt idx="3">
                  <c:v>336</c:v>
                </c:pt>
                <c:pt idx="4">
                  <c:v>432</c:v>
                </c:pt>
                <c:pt idx="5">
                  <c:v>432</c:v>
                </c:pt>
                <c:pt idx="6">
                  <c:v>240</c:v>
                </c:pt>
                <c:pt idx="7">
                  <c:v>432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530-4804-A7AF-6DC536DCE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1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Dec'!$AD$54,'Summary Dec'!$AF$54,'Summary Dec'!$AH$54,'Summary Dec'!$AJ$54,'Summary Dec'!$AL$54,'Summary Dec'!$AN$54,'Summary Dec'!$AP$54,'Summary Dec'!$AR$54,'Summary Dec'!$AT$54,'Summary Dec'!$AV$54,'Summary Dec'!$AX$54,'Summary Dec'!$AZ$54,'S</c:f>
              <c:numCache>
                <c:formatCode>General</c:formatCode>
                <c:ptCount val="25"/>
                <c:pt idx="0">
                  <c:v>528</c:v>
                </c:pt>
                <c:pt idx="1">
                  <c:v>96</c:v>
                </c:pt>
                <c:pt idx="2">
                  <c:v>432</c:v>
                </c:pt>
                <c:pt idx="3">
                  <c:v>336</c:v>
                </c:pt>
                <c:pt idx="4">
                  <c:v>480</c:v>
                </c:pt>
                <c:pt idx="5">
                  <c:v>432</c:v>
                </c:pt>
                <c:pt idx="6">
                  <c:v>288</c:v>
                </c:pt>
                <c:pt idx="7">
                  <c:v>432</c:v>
                </c:pt>
                <c:pt idx="8">
                  <c:v>336</c:v>
                </c:pt>
                <c:pt idx="9">
                  <c:v>432</c:v>
                </c:pt>
                <c:pt idx="10">
                  <c:v>432</c:v>
                </c:pt>
                <c:pt idx="11">
                  <c:v>288</c:v>
                </c:pt>
                <c:pt idx="12">
                  <c:v>480</c:v>
                </c:pt>
                <c:pt idx="13">
                  <c:v>384</c:v>
                </c:pt>
                <c:pt idx="14">
                  <c:v>336</c:v>
                </c:pt>
                <c:pt idx="15">
                  <c:v>288</c:v>
                </c:pt>
                <c:pt idx="16">
                  <c:v>384</c:v>
                </c:pt>
                <c:pt idx="17">
                  <c:v>384</c:v>
                </c:pt>
                <c:pt idx="18">
                  <c:v>144</c:v>
                </c:pt>
                <c:pt idx="19">
                  <c:v>432</c:v>
                </c:pt>
                <c:pt idx="20">
                  <c:v>288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530-4804-A7AF-6DC536DCE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04878801914502"/>
          <c:y val="1.3944704553246701E-2"/>
          <c:w val="4.5656525399635405E-2"/>
          <c:h val="0.277611565227115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STM - CYL. BLOCK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631747536837858E-3"/>
          <c:y val="0.15868187065630601"/>
          <c:w val="0.99772922210446058"/>
          <c:h val="0.6926447387978665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'Summary Juli 26'!$B$18</c:f>
              <c:strCache>
                <c:ptCount val="1"/>
                <c:pt idx="0">
                  <c:v>CB 1 ( K1 )</c:v>
                </c:pt>
              </c:strCache>
            </c:strRef>
          </c:tx>
          <c:spPr>
            <a:solidFill>
              <a:schemeClr val="accent4"/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Dec'!$AD$18,'Summary Dec'!$AF$18,'Summary Dec'!$AH$18,'Summary Dec'!$AJ$18,'Summary Dec'!$AL$18,'Summary Dec'!$AN$18,'Summary Dec'!$AP$18,'Summary Dec'!$AR$18,'Summary Dec'!$AT$18,'Summary Dec'!$AV$18,'Summary Dec'!$AX$18,'Summary Dec'!$AZ$18,'S</c:f>
              <c:numCache>
                <c:formatCode>General</c:formatCode>
                <c:ptCount val="25"/>
                <c:pt idx="1">
                  <c:v>36</c:v>
                </c:pt>
                <c:pt idx="2">
                  <c:v>18</c:v>
                </c:pt>
                <c:pt idx="3">
                  <c:v>18</c:v>
                </c:pt>
                <c:pt idx="4">
                  <c:v>36</c:v>
                </c:pt>
                <c:pt idx="5">
                  <c:v>18</c:v>
                </c:pt>
                <c:pt idx="6">
                  <c:v>36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86E-4AD8-A063-E86A20C504E4}"/>
            </c:ext>
          </c:extLst>
        </c:ser>
        <c:ser>
          <c:idx val="3"/>
          <c:order val="1"/>
          <c:tx>
            <c:strRef>
              <c:f>'Summary Juli 26'!$B$19</c:f>
              <c:strCache>
                <c:ptCount val="1"/>
                <c:pt idx="0">
                  <c:v>CB 2 ( K2 )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Dec'!$AD$19,'Summary Dec'!$AF$19,'Summary Dec'!$AH$19,'Summary Dec'!$AJ$19,'Summary Dec'!$AL$19,'Summary Dec'!$AN$19,'Summary Dec'!$AP$19,'Summary Dec'!$AR$19,'Summary Dec'!$AT$19,'Summary Dec'!$AV$19,'Summary Dec'!$AX$19,'Summary Dec'!$AZ$19,'S</c:f>
              <c:numCache>
                <c:formatCode>General</c:formatCode>
                <c:ptCount val="25"/>
                <c:pt idx="0">
                  <c:v>342</c:v>
                </c:pt>
                <c:pt idx="1">
                  <c:v>270</c:v>
                </c:pt>
                <c:pt idx="2">
                  <c:v>414</c:v>
                </c:pt>
                <c:pt idx="3">
                  <c:v>306</c:v>
                </c:pt>
                <c:pt idx="4">
                  <c:v>432</c:v>
                </c:pt>
                <c:pt idx="5">
                  <c:v>396</c:v>
                </c:pt>
                <c:pt idx="6">
                  <c:v>288</c:v>
                </c:pt>
                <c:pt idx="7">
                  <c:v>396</c:v>
                </c:pt>
                <c:pt idx="8">
                  <c:v>306</c:v>
                </c:pt>
                <c:pt idx="9">
                  <c:v>90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86E-4AD8-A063-E86A20C504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Dec'!$AD$20,'Summary Dec'!$AF$20,'Summary Dec'!$AH$20,'Summary Dec'!$AJ$20,'Summary Dec'!$AL$20,'Summary Dec'!$AN$20,'Summary Dec'!$AP$20,'Summary Dec'!$AR$20,'Summary Dec'!$AT$20,'Summary Dec'!$AV$20,'Summary Dec'!$AX$20,'Summary Dec'!$AZ$20,'S</c:f>
              <c:numCache>
                <c:formatCode>General</c:formatCode>
                <c:ptCount val="25"/>
                <c:pt idx="0">
                  <c:v>342</c:v>
                </c:pt>
                <c:pt idx="1">
                  <c:v>306</c:v>
                </c:pt>
                <c:pt idx="2">
                  <c:v>432</c:v>
                </c:pt>
                <c:pt idx="3">
                  <c:v>324</c:v>
                </c:pt>
                <c:pt idx="4">
                  <c:v>468</c:v>
                </c:pt>
                <c:pt idx="5">
                  <c:v>414</c:v>
                </c:pt>
                <c:pt idx="6">
                  <c:v>324</c:v>
                </c:pt>
                <c:pt idx="7">
                  <c:v>414</c:v>
                </c:pt>
                <c:pt idx="8">
                  <c:v>324</c:v>
                </c:pt>
                <c:pt idx="9">
                  <c:v>468</c:v>
                </c:pt>
                <c:pt idx="10">
                  <c:v>414</c:v>
                </c:pt>
                <c:pt idx="11">
                  <c:v>306</c:v>
                </c:pt>
                <c:pt idx="12">
                  <c:v>450</c:v>
                </c:pt>
                <c:pt idx="13">
                  <c:v>414</c:v>
                </c:pt>
                <c:pt idx="14">
                  <c:v>306</c:v>
                </c:pt>
                <c:pt idx="15">
                  <c:v>270</c:v>
                </c:pt>
                <c:pt idx="16">
                  <c:v>396</c:v>
                </c:pt>
                <c:pt idx="17">
                  <c:v>378</c:v>
                </c:pt>
                <c:pt idx="18">
                  <c:v>162</c:v>
                </c:pt>
                <c:pt idx="19">
                  <c:v>414</c:v>
                </c:pt>
                <c:pt idx="20">
                  <c:v>324</c:v>
                </c:pt>
                <c:pt idx="21">
                  <c:v>108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186E-4AD8-A063-E86A20C50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44520997375323"/>
          <c:y val="1.80543845353104E-2"/>
          <c:w val="0.31785351049868771"/>
          <c:h val="0.13596562032052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CYL 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3727677224144E-2"/>
          <c:y val="5.4902384985978658E-2"/>
          <c:w val="0.91202138897007823"/>
          <c:h val="0.83016827767389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Juli 26'!$B$34</c:f>
              <c:strCache>
                <c:ptCount val="1"/>
                <c:pt idx="0">
                  <c:v>H1KW ( HC 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Dec'!$D$34,'Summary Dec'!$F$34,'Summary Dec'!$H$34,'Summary Dec'!$J$34,'Summary Dec'!$L$34,'Summary Dec'!$N$34,'Summary Dec'!$P$34,'Summary Dec'!$R$34,'Summary Dec'!$T$34,'Summary Dec'!$V$34,'Summary Dec'!$X$34,'Summary Dec'!$Z$34,'Summary Dec'!</c:f>
              <c:numCache>
                <c:formatCode>General</c:formatCode>
                <c:ptCount val="13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680-4D76-9996-5553EF8464C7}"/>
            </c:ext>
          </c:extLst>
        </c:ser>
        <c:ser>
          <c:idx val="1"/>
          <c:order val="1"/>
          <c:tx>
            <c:strRef>
              <c:f>'Summary Juli 26'!$B$35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Dec'!$D$35,'Summary Dec'!$F$35,'Summary Dec'!$H$35,'Summary Dec'!$J$35,'Summary Dec'!$L$35,'Summary Dec'!$N$35,'Summary Dec'!$P$35,'Summary Dec'!$R$35,'Summary Dec'!$T$35,'Summary Dec'!$V$35,'Summary Dec'!$X$35,'Summary Dec'!$Z$35,'Summary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432</c:v>
                </c:pt>
                <c:pt idx="2">
                  <c:v>432</c:v>
                </c:pt>
                <c:pt idx="3">
                  <c:v>432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C680-4D76-9996-5553EF8464C7}"/>
            </c:ext>
          </c:extLst>
        </c:ser>
        <c:ser>
          <c:idx val="2"/>
          <c:order val="2"/>
          <c:tx>
            <c:strRef>
              <c:f>'Summary Juli 26'!$B$37</c:f>
              <c:strCache>
                <c:ptCount val="1"/>
                <c:pt idx="0">
                  <c:v>H2L ( HF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Dec'!$D$37,'Summary Dec'!$F$37,'Summary Dec'!$H$37,'Summary Dec'!$J$37,'Summary Dec'!$L$37,'Summary Dec'!$N$37,'Summary Dec'!$P$37,'Summary Dec'!$R$37,'Summary Dec'!$T$37,'Summary Dec'!$V$37,'Summary Dec'!$X$37,'Summary Dec'!$Z$37,'Summary Dec'!</c:f>
              <c:numCache>
                <c:formatCode>General</c:formatCode>
                <c:ptCount val="13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C680-4D76-9996-5553EF8464C7}"/>
            </c:ext>
          </c:extLst>
        </c:ser>
        <c:ser>
          <c:idx val="3"/>
          <c:order val="3"/>
          <c:tx>
            <c:strRef>
              <c:f>'Summary Juli 26'!$B$38</c:f>
              <c:strCache>
                <c:ptCount val="1"/>
                <c:pt idx="0">
                  <c:v>H2W ( HE 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Dec'!$D$38,'Summary Dec'!$F$38,'Summary Dec'!$H$38,'Summary Dec'!$J$38,'Summary Dec'!$L$38,'Summary Dec'!$N$38,'Summary Dec'!$P$38,'Summary Dec'!$R$38,'Summary Dec'!$T$38,'Summary Dec'!$V$38,'Summary Dec'!$X$38,'Summary Dec'!$Z$38,'Summary Dec'!</c:f>
              <c:numCache>
                <c:formatCode>General</c:formatCode>
                <c:ptCount val="13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C680-4D76-9996-5553EF846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4"/>
          <c:order val="4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Dec'!$D$39,'Summary Dec'!$F$39,'Summary Dec'!$H$39,'Summary Dec'!$J$39,'Summary Dec'!$L$39,'Summary Dec'!$N$39,'Summary Dec'!$P$39,'Summary Dec'!$R$39,'Summary Dec'!$T$39,'Summary Dec'!$V$39,'Summary Dec'!$X$39,'Summary Dec'!$Z$39,'Summary Dec'!</c:f>
              <c:numCache>
                <c:formatCode>General</c:formatCode>
                <c:ptCount val="13"/>
                <c:pt idx="0">
                  <c:v>984</c:v>
                </c:pt>
                <c:pt idx="1">
                  <c:v>984</c:v>
                </c:pt>
                <c:pt idx="2">
                  <c:v>984</c:v>
                </c:pt>
                <c:pt idx="3">
                  <c:v>984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4-C680-4D76-9996-5553EF846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114651847135425"/>
          <c:y val="2.13412819499403E-2"/>
          <c:w val="0.39757669252303773"/>
          <c:h val="0.11220350363365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CAM SHAFT</a:t>
            </a:r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235671124282619E-2"/>
          <c:y val="0.17515470697010399"/>
          <c:w val="0.96327180034490523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v>no.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Dec'!$D$74,'Summary Dec'!$F$74,'Summary Dec'!$H$74,'Summary Dec'!$J$74,'Summary Dec'!$L$74,'Summary Dec'!$N$74,'Summary Dec'!$P$74,'Summary Dec'!$R$74,'Summary Dec'!$T$74,'Summary Dec'!$V$74,'Summary Dec'!$X$74,'Summary Dec'!$Z$74,'Summary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615-4AB5-B704-B2E9D4EE6763}"/>
            </c:ext>
          </c:extLst>
        </c:ser>
        <c:ser>
          <c:idx val="1"/>
          <c:order val="1"/>
          <c:tx>
            <c:v>no.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Dec'!$D$75,'Summary Dec'!$F$75,'Summary Dec'!$H$75,'Summary Dec'!$J$75,'Summary Dec'!$L$75,'Summary Dec'!$N$75,'Summary Dec'!$P$75,'Summary Dec'!$R$75,'Summary Dec'!$T$75,'Summary Dec'!$V$75,'Summary Dec'!$X$75,'Summary Dec'!$Z$75,'Summary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615-4AB5-B704-B2E9D4EE6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Dec'!$D$76,'Summary Dec'!$F$76,'Summary Dec'!$H$76,'Summary Dec'!$J$76,'Summary Dec'!$L$76,'Summary Dec'!$N$76,'Summary Dec'!$P$76,'Summary Dec'!$R$76,'Summary Dec'!$T$76,'Summary Dec'!$V$76,'Summary Dec'!$X$76,'Summary Dec'!$Z$76,'Summary Dec'!</c:f>
              <c:numCache>
                <c:formatCode>General</c:formatCode>
                <c:ptCount val="25"/>
                <c:pt idx="0">
                  <c:v>768</c:v>
                </c:pt>
                <c:pt idx="1">
                  <c:v>576</c:v>
                </c:pt>
                <c:pt idx="2">
                  <c:v>960</c:v>
                </c:pt>
                <c:pt idx="3">
                  <c:v>576</c:v>
                </c:pt>
                <c:pt idx="4">
                  <c:v>960</c:v>
                </c:pt>
                <c:pt idx="5">
                  <c:v>768</c:v>
                </c:pt>
                <c:pt idx="6">
                  <c:v>576</c:v>
                </c:pt>
                <c:pt idx="7">
                  <c:v>960</c:v>
                </c:pt>
                <c:pt idx="8">
                  <c:v>576</c:v>
                </c:pt>
                <c:pt idx="9">
                  <c:v>960</c:v>
                </c:pt>
                <c:pt idx="10">
                  <c:v>768</c:v>
                </c:pt>
                <c:pt idx="11">
                  <c:v>576</c:v>
                </c:pt>
                <c:pt idx="12">
                  <c:v>960</c:v>
                </c:pt>
                <c:pt idx="13">
                  <c:v>768</c:v>
                </c:pt>
                <c:pt idx="14">
                  <c:v>576</c:v>
                </c:pt>
                <c:pt idx="15">
                  <c:v>576</c:v>
                </c:pt>
                <c:pt idx="16">
                  <c:v>768</c:v>
                </c:pt>
                <c:pt idx="17">
                  <c:v>768</c:v>
                </c:pt>
                <c:pt idx="18">
                  <c:v>384</c:v>
                </c:pt>
                <c:pt idx="19">
                  <c:v>768</c:v>
                </c:pt>
                <c:pt idx="20">
                  <c:v>768</c:v>
                </c:pt>
                <c:pt idx="21">
                  <c:v>192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615-4AB5-B704-B2E9D4EE6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987844896571839"/>
          <c:y val="2.8004698897532904E-2"/>
          <c:w val="0.28310913963694051"/>
          <c:h val="0.11940364694967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CYL HEAD</a:t>
            </a:r>
          </a:p>
        </c:rich>
      </c:tx>
      <c:layout>
        <c:manualLayout>
          <c:xMode val="edge"/>
          <c:yMode val="edge"/>
          <c:x val="0.14341271156916399"/>
          <c:y val="3.2945353516181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07836998440859E-4"/>
          <c:y val="0.17520239592723588"/>
          <c:w val="0.99954145976061437"/>
          <c:h val="0.567675679368209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Juli 26'!$B$31</c:f>
              <c:strCache>
                <c:ptCount val="1"/>
                <c:pt idx="0">
                  <c:v>1TR-K L/PIPE (KJ)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Dec'!$AD$31,'Summary Dec'!$AF$31,'Summary Dec'!$AH$31,'Summary Dec'!$AJ$31,'Summary Dec'!$AL$31,'Summary Dec'!$AN$31,'Summary Dec'!$AP$31,'Summary Dec'!$AR$31,'Summary Dec'!$AT$31,'Summary Dec'!$AV$31,'Summary Dec'!$AX$31,'Summary Dec'!$AZ$31,'S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127-4E7A-BA11-46972A46AC56}"/>
            </c:ext>
          </c:extLst>
        </c:ser>
        <c:ser>
          <c:idx val="1"/>
          <c:order val="1"/>
          <c:tx>
            <c:strRef>
              <c:f>'Summary Juli 26'!$B$32</c:f>
              <c:strCache>
                <c:ptCount val="1"/>
                <c:pt idx="0">
                  <c:v>2TR-K L/PIPE (KR)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Dec'!$AD$32,'Summary Dec'!$AF$32,'Summary Dec'!$AH$32,'Summary Dec'!$AJ$32,'Summary Dec'!$AL$32,'Summary Dec'!$AN$32,'Summary Dec'!$AP$32,'Summary Dec'!$AR$32,'Summary Dec'!$AT$32,'Summary Dec'!$AV$32,'Summary Dec'!$AX$32,'Summary Dec'!$AZ$32,'S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127-4E7A-BA11-46972A46AC56}"/>
            </c:ext>
          </c:extLst>
        </c:ser>
        <c:ser>
          <c:idx val="5"/>
          <c:order val="2"/>
          <c:tx>
            <c:strRef>
              <c:f>'Summary Juli 26'!$B$33</c:f>
              <c:strCache>
                <c:ptCount val="1"/>
                <c:pt idx="0">
                  <c:v>H1KL ( K6 )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Dec'!$AD$33,'Summary Dec'!$AF$33,'Summary Dec'!$AH$33,'Summary Dec'!$AJ$33,'Summary Dec'!$AL$33,'Summary Dec'!$AN$33,'Summary Dec'!$AP$33,'Summary Dec'!$AR$33,'Summary Dec'!$AT$33,'Summary Dec'!$AV$33,'Summary Dec'!$AX$33,'Summary Dec'!$AZ$33,'S</c:f>
              <c:numCache>
                <c:formatCode>General</c:formatCode>
                <c:ptCount val="25"/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127-4E7A-BA11-46972A46AC56}"/>
            </c:ext>
          </c:extLst>
        </c:ser>
        <c:ser>
          <c:idx val="2"/>
          <c:order val="3"/>
          <c:tx>
            <c:strRef>
              <c:f>'Summary Juli 26'!$B$35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Dec'!$AD$35,'Summary Dec'!$AF$35,'Summary Dec'!$AH$35,'Summary Dec'!$AJ$35,'Summary Dec'!$AL$35,'Summary Dec'!$AN$35,'Summary Dec'!$AP$35,'Summary Dec'!$AR$35,'Summary Dec'!$AT$35,'Summary Dec'!$AV$35,'Summary Dec'!$AX$35,'Summary Dec'!$AZ$35,'S</c:f>
              <c:numCache>
                <c:formatCode>General</c:formatCode>
                <c:ptCount val="25"/>
                <c:pt idx="0">
                  <c:v>216</c:v>
                </c:pt>
                <c:pt idx="1">
                  <c:v>216</c:v>
                </c:pt>
                <c:pt idx="2">
                  <c:v>312</c:v>
                </c:pt>
                <c:pt idx="3">
                  <c:v>240</c:v>
                </c:pt>
                <c:pt idx="4">
                  <c:v>288</c:v>
                </c:pt>
                <c:pt idx="5">
                  <c:v>288</c:v>
                </c:pt>
                <c:pt idx="6">
                  <c:v>216</c:v>
                </c:pt>
                <c:pt idx="7">
                  <c:v>288</c:v>
                </c:pt>
                <c:pt idx="8">
                  <c:v>144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127-4E7A-BA11-46972A46AC56}"/>
            </c:ext>
          </c:extLst>
        </c:ser>
        <c:ser>
          <c:idx val="4"/>
          <c:order val="4"/>
          <c:tx>
            <c:strRef>
              <c:f>'Summary Juli 26'!$B$36</c:f>
              <c:strCache>
                <c:ptCount val="1"/>
                <c:pt idx="0">
                  <c:v>H2KL ( K8 )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('Summary Dec'!$AD$36,'Summary Dec'!$AF$36,'Summary Dec'!$AH$36,'Summary Dec'!$AJ$36,'Summary Dec'!$AL$36,'Summary Dec'!$AN$36,'Summary Dec'!$AP$36,'Summary Dec'!$AR$36,'Summary Dec'!$AT$36,'Summary Dec'!$AV$36,'Summary Dec'!$AX$36,'Summary Dec'!$AZ$36,'S</c:f>
              <c:numCache>
                <c:formatCode>General</c:formatCode>
                <c:ptCount val="25"/>
                <c:pt idx="0">
                  <c:v>72</c:v>
                </c:pt>
                <c:pt idx="1">
                  <c:v>72</c:v>
                </c:pt>
                <c:pt idx="2">
                  <c:v>120</c:v>
                </c:pt>
                <c:pt idx="3">
                  <c:v>72</c:v>
                </c:pt>
                <c:pt idx="4">
                  <c:v>144</c:v>
                </c:pt>
                <c:pt idx="5">
                  <c:v>96</c:v>
                </c:pt>
                <c:pt idx="6">
                  <c:v>72</c:v>
                </c:pt>
                <c:pt idx="7">
                  <c:v>120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127-4E7A-BA11-46972A46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3"/>
          <c:order val="5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Dec'!$AD$39,'Summary Dec'!$AF$39,'Summary Dec'!$AH$39,'Summary Dec'!$AJ$39,'Summary Dec'!$AL$39,'Summary Dec'!$AN$39,'Summary Dec'!$AP$39,'Summary Dec'!$AR$39,'Summary Dec'!$AT$39,'Summary Dec'!$AV$39,'Summary Dec'!$AX$39,'Summary Dec'!$AZ$39,'S</c:f>
              <c:numCache>
                <c:formatCode>General</c:formatCode>
                <c:ptCount val="25"/>
                <c:pt idx="0">
                  <c:v>288</c:v>
                </c:pt>
                <c:pt idx="1">
                  <c:v>312</c:v>
                </c:pt>
                <c:pt idx="2">
                  <c:v>456</c:v>
                </c:pt>
                <c:pt idx="3">
                  <c:v>336</c:v>
                </c:pt>
                <c:pt idx="4">
                  <c:v>456</c:v>
                </c:pt>
                <c:pt idx="5">
                  <c:v>408</c:v>
                </c:pt>
                <c:pt idx="6">
                  <c:v>312</c:v>
                </c:pt>
                <c:pt idx="7">
                  <c:v>432</c:v>
                </c:pt>
                <c:pt idx="8">
                  <c:v>288</c:v>
                </c:pt>
                <c:pt idx="9">
                  <c:v>504</c:v>
                </c:pt>
                <c:pt idx="10">
                  <c:v>408</c:v>
                </c:pt>
                <c:pt idx="11">
                  <c:v>312</c:v>
                </c:pt>
                <c:pt idx="12">
                  <c:v>432</c:v>
                </c:pt>
                <c:pt idx="13">
                  <c:v>408</c:v>
                </c:pt>
                <c:pt idx="14">
                  <c:v>336</c:v>
                </c:pt>
                <c:pt idx="15">
                  <c:v>240</c:v>
                </c:pt>
                <c:pt idx="16">
                  <c:v>384</c:v>
                </c:pt>
                <c:pt idx="17">
                  <c:v>408</c:v>
                </c:pt>
                <c:pt idx="18">
                  <c:v>144</c:v>
                </c:pt>
                <c:pt idx="19">
                  <c:v>432</c:v>
                </c:pt>
                <c:pt idx="20">
                  <c:v>312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5-6127-4E7A-BA11-46972A46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61434869604205"/>
          <c:y val="2.13412819499403E-2"/>
          <c:w val="0.60531692333635345"/>
          <c:h val="0.10533903508299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</a:t>
            </a:r>
            <a:r>
              <a:rPr lang="en-US" baseline="0"/>
              <a:t> - CYLINDER BLOCK</a:t>
            </a:r>
            <a:endParaRPr lang="en-US"/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1767493571309E-2"/>
          <c:y val="0.17515460457981111"/>
          <c:w val="0.9106846806971991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Juli 26'!$B$16</c:f>
              <c:strCache>
                <c:ptCount val="1"/>
                <c:pt idx="0">
                  <c:v>CB1 ( CD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Dec'!$D$16,'Summary Dec'!$F$16,'Summary Dec'!$H$16,'Summary Dec'!$J$16,'Summary Dec'!$L$16,'Summary Dec'!$N$16,'Summary Dec'!$P$16,'Summary Dec'!$R$16,'Summary Dec'!$T$16,'Summary Dec'!$V$16,'Summary Dec'!$X$16,'Summary Dec'!$Z$16,'Summary Dec'!</c:f>
              <c:numCache>
                <c:formatCode>General</c:formatCode>
                <c:ptCount val="13"/>
                <c:pt idx="1">
                  <c:v>432</c:v>
                </c:pt>
                <c:pt idx="3">
                  <c:v>432</c:v>
                </c:pt>
                <c:pt idx="5">
                  <c:v>432</c:v>
                </c:pt>
                <c:pt idx="7">
                  <c:v>306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257-4393-A25E-66028533796F}"/>
            </c:ext>
          </c:extLst>
        </c:ser>
        <c:ser>
          <c:idx val="1"/>
          <c:order val="1"/>
          <c:tx>
            <c:strRef>
              <c:f>'Summary Juli 26'!$B$17</c:f>
              <c:strCache>
                <c:ptCount val="1"/>
                <c:pt idx="0">
                  <c:v>CB 2 ( CB 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Dec'!$D$17,'Summary Dec'!$F$17,'Summary Dec'!$H$17,'Summary Dec'!$J$17,'Summary Dec'!$L$17,'Summary Dec'!$N$17,'Summary Dec'!$P$17,'Summary Dec'!$R$17,'Summary Dec'!$T$17,'Summary Dec'!$V$17,'Summary Dec'!$X$17,'Summary Dec'!$Z$17,'Summary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288</c:v>
                </c:pt>
                <c:pt idx="2">
                  <c:v>432</c:v>
                </c:pt>
                <c:pt idx="4">
                  <c:v>864</c:v>
                </c:pt>
                <c:pt idx="6">
                  <c:v>612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257-4393-A25E-6602853379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57-4393-A25E-6602853379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Dec'!$D$20,'Summary Dec'!$F$20,'Summary Dec'!$H$20,'Summary Dec'!$J$20,'Summary Dec'!$L$20,'Summary Dec'!$N$20,'Summary Dec'!$P$20,'Summary Dec'!$R$20,'Summary Dec'!$T$20,'Summary Dec'!$V$20,'Summary Dec'!$X$20,'Summary Dec'!$Z$20,'Summary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864</c:v>
                </c:pt>
                <c:pt idx="2">
                  <c:v>432</c:v>
                </c:pt>
                <c:pt idx="3">
                  <c:v>432</c:v>
                </c:pt>
                <c:pt idx="4">
                  <c:v>864</c:v>
                </c:pt>
                <c:pt idx="5">
                  <c:v>432</c:v>
                </c:pt>
                <c:pt idx="6">
                  <c:v>864</c:v>
                </c:pt>
                <c:pt idx="7">
                  <c:v>432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6257-4393-A25E-660285337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034464036985685"/>
          <c:y val="1.1403531881647541E-2"/>
          <c:w val="0.45046277119180833"/>
          <c:h val="0.17245756756001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CRANKSHAFT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37632229416419E-2"/>
          <c:y val="0.15868187065630601"/>
          <c:w val="0.92076237255069959"/>
          <c:h val="0.69903825631407046"/>
        </c:manualLayout>
      </c:layout>
      <c:barChart>
        <c:barDir val="col"/>
        <c:grouping val="stacked"/>
        <c:varyColors val="0"/>
        <c:ser>
          <c:idx val="6"/>
          <c:order val="0"/>
          <c:tx>
            <c:v>2TR</c:v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Dec'!$D$51,'Summary Dec'!$F$51,'Summary Dec'!$H$51,'Summary Dec'!$J$51,'Summary Dec'!$L$51,'Summary Dec'!$N$51,'Summary Dec'!$P$51,'Summary Dec'!$R$51,'Summary Dec'!$T$51,'Summary Dec'!$V$51,'Summary Dec'!$X$51,'Summary Dec'!$Z$51,'Summary Dec'!</c:f>
              <c:numCache>
                <c:formatCode>General</c:formatCode>
                <c:ptCount val="13"/>
                <c:pt idx="0">
                  <c:v>624</c:v>
                </c:pt>
                <c:pt idx="1">
                  <c:v>624</c:v>
                </c:pt>
                <c:pt idx="2">
                  <c:v>624</c:v>
                </c:pt>
                <c:pt idx="3">
                  <c:v>624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9AA-439B-9AD6-477A87997267}"/>
            </c:ext>
          </c:extLst>
        </c:ser>
        <c:ser>
          <c:idx val="3"/>
          <c:order val="1"/>
          <c:tx>
            <c:v>1TR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Dec'!$D$50,'Summary Dec'!$F$50,'Summary Dec'!$H$50,'Summary Dec'!$J$50,'Summary Dec'!$L$50,'Summary Dec'!$N$50,'Summary Dec'!$P$50,'Summary Dec'!$R$50,'Summary Dec'!$T$50,'Summary Dec'!$V$50,'Summary Dec'!$X$50,'Summary Dec'!$Z$50,'Summary Dec'!</c:f>
              <c:numCache>
                <c:formatCode>General</c:formatCode>
                <c:ptCount val="13"/>
                <c:pt idx="0">
                  <c:v>336</c:v>
                </c:pt>
                <c:pt idx="1">
                  <c:v>384</c:v>
                </c:pt>
                <c:pt idx="2">
                  <c:v>336</c:v>
                </c:pt>
                <c:pt idx="3">
                  <c:v>384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Dec'!$D$49,'Summary Dec'!$F$49,'Summary Dec'!$H$49,'Summary Dec'!$J$49,'Summary Dec'!$L$49,'Summary Dec'!$N$49,'Summary Dec'!$P$49,'Summary Dec'!$R$49,'Summary Dec'!$T$49,'Summary Dec'!$V$49,'Summary Dec'!$X$49,'Summary Dec'!$Z$49,'Summary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9AA-439B-9AD6-477A879972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Dec'!$D$54,'Summary Dec'!$F$54,'Summary Dec'!$H$54,'Summary Dec'!$J$54,'Summary Dec'!$L$54,'Summary Dec'!$N$54,'Summary Dec'!$P$54,'Summary Dec'!$R$54,'Summary Dec'!$T$54,'Summary Dec'!$V$54,'Summary Dec'!$X$54,'Summary Dec'!$Z$54,'Summary Dec'!</c:f>
              <c:numCache>
                <c:formatCode>General</c:formatCode>
                <c:ptCount val="13"/>
                <c:pt idx="0">
                  <c:v>960</c:v>
                </c:pt>
                <c:pt idx="1">
                  <c:v>1008</c:v>
                </c:pt>
                <c:pt idx="2">
                  <c:v>960</c:v>
                </c:pt>
                <c:pt idx="3">
                  <c:v>1008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59AA-439B-9AD6-477A87997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28068027168103"/>
          <c:y val="1.14861563639961E-2"/>
          <c:w val="0.23847185611799901"/>
          <c:h val="0.1611085704302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CRANKSHAFT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4369864094079901E-3"/>
          <c:y val="0.15868203021201299"/>
          <c:w val="0.99212919218430995"/>
          <c:h val="0.70994571796035721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'Summary Agustus 26'!$B$52</c:f>
              <c:strCache>
                <c:ptCount val="1"/>
                <c:pt idx="0">
                  <c:v>CR 1 ( K3 )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Dec'!$AD$52,'Summary Dec'!$AF$52,'Summary Dec'!$AH$52,'Summary Dec'!$AJ$52,'Summary Dec'!$AL$52,'Summary Dec'!$AN$52,'Summary Dec'!$AP$52,'Summary Dec'!$AR$52,'Summary Dec'!$AT$52,'Summary Dec'!$AV$52,'Summary Dec'!$AX$52,'Summary Dec'!$AZ$52,'S</c:f>
              <c:numCache>
                <c:formatCode>General</c:formatCode>
                <c:ptCount val="25"/>
                <c:pt idx="0">
                  <c:v>48</c:v>
                </c:pt>
                <c:pt idx="2">
                  <c:v>48</c:v>
                </c:pt>
                <c:pt idx="4">
                  <c:v>48</c:v>
                </c:pt>
                <c:pt idx="6">
                  <c:v>48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D7A-4750-A0AD-1DC565C62D28}"/>
            </c:ext>
          </c:extLst>
        </c:ser>
        <c:ser>
          <c:idx val="0"/>
          <c:order val="1"/>
          <c:tx>
            <c:strRef>
              <c:f>'Summary Agustus 26'!$B$53</c:f>
              <c:strCache>
                <c:ptCount val="1"/>
                <c:pt idx="0">
                  <c:v>CR 2 ( K4 )</c:v>
                </c:pt>
              </c:strCache>
            </c:strRef>
          </c:tx>
          <c:spPr>
            <a:ln w="3175" cap="rnd">
              <a:solidFill>
                <a:sysClr val="windowText" lastClr="000000"/>
              </a:solidFill>
              <a:prstDash val="sysDash"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Dec'!$AD$53,'Summary Dec'!$AF$53,'Summary Dec'!$AH$53,'Summary Dec'!$AJ$53,'Summary Dec'!$AL$53,'Summary Dec'!$AN$53,'Summary Dec'!$AP$53,'Summary Dec'!$AR$53,'Summary Dec'!$AT$53,'Summary Dec'!$AV$53,'Summary Dec'!$AX$53,'Summary Dec'!$AZ$53,'S</c:f>
              <c:numCache>
                <c:formatCode>General</c:formatCode>
                <c:ptCount val="25"/>
                <c:pt idx="0">
                  <c:v>480</c:v>
                </c:pt>
                <c:pt idx="1">
                  <c:v>96</c:v>
                </c:pt>
                <c:pt idx="2">
                  <c:v>384</c:v>
                </c:pt>
                <c:pt idx="3">
                  <c:v>336</c:v>
                </c:pt>
                <c:pt idx="4">
                  <c:v>432</c:v>
                </c:pt>
                <c:pt idx="5">
                  <c:v>432</c:v>
                </c:pt>
                <c:pt idx="6">
                  <c:v>240</c:v>
                </c:pt>
                <c:pt idx="7">
                  <c:v>432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D7A-4750-A0AD-1DC565C62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1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Dec'!$AD$54,'Summary Dec'!$AF$54,'Summary Dec'!$AH$54,'Summary Dec'!$AJ$54,'Summary Dec'!$AL$54,'Summary Dec'!$AN$54,'Summary Dec'!$AP$54,'Summary Dec'!$AR$54,'Summary Dec'!$AT$54,'Summary Dec'!$AV$54,'Summary Dec'!$AX$54,'Summary Dec'!$AZ$54,'S</c:f>
              <c:numCache>
                <c:formatCode>General</c:formatCode>
                <c:ptCount val="25"/>
                <c:pt idx="0">
                  <c:v>528</c:v>
                </c:pt>
                <c:pt idx="1">
                  <c:v>96</c:v>
                </c:pt>
                <c:pt idx="2">
                  <c:v>432</c:v>
                </c:pt>
                <c:pt idx="3">
                  <c:v>336</c:v>
                </c:pt>
                <c:pt idx="4">
                  <c:v>480</c:v>
                </c:pt>
                <c:pt idx="5">
                  <c:v>432</c:v>
                </c:pt>
                <c:pt idx="6">
                  <c:v>288</c:v>
                </c:pt>
                <c:pt idx="7">
                  <c:v>432</c:v>
                </c:pt>
                <c:pt idx="8">
                  <c:v>336</c:v>
                </c:pt>
                <c:pt idx="9">
                  <c:v>432</c:v>
                </c:pt>
                <c:pt idx="10">
                  <c:v>432</c:v>
                </c:pt>
                <c:pt idx="11">
                  <c:v>288</c:v>
                </c:pt>
                <c:pt idx="12">
                  <c:v>480</c:v>
                </c:pt>
                <c:pt idx="13">
                  <c:v>384</c:v>
                </c:pt>
                <c:pt idx="14">
                  <c:v>336</c:v>
                </c:pt>
                <c:pt idx="15">
                  <c:v>288</c:v>
                </c:pt>
                <c:pt idx="16">
                  <c:v>384</c:v>
                </c:pt>
                <c:pt idx="17">
                  <c:v>384</c:v>
                </c:pt>
                <c:pt idx="18">
                  <c:v>144</c:v>
                </c:pt>
                <c:pt idx="19">
                  <c:v>432</c:v>
                </c:pt>
                <c:pt idx="20">
                  <c:v>288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Dec'!$AD$49,'Summary Dec'!$AF$49,'Summary Dec'!$AH$49,'Summary Dec'!$AJ$49,'Summary Dec'!$AL$49,'Summary Dec'!$AN$49,'Summary Dec'!$AP$49,'Summary Dec'!$AR$49,'Summary Dec'!$AT$49,'Summary Dec'!$AV$49,'Summary Dec'!$AX$49,'Summary Dec'!$AZ$49,'S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D7A-4750-A0AD-1DC565C62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04878801914502"/>
          <c:y val="1.3944704553246701E-2"/>
          <c:w val="4.5656525399635405E-2"/>
          <c:h val="0.277611565227115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STM - CYL. BLOCK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631747536837858E-3"/>
          <c:y val="0.15868187065630601"/>
          <c:w val="0.99772922210446058"/>
          <c:h val="0.6926447387978665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'Summary Agustus 26'!$B$18</c:f>
              <c:strCache>
                <c:ptCount val="1"/>
                <c:pt idx="0">
                  <c:v>CB 1 ( K1 )</c:v>
                </c:pt>
              </c:strCache>
            </c:strRef>
          </c:tx>
          <c:spPr>
            <a:solidFill>
              <a:schemeClr val="accent4"/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Dec'!$AD$18,'Summary Dec'!$AF$18,'Summary Dec'!$AH$18,'Summary Dec'!$AJ$18,'Summary Dec'!$AL$18,'Summary Dec'!$AN$18,'Summary Dec'!$AP$18,'Summary Dec'!$AR$18,'Summary Dec'!$AT$18,'Summary Dec'!$AV$18,'Summary Dec'!$AX$18,'Summary Dec'!$AZ$18,'S</c:f>
              <c:numCache>
                <c:formatCode>General</c:formatCode>
                <c:ptCount val="25"/>
                <c:pt idx="1">
                  <c:v>36</c:v>
                </c:pt>
                <c:pt idx="2">
                  <c:v>18</c:v>
                </c:pt>
                <c:pt idx="3">
                  <c:v>18</c:v>
                </c:pt>
                <c:pt idx="4">
                  <c:v>36</c:v>
                </c:pt>
                <c:pt idx="5">
                  <c:v>18</c:v>
                </c:pt>
                <c:pt idx="6">
                  <c:v>36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9A1-4388-84E9-E2F7C8B38BDC}"/>
            </c:ext>
          </c:extLst>
        </c:ser>
        <c:ser>
          <c:idx val="3"/>
          <c:order val="1"/>
          <c:tx>
            <c:strRef>
              <c:f>'Summary Agustus 26'!$B$19</c:f>
              <c:strCache>
                <c:ptCount val="1"/>
                <c:pt idx="0">
                  <c:v>CB 2 ( K2 )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Dec'!$AD$19,'Summary Dec'!$AF$19,'Summary Dec'!$AH$19,'Summary Dec'!$AJ$19,'Summary Dec'!$AL$19,'Summary Dec'!$AN$19,'Summary Dec'!$AP$19,'Summary Dec'!$AR$19,'Summary Dec'!$AT$19,'Summary Dec'!$AV$19,'Summary Dec'!$AX$19,'Summary Dec'!$AZ$19,'S</c:f>
              <c:numCache>
                <c:formatCode>General</c:formatCode>
                <c:ptCount val="25"/>
                <c:pt idx="0">
                  <c:v>342</c:v>
                </c:pt>
                <c:pt idx="1">
                  <c:v>270</c:v>
                </c:pt>
                <c:pt idx="2">
                  <c:v>414</c:v>
                </c:pt>
                <c:pt idx="3">
                  <c:v>306</c:v>
                </c:pt>
                <c:pt idx="4">
                  <c:v>432</c:v>
                </c:pt>
                <c:pt idx="5">
                  <c:v>396</c:v>
                </c:pt>
                <c:pt idx="6">
                  <c:v>288</c:v>
                </c:pt>
                <c:pt idx="7">
                  <c:v>396</c:v>
                </c:pt>
                <c:pt idx="8">
                  <c:v>306</c:v>
                </c:pt>
                <c:pt idx="9">
                  <c:v>90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Dec'!$AD$15,'Summary Dec'!$AF$15,'Summary Dec'!$AH$15,'Summary Dec'!$AJ$15,'Summary Dec'!$AL$15,'Summary Dec'!$AN$15,'Summary Dec'!$AP$15,'Summary Dec'!$AR$15,'Summary Dec'!$AT$15,'Summary Dec'!$AV$15,'Summary Dec'!$AX$15,'Summary Dec'!$AZ$15,'S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9A1-4388-84E9-E2F7C8B38B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0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Dec'!$AD$20,'Summary Dec'!$AF$20,'Summary Dec'!$AH$20,'Summary Dec'!$AJ$20,'Summary Dec'!$AL$20,'Summary Dec'!$AN$20,'Summary Dec'!$AP$20,'Summary Dec'!$AR$20,'Summary Dec'!$AT$20,'Summary Dec'!$AV$20,'Summary Dec'!$AX$20,'Summary Dec'!$AZ$20,'S</c:f>
              <c:numCache>
                <c:formatCode>General</c:formatCode>
                <c:ptCount val="25"/>
                <c:pt idx="0">
                  <c:v>342</c:v>
                </c:pt>
                <c:pt idx="1">
                  <c:v>306</c:v>
                </c:pt>
                <c:pt idx="2">
                  <c:v>432</c:v>
                </c:pt>
                <c:pt idx="3">
                  <c:v>324</c:v>
                </c:pt>
                <c:pt idx="4">
                  <c:v>468</c:v>
                </c:pt>
                <c:pt idx="5">
                  <c:v>414</c:v>
                </c:pt>
                <c:pt idx="6">
                  <c:v>324</c:v>
                </c:pt>
                <c:pt idx="7">
                  <c:v>414</c:v>
                </c:pt>
                <c:pt idx="8">
                  <c:v>324</c:v>
                </c:pt>
                <c:pt idx="9">
                  <c:v>468</c:v>
                </c:pt>
                <c:pt idx="10">
                  <c:v>414</c:v>
                </c:pt>
                <c:pt idx="11">
                  <c:v>306</c:v>
                </c:pt>
                <c:pt idx="12">
                  <c:v>450</c:v>
                </c:pt>
                <c:pt idx="13">
                  <c:v>414</c:v>
                </c:pt>
                <c:pt idx="14">
                  <c:v>306</c:v>
                </c:pt>
                <c:pt idx="15">
                  <c:v>270</c:v>
                </c:pt>
                <c:pt idx="16">
                  <c:v>396</c:v>
                </c:pt>
                <c:pt idx="17">
                  <c:v>378</c:v>
                </c:pt>
                <c:pt idx="18">
                  <c:v>162</c:v>
                </c:pt>
                <c:pt idx="19">
                  <c:v>414</c:v>
                </c:pt>
                <c:pt idx="20">
                  <c:v>324</c:v>
                </c:pt>
                <c:pt idx="21">
                  <c:v>108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B9A1-4388-84E9-E2F7C8B38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44520997375323"/>
          <c:y val="1.80543845353104E-2"/>
          <c:w val="0.31785351049868771"/>
          <c:h val="0.13596562032052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 - CYL 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3727677224144E-2"/>
          <c:y val="5.4902384985978658E-2"/>
          <c:w val="0.91202138897007823"/>
          <c:h val="0.83016827767389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Agustus 26'!$B$34</c:f>
              <c:strCache>
                <c:ptCount val="1"/>
                <c:pt idx="0">
                  <c:v>H1KW ( HC )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Dec'!$D$34,'Summary Dec'!$F$34,'Summary Dec'!$H$34,'Summary Dec'!$J$34,'Summary Dec'!$L$34,'Summary Dec'!$N$34,'Summary Dec'!$P$34,'Summary Dec'!$R$34,'Summary Dec'!$T$34,'Summary Dec'!$V$34,'Summary Dec'!$X$34,'Summary Dec'!$Z$34,'Summary Dec'!</c:f>
              <c:numCache>
                <c:formatCode>General</c:formatCode>
                <c:ptCount val="13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D6D-4802-B505-6A2F0D17C9A7}"/>
            </c:ext>
          </c:extLst>
        </c:ser>
        <c:ser>
          <c:idx val="1"/>
          <c:order val="1"/>
          <c:tx>
            <c:strRef>
              <c:f>'Summary Agustus 26'!$B$35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Dec'!$D$35,'Summary Dec'!$F$35,'Summary Dec'!$H$35,'Summary Dec'!$J$35,'Summary Dec'!$L$35,'Summary Dec'!$N$35,'Summary Dec'!$P$35,'Summary Dec'!$R$35,'Summary Dec'!$T$35,'Summary Dec'!$V$35,'Summary Dec'!$X$35,'Summary Dec'!$Z$35,'Summary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432</c:v>
                </c:pt>
                <c:pt idx="2">
                  <c:v>432</c:v>
                </c:pt>
                <c:pt idx="3">
                  <c:v>432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D6D-4802-B505-6A2F0D17C9A7}"/>
            </c:ext>
          </c:extLst>
        </c:ser>
        <c:ser>
          <c:idx val="2"/>
          <c:order val="2"/>
          <c:tx>
            <c:strRef>
              <c:f>'Summary Agustus 26'!$B$37</c:f>
              <c:strCache>
                <c:ptCount val="1"/>
                <c:pt idx="0">
                  <c:v>H2L ( HF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Dec'!$D$37,'Summary Dec'!$F$37,'Summary Dec'!$H$37,'Summary Dec'!$J$37,'Summary Dec'!$L$37,'Summary Dec'!$N$37,'Summary Dec'!$P$37,'Summary Dec'!$R$37,'Summary Dec'!$T$37,'Summary Dec'!$V$37,'Summary Dec'!$X$37,'Summary Dec'!$Z$37,'Summary Dec'!</c:f>
              <c:numCache>
                <c:formatCode>General</c:formatCode>
                <c:ptCount val="13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D6D-4802-B505-6A2F0D17C9A7}"/>
            </c:ext>
          </c:extLst>
        </c:ser>
        <c:ser>
          <c:idx val="3"/>
          <c:order val="3"/>
          <c:tx>
            <c:strRef>
              <c:f>'Summary Agustus 26'!$B$38</c:f>
              <c:strCache>
                <c:ptCount val="1"/>
                <c:pt idx="0">
                  <c:v>H2W ( HE 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Dec'!$D$38,'Summary Dec'!$F$38,'Summary Dec'!$H$38,'Summary Dec'!$J$38,'Summary Dec'!$L$38,'Summary Dec'!$N$38,'Summary Dec'!$P$38,'Summary Dec'!$R$38,'Summary Dec'!$T$38,'Summary Dec'!$V$38,'Summary Dec'!$X$38,'Summary Dec'!$Z$38,'Summary Dec'!</c:f>
              <c:numCache>
                <c:formatCode>General</c:formatCode>
                <c:ptCount val="13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Dec'!$D$30,'Summary Dec'!$F$30,'Summary Dec'!$H$30,'Summary Dec'!$J$30,'Summary Dec'!$L$30,'Summary Dec'!$N$30,'Summary Dec'!$P$30,'Summary Dec'!$R$30,'Summary Dec'!$T$30,'Summary Dec'!$V$30,'Summary Dec'!$X$30,'Summary Dec'!$Z$30,'Summary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D6D-4802-B505-6A2F0D17C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cked"/>
        <c:varyColors val="0"/>
        <c:ser>
          <c:idx val="4"/>
          <c:order val="4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Dec'!$D$39,'Summary Dec'!$F$39,'Summary Dec'!$H$39,'Summary Dec'!$J$39,'Summary Dec'!$L$39,'Summary Dec'!$N$39,'Summary Dec'!$P$39,'Summary Dec'!$R$39,'Summary Dec'!$T$39,'Summary Dec'!$V$39,'Summary Dec'!$X$39,'Summary Dec'!$Z$39,'Summary Dec'!</c:f>
              <c:numCache>
                <c:formatCode>General</c:formatCode>
                <c:ptCount val="13"/>
                <c:pt idx="0">
                  <c:v>984</c:v>
                </c:pt>
                <c:pt idx="1">
                  <c:v>984</c:v>
                </c:pt>
                <c:pt idx="2">
                  <c:v>984</c:v>
                </c:pt>
                <c:pt idx="3">
                  <c:v>984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4-6D6D-4802-B505-6A2F0D17C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114651847135425"/>
          <c:y val="2.13412819499403E-2"/>
          <c:w val="0.39757669252303773"/>
          <c:h val="0.11220350363365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CAM SHAFT</a:t>
            </a:r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235671124282619E-2"/>
          <c:y val="0.17515470697010399"/>
          <c:w val="0.96327180034490523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v>no.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Dec'!$D$74,'Summary Dec'!$F$74,'Summary Dec'!$H$74,'Summary Dec'!$J$74,'Summary Dec'!$L$74,'Summary Dec'!$N$74,'Summary Dec'!$P$74,'Summary Dec'!$R$74,'Summary Dec'!$T$74,'Summary Dec'!$V$74,'Summary Dec'!$X$74,'Summary Dec'!$Z$74,'Summary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8C5-461D-BF3E-986E53196A14}"/>
            </c:ext>
          </c:extLst>
        </c:ser>
        <c:ser>
          <c:idx val="1"/>
          <c:order val="1"/>
          <c:tx>
            <c:v>no.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Dec'!$D$75,'Summary Dec'!$F$75,'Summary Dec'!$H$75,'Summary Dec'!$J$75,'Summary Dec'!$L$75,'Summary Dec'!$N$75,'Summary Dec'!$P$75,'Summary Dec'!$R$75,'Summary Dec'!$T$75,'Summary Dec'!$V$75,'Summary Dec'!$X$75,'Summary Dec'!$Z$75,'Summary Dec'!</c:f>
              <c:numCache>
                <c:formatCode>General</c:formatCode>
                <c:ptCount val="25"/>
                <c:pt idx="0">
                  <c:v>384</c:v>
                </c:pt>
                <c:pt idx="1">
                  <c:v>288</c:v>
                </c:pt>
                <c:pt idx="2">
                  <c:v>480</c:v>
                </c:pt>
                <c:pt idx="3">
                  <c:v>288</c:v>
                </c:pt>
                <c:pt idx="4">
                  <c:v>480</c:v>
                </c:pt>
                <c:pt idx="5">
                  <c:v>288</c:v>
                </c:pt>
                <c:pt idx="6">
                  <c:v>288</c:v>
                </c:pt>
                <c:pt idx="7">
                  <c:v>480</c:v>
                </c:pt>
                <c:pt idx="8">
                  <c:v>192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8C5-461D-BF3E-986E53196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Dec'!$D$76,'Summary Dec'!$F$76,'Summary Dec'!$H$76,'Summary Dec'!$J$76,'Summary Dec'!$L$76,'Summary Dec'!$N$76,'Summary Dec'!$P$76,'Summary Dec'!$R$76,'Summary Dec'!$T$76,'Summary Dec'!$V$76,'Summary Dec'!$X$76,'Summary Dec'!$Z$76,'Summary Dec'!</c:f>
              <c:numCache>
                <c:formatCode>General</c:formatCode>
                <c:ptCount val="25"/>
                <c:pt idx="0">
                  <c:v>768</c:v>
                </c:pt>
                <c:pt idx="1">
                  <c:v>576</c:v>
                </c:pt>
                <c:pt idx="2">
                  <c:v>960</c:v>
                </c:pt>
                <c:pt idx="3">
                  <c:v>576</c:v>
                </c:pt>
                <c:pt idx="4">
                  <c:v>960</c:v>
                </c:pt>
                <c:pt idx="5">
                  <c:v>768</c:v>
                </c:pt>
                <c:pt idx="6">
                  <c:v>576</c:v>
                </c:pt>
                <c:pt idx="7">
                  <c:v>960</c:v>
                </c:pt>
                <c:pt idx="8">
                  <c:v>576</c:v>
                </c:pt>
                <c:pt idx="9">
                  <c:v>960</c:v>
                </c:pt>
                <c:pt idx="10">
                  <c:v>768</c:v>
                </c:pt>
                <c:pt idx="11">
                  <c:v>576</c:v>
                </c:pt>
                <c:pt idx="12">
                  <c:v>960</c:v>
                </c:pt>
                <c:pt idx="13">
                  <c:v>768</c:v>
                </c:pt>
                <c:pt idx="14">
                  <c:v>576</c:v>
                </c:pt>
                <c:pt idx="15">
                  <c:v>576</c:v>
                </c:pt>
                <c:pt idx="16">
                  <c:v>768</c:v>
                </c:pt>
                <c:pt idx="17">
                  <c:v>768</c:v>
                </c:pt>
                <c:pt idx="18">
                  <c:v>384</c:v>
                </c:pt>
                <c:pt idx="19">
                  <c:v>768</c:v>
                </c:pt>
                <c:pt idx="20">
                  <c:v>768</c:v>
                </c:pt>
                <c:pt idx="21">
                  <c:v>192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Dec'!$D$73,'Summary Dec'!$F$73,'Summary Dec'!$H$73,'Summary Dec'!$J$73,'Summary Dec'!$L$73,'Summary Dec'!$N$73,'Summary Dec'!$P$73,'Summary Dec'!$R$73,'Summary Dec'!$T$73,'Summary Dec'!$V$73,'Summary Dec'!$X$73,'Summary Dec'!$Z$73,'Summary Dec'!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08C5-461D-BF3E-986E53196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987844896571839"/>
          <c:y val="2.8004698897532904E-2"/>
          <c:w val="0.28310913963694051"/>
          <c:h val="0.11940364694967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 - CYL HEAD</a:t>
            </a:r>
          </a:p>
        </c:rich>
      </c:tx>
      <c:layout>
        <c:manualLayout>
          <c:xMode val="edge"/>
          <c:yMode val="edge"/>
          <c:x val="0.14341271156916399"/>
          <c:y val="3.2945353516181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07836998440859E-4"/>
          <c:y val="0.17520239592723588"/>
          <c:w val="0.99954145976061437"/>
          <c:h val="0.567675679368209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Agustus 26'!$B$31</c:f>
              <c:strCache>
                <c:ptCount val="1"/>
                <c:pt idx="0">
                  <c:v>1TR-K L/PIPE (KJ)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Dec'!$AD$31,'Summary Dec'!$AF$31,'Summary Dec'!$AH$31,'Summary Dec'!$AJ$31,'Summary Dec'!$AL$31,'Summary Dec'!$AN$31,'Summary Dec'!$AP$31,'Summary Dec'!$AR$31,'Summary Dec'!$AT$31,'Summary Dec'!$AV$31,'Summary Dec'!$AX$31,'Summary Dec'!$AZ$31,'S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507-4C5B-9E47-E087278585A2}"/>
            </c:ext>
          </c:extLst>
        </c:ser>
        <c:ser>
          <c:idx val="1"/>
          <c:order val="1"/>
          <c:tx>
            <c:strRef>
              <c:f>'Summary Agustus 26'!$B$32</c:f>
              <c:strCache>
                <c:ptCount val="1"/>
                <c:pt idx="0">
                  <c:v>2TR-K L/PIPE (KR)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Dec'!$AD$32,'Summary Dec'!$AF$32,'Summary Dec'!$AH$32,'Summary Dec'!$AJ$32,'Summary Dec'!$AL$32,'Summary Dec'!$AN$32,'Summary Dec'!$AP$32,'Summary Dec'!$AR$32,'Summary Dec'!$AT$32,'Summary Dec'!$AV$32,'Summary Dec'!$AX$32,'Summary Dec'!$AZ$32,'S</c:f>
              <c:numCache>
                <c:formatCode>General</c:formatCode>
                <c:ptCount val="25"/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507-4C5B-9E47-E087278585A2}"/>
            </c:ext>
          </c:extLst>
        </c:ser>
        <c:ser>
          <c:idx val="5"/>
          <c:order val="2"/>
          <c:tx>
            <c:strRef>
              <c:f>'Summary Agustus 26'!$B$33</c:f>
              <c:strCache>
                <c:ptCount val="1"/>
                <c:pt idx="0">
                  <c:v>H1KL ( K6 )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Dec'!$AD$33,'Summary Dec'!$AF$33,'Summary Dec'!$AH$33,'Summary Dec'!$AJ$33,'Summary Dec'!$AL$33,'Summary Dec'!$AN$33,'Summary Dec'!$AP$33,'Summary Dec'!$AR$33,'Summary Dec'!$AT$33,'Summary Dec'!$AV$33,'Summary Dec'!$AX$33,'Summary Dec'!$AZ$33,'S</c:f>
              <c:numCache>
                <c:formatCode>General</c:formatCode>
                <c:ptCount val="25"/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507-4C5B-9E47-E087278585A2}"/>
            </c:ext>
          </c:extLst>
        </c:ser>
        <c:ser>
          <c:idx val="2"/>
          <c:order val="3"/>
          <c:tx>
            <c:strRef>
              <c:f>'Summary Agustus 26'!$B$35</c:f>
              <c:strCache>
                <c:ptCount val="1"/>
                <c:pt idx="0">
                  <c:v>H2KW ( HD / K7 )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Dec'!$AD$35,'Summary Dec'!$AF$35,'Summary Dec'!$AH$35,'Summary Dec'!$AJ$35,'Summary Dec'!$AL$35,'Summary Dec'!$AN$35,'Summary Dec'!$AP$35,'Summary Dec'!$AR$35,'Summary Dec'!$AT$35,'Summary Dec'!$AV$35,'Summary Dec'!$AX$35,'Summary Dec'!$AZ$35,'S</c:f>
              <c:numCache>
                <c:formatCode>General</c:formatCode>
                <c:ptCount val="25"/>
                <c:pt idx="0">
                  <c:v>216</c:v>
                </c:pt>
                <c:pt idx="1">
                  <c:v>216</c:v>
                </c:pt>
                <c:pt idx="2">
                  <c:v>312</c:v>
                </c:pt>
                <c:pt idx="3">
                  <c:v>240</c:v>
                </c:pt>
                <c:pt idx="4">
                  <c:v>288</c:v>
                </c:pt>
                <c:pt idx="5">
                  <c:v>288</c:v>
                </c:pt>
                <c:pt idx="6">
                  <c:v>216</c:v>
                </c:pt>
                <c:pt idx="7">
                  <c:v>288</c:v>
                </c:pt>
                <c:pt idx="8">
                  <c:v>144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507-4C5B-9E47-E087278585A2}"/>
            </c:ext>
          </c:extLst>
        </c:ser>
        <c:ser>
          <c:idx val="4"/>
          <c:order val="4"/>
          <c:tx>
            <c:strRef>
              <c:f>'Summary Agustus 26'!$B$36</c:f>
              <c:strCache>
                <c:ptCount val="1"/>
                <c:pt idx="0">
                  <c:v>H2KL ( K8 )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('Summary Dec'!$AD$36,'Summary Dec'!$AF$36,'Summary Dec'!$AH$36,'Summary Dec'!$AJ$36,'Summary Dec'!$AL$36,'Summary Dec'!$AN$36,'Summary Dec'!$AP$36,'Summary Dec'!$AR$36,'Summary Dec'!$AT$36,'Summary Dec'!$AV$36,'Summary Dec'!$AX$36,'Summary Dec'!$AZ$36,'S</c:f>
              <c:numCache>
                <c:formatCode>General</c:formatCode>
                <c:ptCount val="25"/>
                <c:pt idx="0">
                  <c:v>72</c:v>
                </c:pt>
                <c:pt idx="1">
                  <c:v>72</c:v>
                </c:pt>
                <c:pt idx="2">
                  <c:v>120</c:v>
                </c:pt>
                <c:pt idx="3">
                  <c:v>72</c:v>
                </c:pt>
                <c:pt idx="4">
                  <c:v>144</c:v>
                </c:pt>
                <c:pt idx="5">
                  <c:v>96</c:v>
                </c:pt>
                <c:pt idx="6">
                  <c:v>72</c:v>
                </c:pt>
                <c:pt idx="7">
                  <c:v>120</c:v>
                </c:pt>
                <c:pt idx="8">
                  <c:v>48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Dec'!$AD$30,'Summary Dec'!$AF$30,'Summary Dec'!$AH$30,'Summary Dec'!$AJ$30,'Summary Dec'!$AL$30,'Summary Dec'!$AN$30,'Summary Dec'!$AP$30,'Summary Dec'!$AR$30,'Summary Dec'!$AT$30,'Summary Dec'!$AV$30,'Summary Dec'!$AX$30,'Summary Dec'!$AZ$30,'S</c15:sqref>
                        </c15:formulaRef>
                      </c:ext>
                    </c:extLst>
                    <c:strCache>
                      <c:ptCount val="25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  <c:pt idx="13">
                        <c:v>Act</c:v>
                      </c:pt>
                      <c:pt idx="14">
                        <c:v>Act</c:v>
                      </c:pt>
                      <c:pt idx="15">
                        <c:v>Act</c:v>
                      </c:pt>
                      <c:pt idx="16">
                        <c:v>Act</c:v>
                      </c:pt>
                      <c:pt idx="17">
                        <c:v>Act</c:v>
                      </c:pt>
                      <c:pt idx="18">
                        <c:v>Act</c:v>
                      </c:pt>
                      <c:pt idx="19">
                        <c:v>Act</c:v>
                      </c:pt>
                      <c:pt idx="20">
                        <c:v>Act</c:v>
                      </c:pt>
                      <c:pt idx="21">
                        <c:v>Act</c:v>
                      </c:pt>
                      <c:pt idx="22">
                        <c:v>Act</c:v>
                      </c:pt>
                      <c:pt idx="23">
                        <c:v>Act</c:v>
                      </c:pt>
                      <c:pt idx="24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507-4C5B-9E47-E08727858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3"/>
          <c:order val="5"/>
          <c:tx>
            <c:v>TOTAL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Dec'!$AD$39,'Summary Dec'!$AF$39,'Summary Dec'!$AH$39,'Summary Dec'!$AJ$39,'Summary Dec'!$AL$39,'Summary Dec'!$AN$39,'Summary Dec'!$AP$39,'Summary Dec'!$AR$39,'Summary Dec'!$AT$39,'Summary Dec'!$AV$39,'Summary Dec'!$AX$39,'Summary Dec'!$AZ$39,'S</c:f>
              <c:numCache>
                <c:formatCode>General</c:formatCode>
                <c:ptCount val="25"/>
                <c:pt idx="0">
                  <c:v>288</c:v>
                </c:pt>
                <c:pt idx="1">
                  <c:v>312</c:v>
                </c:pt>
                <c:pt idx="2">
                  <c:v>456</c:v>
                </c:pt>
                <c:pt idx="3">
                  <c:v>336</c:v>
                </c:pt>
                <c:pt idx="4">
                  <c:v>456</c:v>
                </c:pt>
                <c:pt idx="5">
                  <c:v>408</c:v>
                </c:pt>
                <c:pt idx="6">
                  <c:v>312</c:v>
                </c:pt>
                <c:pt idx="7">
                  <c:v>432</c:v>
                </c:pt>
                <c:pt idx="8">
                  <c:v>288</c:v>
                </c:pt>
                <c:pt idx="9">
                  <c:v>504</c:v>
                </c:pt>
                <c:pt idx="10">
                  <c:v>408</c:v>
                </c:pt>
                <c:pt idx="11">
                  <c:v>312</c:v>
                </c:pt>
                <c:pt idx="12">
                  <c:v>432</c:v>
                </c:pt>
                <c:pt idx="13">
                  <c:v>408</c:v>
                </c:pt>
                <c:pt idx="14">
                  <c:v>336</c:v>
                </c:pt>
                <c:pt idx="15">
                  <c:v>240</c:v>
                </c:pt>
                <c:pt idx="16">
                  <c:v>384</c:v>
                </c:pt>
                <c:pt idx="17">
                  <c:v>408</c:v>
                </c:pt>
                <c:pt idx="18">
                  <c:v>144</c:v>
                </c:pt>
                <c:pt idx="19">
                  <c:v>432</c:v>
                </c:pt>
                <c:pt idx="20">
                  <c:v>312</c:v>
                </c:pt>
                <c:pt idx="21">
                  <c:v>144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5-9507-4C5B-9E47-E08727858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461434869604205"/>
          <c:y val="2.13412819499403E-2"/>
          <c:w val="0.60531692333635345"/>
          <c:h val="0.10533903508299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TMC</a:t>
            </a:r>
            <a:r>
              <a:rPr lang="en-US" baseline="0"/>
              <a:t> - CYLINDER BLOCK</a:t>
            </a:r>
            <a:endParaRPr lang="en-US"/>
          </a:p>
        </c:rich>
      </c:tx>
      <c:layout>
        <c:manualLayout>
          <c:xMode val="edge"/>
          <c:yMode val="edge"/>
          <c:x val="0.114767449317315"/>
          <c:y val="3.3128792746794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1767493571309E-2"/>
          <c:y val="0.17515460457981111"/>
          <c:w val="0.9106846806971991"/>
          <c:h val="0.726911554696420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Agustus 26'!$B$16</c:f>
              <c:strCache>
                <c:ptCount val="1"/>
                <c:pt idx="0">
                  <c:v>CB1 ( CD 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Dec'!$D$16,'Summary Dec'!$F$16,'Summary Dec'!$H$16,'Summary Dec'!$J$16,'Summary Dec'!$L$16,'Summary Dec'!$N$16,'Summary Dec'!$P$16,'Summary Dec'!$R$16,'Summary Dec'!$T$16,'Summary Dec'!$V$16,'Summary Dec'!$X$16,'Summary Dec'!$Z$16,'Summary Dec'!</c:f>
              <c:numCache>
                <c:formatCode>General</c:formatCode>
                <c:ptCount val="13"/>
                <c:pt idx="1">
                  <c:v>432</c:v>
                </c:pt>
                <c:pt idx="3">
                  <c:v>432</c:v>
                </c:pt>
                <c:pt idx="5">
                  <c:v>432</c:v>
                </c:pt>
                <c:pt idx="7">
                  <c:v>306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04B-42EB-AFF7-2A78C847D815}"/>
            </c:ext>
          </c:extLst>
        </c:ser>
        <c:ser>
          <c:idx val="1"/>
          <c:order val="1"/>
          <c:tx>
            <c:strRef>
              <c:f>'Summary Agustus 26'!$B$17</c:f>
              <c:strCache>
                <c:ptCount val="1"/>
                <c:pt idx="0">
                  <c:v>CB 2 ( CB 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Dec'!$D$17,'Summary Dec'!$F$17,'Summary Dec'!$H$17,'Summary Dec'!$J$17,'Summary Dec'!$L$17,'Summary Dec'!$N$17,'Summary Dec'!$P$17,'Summary Dec'!$R$17,'Summary Dec'!$T$17,'Summary Dec'!$V$17,'Summary Dec'!$X$17,'Summary Dec'!$Z$17,'Summary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288</c:v>
                </c:pt>
                <c:pt idx="2">
                  <c:v>432</c:v>
                </c:pt>
                <c:pt idx="4">
                  <c:v>864</c:v>
                </c:pt>
                <c:pt idx="6">
                  <c:v>612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('Summary Dec'!$D$15,'Summary Dec'!$F$15,'Summary Dec'!$H$15,'Summary Dec'!$J$15,'Summary Dec'!$L$15,'Summary Dec'!$N$15,'Summary Dec'!$P$15,'Summary Dec'!$R$15,'Summary Dec'!$T$15,'Summary Dec'!$V$15,'Summary Dec'!$X$15,'Summary Dec'!$Z$15,'Summary Dec'!</c15:sqref>
                        </c15:formulaRef>
                      </c:ext>
                    </c:extLst>
                    <c:strCache>
                      <c:ptCount val="13"/>
                      <c:pt idx="0">
                        <c:v>Act</c:v>
                      </c:pt>
                      <c:pt idx="1">
                        <c:v>Act</c:v>
                      </c:pt>
                      <c:pt idx="2">
                        <c:v>Act</c:v>
                      </c:pt>
                      <c:pt idx="3">
                        <c:v>Act</c:v>
                      </c:pt>
                      <c:pt idx="4">
                        <c:v>Act</c:v>
                      </c:pt>
                      <c:pt idx="5">
                        <c:v>Act</c:v>
                      </c:pt>
                      <c:pt idx="6">
                        <c:v>Act</c:v>
                      </c:pt>
                      <c:pt idx="7">
                        <c:v>Act</c:v>
                      </c:pt>
                      <c:pt idx="8">
                        <c:v>Act</c:v>
                      </c:pt>
                      <c:pt idx="9">
                        <c:v>Act</c:v>
                      </c:pt>
                      <c:pt idx="10">
                        <c:v>Act</c:v>
                      </c:pt>
                      <c:pt idx="11">
                        <c:v>Act</c:v>
                      </c:pt>
                      <c:pt idx="12">
                        <c:v>Act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04B-42EB-AFF7-2A78C847D8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939888"/>
        <c:axId val="995941968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4B-42EB-AFF7-2A78C847D8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('Summary Dec'!$D$20,'Summary Dec'!$F$20,'Summary Dec'!$H$20,'Summary Dec'!$J$20,'Summary Dec'!$L$20,'Summary Dec'!$N$20,'Summary Dec'!$P$20,'Summary Dec'!$R$20,'Summary Dec'!$T$20,'Summary Dec'!$V$20,'Summary Dec'!$X$20,'Summary Dec'!$Z$20,'Summary Dec'!</c:f>
              <c:numCache>
                <c:formatCode>General</c:formatCode>
                <c:ptCount val="13"/>
                <c:pt idx="0">
                  <c:v>432</c:v>
                </c:pt>
                <c:pt idx="1">
                  <c:v>864</c:v>
                </c:pt>
                <c:pt idx="2">
                  <c:v>432</c:v>
                </c:pt>
                <c:pt idx="3">
                  <c:v>432</c:v>
                </c:pt>
                <c:pt idx="4">
                  <c:v>864</c:v>
                </c:pt>
                <c:pt idx="5">
                  <c:v>432</c:v>
                </c:pt>
                <c:pt idx="6">
                  <c:v>864</c:v>
                </c:pt>
                <c:pt idx="7">
                  <c:v>432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104B-42EB-AFF7-2A78C847D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39888"/>
        <c:axId val="995941968"/>
      </c:lineChart>
      <c:catAx>
        <c:axId val="995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41968"/>
        <c:crosses val="autoZero"/>
        <c:auto val="1"/>
        <c:lblAlgn val="ctr"/>
        <c:lblOffset val="100"/>
        <c:noMultiLvlLbl val="0"/>
      </c:catAx>
      <c:valAx>
        <c:axId val="995941968"/>
        <c:scaling>
          <c:orientation val="minMax"/>
          <c:max val="15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034464036985685"/>
          <c:y val="1.1403531881647541E-2"/>
          <c:w val="0.45046277119180833"/>
          <c:h val="0.17245756756001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Relationship Id="rId9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Relationship Id="rId9" Type="http://schemas.openxmlformats.org/officeDocument/2006/relationships/image" Target="../media/image10.em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Relationship Id="rId9" Type="http://schemas.openxmlformats.org/officeDocument/2006/relationships/image" Target="../media/image14.emf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chart" Target="../charts/chart38.xml"/><Relationship Id="rId7" Type="http://schemas.openxmlformats.org/officeDocument/2006/relationships/chart" Target="../charts/chart42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Relationship Id="rId9" Type="http://schemas.openxmlformats.org/officeDocument/2006/relationships/image" Target="../media/image18.emf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emf"/><Relationship Id="rId3" Type="http://schemas.openxmlformats.org/officeDocument/2006/relationships/chart" Target="../charts/chart45.xml"/><Relationship Id="rId7" Type="http://schemas.openxmlformats.org/officeDocument/2006/relationships/chart" Target="../charts/chart49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6" Type="http://schemas.openxmlformats.org/officeDocument/2006/relationships/chart" Target="../charts/chart48.xml"/><Relationship Id="rId5" Type="http://schemas.openxmlformats.org/officeDocument/2006/relationships/chart" Target="../charts/chart47.xml"/><Relationship Id="rId4" Type="http://schemas.openxmlformats.org/officeDocument/2006/relationships/chart" Target="../charts/chart46.xml"/><Relationship Id="rId9" Type="http://schemas.openxmlformats.org/officeDocument/2006/relationships/image" Target="../media/image22.emf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emf"/><Relationship Id="rId3" Type="http://schemas.openxmlformats.org/officeDocument/2006/relationships/chart" Target="../charts/chart52.xml"/><Relationship Id="rId7" Type="http://schemas.openxmlformats.org/officeDocument/2006/relationships/chart" Target="../charts/chart56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6" Type="http://schemas.openxmlformats.org/officeDocument/2006/relationships/chart" Target="../charts/chart55.xml"/><Relationship Id="rId5" Type="http://schemas.openxmlformats.org/officeDocument/2006/relationships/chart" Target="../charts/chart54.xml"/><Relationship Id="rId4" Type="http://schemas.openxmlformats.org/officeDocument/2006/relationships/chart" Target="../charts/chart53.xml"/><Relationship Id="rId9" Type="http://schemas.openxmlformats.org/officeDocument/2006/relationships/image" Target="../media/image26.emf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emf"/><Relationship Id="rId3" Type="http://schemas.openxmlformats.org/officeDocument/2006/relationships/chart" Target="../charts/chart59.xml"/><Relationship Id="rId7" Type="http://schemas.openxmlformats.org/officeDocument/2006/relationships/chart" Target="../charts/chart63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5" Type="http://schemas.openxmlformats.org/officeDocument/2006/relationships/chart" Target="../charts/chart61.xml"/><Relationship Id="rId4" Type="http://schemas.openxmlformats.org/officeDocument/2006/relationships/chart" Target="../charts/chart60.xml"/><Relationship Id="rId9" Type="http://schemas.openxmlformats.org/officeDocument/2006/relationships/image" Target="../media/image30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emf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png"/><Relationship Id="rId1" Type="http://schemas.openxmlformats.org/officeDocument/2006/relationships/image" Target="../media/image4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0.emf"/><Relationship Id="rId1" Type="http://schemas.openxmlformats.org/officeDocument/2006/relationships/image" Target="../media/image19.emf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4.emf"/><Relationship Id="rId1" Type="http://schemas.openxmlformats.org/officeDocument/2006/relationships/image" Target="../media/image23.emf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8.emf"/><Relationship Id="rId1" Type="http://schemas.openxmlformats.org/officeDocument/2006/relationships/image" Target="../media/image27.emf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32.emf"/><Relationship Id="rId1" Type="http://schemas.openxmlformats.org/officeDocument/2006/relationships/image" Target="../media/image31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6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8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592167</xdr:colOff>
      <xdr:row>76</xdr:row>
      <xdr:rowOff>49351</xdr:rowOff>
    </xdr:from>
    <xdr:to>
      <xdr:col>0</xdr:col>
      <xdr:colOff>756391</xdr:colOff>
      <xdr:row>76</xdr:row>
      <xdr:rowOff>141317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92167" y="20134401"/>
          <a:ext cx="164224" cy="9196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qc</a:t>
          </a:r>
        </a:p>
      </xdr:txBody>
    </xdr:sp>
    <xdr:clientData/>
  </xdr:twoCellAnchor>
  <xdr:twoCellAnchor>
    <xdr:from>
      <xdr:col>0</xdr:col>
      <xdr:colOff>592167</xdr:colOff>
      <xdr:row>77</xdr:row>
      <xdr:rowOff>36214</xdr:rowOff>
    </xdr:from>
    <xdr:to>
      <xdr:col>0</xdr:col>
      <xdr:colOff>756391</xdr:colOff>
      <xdr:row>77</xdr:row>
      <xdr:rowOff>128180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92167" y="20305414"/>
          <a:ext cx="164224" cy="9196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7658</xdr:colOff>
      <xdr:row>39</xdr:row>
      <xdr:rowOff>19504</xdr:rowOff>
    </xdr:from>
    <xdr:to>
      <xdr:col>27</xdr:col>
      <xdr:colOff>417285</xdr:colOff>
      <xdr:row>42</xdr:row>
      <xdr:rowOff>517072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39</xdr:row>
      <xdr:rowOff>28122</xdr:rowOff>
    </xdr:from>
    <xdr:to>
      <xdr:col>77</xdr:col>
      <xdr:colOff>417286</xdr:colOff>
      <xdr:row>42</xdr:row>
      <xdr:rowOff>525690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36284</xdr:colOff>
      <xdr:row>5</xdr:row>
      <xdr:rowOff>9979</xdr:rowOff>
    </xdr:from>
    <xdr:to>
      <xdr:col>77</xdr:col>
      <xdr:colOff>358589</xdr:colOff>
      <xdr:row>8</xdr:row>
      <xdr:rowOff>507547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37541</xdr:colOff>
      <xdr:row>19</xdr:row>
      <xdr:rowOff>131563</xdr:rowOff>
    </xdr:from>
    <xdr:to>
      <xdr:col>28</xdr:col>
      <xdr:colOff>38955</xdr:colOff>
      <xdr:row>23</xdr:row>
      <xdr:rowOff>479719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2988639" cy="74994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0"/>
          <a:ext cx="2988639" cy="749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/>
            <a:t>PT. TOYOTA</a:t>
          </a:r>
          <a:r>
            <a:rPr lang="en-US" sz="1050" baseline="0"/>
            <a:t> MOTOR MANUFACTURING INDONESIA</a:t>
          </a:r>
        </a:p>
        <a:p>
          <a:r>
            <a:rPr lang="en-US" sz="1050" baseline="0"/>
            <a:t>PLANT ADMINISTRATION DIVISION</a:t>
          </a:r>
        </a:p>
        <a:p>
          <a:r>
            <a:rPr lang="en-US" sz="1050" baseline="0"/>
            <a:t>PPIC &amp; WAREHOUSE DEPARTMENT</a:t>
          </a:r>
        </a:p>
        <a:p>
          <a:r>
            <a:rPr lang="en-US" sz="1050" baseline="0"/>
            <a:t>CCR &amp; ORDERING TR ENGINE</a:t>
          </a:r>
          <a:endParaRPr lang="en-US" sz="1050"/>
        </a:p>
      </xdr:txBody>
    </xdr:sp>
    <xdr:clientData/>
  </xdr:oneCellAnchor>
  <xdr:twoCellAnchor>
    <xdr:from>
      <xdr:col>1</xdr:col>
      <xdr:colOff>276677</xdr:colOff>
      <xdr:row>54</xdr:row>
      <xdr:rowOff>64328</xdr:rowOff>
    </xdr:from>
    <xdr:to>
      <xdr:col>52</xdr:col>
      <xdr:colOff>67235</xdr:colOff>
      <xdr:row>66</xdr:row>
      <xdr:rowOff>78442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18143</xdr:colOff>
      <xdr:row>19</xdr:row>
      <xdr:rowOff>142875</xdr:rowOff>
    </xdr:from>
    <xdr:to>
      <xdr:col>77</xdr:col>
      <xdr:colOff>417286</xdr:colOff>
      <xdr:row>23</xdr:row>
      <xdr:rowOff>476887</xdr:rowOff>
    </xdr:to>
    <xdr:graphicFrame macro="">
      <xdr:nvGraphicFramePr>
        <xdr:cNvPr id="10" name="Chart 1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90715</xdr:colOff>
      <xdr:row>9</xdr:row>
      <xdr:rowOff>1</xdr:rowOff>
    </xdr:from>
    <xdr:to>
      <xdr:col>7</xdr:col>
      <xdr:colOff>236730</xdr:colOff>
      <xdr:row>9</xdr:row>
      <xdr:rowOff>264561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1938565" y="3689351"/>
          <a:ext cx="2336765" cy="264560"/>
          <a:chOff x="1923143" y="3683001"/>
          <a:chExt cx="2323158" cy="264560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81642</xdr:colOff>
      <xdr:row>43</xdr:row>
      <xdr:rowOff>0</xdr:rowOff>
    </xdr:from>
    <xdr:to>
      <xdr:col>7</xdr:col>
      <xdr:colOff>227657</xdr:colOff>
      <xdr:row>43</xdr:row>
      <xdr:rowOff>264560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1929492" y="13639800"/>
          <a:ext cx="2336765" cy="264560"/>
          <a:chOff x="1923143" y="3683001"/>
          <a:chExt cx="2323158" cy="26456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90715</xdr:colOff>
      <xdr:row>24</xdr:row>
      <xdr:rowOff>0</xdr:rowOff>
    </xdr:from>
    <xdr:to>
      <xdr:col>7</xdr:col>
      <xdr:colOff>236730</xdr:colOff>
      <xdr:row>24</xdr:row>
      <xdr:rowOff>264560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1938565" y="8280400"/>
          <a:ext cx="2336765" cy="264560"/>
          <a:chOff x="1923143" y="3683001"/>
          <a:chExt cx="2323158" cy="264560"/>
        </a:xfrm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90717</xdr:colOff>
      <xdr:row>67</xdr:row>
      <xdr:rowOff>0</xdr:rowOff>
    </xdr:from>
    <xdr:to>
      <xdr:col>7</xdr:col>
      <xdr:colOff>236732</xdr:colOff>
      <xdr:row>67</xdr:row>
      <xdr:rowOff>264560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1938567" y="18275300"/>
          <a:ext cx="2336765" cy="264560"/>
          <a:chOff x="1923143" y="3683001"/>
          <a:chExt cx="2323158" cy="264560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1</xdr:col>
      <xdr:colOff>35717</xdr:colOff>
      <xdr:row>5</xdr:row>
      <xdr:rowOff>23813</xdr:rowOff>
    </xdr:from>
    <xdr:to>
      <xdr:col>28</xdr:col>
      <xdr:colOff>11906</xdr:colOff>
      <xdr:row>8</xdr:row>
      <xdr:rowOff>502271</xdr:rowOff>
    </xdr:to>
    <xdr:graphicFrame macro="">
      <xdr:nvGraphicFramePr>
        <xdr:cNvPr id="31" name="Chart 5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75</xdr:col>
          <xdr:colOff>4083</xdr:colOff>
          <xdr:row>2</xdr:row>
          <xdr:rowOff>123825</xdr:rowOff>
        </xdr:from>
        <xdr:to>
          <xdr:col>77</xdr:col>
          <xdr:colOff>156483</xdr:colOff>
          <xdr:row>3</xdr:row>
          <xdr:rowOff>314325</xdr:rowOff>
        </xdr:to>
        <xdr:pic>
          <xdr:nvPicPr>
            <xdr:cNvPr id="32" name="Picture 4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ummary Dec25'!$CF$2:$CF$3" spid="_x0000_s1265186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33868633" y="504825"/>
              <a:ext cx="1028700" cy="4635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70</xdr:col>
      <xdr:colOff>9969</xdr:colOff>
      <xdr:row>26</xdr:row>
      <xdr:rowOff>12404</xdr:rowOff>
    </xdr:from>
    <xdr:to>
      <xdr:col>72</xdr:col>
      <xdr:colOff>9972</xdr:colOff>
      <xdr:row>38</xdr:row>
      <xdr:rowOff>2853</xdr:rowOff>
    </xdr:to>
    <xdr:sp macro="" textlink="">
      <xdr:nvSpPr>
        <xdr:cNvPr id="66" name="Rounded Rectangle 3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30299469" y="8832554"/>
          <a:ext cx="838203" cy="2314549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405119</xdr:colOff>
      <xdr:row>10</xdr:row>
      <xdr:rowOff>191027</xdr:rowOff>
    </xdr:from>
    <xdr:to>
      <xdr:col>22</xdr:col>
      <xdr:colOff>12094</xdr:colOff>
      <xdr:row>18</xdr:row>
      <xdr:rowOff>186425</xdr:rowOff>
    </xdr:to>
    <xdr:sp macro="" textlink="">
      <xdr:nvSpPr>
        <xdr:cNvPr id="52" name="Rounded Rectangle 3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9320519" y="4172477"/>
          <a:ext cx="864275" cy="1567023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10458</xdr:colOff>
      <xdr:row>25</xdr:row>
      <xdr:rowOff>191058</xdr:rowOff>
    </xdr:from>
    <xdr:to>
      <xdr:col>13</xdr:col>
      <xdr:colOff>414430</xdr:colOff>
      <xdr:row>38</xdr:row>
      <xdr:rowOff>6350</xdr:rowOff>
    </xdr:to>
    <xdr:sp macro="" textlink="">
      <xdr:nvSpPr>
        <xdr:cNvPr id="43" name="Rounded Rectangle 3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963583" y="8811183"/>
          <a:ext cx="823072" cy="2339417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408082</xdr:colOff>
      <xdr:row>44</xdr:row>
      <xdr:rowOff>199975</xdr:rowOff>
    </xdr:from>
    <xdr:to>
      <xdr:col>13</xdr:col>
      <xdr:colOff>408083</xdr:colOff>
      <xdr:row>52</xdr:row>
      <xdr:rowOff>187326</xdr:rowOff>
    </xdr:to>
    <xdr:sp macro="" textlink="">
      <xdr:nvSpPr>
        <xdr:cNvPr id="42" name="Rounded Rectangle 3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942107" y="14249350"/>
          <a:ext cx="838201" cy="1616126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0</xdr:colOff>
      <xdr:row>45</xdr:row>
      <xdr:rowOff>7843</xdr:rowOff>
    </xdr:from>
    <xdr:to>
      <xdr:col>72</xdr:col>
      <xdr:colOff>4667</xdr:colOff>
      <xdr:row>52</xdr:row>
      <xdr:rowOff>198152</xdr:rowOff>
    </xdr:to>
    <xdr:sp macro="" textlink="">
      <xdr:nvSpPr>
        <xdr:cNvPr id="64" name="Rounded Rectangle 3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30289500" y="14257243"/>
          <a:ext cx="842867" cy="1619059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=</a:t>
          </a:r>
        </a:p>
      </xdr:txBody>
    </xdr:sp>
    <xdr:clientData/>
  </xdr:twoCellAnchor>
  <xdr:twoCellAnchor>
    <xdr:from>
      <xdr:col>43</xdr:col>
      <xdr:colOff>415925</xdr:colOff>
      <xdr:row>69</xdr:row>
      <xdr:rowOff>20544</xdr:rowOff>
    </xdr:from>
    <xdr:to>
      <xdr:col>46</xdr:col>
      <xdr:colOff>0</xdr:colOff>
      <xdr:row>75</xdr:row>
      <xdr:rowOff>11719</xdr:rowOff>
    </xdr:to>
    <xdr:sp macro="" textlink="">
      <xdr:nvSpPr>
        <xdr:cNvPr id="57" name="Rounded Rectangle 3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19389725" y="19041969"/>
          <a:ext cx="841375" cy="11722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415925</xdr:colOff>
      <xdr:row>10</xdr:row>
      <xdr:rowOff>195169</xdr:rowOff>
    </xdr:from>
    <xdr:to>
      <xdr:col>71</xdr:col>
      <xdr:colOff>417192</xdr:colOff>
      <xdr:row>19</xdr:row>
      <xdr:rowOff>6723</xdr:rowOff>
    </xdr:to>
    <xdr:sp macro="" textlink="">
      <xdr:nvSpPr>
        <xdr:cNvPr id="46" name="Rounded Rectangle 39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30286325" y="4176619"/>
          <a:ext cx="839467" cy="1583204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592167</xdr:colOff>
      <xdr:row>76</xdr:row>
      <xdr:rowOff>49351</xdr:rowOff>
    </xdr:from>
    <xdr:to>
      <xdr:col>0</xdr:col>
      <xdr:colOff>756391</xdr:colOff>
      <xdr:row>76</xdr:row>
      <xdr:rowOff>141317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92167" y="20134401"/>
          <a:ext cx="164224" cy="9196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qc</a:t>
          </a:r>
        </a:p>
      </xdr:txBody>
    </xdr:sp>
    <xdr:clientData/>
  </xdr:twoCellAnchor>
  <xdr:twoCellAnchor>
    <xdr:from>
      <xdr:col>0</xdr:col>
      <xdr:colOff>592167</xdr:colOff>
      <xdr:row>77</xdr:row>
      <xdr:rowOff>36214</xdr:rowOff>
    </xdr:from>
    <xdr:to>
      <xdr:col>0</xdr:col>
      <xdr:colOff>756391</xdr:colOff>
      <xdr:row>77</xdr:row>
      <xdr:rowOff>128180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92167" y="20305414"/>
          <a:ext cx="164224" cy="9196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30070</xdr:colOff>
      <xdr:row>38</xdr:row>
      <xdr:rowOff>176387</xdr:rowOff>
    </xdr:from>
    <xdr:to>
      <xdr:col>36</xdr:col>
      <xdr:colOff>25079</xdr:colOff>
      <xdr:row>42</xdr:row>
      <xdr:rowOff>483455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0</xdr:colOff>
      <xdr:row>39</xdr:row>
      <xdr:rowOff>28122</xdr:rowOff>
    </xdr:from>
    <xdr:to>
      <xdr:col>85</xdr:col>
      <xdr:colOff>417286</xdr:colOff>
      <xdr:row>42</xdr:row>
      <xdr:rowOff>525690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36284</xdr:colOff>
      <xdr:row>5</xdr:row>
      <xdr:rowOff>9979</xdr:rowOff>
    </xdr:from>
    <xdr:to>
      <xdr:col>85</xdr:col>
      <xdr:colOff>358589</xdr:colOff>
      <xdr:row>8</xdr:row>
      <xdr:rowOff>507547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37541</xdr:colOff>
      <xdr:row>19</xdr:row>
      <xdr:rowOff>131563</xdr:rowOff>
    </xdr:from>
    <xdr:to>
      <xdr:col>36</xdr:col>
      <xdr:colOff>38955</xdr:colOff>
      <xdr:row>23</xdr:row>
      <xdr:rowOff>479719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2988639" cy="74994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0" y="0"/>
          <a:ext cx="2988639" cy="749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/>
            <a:t>PT. TOYOTA</a:t>
          </a:r>
          <a:r>
            <a:rPr lang="en-US" sz="1050" baseline="0"/>
            <a:t> MOTOR MANUFACTURING INDONESIA</a:t>
          </a:r>
        </a:p>
        <a:p>
          <a:r>
            <a:rPr lang="en-US" sz="1050" baseline="0"/>
            <a:t>PLANT ADMINISTRATION DIVISION</a:t>
          </a:r>
        </a:p>
        <a:p>
          <a:r>
            <a:rPr lang="en-US" sz="1050" baseline="0"/>
            <a:t>PPIC &amp; WAREHOUSE DEPARTMENT</a:t>
          </a:r>
        </a:p>
        <a:p>
          <a:r>
            <a:rPr lang="en-US" sz="1050" baseline="0"/>
            <a:t>CCR &amp; ORDERING TR ENGINE</a:t>
          </a:r>
          <a:endParaRPr lang="en-US" sz="1050"/>
        </a:p>
      </xdr:txBody>
    </xdr:sp>
    <xdr:clientData/>
  </xdr:oneCellAnchor>
  <xdr:twoCellAnchor>
    <xdr:from>
      <xdr:col>1</xdr:col>
      <xdr:colOff>276677</xdr:colOff>
      <xdr:row>54</xdr:row>
      <xdr:rowOff>64328</xdr:rowOff>
    </xdr:from>
    <xdr:to>
      <xdr:col>60</xdr:col>
      <xdr:colOff>67235</xdr:colOff>
      <xdr:row>66</xdr:row>
      <xdr:rowOff>78442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18143</xdr:colOff>
      <xdr:row>19</xdr:row>
      <xdr:rowOff>142875</xdr:rowOff>
    </xdr:from>
    <xdr:to>
      <xdr:col>85</xdr:col>
      <xdr:colOff>417286</xdr:colOff>
      <xdr:row>23</xdr:row>
      <xdr:rowOff>476887</xdr:rowOff>
    </xdr:to>
    <xdr:graphicFrame macro="">
      <xdr:nvGraphicFramePr>
        <xdr:cNvPr id="10" name="Chart 1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90715</xdr:colOff>
      <xdr:row>9</xdr:row>
      <xdr:rowOff>1</xdr:rowOff>
    </xdr:from>
    <xdr:to>
      <xdr:col>7</xdr:col>
      <xdr:colOff>236730</xdr:colOff>
      <xdr:row>9</xdr:row>
      <xdr:rowOff>264561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1938565" y="3689351"/>
          <a:ext cx="2336765" cy="264560"/>
          <a:chOff x="1923143" y="3683001"/>
          <a:chExt cx="2323158" cy="264560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81642</xdr:colOff>
      <xdr:row>43</xdr:row>
      <xdr:rowOff>0</xdr:rowOff>
    </xdr:from>
    <xdr:to>
      <xdr:col>7</xdr:col>
      <xdr:colOff>227657</xdr:colOff>
      <xdr:row>43</xdr:row>
      <xdr:rowOff>264560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pSpPr/>
      </xdr:nvGrpSpPr>
      <xdr:grpSpPr>
        <a:xfrm>
          <a:off x="1929492" y="13639800"/>
          <a:ext cx="2336765" cy="264560"/>
          <a:chOff x="1923143" y="3683001"/>
          <a:chExt cx="2323158" cy="26456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90715</xdr:colOff>
      <xdr:row>24</xdr:row>
      <xdr:rowOff>0</xdr:rowOff>
    </xdr:from>
    <xdr:to>
      <xdr:col>7</xdr:col>
      <xdr:colOff>236730</xdr:colOff>
      <xdr:row>24</xdr:row>
      <xdr:rowOff>264560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1938565" y="8280400"/>
          <a:ext cx="2336765" cy="264560"/>
          <a:chOff x="1923143" y="3683001"/>
          <a:chExt cx="2323158" cy="264560"/>
        </a:xfrm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90717</xdr:colOff>
      <xdr:row>67</xdr:row>
      <xdr:rowOff>0</xdr:rowOff>
    </xdr:from>
    <xdr:to>
      <xdr:col>7</xdr:col>
      <xdr:colOff>236732</xdr:colOff>
      <xdr:row>67</xdr:row>
      <xdr:rowOff>264560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1938567" y="18275300"/>
          <a:ext cx="2336765" cy="264560"/>
          <a:chOff x="1923143" y="3683001"/>
          <a:chExt cx="2323158" cy="264560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1</xdr:col>
      <xdr:colOff>35717</xdr:colOff>
      <xdr:row>5</xdr:row>
      <xdr:rowOff>23813</xdr:rowOff>
    </xdr:from>
    <xdr:to>
      <xdr:col>36</xdr:col>
      <xdr:colOff>11906</xdr:colOff>
      <xdr:row>8</xdr:row>
      <xdr:rowOff>502271</xdr:rowOff>
    </xdr:to>
    <xdr:graphicFrame macro="">
      <xdr:nvGraphicFramePr>
        <xdr:cNvPr id="31" name="Chart 53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4083</xdr:colOff>
          <xdr:row>2</xdr:row>
          <xdr:rowOff>123825</xdr:rowOff>
        </xdr:from>
        <xdr:to>
          <xdr:col>85</xdr:col>
          <xdr:colOff>158297</xdr:colOff>
          <xdr:row>3</xdr:row>
          <xdr:rowOff>314325</xdr:rowOff>
        </xdr:to>
        <xdr:pic>
          <xdr:nvPicPr>
            <xdr:cNvPr id="32" name="Picture 42">
              <a:extLst>
                <a:ext uri="{FF2B5EF4-FFF2-40B4-BE49-F238E27FC236}">
                  <a16:creationId xmlns:a16="http://schemas.microsoft.com/office/drawing/2014/main" id="{00000000-0008-0000-0100-00002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ummary Feb 26'!$CN$2:$CN$3" spid="_x0000_s1314751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33668154" y="504825"/>
              <a:ext cx="1025071" cy="46264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83</xdr:col>
      <xdr:colOff>415327</xdr:colOff>
      <xdr:row>26</xdr:row>
      <xdr:rowOff>11281</xdr:rowOff>
    </xdr:from>
    <xdr:to>
      <xdr:col>85</xdr:col>
      <xdr:colOff>410936</xdr:colOff>
      <xdr:row>37</xdr:row>
      <xdr:rowOff>195993</xdr:rowOff>
    </xdr:to>
    <xdr:sp macro="" textlink="">
      <xdr:nvSpPr>
        <xdr:cNvPr id="47" name="Rounded Rectangle 39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36153127" y="8831431"/>
          <a:ext cx="833809" cy="2308787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9177</xdr:colOff>
      <xdr:row>26</xdr:row>
      <xdr:rowOff>3546</xdr:rowOff>
    </xdr:from>
    <xdr:to>
      <xdr:col>34</xdr:col>
      <xdr:colOff>13659</xdr:colOff>
      <xdr:row>38</xdr:row>
      <xdr:rowOff>15688</xdr:rowOff>
    </xdr:to>
    <xdr:sp macro="" textlink="">
      <xdr:nvSpPr>
        <xdr:cNvPr id="46" name="Rounded Rectangle 39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4372877" y="8823696"/>
          <a:ext cx="842682" cy="2336242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0</xdr:colOff>
      <xdr:row>44</xdr:row>
      <xdr:rowOff>195894</xdr:rowOff>
    </xdr:from>
    <xdr:to>
      <xdr:col>36</xdr:col>
      <xdr:colOff>9526</xdr:colOff>
      <xdr:row>52</xdr:row>
      <xdr:rowOff>183245</xdr:rowOff>
    </xdr:to>
    <xdr:sp macro="" textlink="">
      <xdr:nvSpPr>
        <xdr:cNvPr id="44" name="Rounded Rectangle 39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15201900" y="14245269"/>
          <a:ext cx="847726" cy="1616126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83</xdr:col>
      <xdr:colOff>414375</xdr:colOff>
      <xdr:row>44</xdr:row>
      <xdr:rowOff>190899</xdr:rowOff>
    </xdr:from>
    <xdr:to>
      <xdr:col>85</xdr:col>
      <xdr:colOff>411842</xdr:colOff>
      <xdr:row>53</xdr:row>
      <xdr:rowOff>7844</xdr:rowOff>
    </xdr:to>
    <xdr:sp macro="" textlink="">
      <xdr:nvSpPr>
        <xdr:cNvPr id="37" name="Rounded Rectangle 39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36152175" y="14240274"/>
          <a:ext cx="835667" cy="164574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=</a:t>
          </a:r>
        </a:p>
      </xdr:txBody>
    </xdr:sp>
    <xdr:clientData/>
  </xdr:twoCellAnchor>
  <xdr:twoCellAnchor>
    <xdr:from>
      <xdr:col>82</xdr:col>
      <xdr:colOff>3497</xdr:colOff>
      <xdr:row>11</xdr:row>
      <xdr:rowOff>6349</xdr:rowOff>
    </xdr:from>
    <xdr:to>
      <xdr:col>84</xdr:col>
      <xdr:colOff>4764</xdr:colOff>
      <xdr:row>19</xdr:row>
      <xdr:rowOff>17928</xdr:rowOff>
    </xdr:to>
    <xdr:sp macro="" textlink="">
      <xdr:nvSpPr>
        <xdr:cNvPr id="48" name="Rounded Rectangle 39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5322197" y="4187824"/>
          <a:ext cx="839467" cy="1583204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16810</xdr:colOff>
      <xdr:row>10</xdr:row>
      <xdr:rowOff>198312</xdr:rowOff>
    </xdr:from>
    <xdr:to>
      <xdr:col>36</xdr:col>
      <xdr:colOff>9526</xdr:colOff>
      <xdr:row>18</xdr:row>
      <xdr:rowOff>192029</xdr:rowOff>
    </xdr:to>
    <xdr:sp macro="" textlink="">
      <xdr:nvSpPr>
        <xdr:cNvPr id="40" name="Rounded Rectangl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5311239" y="4198812"/>
          <a:ext cx="836358" cy="1585753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0</xdr:colOff>
          <xdr:row>2</xdr:row>
          <xdr:rowOff>123825</xdr:rowOff>
        </xdr:from>
        <xdr:to>
          <xdr:col>85</xdr:col>
          <xdr:colOff>161925</xdr:colOff>
          <xdr:row>3</xdr:row>
          <xdr:rowOff>314325</xdr:rowOff>
        </xdr:to>
        <xdr:pic>
          <xdr:nvPicPr>
            <xdr:cNvPr id="438759" name="Picture 42">
              <a:extLst>
                <a:ext uri="{FF2B5EF4-FFF2-40B4-BE49-F238E27FC236}">
                  <a16:creationId xmlns:a16="http://schemas.microsoft.com/office/drawing/2014/main" id="{00000000-0008-0000-0100-0000E7B10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ummary Feb 26'!$CN$2:$CN$3" spid="_x0000_s1314752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33223200" y="523875"/>
              <a:ext cx="1000125" cy="4572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51</xdr:col>
      <xdr:colOff>413281</xdr:colOff>
      <xdr:row>68</xdr:row>
      <xdr:rowOff>193623</xdr:rowOff>
    </xdr:from>
    <xdr:to>
      <xdr:col>54</xdr:col>
      <xdr:colOff>9604</xdr:colOff>
      <xdr:row>75</xdr:row>
      <xdr:rowOff>5318</xdr:rowOff>
    </xdr:to>
    <xdr:sp macro="" textlink="">
      <xdr:nvSpPr>
        <xdr:cNvPr id="51" name="Rounded Rectangle 39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22739881" y="19015023"/>
          <a:ext cx="853623" cy="119282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592167</xdr:colOff>
      <xdr:row>76</xdr:row>
      <xdr:rowOff>49351</xdr:rowOff>
    </xdr:from>
    <xdr:to>
      <xdr:col>0</xdr:col>
      <xdr:colOff>756391</xdr:colOff>
      <xdr:row>76</xdr:row>
      <xdr:rowOff>141317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92167" y="20442376"/>
          <a:ext cx="164224" cy="9196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qc</a:t>
          </a:r>
        </a:p>
      </xdr:txBody>
    </xdr:sp>
    <xdr:clientData/>
  </xdr:twoCellAnchor>
  <xdr:twoCellAnchor>
    <xdr:from>
      <xdr:col>0</xdr:col>
      <xdr:colOff>592167</xdr:colOff>
      <xdr:row>77</xdr:row>
      <xdr:rowOff>36214</xdr:rowOff>
    </xdr:from>
    <xdr:to>
      <xdr:col>0</xdr:col>
      <xdr:colOff>756391</xdr:colOff>
      <xdr:row>77</xdr:row>
      <xdr:rowOff>128180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92167" y="20619739"/>
          <a:ext cx="164224" cy="9196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30070</xdr:colOff>
      <xdr:row>38</xdr:row>
      <xdr:rowOff>176387</xdr:rowOff>
    </xdr:from>
    <xdr:to>
      <xdr:col>36</xdr:col>
      <xdr:colOff>25079</xdr:colOff>
      <xdr:row>42</xdr:row>
      <xdr:rowOff>483455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0</xdr:colOff>
      <xdr:row>39</xdr:row>
      <xdr:rowOff>28122</xdr:rowOff>
    </xdr:from>
    <xdr:to>
      <xdr:col>85</xdr:col>
      <xdr:colOff>417286</xdr:colOff>
      <xdr:row>42</xdr:row>
      <xdr:rowOff>525690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36284</xdr:colOff>
      <xdr:row>5</xdr:row>
      <xdr:rowOff>9979</xdr:rowOff>
    </xdr:from>
    <xdr:to>
      <xdr:col>85</xdr:col>
      <xdr:colOff>358589</xdr:colOff>
      <xdr:row>8</xdr:row>
      <xdr:rowOff>507547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37541</xdr:colOff>
      <xdr:row>19</xdr:row>
      <xdr:rowOff>131563</xdr:rowOff>
    </xdr:from>
    <xdr:to>
      <xdr:col>36</xdr:col>
      <xdr:colOff>38955</xdr:colOff>
      <xdr:row>23</xdr:row>
      <xdr:rowOff>479719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2988639" cy="74994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0" y="0"/>
          <a:ext cx="2988639" cy="749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/>
            <a:t>PT. TOYOTA</a:t>
          </a:r>
          <a:r>
            <a:rPr lang="en-US" sz="1050" baseline="0"/>
            <a:t> MOTOR MANUFACTURING INDONESIA</a:t>
          </a:r>
        </a:p>
        <a:p>
          <a:r>
            <a:rPr lang="en-US" sz="1050" baseline="0"/>
            <a:t>PLANT ADMINISTRATION DIVISION</a:t>
          </a:r>
        </a:p>
        <a:p>
          <a:r>
            <a:rPr lang="en-US" sz="1050" baseline="0"/>
            <a:t>PPIC &amp; WAREHOUSE DEPARTMENT</a:t>
          </a:r>
        </a:p>
        <a:p>
          <a:r>
            <a:rPr lang="en-US" sz="1050" baseline="0"/>
            <a:t>CCR &amp; ORDERING TR ENGINE</a:t>
          </a:r>
          <a:endParaRPr lang="en-US" sz="1050"/>
        </a:p>
      </xdr:txBody>
    </xdr:sp>
    <xdr:clientData/>
  </xdr:oneCellAnchor>
  <xdr:twoCellAnchor>
    <xdr:from>
      <xdr:col>1</xdr:col>
      <xdr:colOff>276677</xdr:colOff>
      <xdr:row>54</xdr:row>
      <xdr:rowOff>64328</xdr:rowOff>
    </xdr:from>
    <xdr:to>
      <xdr:col>60</xdr:col>
      <xdr:colOff>67235</xdr:colOff>
      <xdr:row>66</xdr:row>
      <xdr:rowOff>78442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18143</xdr:colOff>
      <xdr:row>19</xdr:row>
      <xdr:rowOff>142875</xdr:rowOff>
    </xdr:from>
    <xdr:to>
      <xdr:col>85</xdr:col>
      <xdr:colOff>417286</xdr:colOff>
      <xdr:row>23</xdr:row>
      <xdr:rowOff>476887</xdr:rowOff>
    </xdr:to>
    <xdr:graphicFrame macro="">
      <xdr:nvGraphicFramePr>
        <xdr:cNvPr id="10" name="Chart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90715</xdr:colOff>
      <xdr:row>9</xdr:row>
      <xdr:rowOff>1</xdr:rowOff>
    </xdr:from>
    <xdr:to>
      <xdr:col>7</xdr:col>
      <xdr:colOff>236730</xdr:colOff>
      <xdr:row>9</xdr:row>
      <xdr:rowOff>264561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1938565" y="3689351"/>
          <a:ext cx="2336765" cy="264560"/>
          <a:chOff x="1923143" y="3683001"/>
          <a:chExt cx="2323158" cy="264560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81642</xdr:colOff>
      <xdr:row>43</xdr:row>
      <xdr:rowOff>0</xdr:rowOff>
    </xdr:from>
    <xdr:to>
      <xdr:col>7</xdr:col>
      <xdr:colOff>227657</xdr:colOff>
      <xdr:row>43</xdr:row>
      <xdr:rowOff>264560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pSpPr/>
      </xdr:nvGrpSpPr>
      <xdr:grpSpPr>
        <a:xfrm>
          <a:off x="1929492" y="13639800"/>
          <a:ext cx="2336765" cy="264560"/>
          <a:chOff x="1923143" y="3683001"/>
          <a:chExt cx="2323158" cy="26456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90715</xdr:colOff>
      <xdr:row>24</xdr:row>
      <xdr:rowOff>0</xdr:rowOff>
    </xdr:from>
    <xdr:to>
      <xdr:col>7</xdr:col>
      <xdr:colOff>236730</xdr:colOff>
      <xdr:row>24</xdr:row>
      <xdr:rowOff>264560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1938565" y="8280400"/>
          <a:ext cx="2336765" cy="264560"/>
          <a:chOff x="1923143" y="3683001"/>
          <a:chExt cx="2323158" cy="264560"/>
        </a:xfrm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90717</xdr:colOff>
      <xdr:row>67</xdr:row>
      <xdr:rowOff>0</xdr:rowOff>
    </xdr:from>
    <xdr:to>
      <xdr:col>7</xdr:col>
      <xdr:colOff>236732</xdr:colOff>
      <xdr:row>67</xdr:row>
      <xdr:rowOff>264560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pSpPr/>
      </xdr:nvGrpSpPr>
      <xdr:grpSpPr>
        <a:xfrm>
          <a:off x="1938567" y="18275300"/>
          <a:ext cx="2336765" cy="264560"/>
          <a:chOff x="1923143" y="3683001"/>
          <a:chExt cx="2323158" cy="264560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0</xdr:col>
      <xdr:colOff>756895</xdr:colOff>
      <xdr:row>5</xdr:row>
      <xdr:rowOff>10206</xdr:rowOff>
    </xdr:from>
    <xdr:to>
      <xdr:col>35</xdr:col>
      <xdr:colOff>352084</xdr:colOff>
      <xdr:row>8</xdr:row>
      <xdr:rowOff>488664</xdr:rowOff>
    </xdr:to>
    <xdr:graphicFrame macro="">
      <xdr:nvGraphicFramePr>
        <xdr:cNvPr id="31" name="Chart 5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4083</xdr:colOff>
          <xdr:row>2</xdr:row>
          <xdr:rowOff>123825</xdr:rowOff>
        </xdr:from>
        <xdr:to>
          <xdr:col>85</xdr:col>
          <xdr:colOff>160966</xdr:colOff>
          <xdr:row>3</xdr:row>
          <xdr:rowOff>325531</xdr:rowOff>
        </xdr:to>
        <xdr:pic>
          <xdr:nvPicPr>
            <xdr:cNvPr id="32" name="Picture 42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ummary Feb 26 ( 02 )'!$CN$2:$CN$3" spid="_x0000_s1387816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35381054" y="527237"/>
              <a:ext cx="986118" cy="47064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0</xdr:colOff>
          <xdr:row>2</xdr:row>
          <xdr:rowOff>123825</xdr:rowOff>
        </xdr:from>
        <xdr:to>
          <xdr:col>85</xdr:col>
          <xdr:colOff>142875</xdr:colOff>
          <xdr:row>3</xdr:row>
          <xdr:rowOff>323850</xdr:rowOff>
        </xdr:to>
        <xdr:pic>
          <xdr:nvPicPr>
            <xdr:cNvPr id="39" name="Picture 42">
              <a:extLst>
                <a:ext uri="{FF2B5EF4-FFF2-40B4-BE49-F238E27FC236}">
                  <a16:creationId xmlns:a16="http://schemas.microsoft.com/office/drawing/2014/main" id="{00000000-0008-0000-0200-00002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ummary Feb 26 ( 02 )'!$CN$2:$CN$3" spid="_x0000_s1387817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35737800" y="523875"/>
              <a:ext cx="981075" cy="4667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32</xdr:col>
      <xdr:colOff>1120</xdr:colOff>
      <xdr:row>10</xdr:row>
      <xdr:rowOff>187107</xdr:rowOff>
    </xdr:from>
    <xdr:to>
      <xdr:col>33</xdr:col>
      <xdr:colOff>412374</xdr:colOff>
      <xdr:row>18</xdr:row>
      <xdr:rowOff>179143</xdr:rowOff>
    </xdr:to>
    <xdr:sp macro="" textlink="">
      <xdr:nvSpPr>
        <xdr:cNvPr id="42" name="Rounded Rectangl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14364820" y="4168557"/>
          <a:ext cx="830354" cy="1563661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82</xdr:col>
      <xdr:colOff>6417</xdr:colOff>
      <xdr:row>10</xdr:row>
      <xdr:rowOff>194448</xdr:rowOff>
    </xdr:from>
    <xdr:to>
      <xdr:col>84</xdr:col>
      <xdr:colOff>7685</xdr:colOff>
      <xdr:row>19</xdr:row>
      <xdr:rowOff>677</xdr:rowOff>
    </xdr:to>
    <xdr:sp macro="" textlink="">
      <xdr:nvSpPr>
        <xdr:cNvPr id="43" name="Rounded Rectangle 39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35325117" y="4175898"/>
          <a:ext cx="839468" cy="1577879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896</xdr:colOff>
      <xdr:row>25</xdr:row>
      <xdr:rowOff>167905</xdr:rowOff>
    </xdr:from>
    <xdr:to>
      <xdr:col>30</xdr:col>
      <xdr:colOff>4963</xdr:colOff>
      <xdr:row>37</xdr:row>
      <xdr:rowOff>182971</xdr:rowOff>
    </xdr:to>
    <xdr:sp macro="" textlink="">
      <xdr:nvSpPr>
        <xdr:cNvPr id="44" name="Rounded Rectangle 39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12688196" y="8788030"/>
          <a:ext cx="842267" cy="2339166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81</xdr:col>
      <xdr:colOff>400442</xdr:colOff>
      <xdr:row>26</xdr:row>
      <xdr:rowOff>7918</xdr:rowOff>
    </xdr:from>
    <xdr:to>
      <xdr:col>83</xdr:col>
      <xdr:colOff>396051</xdr:colOff>
      <xdr:row>37</xdr:row>
      <xdr:rowOff>190950</xdr:rowOff>
    </xdr:to>
    <xdr:sp macro="" textlink="">
      <xdr:nvSpPr>
        <xdr:cNvPr id="45" name="Rounded Rectangle 39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35300042" y="8828068"/>
          <a:ext cx="833809" cy="2307107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1681</xdr:colOff>
      <xdr:row>44</xdr:row>
      <xdr:rowOff>189731</xdr:rowOff>
    </xdr:from>
    <xdr:to>
      <xdr:col>32</xdr:col>
      <xdr:colOff>11206</xdr:colOff>
      <xdr:row>52</xdr:row>
      <xdr:rowOff>177081</xdr:rowOff>
    </xdr:to>
    <xdr:sp macro="" textlink="">
      <xdr:nvSpPr>
        <xdr:cNvPr id="46" name="Rounded Rectangle 39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13527181" y="14239106"/>
          <a:ext cx="847725" cy="161612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4395</xdr:colOff>
      <xdr:row>44</xdr:row>
      <xdr:rowOff>189903</xdr:rowOff>
    </xdr:from>
    <xdr:to>
      <xdr:col>85</xdr:col>
      <xdr:colOff>400050</xdr:colOff>
      <xdr:row>53</xdr:row>
      <xdr:rowOff>9771</xdr:rowOff>
    </xdr:to>
    <xdr:sp macro="" textlink="">
      <xdr:nvSpPr>
        <xdr:cNvPr id="47" name="Rounded Rectangle 39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36161295" y="14239278"/>
          <a:ext cx="814755" cy="1648668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=</a:t>
          </a:r>
        </a:p>
      </xdr:txBody>
    </xdr:sp>
    <xdr:clientData/>
  </xdr:twoCellAnchor>
  <xdr:twoCellAnchor>
    <xdr:from>
      <xdr:col>52</xdr:col>
      <xdr:colOff>2780</xdr:colOff>
      <xdr:row>69</xdr:row>
      <xdr:rowOff>3878</xdr:rowOff>
    </xdr:from>
    <xdr:to>
      <xdr:col>54</xdr:col>
      <xdr:colOff>5925</xdr:colOff>
      <xdr:row>75</xdr:row>
      <xdr:rowOff>13917</xdr:rowOff>
    </xdr:to>
    <xdr:sp macro="" textlink="">
      <xdr:nvSpPr>
        <xdr:cNvPr id="34" name="Rounded Rectangle 39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22748480" y="19025303"/>
          <a:ext cx="841345" cy="1191139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592167</xdr:colOff>
      <xdr:row>76</xdr:row>
      <xdr:rowOff>49351</xdr:rowOff>
    </xdr:from>
    <xdr:to>
      <xdr:col>0</xdr:col>
      <xdr:colOff>756391</xdr:colOff>
      <xdr:row>76</xdr:row>
      <xdr:rowOff>141317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92167" y="20442376"/>
          <a:ext cx="164224" cy="9196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qc</a:t>
          </a:r>
        </a:p>
      </xdr:txBody>
    </xdr:sp>
    <xdr:clientData/>
  </xdr:twoCellAnchor>
  <xdr:twoCellAnchor>
    <xdr:from>
      <xdr:col>0</xdr:col>
      <xdr:colOff>592167</xdr:colOff>
      <xdr:row>77</xdr:row>
      <xdr:rowOff>36214</xdr:rowOff>
    </xdr:from>
    <xdr:to>
      <xdr:col>0</xdr:col>
      <xdr:colOff>756391</xdr:colOff>
      <xdr:row>77</xdr:row>
      <xdr:rowOff>128180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92167" y="20619739"/>
          <a:ext cx="164224" cy="9196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30070</xdr:colOff>
      <xdr:row>38</xdr:row>
      <xdr:rowOff>176387</xdr:rowOff>
    </xdr:from>
    <xdr:to>
      <xdr:col>36</xdr:col>
      <xdr:colOff>25079</xdr:colOff>
      <xdr:row>42</xdr:row>
      <xdr:rowOff>483455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0</xdr:colOff>
      <xdr:row>39</xdr:row>
      <xdr:rowOff>28122</xdr:rowOff>
    </xdr:from>
    <xdr:to>
      <xdr:col>85</xdr:col>
      <xdr:colOff>417286</xdr:colOff>
      <xdr:row>42</xdr:row>
      <xdr:rowOff>525690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36284</xdr:colOff>
      <xdr:row>5</xdr:row>
      <xdr:rowOff>9979</xdr:rowOff>
    </xdr:from>
    <xdr:to>
      <xdr:col>85</xdr:col>
      <xdr:colOff>358589</xdr:colOff>
      <xdr:row>8</xdr:row>
      <xdr:rowOff>507547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37541</xdr:colOff>
      <xdr:row>19</xdr:row>
      <xdr:rowOff>131563</xdr:rowOff>
    </xdr:from>
    <xdr:to>
      <xdr:col>36</xdr:col>
      <xdr:colOff>38955</xdr:colOff>
      <xdr:row>23</xdr:row>
      <xdr:rowOff>479719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2988639" cy="74994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0" y="0"/>
          <a:ext cx="2988639" cy="749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/>
            <a:t>PT. TOYOTA</a:t>
          </a:r>
          <a:r>
            <a:rPr lang="en-US" sz="1050" baseline="0"/>
            <a:t> MOTOR MANUFACTURING INDONESIA</a:t>
          </a:r>
        </a:p>
        <a:p>
          <a:r>
            <a:rPr lang="en-US" sz="1050" baseline="0"/>
            <a:t>PLANT ADMINISTRATION DIVISION</a:t>
          </a:r>
        </a:p>
        <a:p>
          <a:r>
            <a:rPr lang="en-US" sz="1050" baseline="0"/>
            <a:t>PPIC &amp; WAREHOUSE DEPARTMENT</a:t>
          </a:r>
        </a:p>
        <a:p>
          <a:r>
            <a:rPr lang="en-US" sz="1050" baseline="0"/>
            <a:t>CCR &amp; ORDERING TR ENGINE</a:t>
          </a:r>
          <a:endParaRPr lang="en-US" sz="1050"/>
        </a:p>
      </xdr:txBody>
    </xdr:sp>
    <xdr:clientData/>
  </xdr:oneCellAnchor>
  <xdr:twoCellAnchor>
    <xdr:from>
      <xdr:col>1</xdr:col>
      <xdr:colOff>276677</xdr:colOff>
      <xdr:row>54</xdr:row>
      <xdr:rowOff>64328</xdr:rowOff>
    </xdr:from>
    <xdr:to>
      <xdr:col>60</xdr:col>
      <xdr:colOff>67235</xdr:colOff>
      <xdr:row>66</xdr:row>
      <xdr:rowOff>78442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18143</xdr:colOff>
      <xdr:row>19</xdr:row>
      <xdr:rowOff>142875</xdr:rowOff>
    </xdr:from>
    <xdr:to>
      <xdr:col>85</xdr:col>
      <xdr:colOff>417286</xdr:colOff>
      <xdr:row>23</xdr:row>
      <xdr:rowOff>476887</xdr:rowOff>
    </xdr:to>
    <xdr:graphicFrame macro="">
      <xdr:nvGraphicFramePr>
        <xdr:cNvPr id="10" name="Chart 1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90715</xdr:colOff>
      <xdr:row>9</xdr:row>
      <xdr:rowOff>1</xdr:rowOff>
    </xdr:from>
    <xdr:to>
      <xdr:col>7</xdr:col>
      <xdr:colOff>236730</xdr:colOff>
      <xdr:row>9</xdr:row>
      <xdr:rowOff>264561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/>
      </xdr:nvGrpSpPr>
      <xdr:grpSpPr>
        <a:xfrm>
          <a:off x="1938565" y="3689351"/>
          <a:ext cx="2336765" cy="264560"/>
          <a:chOff x="1923143" y="3683001"/>
          <a:chExt cx="2323158" cy="264560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81642</xdr:colOff>
      <xdr:row>43</xdr:row>
      <xdr:rowOff>0</xdr:rowOff>
    </xdr:from>
    <xdr:to>
      <xdr:col>7</xdr:col>
      <xdr:colOff>227657</xdr:colOff>
      <xdr:row>43</xdr:row>
      <xdr:rowOff>264560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pSpPr/>
      </xdr:nvGrpSpPr>
      <xdr:grpSpPr>
        <a:xfrm>
          <a:off x="1929492" y="13639800"/>
          <a:ext cx="2336765" cy="264560"/>
          <a:chOff x="1923143" y="3683001"/>
          <a:chExt cx="2323158" cy="26456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90715</xdr:colOff>
      <xdr:row>24</xdr:row>
      <xdr:rowOff>0</xdr:rowOff>
    </xdr:from>
    <xdr:to>
      <xdr:col>7</xdr:col>
      <xdr:colOff>236730</xdr:colOff>
      <xdr:row>24</xdr:row>
      <xdr:rowOff>264560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pSpPr/>
      </xdr:nvGrpSpPr>
      <xdr:grpSpPr>
        <a:xfrm>
          <a:off x="1938565" y="8280400"/>
          <a:ext cx="2336765" cy="264560"/>
          <a:chOff x="1923143" y="3683001"/>
          <a:chExt cx="2323158" cy="264560"/>
        </a:xfrm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90717</xdr:colOff>
      <xdr:row>67</xdr:row>
      <xdr:rowOff>0</xdr:rowOff>
    </xdr:from>
    <xdr:to>
      <xdr:col>7</xdr:col>
      <xdr:colOff>236732</xdr:colOff>
      <xdr:row>67</xdr:row>
      <xdr:rowOff>264560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pSpPr/>
      </xdr:nvGrpSpPr>
      <xdr:grpSpPr>
        <a:xfrm>
          <a:off x="1938567" y="18275300"/>
          <a:ext cx="2336765" cy="264560"/>
          <a:chOff x="1923143" y="3683001"/>
          <a:chExt cx="2323158" cy="264560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0</xdr:col>
      <xdr:colOff>756895</xdr:colOff>
      <xdr:row>5</xdr:row>
      <xdr:rowOff>10206</xdr:rowOff>
    </xdr:from>
    <xdr:to>
      <xdr:col>35</xdr:col>
      <xdr:colOff>352084</xdr:colOff>
      <xdr:row>8</xdr:row>
      <xdr:rowOff>488664</xdr:rowOff>
    </xdr:to>
    <xdr:graphicFrame macro="">
      <xdr:nvGraphicFramePr>
        <xdr:cNvPr id="31" name="Chart 53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21852</xdr:colOff>
      <xdr:row>11</xdr:row>
      <xdr:rowOff>4452</xdr:rowOff>
    </xdr:from>
    <xdr:to>
      <xdr:col>15</xdr:col>
      <xdr:colOff>437588</xdr:colOff>
      <xdr:row>18</xdr:row>
      <xdr:rowOff>196513</xdr:rowOff>
    </xdr:to>
    <xdr:sp macro="" textlink="">
      <xdr:nvSpPr>
        <xdr:cNvPr id="34" name="Rounded Rectangle 41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6813177" y="4185927"/>
          <a:ext cx="834836" cy="1563661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1681</xdr:colOff>
      <xdr:row>44</xdr:row>
      <xdr:rowOff>189731</xdr:rowOff>
    </xdr:from>
    <xdr:to>
      <xdr:col>14</xdr:col>
      <xdr:colOff>11206</xdr:colOff>
      <xdr:row>52</xdr:row>
      <xdr:rowOff>177081</xdr:rowOff>
    </xdr:to>
    <xdr:sp macro="" textlink="">
      <xdr:nvSpPr>
        <xdr:cNvPr id="38" name="Rounded Rectangle 39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5954806" y="14239106"/>
          <a:ext cx="847725" cy="161612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412355</xdr:colOff>
      <xdr:row>68</xdr:row>
      <xdr:rowOff>184853</xdr:rowOff>
    </xdr:from>
    <xdr:to>
      <xdr:col>33</xdr:col>
      <xdr:colOff>415500</xdr:colOff>
      <xdr:row>74</xdr:row>
      <xdr:rowOff>185367</xdr:rowOff>
    </xdr:to>
    <xdr:sp macro="" textlink="">
      <xdr:nvSpPr>
        <xdr:cNvPr id="41" name="Rounded Rectangle 39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14356955" y="19006253"/>
          <a:ext cx="841345" cy="1191139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66</xdr:col>
      <xdr:colOff>13920</xdr:colOff>
      <xdr:row>44</xdr:row>
      <xdr:rowOff>190500</xdr:rowOff>
    </xdr:from>
    <xdr:to>
      <xdr:col>67</xdr:col>
      <xdr:colOff>409575</xdr:colOff>
      <xdr:row>53</xdr:row>
      <xdr:rowOff>246</xdr:rowOff>
    </xdr:to>
    <xdr:sp macro="" textlink="">
      <xdr:nvSpPr>
        <xdr:cNvPr id="42" name="Rounded Rectangle 39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28627020" y="14239875"/>
          <a:ext cx="814755" cy="1638546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=</a:t>
          </a:r>
        </a:p>
      </xdr:txBody>
    </xdr:sp>
    <xdr:clientData/>
  </xdr:twoCellAnchor>
  <xdr:twoCellAnchor>
    <xdr:from>
      <xdr:col>12</xdr:col>
      <xdr:colOff>896</xdr:colOff>
      <xdr:row>26</xdr:row>
      <xdr:rowOff>5980</xdr:rowOff>
    </xdr:from>
    <xdr:to>
      <xdr:col>14</xdr:col>
      <xdr:colOff>4963</xdr:colOff>
      <xdr:row>38</xdr:row>
      <xdr:rowOff>21046</xdr:rowOff>
    </xdr:to>
    <xdr:sp macro="" textlink="">
      <xdr:nvSpPr>
        <xdr:cNvPr id="43" name="Rounded Rectangle 39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5954021" y="8826130"/>
          <a:ext cx="842267" cy="2339166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414393</xdr:colOff>
      <xdr:row>26</xdr:row>
      <xdr:rowOff>9525</xdr:rowOff>
    </xdr:from>
    <xdr:to>
      <xdr:col>67</xdr:col>
      <xdr:colOff>418461</xdr:colOff>
      <xdr:row>37</xdr:row>
      <xdr:rowOff>190254</xdr:rowOff>
    </xdr:to>
    <xdr:sp macro="" textlink="">
      <xdr:nvSpPr>
        <xdr:cNvPr id="44" name="Rounded Rectangle 39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28608393" y="8829675"/>
          <a:ext cx="842268" cy="2304804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67</xdr:col>
      <xdr:colOff>415992</xdr:colOff>
      <xdr:row>11</xdr:row>
      <xdr:rowOff>3948</xdr:rowOff>
    </xdr:from>
    <xdr:to>
      <xdr:col>69</xdr:col>
      <xdr:colOff>417260</xdr:colOff>
      <xdr:row>19</xdr:row>
      <xdr:rowOff>0</xdr:rowOff>
    </xdr:to>
    <xdr:sp macro="" textlink="">
      <xdr:nvSpPr>
        <xdr:cNvPr id="45" name="Rounded Rectangle 39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29448192" y="4185423"/>
          <a:ext cx="839468" cy="1567677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28575</xdr:colOff>
          <xdr:row>2</xdr:row>
          <xdr:rowOff>238125</xdr:rowOff>
        </xdr:from>
        <xdr:to>
          <xdr:col>85</xdr:col>
          <xdr:colOff>180975</xdr:colOff>
          <xdr:row>4</xdr:row>
          <xdr:rowOff>0</xdr:rowOff>
        </xdr:to>
        <xdr:pic>
          <xdr:nvPicPr>
            <xdr:cNvPr id="46" name="Picture 45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N$2:$CN$3" spid="_x0000_s1369601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35766375" y="638175"/>
              <a:ext cx="990600" cy="476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28575</xdr:colOff>
          <xdr:row>2</xdr:row>
          <xdr:rowOff>238125</xdr:rowOff>
        </xdr:from>
        <xdr:to>
          <xdr:col>85</xdr:col>
          <xdr:colOff>180975</xdr:colOff>
          <xdr:row>4</xdr:row>
          <xdr:rowOff>0</xdr:rowOff>
        </xdr:to>
        <xdr:pic>
          <xdr:nvPicPr>
            <xdr:cNvPr id="47" name="Picture 46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N$2:$CN$3" spid="_x0000_s1369602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35766375" y="638175"/>
              <a:ext cx="990600" cy="476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592167</xdr:colOff>
      <xdr:row>76</xdr:row>
      <xdr:rowOff>49351</xdr:rowOff>
    </xdr:from>
    <xdr:to>
      <xdr:col>0</xdr:col>
      <xdr:colOff>756391</xdr:colOff>
      <xdr:row>76</xdr:row>
      <xdr:rowOff>141317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92167" y="20442376"/>
          <a:ext cx="164224" cy="9196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qc</a:t>
          </a:r>
        </a:p>
      </xdr:txBody>
    </xdr:sp>
    <xdr:clientData/>
  </xdr:twoCellAnchor>
  <xdr:twoCellAnchor>
    <xdr:from>
      <xdr:col>0</xdr:col>
      <xdr:colOff>592167</xdr:colOff>
      <xdr:row>77</xdr:row>
      <xdr:rowOff>36214</xdr:rowOff>
    </xdr:from>
    <xdr:to>
      <xdr:col>0</xdr:col>
      <xdr:colOff>756391</xdr:colOff>
      <xdr:row>77</xdr:row>
      <xdr:rowOff>128180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92167" y="20619739"/>
          <a:ext cx="164224" cy="9196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30070</xdr:colOff>
      <xdr:row>38</xdr:row>
      <xdr:rowOff>176387</xdr:rowOff>
    </xdr:from>
    <xdr:to>
      <xdr:col>36</xdr:col>
      <xdr:colOff>25079</xdr:colOff>
      <xdr:row>42</xdr:row>
      <xdr:rowOff>483455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0</xdr:colOff>
      <xdr:row>39</xdr:row>
      <xdr:rowOff>28122</xdr:rowOff>
    </xdr:from>
    <xdr:to>
      <xdr:col>85</xdr:col>
      <xdr:colOff>417286</xdr:colOff>
      <xdr:row>42</xdr:row>
      <xdr:rowOff>525690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7709</xdr:colOff>
      <xdr:row>5</xdr:row>
      <xdr:rowOff>29029</xdr:rowOff>
    </xdr:from>
    <xdr:to>
      <xdr:col>85</xdr:col>
      <xdr:colOff>330014</xdr:colOff>
      <xdr:row>8</xdr:row>
      <xdr:rowOff>526597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37541</xdr:colOff>
      <xdr:row>19</xdr:row>
      <xdr:rowOff>131563</xdr:rowOff>
    </xdr:from>
    <xdr:to>
      <xdr:col>36</xdr:col>
      <xdr:colOff>38955</xdr:colOff>
      <xdr:row>23</xdr:row>
      <xdr:rowOff>479719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2988639" cy="74994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0" y="0"/>
          <a:ext cx="2988639" cy="749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/>
            <a:t>PT. TOYOTA</a:t>
          </a:r>
          <a:r>
            <a:rPr lang="en-US" sz="1050" baseline="0"/>
            <a:t> MOTOR MANUFACTURING INDONESIA</a:t>
          </a:r>
        </a:p>
        <a:p>
          <a:r>
            <a:rPr lang="en-US" sz="1050" baseline="0"/>
            <a:t>PLANT ADMINISTRATION DIVISION</a:t>
          </a:r>
        </a:p>
        <a:p>
          <a:r>
            <a:rPr lang="en-US" sz="1050" baseline="0"/>
            <a:t>PPIC &amp; WAREHOUSE DEPARTMENT</a:t>
          </a:r>
        </a:p>
        <a:p>
          <a:r>
            <a:rPr lang="en-US" sz="1050" baseline="0"/>
            <a:t>CCR &amp; ORDERING TR ENGINE</a:t>
          </a:r>
          <a:endParaRPr lang="en-US" sz="1050"/>
        </a:p>
      </xdr:txBody>
    </xdr:sp>
    <xdr:clientData/>
  </xdr:oneCellAnchor>
  <xdr:twoCellAnchor>
    <xdr:from>
      <xdr:col>1</xdr:col>
      <xdr:colOff>276677</xdr:colOff>
      <xdr:row>54</xdr:row>
      <xdr:rowOff>64328</xdr:rowOff>
    </xdr:from>
    <xdr:to>
      <xdr:col>60</xdr:col>
      <xdr:colOff>67235</xdr:colOff>
      <xdr:row>66</xdr:row>
      <xdr:rowOff>78442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18143</xdr:colOff>
      <xdr:row>19</xdr:row>
      <xdr:rowOff>142875</xdr:rowOff>
    </xdr:from>
    <xdr:to>
      <xdr:col>85</xdr:col>
      <xdr:colOff>417286</xdr:colOff>
      <xdr:row>23</xdr:row>
      <xdr:rowOff>476887</xdr:rowOff>
    </xdr:to>
    <xdr:graphicFrame macro="">
      <xdr:nvGraphicFramePr>
        <xdr:cNvPr id="10" name="Chart 1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90715</xdr:colOff>
      <xdr:row>9</xdr:row>
      <xdr:rowOff>1</xdr:rowOff>
    </xdr:from>
    <xdr:to>
      <xdr:col>7</xdr:col>
      <xdr:colOff>236730</xdr:colOff>
      <xdr:row>9</xdr:row>
      <xdr:rowOff>264561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pSpPr/>
      </xdr:nvGrpSpPr>
      <xdr:grpSpPr>
        <a:xfrm>
          <a:off x="1938565" y="3689351"/>
          <a:ext cx="2336765" cy="264560"/>
          <a:chOff x="1923143" y="3683001"/>
          <a:chExt cx="2323158" cy="264560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81642</xdr:colOff>
      <xdr:row>43</xdr:row>
      <xdr:rowOff>0</xdr:rowOff>
    </xdr:from>
    <xdr:to>
      <xdr:col>7</xdr:col>
      <xdr:colOff>227657</xdr:colOff>
      <xdr:row>43</xdr:row>
      <xdr:rowOff>264560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pSpPr/>
      </xdr:nvGrpSpPr>
      <xdr:grpSpPr>
        <a:xfrm>
          <a:off x="1929492" y="13639800"/>
          <a:ext cx="2336765" cy="264560"/>
          <a:chOff x="1923143" y="3683001"/>
          <a:chExt cx="2323158" cy="26456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90715</xdr:colOff>
      <xdr:row>24</xdr:row>
      <xdr:rowOff>0</xdr:rowOff>
    </xdr:from>
    <xdr:to>
      <xdr:col>7</xdr:col>
      <xdr:colOff>236730</xdr:colOff>
      <xdr:row>24</xdr:row>
      <xdr:rowOff>264560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pSpPr/>
      </xdr:nvGrpSpPr>
      <xdr:grpSpPr>
        <a:xfrm>
          <a:off x="1938565" y="8280400"/>
          <a:ext cx="2336765" cy="264560"/>
          <a:chOff x="1923143" y="3683001"/>
          <a:chExt cx="2323158" cy="264560"/>
        </a:xfrm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90717</xdr:colOff>
      <xdr:row>67</xdr:row>
      <xdr:rowOff>0</xdr:rowOff>
    </xdr:from>
    <xdr:to>
      <xdr:col>7</xdr:col>
      <xdr:colOff>236732</xdr:colOff>
      <xdr:row>67</xdr:row>
      <xdr:rowOff>264560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GrpSpPr/>
      </xdr:nvGrpSpPr>
      <xdr:grpSpPr>
        <a:xfrm>
          <a:off x="1938567" y="18275300"/>
          <a:ext cx="2336765" cy="264560"/>
          <a:chOff x="1923143" y="3683001"/>
          <a:chExt cx="2323158" cy="264560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0</xdr:col>
      <xdr:colOff>756895</xdr:colOff>
      <xdr:row>5</xdr:row>
      <xdr:rowOff>10206</xdr:rowOff>
    </xdr:from>
    <xdr:to>
      <xdr:col>35</xdr:col>
      <xdr:colOff>352084</xdr:colOff>
      <xdr:row>8</xdr:row>
      <xdr:rowOff>488664</xdr:rowOff>
    </xdr:to>
    <xdr:graphicFrame macro="">
      <xdr:nvGraphicFramePr>
        <xdr:cNvPr id="31" name="Chart 53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398487</xdr:colOff>
      <xdr:row>45</xdr:row>
      <xdr:rowOff>33220</xdr:rowOff>
    </xdr:from>
    <xdr:to>
      <xdr:col>19</xdr:col>
      <xdr:colOff>405290</xdr:colOff>
      <xdr:row>53</xdr:row>
      <xdr:rowOff>15246</xdr:rowOff>
    </xdr:to>
    <xdr:sp macro="" textlink="">
      <xdr:nvSpPr>
        <xdr:cNvPr id="33" name="Rounded Rectangle 39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410693" y="14275896"/>
          <a:ext cx="836038" cy="161808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79</xdr:col>
      <xdr:colOff>385838</xdr:colOff>
      <xdr:row>26</xdr:row>
      <xdr:rowOff>19487</xdr:rowOff>
    </xdr:from>
    <xdr:to>
      <xdr:col>81</xdr:col>
      <xdr:colOff>393369</xdr:colOff>
      <xdr:row>38</xdr:row>
      <xdr:rowOff>14531</xdr:rowOff>
    </xdr:to>
    <xdr:sp macro="" textlink="">
      <xdr:nvSpPr>
        <xdr:cNvPr id="36" name="Rounded Rectangle 39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34104338" y="8838516"/>
          <a:ext cx="836766" cy="2325868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28575</xdr:colOff>
          <xdr:row>2</xdr:row>
          <xdr:rowOff>238125</xdr:rowOff>
        </xdr:from>
        <xdr:to>
          <xdr:col>85</xdr:col>
          <xdr:colOff>164647</xdr:colOff>
          <xdr:row>3</xdr:row>
          <xdr:rowOff>442232</xdr:rowOff>
        </xdr:to>
        <xdr:pic>
          <xdr:nvPicPr>
            <xdr:cNvPr id="39" name="Picture 38">
              <a:extLst>
                <a:ext uri="{FF2B5EF4-FFF2-40B4-BE49-F238E27FC236}">
                  <a16:creationId xmlns:a16="http://schemas.microsoft.com/office/drawing/2014/main" id="{00000000-0008-0000-0400-00002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N$2:$CN$3" spid="_x0000_s1407044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35992254" y="646339"/>
              <a:ext cx="979714" cy="476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28575</xdr:colOff>
          <xdr:row>2</xdr:row>
          <xdr:rowOff>238125</xdr:rowOff>
        </xdr:from>
        <xdr:to>
          <xdr:col>85</xdr:col>
          <xdr:colOff>164647</xdr:colOff>
          <xdr:row>3</xdr:row>
          <xdr:rowOff>442232</xdr:rowOff>
        </xdr:to>
        <xdr:pic>
          <xdr:nvPicPr>
            <xdr:cNvPr id="40" name="Picture 39">
              <a:extLst>
                <a:ext uri="{FF2B5EF4-FFF2-40B4-BE49-F238E27FC236}">
                  <a16:creationId xmlns:a16="http://schemas.microsoft.com/office/drawing/2014/main" id="{00000000-0008-0000-0400-00002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N$2:$CN$3" spid="_x0000_s1407045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35992254" y="646339"/>
              <a:ext cx="979714" cy="476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48</xdr:col>
      <xdr:colOff>17912</xdr:colOff>
      <xdr:row>69</xdr:row>
      <xdr:rowOff>44463</xdr:rowOff>
    </xdr:from>
    <xdr:to>
      <xdr:col>50</xdr:col>
      <xdr:colOff>21057</xdr:colOff>
      <xdr:row>75</xdr:row>
      <xdr:rowOff>57425</xdr:rowOff>
    </xdr:to>
    <xdr:sp macro="" textlink="">
      <xdr:nvSpPr>
        <xdr:cNvPr id="41" name="Rounded Rectangle 39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21087212" y="19065888"/>
          <a:ext cx="841345" cy="1194062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80</xdr:col>
      <xdr:colOff>8122</xdr:colOff>
      <xdr:row>44</xdr:row>
      <xdr:rowOff>176409</xdr:rowOff>
    </xdr:from>
    <xdr:to>
      <xdr:col>81</xdr:col>
      <xdr:colOff>407091</xdr:colOff>
      <xdr:row>52</xdr:row>
      <xdr:rowOff>187422</xdr:rowOff>
    </xdr:to>
    <xdr:sp macro="" textlink="">
      <xdr:nvSpPr>
        <xdr:cNvPr id="42" name="Rounded Rectangle 39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34141240" y="14217380"/>
          <a:ext cx="813586" cy="1647071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=</a:t>
          </a:r>
        </a:p>
      </xdr:txBody>
    </xdr:sp>
    <xdr:clientData/>
  </xdr:twoCellAnchor>
  <xdr:twoCellAnchor>
    <xdr:from>
      <xdr:col>18</xdr:col>
      <xdr:colOff>10774</xdr:colOff>
      <xdr:row>25</xdr:row>
      <xdr:rowOff>187973</xdr:rowOff>
    </xdr:from>
    <xdr:to>
      <xdr:col>20</xdr:col>
      <xdr:colOff>28131</xdr:colOff>
      <xdr:row>37</xdr:row>
      <xdr:rowOff>184365</xdr:rowOff>
    </xdr:to>
    <xdr:sp macro="" textlink="">
      <xdr:nvSpPr>
        <xdr:cNvPr id="44" name="Rounded Rectangle 39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437598" y="8805297"/>
          <a:ext cx="846592" cy="2327215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80</xdr:col>
      <xdr:colOff>32552</xdr:colOff>
      <xdr:row>10</xdr:row>
      <xdr:rowOff>189526</xdr:rowOff>
    </xdr:from>
    <xdr:to>
      <xdr:col>82</xdr:col>
      <xdr:colOff>33822</xdr:colOff>
      <xdr:row>18</xdr:row>
      <xdr:rowOff>185578</xdr:rowOff>
    </xdr:to>
    <xdr:sp macro="" textlink="">
      <xdr:nvSpPr>
        <xdr:cNvPr id="45" name="Rounded Rectangle 39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34165670" y="4167614"/>
          <a:ext cx="830505" cy="1576082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399981</xdr:colOff>
      <xdr:row>10</xdr:row>
      <xdr:rowOff>185263</xdr:rowOff>
    </xdr:from>
    <xdr:to>
      <xdr:col>29</xdr:col>
      <xdr:colOff>399737</xdr:colOff>
      <xdr:row>18</xdr:row>
      <xdr:rowOff>175618</xdr:rowOff>
    </xdr:to>
    <xdr:sp macro="" textlink="">
      <xdr:nvSpPr>
        <xdr:cNvPr id="46" name="Rounded Rectangle 41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2558363" y="4163351"/>
          <a:ext cx="828992" cy="157038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592167</xdr:colOff>
      <xdr:row>76</xdr:row>
      <xdr:rowOff>49351</xdr:rowOff>
    </xdr:from>
    <xdr:to>
      <xdr:col>0</xdr:col>
      <xdr:colOff>756391</xdr:colOff>
      <xdr:row>76</xdr:row>
      <xdr:rowOff>141317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92167" y="20442376"/>
          <a:ext cx="164224" cy="9196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qc</a:t>
          </a:r>
        </a:p>
      </xdr:txBody>
    </xdr:sp>
    <xdr:clientData/>
  </xdr:twoCellAnchor>
  <xdr:twoCellAnchor>
    <xdr:from>
      <xdr:col>0</xdr:col>
      <xdr:colOff>592167</xdr:colOff>
      <xdr:row>77</xdr:row>
      <xdr:rowOff>36214</xdr:rowOff>
    </xdr:from>
    <xdr:to>
      <xdr:col>0</xdr:col>
      <xdr:colOff>756391</xdr:colOff>
      <xdr:row>77</xdr:row>
      <xdr:rowOff>128180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92167" y="20619739"/>
          <a:ext cx="164224" cy="9196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30070</xdr:colOff>
      <xdr:row>38</xdr:row>
      <xdr:rowOff>176387</xdr:rowOff>
    </xdr:from>
    <xdr:to>
      <xdr:col>36</xdr:col>
      <xdr:colOff>25079</xdr:colOff>
      <xdr:row>42</xdr:row>
      <xdr:rowOff>483455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0</xdr:colOff>
      <xdr:row>39</xdr:row>
      <xdr:rowOff>28122</xdr:rowOff>
    </xdr:from>
    <xdr:to>
      <xdr:col>85</xdr:col>
      <xdr:colOff>417286</xdr:colOff>
      <xdr:row>42</xdr:row>
      <xdr:rowOff>525690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7709</xdr:colOff>
      <xdr:row>5</xdr:row>
      <xdr:rowOff>29029</xdr:rowOff>
    </xdr:from>
    <xdr:to>
      <xdr:col>85</xdr:col>
      <xdr:colOff>330014</xdr:colOff>
      <xdr:row>8</xdr:row>
      <xdr:rowOff>526597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37541</xdr:colOff>
      <xdr:row>19</xdr:row>
      <xdr:rowOff>131563</xdr:rowOff>
    </xdr:from>
    <xdr:to>
      <xdr:col>36</xdr:col>
      <xdr:colOff>38955</xdr:colOff>
      <xdr:row>23</xdr:row>
      <xdr:rowOff>479719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2988639" cy="74994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0" y="0"/>
          <a:ext cx="2988639" cy="749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/>
            <a:t>PT. TOYOTA</a:t>
          </a:r>
          <a:r>
            <a:rPr lang="en-US" sz="1050" baseline="0"/>
            <a:t> MOTOR MANUFACTURING INDONESIA</a:t>
          </a:r>
        </a:p>
        <a:p>
          <a:r>
            <a:rPr lang="en-US" sz="1050" baseline="0"/>
            <a:t>PLANT ADMINISTRATION DIVISION</a:t>
          </a:r>
        </a:p>
        <a:p>
          <a:r>
            <a:rPr lang="en-US" sz="1050" baseline="0"/>
            <a:t>PPIC &amp; WAREHOUSE DEPARTMENT</a:t>
          </a:r>
        </a:p>
        <a:p>
          <a:r>
            <a:rPr lang="en-US" sz="1050" baseline="0"/>
            <a:t>CCR &amp; ORDERING TR ENGINE</a:t>
          </a:r>
          <a:endParaRPr lang="en-US" sz="1050"/>
        </a:p>
      </xdr:txBody>
    </xdr:sp>
    <xdr:clientData/>
  </xdr:oneCellAnchor>
  <xdr:twoCellAnchor>
    <xdr:from>
      <xdr:col>1</xdr:col>
      <xdr:colOff>276677</xdr:colOff>
      <xdr:row>54</xdr:row>
      <xdr:rowOff>64328</xdr:rowOff>
    </xdr:from>
    <xdr:to>
      <xdr:col>60</xdr:col>
      <xdr:colOff>67235</xdr:colOff>
      <xdr:row>66</xdr:row>
      <xdr:rowOff>78442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18143</xdr:colOff>
      <xdr:row>19</xdr:row>
      <xdr:rowOff>142875</xdr:rowOff>
    </xdr:from>
    <xdr:to>
      <xdr:col>85</xdr:col>
      <xdr:colOff>417286</xdr:colOff>
      <xdr:row>23</xdr:row>
      <xdr:rowOff>476887</xdr:rowOff>
    </xdr:to>
    <xdr:graphicFrame macro="">
      <xdr:nvGraphicFramePr>
        <xdr:cNvPr id="10" name="Chart 1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90715</xdr:colOff>
      <xdr:row>9</xdr:row>
      <xdr:rowOff>1</xdr:rowOff>
    </xdr:from>
    <xdr:to>
      <xdr:col>7</xdr:col>
      <xdr:colOff>236730</xdr:colOff>
      <xdr:row>9</xdr:row>
      <xdr:rowOff>264561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pSpPr/>
      </xdr:nvGrpSpPr>
      <xdr:grpSpPr>
        <a:xfrm>
          <a:off x="1938565" y="3689351"/>
          <a:ext cx="2336765" cy="264560"/>
          <a:chOff x="1923143" y="3683001"/>
          <a:chExt cx="2323158" cy="264560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81642</xdr:colOff>
      <xdr:row>43</xdr:row>
      <xdr:rowOff>0</xdr:rowOff>
    </xdr:from>
    <xdr:to>
      <xdr:col>7</xdr:col>
      <xdr:colOff>227657</xdr:colOff>
      <xdr:row>43</xdr:row>
      <xdr:rowOff>264560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pSpPr/>
      </xdr:nvGrpSpPr>
      <xdr:grpSpPr>
        <a:xfrm>
          <a:off x="1929492" y="13639800"/>
          <a:ext cx="2336765" cy="264560"/>
          <a:chOff x="1923143" y="3683001"/>
          <a:chExt cx="2323158" cy="26456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90715</xdr:colOff>
      <xdr:row>24</xdr:row>
      <xdr:rowOff>0</xdr:rowOff>
    </xdr:from>
    <xdr:to>
      <xdr:col>7</xdr:col>
      <xdr:colOff>236730</xdr:colOff>
      <xdr:row>24</xdr:row>
      <xdr:rowOff>264560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pSpPr/>
      </xdr:nvGrpSpPr>
      <xdr:grpSpPr>
        <a:xfrm>
          <a:off x="1938565" y="8280400"/>
          <a:ext cx="2336765" cy="264560"/>
          <a:chOff x="1923143" y="3683001"/>
          <a:chExt cx="2323158" cy="264560"/>
        </a:xfrm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90717</xdr:colOff>
      <xdr:row>67</xdr:row>
      <xdr:rowOff>0</xdr:rowOff>
    </xdr:from>
    <xdr:to>
      <xdr:col>7</xdr:col>
      <xdr:colOff>236732</xdr:colOff>
      <xdr:row>67</xdr:row>
      <xdr:rowOff>264560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pSpPr/>
      </xdr:nvGrpSpPr>
      <xdr:grpSpPr>
        <a:xfrm>
          <a:off x="1938567" y="18275300"/>
          <a:ext cx="2336765" cy="264560"/>
          <a:chOff x="1923143" y="3683001"/>
          <a:chExt cx="2323158" cy="264560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0</xdr:col>
      <xdr:colOff>756895</xdr:colOff>
      <xdr:row>5</xdr:row>
      <xdr:rowOff>10206</xdr:rowOff>
    </xdr:from>
    <xdr:to>
      <xdr:col>35</xdr:col>
      <xdr:colOff>352084</xdr:colOff>
      <xdr:row>8</xdr:row>
      <xdr:rowOff>488664</xdr:rowOff>
    </xdr:to>
    <xdr:graphicFrame macro="">
      <xdr:nvGraphicFramePr>
        <xdr:cNvPr id="31" name="Chart 53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28575</xdr:colOff>
          <xdr:row>2</xdr:row>
          <xdr:rowOff>238125</xdr:rowOff>
        </xdr:from>
        <xdr:to>
          <xdr:col>85</xdr:col>
          <xdr:colOff>184438</xdr:colOff>
          <xdr:row>3</xdr:row>
          <xdr:rowOff>445943</xdr:rowOff>
        </xdr:to>
        <xdr:pic>
          <xdr:nvPicPr>
            <xdr:cNvPr id="34" name="Picture 33">
              <a:extLst>
                <a:ext uri="{FF2B5EF4-FFF2-40B4-BE49-F238E27FC236}">
                  <a16:creationId xmlns:a16="http://schemas.microsoft.com/office/drawing/2014/main" id="{00000000-0008-0000-0500-00002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N$2:$CN$3" spid="_x0000_s1353249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35496211" y="653761"/>
              <a:ext cx="987136" cy="46759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28575</xdr:colOff>
          <xdr:row>2</xdr:row>
          <xdr:rowOff>238125</xdr:rowOff>
        </xdr:from>
        <xdr:to>
          <xdr:col>85</xdr:col>
          <xdr:colOff>184438</xdr:colOff>
          <xdr:row>3</xdr:row>
          <xdr:rowOff>445943</xdr:rowOff>
        </xdr:to>
        <xdr:pic>
          <xdr:nvPicPr>
            <xdr:cNvPr id="35" name="Picture 34">
              <a:extLst>
                <a:ext uri="{FF2B5EF4-FFF2-40B4-BE49-F238E27FC236}">
                  <a16:creationId xmlns:a16="http://schemas.microsoft.com/office/drawing/2014/main" id="{00000000-0008-0000-0500-00002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N$2:$CN$3" spid="_x0000_s1353250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35496211" y="653761"/>
              <a:ext cx="987136" cy="46759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17</xdr:col>
      <xdr:colOff>404361</xdr:colOff>
      <xdr:row>25</xdr:row>
      <xdr:rowOff>187947</xdr:rowOff>
    </xdr:from>
    <xdr:to>
      <xdr:col>20</xdr:col>
      <xdr:colOff>4180</xdr:colOff>
      <xdr:row>37</xdr:row>
      <xdr:rowOff>186022</xdr:rowOff>
    </xdr:to>
    <xdr:sp macro="" textlink="">
      <xdr:nvSpPr>
        <xdr:cNvPr id="38" name="Rounded Rectangle 39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8416567" y="8805271"/>
          <a:ext cx="843672" cy="2328898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11757</xdr:colOff>
      <xdr:row>68</xdr:row>
      <xdr:rowOff>195183</xdr:rowOff>
    </xdr:from>
    <xdr:to>
      <xdr:col>48</xdr:col>
      <xdr:colOff>14903</xdr:colOff>
      <xdr:row>75</xdr:row>
      <xdr:rowOff>6439</xdr:rowOff>
    </xdr:to>
    <xdr:sp macro="" textlink="">
      <xdr:nvSpPr>
        <xdr:cNvPr id="41" name="Rounded Rectangle 39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0047875" y="19021065"/>
          <a:ext cx="832381" cy="1200786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78</xdr:col>
      <xdr:colOff>3079</xdr:colOff>
      <xdr:row>44</xdr:row>
      <xdr:rowOff>178089</xdr:rowOff>
    </xdr:from>
    <xdr:to>
      <xdr:col>80</xdr:col>
      <xdr:colOff>9524</xdr:colOff>
      <xdr:row>52</xdr:row>
      <xdr:rowOff>189102</xdr:rowOff>
    </xdr:to>
    <xdr:sp macro="" textlink="">
      <xdr:nvSpPr>
        <xdr:cNvPr id="42" name="Rounded Rectangle 39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/>
      </xdr:nvSpPr>
      <xdr:spPr>
        <a:xfrm>
          <a:off x="33306961" y="14219060"/>
          <a:ext cx="835681" cy="1647071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406213</xdr:colOff>
      <xdr:row>45</xdr:row>
      <xdr:rowOff>20333</xdr:rowOff>
    </xdr:from>
    <xdr:to>
      <xdr:col>20</xdr:col>
      <xdr:colOff>11206</xdr:colOff>
      <xdr:row>53</xdr:row>
      <xdr:rowOff>4040</xdr:rowOff>
    </xdr:to>
    <xdr:sp macro="" textlink="">
      <xdr:nvSpPr>
        <xdr:cNvPr id="43" name="Rounded Rectangle 39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8418419" y="14263009"/>
          <a:ext cx="848846" cy="1619766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81</xdr:col>
      <xdr:colOff>409931</xdr:colOff>
      <xdr:row>26</xdr:row>
      <xdr:rowOff>9963</xdr:rowOff>
    </xdr:from>
    <xdr:to>
      <xdr:col>84</xdr:col>
      <xdr:colOff>7327</xdr:colOff>
      <xdr:row>38</xdr:row>
      <xdr:rowOff>5007</xdr:rowOff>
    </xdr:to>
    <xdr:sp macro="" textlink="">
      <xdr:nvSpPr>
        <xdr:cNvPr id="44" name="Rounded Rectangle 39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34957666" y="8828992"/>
          <a:ext cx="841249" cy="2325868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79</xdr:col>
      <xdr:colOff>404025</xdr:colOff>
      <xdr:row>11</xdr:row>
      <xdr:rowOff>8551</xdr:rowOff>
    </xdr:from>
    <xdr:to>
      <xdr:col>81</xdr:col>
      <xdr:colOff>409779</xdr:colOff>
      <xdr:row>19</xdr:row>
      <xdr:rowOff>4603</xdr:rowOff>
    </xdr:to>
    <xdr:sp macro="" textlink="">
      <xdr:nvSpPr>
        <xdr:cNvPr id="45" name="Rounded Rectangle 39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34122525" y="4188345"/>
          <a:ext cx="834989" cy="1576082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661</xdr:colOff>
      <xdr:row>11</xdr:row>
      <xdr:rowOff>1572</xdr:rowOff>
    </xdr:from>
    <xdr:to>
      <xdr:col>29</xdr:col>
      <xdr:colOff>414300</xdr:colOff>
      <xdr:row>18</xdr:row>
      <xdr:rowOff>197512</xdr:rowOff>
    </xdr:to>
    <xdr:sp macro="" textlink="">
      <xdr:nvSpPr>
        <xdr:cNvPr id="46" name="Rounded Rectangle 41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12573661" y="4181366"/>
          <a:ext cx="828257" cy="1574264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592167</xdr:colOff>
      <xdr:row>76</xdr:row>
      <xdr:rowOff>49351</xdr:rowOff>
    </xdr:from>
    <xdr:to>
      <xdr:col>0</xdr:col>
      <xdr:colOff>756391</xdr:colOff>
      <xdr:row>76</xdr:row>
      <xdr:rowOff>141317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92167" y="20442376"/>
          <a:ext cx="164224" cy="9196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qc</a:t>
          </a:r>
        </a:p>
      </xdr:txBody>
    </xdr:sp>
    <xdr:clientData/>
  </xdr:twoCellAnchor>
  <xdr:twoCellAnchor>
    <xdr:from>
      <xdr:col>0</xdr:col>
      <xdr:colOff>592167</xdr:colOff>
      <xdr:row>77</xdr:row>
      <xdr:rowOff>36214</xdr:rowOff>
    </xdr:from>
    <xdr:to>
      <xdr:col>0</xdr:col>
      <xdr:colOff>756391</xdr:colOff>
      <xdr:row>77</xdr:row>
      <xdr:rowOff>128180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592167" y="20619739"/>
          <a:ext cx="164224" cy="9196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30070</xdr:colOff>
      <xdr:row>38</xdr:row>
      <xdr:rowOff>176387</xdr:rowOff>
    </xdr:from>
    <xdr:to>
      <xdr:col>36</xdr:col>
      <xdr:colOff>25079</xdr:colOff>
      <xdr:row>42</xdr:row>
      <xdr:rowOff>483455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0</xdr:colOff>
      <xdr:row>39</xdr:row>
      <xdr:rowOff>28122</xdr:rowOff>
    </xdr:from>
    <xdr:to>
      <xdr:col>85</xdr:col>
      <xdr:colOff>417286</xdr:colOff>
      <xdr:row>42</xdr:row>
      <xdr:rowOff>525690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7709</xdr:colOff>
      <xdr:row>5</xdr:row>
      <xdr:rowOff>29029</xdr:rowOff>
    </xdr:from>
    <xdr:to>
      <xdr:col>85</xdr:col>
      <xdr:colOff>330014</xdr:colOff>
      <xdr:row>8</xdr:row>
      <xdr:rowOff>526597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37541</xdr:colOff>
      <xdr:row>19</xdr:row>
      <xdr:rowOff>131563</xdr:rowOff>
    </xdr:from>
    <xdr:to>
      <xdr:col>36</xdr:col>
      <xdr:colOff>38955</xdr:colOff>
      <xdr:row>23</xdr:row>
      <xdr:rowOff>479719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2988639" cy="74994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0" y="0"/>
          <a:ext cx="2988639" cy="749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/>
            <a:t>PT. TOYOTA</a:t>
          </a:r>
          <a:r>
            <a:rPr lang="en-US" sz="1050" baseline="0"/>
            <a:t> MOTOR MANUFACTURING INDONESIA</a:t>
          </a:r>
        </a:p>
        <a:p>
          <a:r>
            <a:rPr lang="en-US" sz="1050" baseline="0"/>
            <a:t>PLANT ADMINISTRATION DIVISION</a:t>
          </a:r>
        </a:p>
        <a:p>
          <a:r>
            <a:rPr lang="en-US" sz="1050" baseline="0"/>
            <a:t>PPIC &amp; WAREHOUSE DEPARTMENT</a:t>
          </a:r>
        </a:p>
        <a:p>
          <a:r>
            <a:rPr lang="en-US" sz="1050" baseline="0"/>
            <a:t>CCR &amp; ORDERING TR ENGINE</a:t>
          </a:r>
          <a:endParaRPr lang="en-US" sz="1050"/>
        </a:p>
      </xdr:txBody>
    </xdr:sp>
    <xdr:clientData/>
  </xdr:oneCellAnchor>
  <xdr:twoCellAnchor>
    <xdr:from>
      <xdr:col>1</xdr:col>
      <xdr:colOff>276677</xdr:colOff>
      <xdr:row>54</xdr:row>
      <xdr:rowOff>64328</xdr:rowOff>
    </xdr:from>
    <xdr:to>
      <xdr:col>60</xdr:col>
      <xdr:colOff>67235</xdr:colOff>
      <xdr:row>66</xdr:row>
      <xdr:rowOff>78442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18143</xdr:colOff>
      <xdr:row>19</xdr:row>
      <xdr:rowOff>142875</xdr:rowOff>
    </xdr:from>
    <xdr:to>
      <xdr:col>85</xdr:col>
      <xdr:colOff>417286</xdr:colOff>
      <xdr:row>23</xdr:row>
      <xdr:rowOff>476887</xdr:rowOff>
    </xdr:to>
    <xdr:graphicFrame macro="">
      <xdr:nvGraphicFramePr>
        <xdr:cNvPr id="10" name="Chart 11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90715</xdr:colOff>
      <xdr:row>9</xdr:row>
      <xdr:rowOff>1</xdr:rowOff>
    </xdr:from>
    <xdr:to>
      <xdr:col>7</xdr:col>
      <xdr:colOff>236730</xdr:colOff>
      <xdr:row>9</xdr:row>
      <xdr:rowOff>264561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pSpPr/>
      </xdr:nvGrpSpPr>
      <xdr:grpSpPr>
        <a:xfrm>
          <a:off x="1938565" y="3689351"/>
          <a:ext cx="2336765" cy="264560"/>
          <a:chOff x="1923143" y="3683001"/>
          <a:chExt cx="2323158" cy="264560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81642</xdr:colOff>
      <xdr:row>43</xdr:row>
      <xdr:rowOff>0</xdr:rowOff>
    </xdr:from>
    <xdr:to>
      <xdr:col>7</xdr:col>
      <xdr:colOff>227657</xdr:colOff>
      <xdr:row>43</xdr:row>
      <xdr:rowOff>264560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pSpPr/>
      </xdr:nvGrpSpPr>
      <xdr:grpSpPr>
        <a:xfrm>
          <a:off x="1929492" y="13639800"/>
          <a:ext cx="2336765" cy="264560"/>
          <a:chOff x="1923143" y="3683001"/>
          <a:chExt cx="2323158" cy="26456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90715</xdr:colOff>
      <xdr:row>24</xdr:row>
      <xdr:rowOff>0</xdr:rowOff>
    </xdr:from>
    <xdr:to>
      <xdr:col>7</xdr:col>
      <xdr:colOff>236730</xdr:colOff>
      <xdr:row>24</xdr:row>
      <xdr:rowOff>264560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GrpSpPr/>
      </xdr:nvGrpSpPr>
      <xdr:grpSpPr>
        <a:xfrm>
          <a:off x="1938565" y="8280400"/>
          <a:ext cx="2336765" cy="264560"/>
          <a:chOff x="1923143" y="3683001"/>
          <a:chExt cx="2323158" cy="264560"/>
        </a:xfrm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90717</xdr:colOff>
      <xdr:row>67</xdr:row>
      <xdr:rowOff>0</xdr:rowOff>
    </xdr:from>
    <xdr:to>
      <xdr:col>7</xdr:col>
      <xdr:colOff>236732</xdr:colOff>
      <xdr:row>67</xdr:row>
      <xdr:rowOff>264560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pSpPr/>
      </xdr:nvGrpSpPr>
      <xdr:grpSpPr>
        <a:xfrm>
          <a:off x="1938567" y="18275300"/>
          <a:ext cx="2336765" cy="264560"/>
          <a:chOff x="1923143" y="3683001"/>
          <a:chExt cx="2323158" cy="264560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600-00001C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600-00001D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600-00001E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0</xdr:col>
      <xdr:colOff>756895</xdr:colOff>
      <xdr:row>5</xdr:row>
      <xdr:rowOff>10206</xdr:rowOff>
    </xdr:from>
    <xdr:to>
      <xdr:col>35</xdr:col>
      <xdr:colOff>352084</xdr:colOff>
      <xdr:row>8</xdr:row>
      <xdr:rowOff>488664</xdr:rowOff>
    </xdr:to>
    <xdr:graphicFrame macro="">
      <xdr:nvGraphicFramePr>
        <xdr:cNvPr id="31" name="Chart 53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28575</xdr:colOff>
          <xdr:row>2</xdr:row>
          <xdr:rowOff>238125</xdr:rowOff>
        </xdr:from>
        <xdr:to>
          <xdr:col>85</xdr:col>
          <xdr:colOff>164646</xdr:colOff>
          <xdr:row>3</xdr:row>
          <xdr:rowOff>442232</xdr:rowOff>
        </xdr:to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00000000-0008-0000-0600-00002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N$2:$CN$3" spid="_x0000_s1437711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36101111" y="646339"/>
              <a:ext cx="979714" cy="476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28575</xdr:colOff>
          <xdr:row>2</xdr:row>
          <xdr:rowOff>238125</xdr:rowOff>
        </xdr:from>
        <xdr:to>
          <xdr:col>85</xdr:col>
          <xdr:colOff>164646</xdr:colOff>
          <xdr:row>3</xdr:row>
          <xdr:rowOff>442232</xdr:rowOff>
        </xdr:to>
        <xdr:pic>
          <xdr:nvPicPr>
            <xdr:cNvPr id="33" name="Picture 32">
              <a:extLst>
                <a:ext uri="{FF2B5EF4-FFF2-40B4-BE49-F238E27FC236}">
                  <a16:creationId xmlns:a16="http://schemas.microsoft.com/office/drawing/2014/main" id="{00000000-0008-0000-0600-000021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N$2:$CN$3" spid="_x0000_s1437712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36101111" y="646339"/>
              <a:ext cx="979714" cy="476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20</xdr:col>
      <xdr:colOff>493</xdr:colOff>
      <xdr:row>25</xdr:row>
      <xdr:rowOff>200221</xdr:rowOff>
    </xdr:from>
    <xdr:to>
      <xdr:col>21</xdr:col>
      <xdr:colOff>422372</xdr:colOff>
      <xdr:row>37</xdr:row>
      <xdr:rowOff>198297</xdr:rowOff>
    </xdr:to>
    <xdr:sp macro="" textlink="">
      <xdr:nvSpPr>
        <xdr:cNvPr id="34" name="Rounded Rectangle 39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9514910" y="8846804"/>
          <a:ext cx="845212" cy="2326410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422835</xdr:colOff>
      <xdr:row>45</xdr:row>
      <xdr:rowOff>10146</xdr:rowOff>
    </xdr:from>
    <xdr:to>
      <xdr:col>22</xdr:col>
      <xdr:colOff>1870</xdr:colOff>
      <xdr:row>52</xdr:row>
      <xdr:rowOff>192768</xdr:rowOff>
    </xdr:to>
    <xdr:sp macro="" textlink="">
      <xdr:nvSpPr>
        <xdr:cNvPr id="37" name="Rounded Rectangle 39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9513918" y="14308229"/>
          <a:ext cx="849035" cy="1611372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6437</xdr:colOff>
      <xdr:row>10</xdr:row>
      <xdr:rowOff>194405</xdr:rowOff>
    </xdr:from>
    <xdr:to>
      <xdr:col>36</xdr:col>
      <xdr:colOff>274</xdr:colOff>
      <xdr:row>19</xdr:row>
      <xdr:rowOff>1</xdr:rowOff>
    </xdr:to>
    <xdr:sp macro="" textlink="">
      <xdr:nvSpPr>
        <xdr:cNvPr id="40" name="Rounded Rectangle 41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15447520" y="4184322"/>
          <a:ext cx="840504" cy="1583596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80</xdr:col>
      <xdr:colOff>1236</xdr:colOff>
      <xdr:row>11</xdr:row>
      <xdr:rowOff>30265</xdr:rowOff>
    </xdr:from>
    <xdr:to>
      <xdr:col>82</xdr:col>
      <xdr:colOff>6990</xdr:colOff>
      <xdr:row>19</xdr:row>
      <xdr:rowOff>26315</xdr:rowOff>
    </xdr:to>
    <xdr:sp macro="" textlink="">
      <xdr:nvSpPr>
        <xdr:cNvPr id="41" name="Rounded Rectangle 39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>
          <a:off x="34915653" y="4221265"/>
          <a:ext cx="852420" cy="1572967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81</xdr:col>
      <xdr:colOff>417302</xdr:colOff>
      <xdr:row>25</xdr:row>
      <xdr:rowOff>195640</xdr:rowOff>
    </xdr:from>
    <xdr:to>
      <xdr:col>84</xdr:col>
      <xdr:colOff>5359</xdr:colOff>
      <xdr:row>37</xdr:row>
      <xdr:rowOff>193707</xdr:rowOff>
    </xdr:to>
    <xdr:sp macro="" textlink="">
      <xdr:nvSpPr>
        <xdr:cNvPr id="43" name="Rounded Rectangle 39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35755052" y="8842223"/>
          <a:ext cx="858057" cy="2326401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79</xdr:col>
      <xdr:colOff>393497</xdr:colOff>
      <xdr:row>45</xdr:row>
      <xdr:rowOff>10013</xdr:rowOff>
    </xdr:from>
    <xdr:to>
      <xdr:col>81</xdr:col>
      <xdr:colOff>397329</xdr:colOff>
      <xdr:row>53</xdr:row>
      <xdr:rowOff>16374</xdr:rowOff>
    </xdr:to>
    <xdr:sp macro="" textlink="">
      <xdr:nvSpPr>
        <xdr:cNvPr id="45" name="Rounded Rectangle 39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>
          <a:off x="34884580" y="14308096"/>
          <a:ext cx="850499" cy="163619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411695</xdr:colOff>
      <xdr:row>69</xdr:row>
      <xdr:rowOff>25204</xdr:rowOff>
    </xdr:from>
    <xdr:to>
      <xdr:col>47</xdr:col>
      <xdr:colOff>413397</xdr:colOff>
      <xdr:row>75</xdr:row>
      <xdr:rowOff>35163</xdr:rowOff>
    </xdr:to>
    <xdr:sp macro="" textlink="">
      <xdr:nvSpPr>
        <xdr:cNvPr id="36" name="Rounded Rectangle 39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>
          <a:off x="20509445" y="19096371"/>
          <a:ext cx="848369" cy="1195292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592167</xdr:colOff>
      <xdr:row>76</xdr:row>
      <xdr:rowOff>49351</xdr:rowOff>
    </xdr:from>
    <xdr:to>
      <xdr:col>0</xdr:col>
      <xdr:colOff>756391</xdr:colOff>
      <xdr:row>76</xdr:row>
      <xdr:rowOff>141317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92167" y="20442376"/>
          <a:ext cx="164224" cy="9196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qc</a:t>
          </a:r>
        </a:p>
      </xdr:txBody>
    </xdr:sp>
    <xdr:clientData/>
  </xdr:twoCellAnchor>
  <xdr:twoCellAnchor>
    <xdr:from>
      <xdr:col>0</xdr:col>
      <xdr:colOff>592167</xdr:colOff>
      <xdr:row>77</xdr:row>
      <xdr:rowOff>36214</xdr:rowOff>
    </xdr:from>
    <xdr:to>
      <xdr:col>0</xdr:col>
      <xdr:colOff>756391</xdr:colOff>
      <xdr:row>77</xdr:row>
      <xdr:rowOff>128180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592167" y="20619739"/>
          <a:ext cx="164224" cy="9196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30070</xdr:colOff>
      <xdr:row>38</xdr:row>
      <xdr:rowOff>176387</xdr:rowOff>
    </xdr:from>
    <xdr:to>
      <xdr:col>36</xdr:col>
      <xdr:colOff>25079</xdr:colOff>
      <xdr:row>42</xdr:row>
      <xdr:rowOff>483455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0</xdr:colOff>
      <xdr:row>39</xdr:row>
      <xdr:rowOff>28122</xdr:rowOff>
    </xdr:from>
    <xdr:to>
      <xdr:col>85</xdr:col>
      <xdr:colOff>417286</xdr:colOff>
      <xdr:row>42</xdr:row>
      <xdr:rowOff>525690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7709</xdr:colOff>
      <xdr:row>5</xdr:row>
      <xdr:rowOff>29029</xdr:rowOff>
    </xdr:from>
    <xdr:to>
      <xdr:col>85</xdr:col>
      <xdr:colOff>330014</xdr:colOff>
      <xdr:row>8</xdr:row>
      <xdr:rowOff>526597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37541</xdr:colOff>
      <xdr:row>19</xdr:row>
      <xdr:rowOff>131563</xdr:rowOff>
    </xdr:from>
    <xdr:to>
      <xdr:col>36</xdr:col>
      <xdr:colOff>38955</xdr:colOff>
      <xdr:row>23</xdr:row>
      <xdr:rowOff>479719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2988639" cy="74994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0" y="0"/>
          <a:ext cx="2988639" cy="749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/>
            <a:t>PT. TOYOTA</a:t>
          </a:r>
          <a:r>
            <a:rPr lang="en-US" sz="1050" baseline="0"/>
            <a:t> MOTOR MANUFACTURING INDONESIA</a:t>
          </a:r>
        </a:p>
        <a:p>
          <a:r>
            <a:rPr lang="en-US" sz="1050" baseline="0"/>
            <a:t>PLANT ADMINISTRATION DIVISION</a:t>
          </a:r>
        </a:p>
        <a:p>
          <a:r>
            <a:rPr lang="en-US" sz="1050" baseline="0"/>
            <a:t>PPIC &amp; WAREHOUSE DEPARTMENT</a:t>
          </a:r>
        </a:p>
        <a:p>
          <a:r>
            <a:rPr lang="en-US" sz="1050" baseline="0"/>
            <a:t>CCR &amp; ORDERING TR ENGINE</a:t>
          </a:r>
          <a:endParaRPr lang="en-US" sz="1050"/>
        </a:p>
      </xdr:txBody>
    </xdr:sp>
    <xdr:clientData/>
  </xdr:oneCellAnchor>
  <xdr:twoCellAnchor>
    <xdr:from>
      <xdr:col>1</xdr:col>
      <xdr:colOff>276677</xdr:colOff>
      <xdr:row>54</xdr:row>
      <xdr:rowOff>64328</xdr:rowOff>
    </xdr:from>
    <xdr:to>
      <xdr:col>60</xdr:col>
      <xdr:colOff>67235</xdr:colOff>
      <xdr:row>66</xdr:row>
      <xdr:rowOff>78442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18143</xdr:colOff>
      <xdr:row>19</xdr:row>
      <xdr:rowOff>142875</xdr:rowOff>
    </xdr:from>
    <xdr:to>
      <xdr:col>85</xdr:col>
      <xdr:colOff>417286</xdr:colOff>
      <xdr:row>23</xdr:row>
      <xdr:rowOff>476887</xdr:rowOff>
    </xdr:to>
    <xdr:graphicFrame macro="">
      <xdr:nvGraphicFramePr>
        <xdr:cNvPr id="10" name="Chart 1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90715</xdr:colOff>
      <xdr:row>9</xdr:row>
      <xdr:rowOff>1</xdr:rowOff>
    </xdr:from>
    <xdr:to>
      <xdr:col>7</xdr:col>
      <xdr:colOff>236730</xdr:colOff>
      <xdr:row>9</xdr:row>
      <xdr:rowOff>264561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pSpPr/>
      </xdr:nvGrpSpPr>
      <xdr:grpSpPr>
        <a:xfrm>
          <a:off x="2224315" y="3689351"/>
          <a:ext cx="2470115" cy="264560"/>
          <a:chOff x="1923143" y="3683001"/>
          <a:chExt cx="2323158" cy="264560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81642</xdr:colOff>
      <xdr:row>43</xdr:row>
      <xdr:rowOff>0</xdr:rowOff>
    </xdr:from>
    <xdr:to>
      <xdr:col>7</xdr:col>
      <xdr:colOff>227657</xdr:colOff>
      <xdr:row>43</xdr:row>
      <xdr:rowOff>264560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pSpPr/>
      </xdr:nvGrpSpPr>
      <xdr:grpSpPr>
        <a:xfrm>
          <a:off x="2215242" y="13639800"/>
          <a:ext cx="2470115" cy="264560"/>
          <a:chOff x="1923143" y="3683001"/>
          <a:chExt cx="2323158" cy="26456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700-000012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90715</xdr:colOff>
      <xdr:row>24</xdr:row>
      <xdr:rowOff>0</xdr:rowOff>
    </xdr:from>
    <xdr:to>
      <xdr:col>7</xdr:col>
      <xdr:colOff>236730</xdr:colOff>
      <xdr:row>24</xdr:row>
      <xdr:rowOff>264560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pSpPr/>
      </xdr:nvGrpSpPr>
      <xdr:grpSpPr>
        <a:xfrm>
          <a:off x="2224315" y="8280400"/>
          <a:ext cx="2470115" cy="264560"/>
          <a:chOff x="1923143" y="3683001"/>
          <a:chExt cx="2323158" cy="264560"/>
        </a:xfrm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90717</xdr:colOff>
      <xdr:row>67</xdr:row>
      <xdr:rowOff>0</xdr:rowOff>
    </xdr:from>
    <xdr:to>
      <xdr:col>7</xdr:col>
      <xdr:colOff>236732</xdr:colOff>
      <xdr:row>67</xdr:row>
      <xdr:rowOff>264560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GrpSpPr/>
      </xdr:nvGrpSpPr>
      <xdr:grpSpPr>
        <a:xfrm>
          <a:off x="2224317" y="18275300"/>
          <a:ext cx="2470115" cy="264560"/>
          <a:chOff x="1923143" y="3683001"/>
          <a:chExt cx="2323158" cy="264560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700-00001C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700-00001D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700-00001E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0</xdr:col>
      <xdr:colOff>756895</xdr:colOff>
      <xdr:row>5</xdr:row>
      <xdr:rowOff>10206</xdr:rowOff>
    </xdr:from>
    <xdr:to>
      <xdr:col>35</xdr:col>
      <xdr:colOff>352084</xdr:colOff>
      <xdr:row>8</xdr:row>
      <xdr:rowOff>488664</xdr:rowOff>
    </xdr:to>
    <xdr:graphicFrame macro="">
      <xdr:nvGraphicFramePr>
        <xdr:cNvPr id="31" name="Chart 53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28575</xdr:colOff>
          <xdr:row>2</xdr:row>
          <xdr:rowOff>238125</xdr:rowOff>
        </xdr:from>
        <xdr:to>
          <xdr:col>85</xdr:col>
          <xdr:colOff>185458</xdr:colOff>
          <xdr:row>3</xdr:row>
          <xdr:rowOff>439831</xdr:rowOff>
        </xdr:to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00000000-0008-0000-0700-00002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N$2:$CN$3" spid="_x0000_s1338993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35932222" y="641537"/>
              <a:ext cx="986118" cy="47064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28575</xdr:colOff>
          <xdr:row>2</xdr:row>
          <xdr:rowOff>238125</xdr:rowOff>
        </xdr:from>
        <xdr:to>
          <xdr:col>85</xdr:col>
          <xdr:colOff>185458</xdr:colOff>
          <xdr:row>3</xdr:row>
          <xdr:rowOff>439831</xdr:rowOff>
        </xdr:to>
        <xdr:pic>
          <xdr:nvPicPr>
            <xdr:cNvPr id="33" name="Picture 32">
              <a:extLst>
                <a:ext uri="{FF2B5EF4-FFF2-40B4-BE49-F238E27FC236}">
                  <a16:creationId xmlns:a16="http://schemas.microsoft.com/office/drawing/2014/main" id="{00000000-0008-0000-0700-000021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N$2:$CN$3" spid="_x0000_s1338994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35932222" y="641537"/>
              <a:ext cx="986118" cy="47064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16</xdr:col>
      <xdr:colOff>5390</xdr:colOff>
      <xdr:row>44</xdr:row>
      <xdr:rowOff>139638</xdr:rowOff>
    </xdr:from>
    <xdr:to>
      <xdr:col>18</xdr:col>
      <xdr:colOff>19049</xdr:colOff>
      <xdr:row>53</xdr:row>
      <xdr:rowOff>0</xdr:rowOff>
    </xdr:to>
    <xdr:sp macro="" textlink="">
      <xdr:nvSpPr>
        <xdr:cNvPr id="35" name="Rounded Rectangle 3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063540" y="14189013"/>
          <a:ext cx="966159" cy="1689162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98</xdr:colOff>
      <xdr:row>10</xdr:row>
      <xdr:rowOff>188820</xdr:rowOff>
    </xdr:from>
    <xdr:to>
      <xdr:col>27</xdr:col>
      <xdr:colOff>400190</xdr:colOff>
      <xdr:row>18</xdr:row>
      <xdr:rowOff>198345</xdr:rowOff>
    </xdr:to>
    <xdr:sp macro="" textlink="">
      <xdr:nvSpPr>
        <xdr:cNvPr id="36" name="Rounded Rectangle 41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12363548" y="4170270"/>
          <a:ext cx="819192" cy="158115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82</xdr:col>
      <xdr:colOff>26857</xdr:colOff>
      <xdr:row>10</xdr:row>
      <xdr:rowOff>187354</xdr:rowOff>
    </xdr:from>
    <xdr:to>
      <xdr:col>83</xdr:col>
      <xdr:colOff>414642</xdr:colOff>
      <xdr:row>18</xdr:row>
      <xdr:rowOff>184648</xdr:rowOff>
    </xdr:to>
    <xdr:sp macro="" textlink="">
      <xdr:nvSpPr>
        <xdr:cNvPr id="37" name="Rounded Rectangle 3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35859907" y="4168804"/>
          <a:ext cx="806885" cy="1568919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83</xdr:col>
      <xdr:colOff>408562</xdr:colOff>
      <xdr:row>25</xdr:row>
      <xdr:rowOff>86008</xdr:rowOff>
    </xdr:from>
    <xdr:to>
      <xdr:col>85</xdr:col>
      <xdr:colOff>408666</xdr:colOff>
      <xdr:row>37</xdr:row>
      <xdr:rowOff>89049</xdr:rowOff>
    </xdr:to>
    <xdr:sp macro="" textlink="">
      <xdr:nvSpPr>
        <xdr:cNvPr id="38" name="Rounded Rectangle 3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36660712" y="8706133"/>
          <a:ext cx="838304" cy="2327141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412925</xdr:colOff>
      <xdr:row>69</xdr:row>
      <xdr:rowOff>4386</xdr:rowOff>
    </xdr:from>
    <xdr:to>
      <xdr:col>52</xdr:col>
      <xdr:colOff>12134</xdr:colOff>
      <xdr:row>75</xdr:row>
      <xdr:rowOff>18542</xdr:rowOff>
    </xdr:to>
    <xdr:sp macro="" textlink="">
      <xdr:nvSpPr>
        <xdr:cNvPr id="40" name="Rounded 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22415675" y="19025811"/>
          <a:ext cx="856509" cy="1195256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21523</xdr:colOff>
      <xdr:row>26</xdr:row>
      <xdr:rowOff>28532</xdr:rowOff>
    </xdr:from>
    <xdr:to>
      <xdr:col>17</xdr:col>
      <xdr:colOff>504825</xdr:colOff>
      <xdr:row>38</xdr:row>
      <xdr:rowOff>26609</xdr:rowOff>
    </xdr:to>
    <xdr:sp macro="" textlink="">
      <xdr:nvSpPr>
        <xdr:cNvPr id="41" name="Rounded Rectangle 3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079673" y="8848682"/>
          <a:ext cx="902402" cy="2322177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10904</xdr:colOff>
      <xdr:row>45</xdr:row>
      <xdr:rowOff>44120</xdr:rowOff>
    </xdr:from>
    <xdr:to>
      <xdr:col>86</xdr:col>
      <xdr:colOff>18448</xdr:colOff>
      <xdr:row>53</xdr:row>
      <xdr:rowOff>29199</xdr:rowOff>
    </xdr:to>
    <xdr:sp macro="" textlink="">
      <xdr:nvSpPr>
        <xdr:cNvPr id="42" name="Rounded Rectangle 3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/>
      </xdr:nvSpPr>
      <xdr:spPr>
        <a:xfrm>
          <a:off x="36682154" y="14293520"/>
          <a:ext cx="845744" cy="1613854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592167</xdr:colOff>
      <xdr:row>76</xdr:row>
      <xdr:rowOff>49351</xdr:rowOff>
    </xdr:from>
    <xdr:to>
      <xdr:col>0</xdr:col>
      <xdr:colOff>756391</xdr:colOff>
      <xdr:row>76</xdr:row>
      <xdr:rowOff>141317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592167" y="20442376"/>
          <a:ext cx="164224" cy="9196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qc</a:t>
          </a:r>
        </a:p>
      </xdr:txBody>
    </xdr:sp>
    <xdr:clientData/>
  </xdr:twoCellAnchor>
  <xdr:twoCellAnchor>
    <xdr:from>
      <xdr:col>0</xdr:col>
      <xdr:colOff>592167</xdr:colOff>
      <xdr:row>77</xdr:row>
      <xdr:rowOff>36214</xdr:rowOff>
    </xdr:from>
    <xdr:to>
      <xdr:col>0</xdr:col>
      <xdr:colOff>756391</xdr:colOff>
      <xdr:row>77</xdr:row>
      <xdr:rowOff>128180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592167" y="20619739"/>
          <a:ext cx="164224" cy="9196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30070</xdr:colOff>
      <xdr:row>38</xdr:row>
      <xdr:rowOff>176387</xdr:rowOff>
    </xdr:from>
    <xdr:to>
      <xdr:col>36</xdr:col>
      <xdr:colOff>25079</xdr:colOff>
      <xdr:row>42</xdr:row>
      <xdr:rowOff>483455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0</xdr:colOff>
      <xdr:row>39</xdr:row>
      <xdr:rowOff>28122</xdr:rowOff>
    </xdr:from>
    <xdr:to>
      <xdr:col>85</xdr:col>
      <xdr:colOff>417286</xdr:colOff>
      <xdr:row>42</xdr:row>
      <xdr:rowOff>525690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7709</xdr:colOff>
      <xdr:row>5</xdr:row>
      <xdr:rowOff>29029</xdr:rowOff>
    </xdr:from>
    <xdr:to>
      <xdr:col>85</xdr:col>
      <xdr:colOff>330014</xdr:colOff>
      <xdr:row>8</xdr:row>
      <xdr:rowOff>526597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37541</xdr:colOff>
      <xdr:row>19</xdr:row>
      <xdr:rowOff>131563</xdr:rowOff>
    </xdr:from>
    <xdr:to>
      <xdr:col>36</xdr:col>
      <xdr:colOff>38955</xdr:colOff>
      <xdr:row>23</xdr:row>
      <xdr:rowOff>479719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2988639" cy="74994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0" y="0"/>
          <a:ext cx="2988639" cy="749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/>
            <a:t>PT. TOYOTA</a:t>
          </a:r>
          <a:r>
            <a:rPr lang="en-US" sz="1050" baseline="0"/>
            <a:t> MOTOR MANUFACTURING INDONESIA</a:t>
          </a:r>
        </a:p>
        <a:p>
          <a:r>
            <a:rPr lang="en-US" sz="1050" baseline="0"/>
            <a:t>PLANT ADMINISTRATION DIVISION</a:t>
          </a:r>
        </a:p>
        <a:p>
          <a:r>
            <a:rPr lang="en-US" sz="1050" baseline="0"/>
            <a:t>PPIC &amp; WAREHOUSE DEPARTMENT</a:t>
          </a:r>
        </a:p>
        <a:p>
          <a:r>
            <a:rPr lang="en-US" sz="1050" baseline="0"/>
            <a:t>CCR &amp; ORDERING TR ENGINE</a:t>
          </a:r>
          <a:endParaRPr lang="en-US" sz="1050"/>
        </a:p>
      </xdr:txBody>
    </xdr:sp>
    <xdr:clientData/>
  </xdr:oneCellAnchor>
  <xdr:twoCellAnchor>
    <xdr:from>
      <xdr:col>1</xdr:col>
      <xdr:colOff>276677</xdr:colOff>
      <xdr:row>54</xdr:row>
      <xdr:rowOff>64328</xdr:rowOff>
    </xdr:from>
    <xdr:to>
      <xdr:col>60</xdr:col>
      <xdr:colOff>67235</xdr:colOff>
      <xdr:row>66</xdr:row>
      <xdr:rowOff>78442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18143</xdr:colOff>
      <xdr:row>19</xdr:row>
      <xdr:rowOff>142875</xdr:rowOff>
    </xdr:from>
    <xdr:to>
      <xdr:col>85</xdr:col>
      <xdr:colOff>417286</xdr:colOff>
      <xdr:row>23</xdr:row>
      <xdr:rowOff>476887</xdr:rowOff>
    </xdr:to>
    <xdr:graphicFrame macro="">
      <xdr:nvGraphicFramePr>
        <xdr:cNvPr id="10" name="Chart 11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90715</xdr:colOff>
      <xdr:row>9</xdr:row>
      <xdr:rowOff>1</xdr:rowOff>
    </xdr:from>
    <xdr:to>
      <xdr:col>7</xdr:col>
      <xdr:colOff>236730</xdr:colOff>
      <xdr:row>9</xdr:row>
      <xdr:rowOff>264561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pSpPr/>
      </xdr:nvGrpSpPr>
      <xdr:grpSpPr>
        <a:xfrm>
          <a:off x="2224315" y="3689351"/>
          <a:ext cx="2470115" cy="264560"/>
          <a:chOff x="1923143" y="3683001"/>
          <a:chExt cx="2323158" cy="264560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81642</xdr:colOff>
      <xdr:row>43</xdr:row>
      <xdr:rowOff>0</xdr:rowOff>
    </xdr:from>
    <xdr:to>
      <xdr:col>7</xdr:col>
      <xdr:colOff>227657</xdr:colOff>
      <xdr:row>43</xdr:row>
      <xdr:rowOff>264560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pSpPr/>
      </xdr:nvGrpSpPr>
      <xdr:grpSpPr>
        <a:xfrm>
          <a:off x="2215242" y="13639800"/>
          <a:ext cx="2470115" cy="264560"/>
          <a:chOff x="1923143" y="3683001"/>
          <a:chExt cx="2323158" cy="26456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800-000012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90715</xdr:colOff>
      <xdr:row>24</xdr:row>
      <xdr:rowOff>0</xdr:rowOff>
    </xdr:from>
    <xdr:to>
      <xdr:col>7</xdr:col>
      <xdr:colOff>236730</xdr:colOff>
      <xdr:row>24</xdr:row>
      <xdr:rowOff>264560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pSpPr/>
      </xdr:nvGrpSpPr>
      <xdr:grpSpPr>
        <a:xfrm>
          <a:off x="2224315" y="8280400"/>
          <a:ext cx="2470115" cy="264560"/>
          <a:chOff x="1923143" y="3683001"/>
          <a:chExt cx="2323158" cy="264560"/>
        </a:xfrm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2</xdr:col>
      <xdr:colOff>90717</xdr:colOff>
      <xdr:row>67</xdr:row>
      <xdr:rowOff>0</xdr:rowOff>
    </xdr:from>
    <xdr:to>
      <xdr:col>7</xdr:col>
      <xdr:colOff>236732</xdr:colOff>
      <xdr:row>67</xdr:row>
      <xdr:rowOff>264560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pSpPr/>
      </xdr:nvGrpSpPr>
      <xdr:grpSpPr>
        <a:xfrm>
          <a:off x="2224317" y="18275300"/>
          <a:ext cx="2470115" cy="264560"/>
          <a:chOff x="1923143" y="3683001"/>
          <a:chExt cx="2323158" cy="264560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1923143" y="3719286"/>
            <a:ext cx="263072" cy="1905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SpPr/>
        </xdr:nvSpPr>
        <xdr:spPr>
          <a:xfrm>
            <a:off x="3574143" y="3719286"/>
            <a:ext cx="263072" cy="19050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 txBox="1"/>
        </xdr:nvSpPr>
        <xdr:spPr>
          <a:xfrm>
            <a:off x="2195285" y="3683001"/>
            <a:ext cx="653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Vanning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800-00001E000000}"/>
              </a:ext>
            </a:extLst>
          </xdr:cNvPr>
          <xdr:cNvSpPr txBox="1"/>
        </xdr:nvSpPr>
        <xdr:spPr>
          <a:xfrm>
            <a:off x="3837215" y="3683001"/>
            <a:ext cx="409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ETD</a:t>
            </a:r>
          </a:p>
        </xdr:txBody>
      </xdr:sp>
    </xdr:grpSp>
    <xdr:clientData/>
  </xdr:twoCellAnchor>
  <xdr:twoCellAnchor>
    <xdr:from>
      <xdr:col>0</xdr:col>
      <xdr:colOff>756895</xdr:colOff>
      <xdr:row>5</xdr:row>
      <xdr:rowOff>10206</xdr:rowOff>
    </xdr:from>
    <xdr:to>
      <xdr:col>35</xdr:col>
      <xdr:colOff>352084</xdr:colOff>
      <xdr:row>8</xdr:row>
      <xdr:rowOff>488664</xdr:rowOff>
    </xdr:to>
    <xdr:graphicFrame macro="">
      <xdr:nvGraphicFramePr>
        <xdr:cNvPr id="31" name="Chart 53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28575</xdr:colOff>
          <xdr:row>2</xdr:row>
          <xdr:rowOff>238125</xdr:rowOff>
        </xdr:from>
        <xdr:to>
          <xdr:col>85</xdr:col>
          <xdr:colOff>164646</xdr:colOff>
          <xdr:row>3</xdr:row>
          <xdr:rowOff>442232</xdr:rowOff>
        </xdr:to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00000000-0008-0000-0800-00002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N$2:$CN$3" spid="_x0000_s1424431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36495718" y="646339"/>
              <a:ext cx="979714" cy="476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83</xdr:col>
          <xdr:colOff>28575</xdr:colOff>
          <xdr:row>2</xdr:row>
          <xdr:rowOff>238125</xdr:rowOff>
        </xdr:from>
        <xdr:to>
          <xdr:col>85</xdr:col>
          <xdr:colOff>164646</xdr:colOff>
          <xdr:row>3</xdr:row>
          <xdr:rowOff>442232</xdr:rowOff>
        </xdr:to>
        <xdr:pic>
          <xdr:nvPicPr>
            <xdr:cNvPr id="33" name="Picture 32">
              <a:extLst>
                <a:ext uri="{FF2B5EF4-FFF2-40B4-BE49-F238E27FC236}">
                  <a16:creationId xmlns:a16="http://schemas.microsoft.com/office/drawing/2014/main" id="{00000000-0008-0000-0800-000021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N$2:$CN$3" spid="_x0000_s1424432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36495718" y="646339"/>
              <a:ext cx="979714" cy="476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18</xdr:col>
      <xdr:colOff>2381</xdr:colOff>
      <xdr:row>44</xdr:row>
      <xdr:rowOff>181956</xdr:rowOff>
    </xdr:from>
    <xdr:to>
      <xdr:col>20</xdr:col>
      <xdr:colOff>9525</xdr:colOff>
      <xdr:row>52</xdr:row>
      <xdr:rowOff>180975</xdr:rowOff>
    </xdr:to>
    <xdr:sp macro="" textlink="">
      <xdr:nvSpPr>
        <xdr:cNvPr id="34" name="Rounded Rectangle 39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9013031" y="14231331"/>
          <a:ext cx="845344" cy="1627794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400050</xdr:colOff>
      <xdr:row>10</xdr:row>
      <xdr:rowOff>184057</xdr:rowOff>
    </xdr:from>
    <xdr:to>
      <xdr:col>26</xdr:col>
      <xdr:colOff>2381</xdr:colOff>
      <xdr:row>18</xdr:row>
      <xdr:rowOff>180975</xdr:rowOff>
    </xdr:to>
    <xdr:sp macro="" textlink="">
      <xdr:nvSpPr>
        <xdr:cNvPr id="35" name="Rounded Rectangle 41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11506200" y="4165507"/>
          <a:ext cx="859631" cy="1568543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76</xdr:col>
      <xdr:colOff>7112</xdr:colOff>
      <xdr:row>26</xdr:row>
      <xdr:rowOff>9525</xdr:rowOff>
    </xdr:from>
    <xdr:to>
      <xdr:col>78</xdr:col>
      <xdr:colOff>7215</xdr:colOff>
      <xdr:row>38</xdr:row>
      <xdr:rowOff>14253</xdr:rowOff>
    </xdr:to>
    <xdr:sp macro="" textlink="">
      <xdr:nvSpPr>
        <xdr:cNvPr id="37" name="Rounded Rectangle 39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33325562" y="8829675"/>
          <a:ext cx="838303" cy="2328828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33337</xdr:colOff>
      <xdr:row>69</xdr:row>
      <xdr:rowOff>26520</xdr:rowOff>
    </xdr:from>
    <xdr:to>
      <xdr:col>44</xdr:col>
      <xdr:colOff>38100</xdr:colOff>
      <xdr:row>75</xdr:row>
      <xdr:rowOff>47626</xdr:rowOff>
    </xdr:to>
    <xdr:sp macro="" textlink="">
      <xdr:nvSpPr>
        <xdr:cNvPr id="38" name="Rounded Rectangle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19102387" y="19047945"/>
          <a:ext cx="842963" cy="1202206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504825</xdr:colOff>
      <xdr:row>25</xdr:row>
      <xdr:rowOff>180932</xdr:rowOff>
    </xdr:from>
    <xdr:to>
      <xdr:col>19</xdr:col>
      <xdr:colOff>419099</xdr:colOff>
      <xdr:row>37</xdr:row>
      <xdr:rowOff>179009</xdr:rowOff>
    </xdr:to>
    <xdr:sp macro="" textlink="">
      <xdr:nvSpPr>
        <xdr:cNvPr id="39" name="Rounded Rectangle 39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8982075" y="8801057"/>
          <a:ext cx="866774" cy="2322177"/>
        </a:xfrm>
        <a:prstGeom prst="roundRect">
          <a:avLst>
            <a:gd name="adj" fmla="val 1485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75</xdr:col>
      <xdr:colOff>405490</xdr:colOff>
      <xdr:row>44</xdr:row>
      <xdr:rowOff>157721</xdr:rowOff>
    </xdr:from>
    <xdr:to>
      <xdr:col>78</xdr:col>
      <xdr:colOff>798</xdr:colOff>
      <xdr:row>52</xdr:row>
      <xdr:rowOff>142875</xdr:rowOff>
    </xdr:to>
    <xdr:sp macro="" textlink="">
      <xdr:nvSpPr>
        <xdr:cNvPr id="40" name="Rounded Rectangle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33304840" y="14207096"/>
          <a:ext cx="852608" cy="1613929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76</xdr:col>
      <xdr:colOff>21012</xdr:colOff>
      <xdr:row>10</xdr:row>
      <xdr:rowOff>162626</xdr:rowOff>
    </xdr:from>
    <xdr:to>
      <xdr:col>77</xdr:col>
      <xdr:colOff>409575</xdr:colOff>
      <xdr:row>18</xdr:row>
      <xdr:rowOff>162626</xdr:rowOff>
    </xdr:to>
    <xdr:sp macro="" textlink="">
      <xdr:nvSpPr>
        <xdr:cNvPr id="41" name="Rounded Rectangle 41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33339462" y="4144076"/>
          <a:ext cx="807663" cy="157162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107244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spect="1" noChangeArrowheads="1"/>
        </xdr:cNvSpPr>
      </xdr:nvSpPr>
      <xdr:spPr>
        <a:xfrm>
          <a:off x="29197300" y="425450"/>
          <a:ext cx="304800" cy="291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107244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spect="1" noChangeArrowheads="1"/>
        </xdr:cNvSpPr>
      </xdr:nvSpPr>
      <xdr:spPr>
        <a:xfrm>
          <a:off x="29197300" y="425450"/>
          <a:ext cx="304800" cy="291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107244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spect="1" noChangeArrowheads="1"/>
        </xdr:cNvSpPr>
      </xdr:nvSpPr>
      <xdr:spPr>
        <a:xfrm>
          <a:off x="29197300" y="425450"/>
          <a:ext cx="304800" cy="291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107244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spect="1" noChangeArrowheads="1"/>
        </xdr:cNvSpPr>
      </xdr:nvSpPr>
      <xdr:spPr>
        <a:xfrm>
          <a:off x="29197300" y="425450"/>
          <a:ext cx="304800" cy="291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107244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spect="1" noChangeArrowheads="1"/>
        </xdr:cNvSpPr>
      </xdr:nvSpPr>
      <xdr:spPr>
        <a:xfrm>
          <a:off x="29838650" y="425450"/>
          <a:ext cx="304800" cy="291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107244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Aspect="1" noChangeArrowheads="1"/>
        </xdr:cNvSpPr>
      </xdr:nvSpPr>
      <xdr:spPr>
        <a:xfrm>
          <a:off x="29838650" y="425450"/>
          <a:ext cx="304800" cy="291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2</xdr:row>
      <xdr:rowOff>0</xdr:rowOff>
    </xdr:from>
    <xdr:ext cx="304800" cy="301064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Aspect="1" noChangeArrowheads="1"/>
        </xdr:cNvSpPr>
      </xdr:nvSpPr>
      <xdr:spPr>
        <a:xfrm>
          <a:off x="29197300" y="425450"/>
          <a:ext cx="304800" cy="301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</xdr:row>
      <xdr:rowOff>0</xdr:rowOff>
    </xdr:from>
    <xdr:ext cx="304800" cy="301064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 noChangeAspect="1" noChangeArrowheads="1"/>
        </xdr:cNvSpPr>
      </xdr:nvSpPr>
      <xdr:spPr>
        <a:xfrm>
          <a:off x="29197300" y="425450"/>
          <a:ext cx="304800" cy="301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</xdr:row>
      <xdr:rowOff>0</xdr:rowOff>
    </xdr:from>
    <xdr:ext cx="304800" cy="301064"/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>
          <a:spLocks noChangeAspect="1" noChangeArrowheads="1"/>
        </xdr:cNvSpPr>
      </xdr:nvSpPr>
      <xdr:spPr>
        <a:xfrm>
          <a:off x="29197300" y="425450"/>
          <a:ext cx="304800" cy="301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</xdr:row>
      <xdr:rowOff>0</xdr:rowOff>
    </xdr:from>
    <xdr:ext cx="304800" cy="301064"/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>
          <a:spLocks noChangeAspect="1" noChangeArrowheads="1"/>
        </xdr:cNvSpPr>
      </xdr:nvSpPr>
      <xdr:spPr>
        <a:xfrm>
          <a:off x="29197300" y="425450"/>
          <a:ext cx="304800" cy="301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</xdr:row>
      <xdr:rowOff>0</xdr:rowOff>
    </xdr:from>
    <xdr:ext cx="304800" cy="301064"/>
    <xdr:sp macro="" textlink="">
      <xdr:nvSpPr>
        <xdr:cNvPr id="12" name="AutoShape 5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 noChangeAspect="1" noChangeArrowheads="1"/>
        </xdr:cNvSpPr>
      </xdr:nvSpPr>
      <xdr:spPr>
        <a:xfrm>
          <a:off x="29838650" y="425450"/>
          <a:ext cx="304800" cy="301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</xdr:row>
      <xdr:rowOff>0</xdr:rowOff>
    </xdr:from>
    <xdr:ext cx="304800" cy="301064"/>
    <xdr:sp macro="" textlink="">
      <xdr:nvSpPr>
        <xdr:cNvPr id="13" name="AutoShape 6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 noChangeAspect="1" noChangeArrowheads="1"/>
        </xdr:cNvSpPr>
      </xdr:nvSpPr>
      <xdr:spPr>
        <a:xfrm>
          <a:off x="29838650" y="425450"/>
          <a:ext cx="304800" cy="301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110564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spect="1" noChangeArrowheads="1"/>
        </xdr:cNvSpPr>
      </xdr:nvSpPr>
      <xdr:spPr>
        <a:xfrm>
          <a:off x="28206700" y="425450"/>
          <a:ext cx="304800" cy="294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110564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Aspect="1" noChangeArrowheads="1"/>
        </xdr:cNvSpPr>
      </xdr:nvSpPr>
      <xdr:spPr>
        <a:xfrm>
          <a:off x="28206700" y="425450"/>
          <a:ext cx="304800" cy="294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110564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Aspect="1" noChangeArrowheads="1"/>
        </xdr:cNvSpPr>
      </xdr:nvSpPr>
      <xdr:spPr>
        <a:xfrm>
          <a:off x="28206700" y="425450"/>
          <a:ext cx="304800" cy="294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110564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Aspect="1" noChangeArrowheads="1"/>
        </xdr:cNvSpPr>
      </xdr:nvSpPr>
      <xdr:spPr>
        <a:xfrm>
          <a:off x="28206700" y="425450"/>
          <a:ext cx="304800" cy="294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110564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Aspect="1" noChangeArrowheads="1"/>
        </xdr:cNvSpPr>
      </xdr:nvSpPr>
      <xdr:spPr>
        <a:xfrm>
          <a:off x="28746450" y="425450"/>
          <a:ext cx="304800" cy="294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110564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Aspect="1" noChangeArrowheads="1"/>
        </xdr:cNvSpPr>
      </xdr:nvSpPr>
      <xdr:spPr>
        <a:xfrm>
          <a:off x="28746450" y="425450"/>
          <a:ext cx="304800" cy="294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12" name="AutoShape 5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</xdr:row>
      <xdr:rowOff>0</xdr:rowOff>
    </xdr:from>
    <xdr:ext cx="304800" cy="301065"/>
    <xdr:sp macro="" textlink="">
      <xdr:nvSpPr>
        <xdr:cNvPr id="13" name="AutoShape 6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 noChangeAspect="1" noChangeArrowheads="1"/>
        </xdr:cNvSpPr>
      </xdr:nvSpPr>
      <xdr:spPr>
        <a:xfrm>
          <a:off x="76200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18" name="AutoShape 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19" name="AutoShape 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22" name="AutoShape 3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23" name="AutoShape 4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27" name="AutoShape 3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28" name="AutoShape 4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29" name="AutoShape 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30" name="AutoShape 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33" name="AutoShape 3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35" name="AutoShape 5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39" name="AutoShape 4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40" name="AutoShape 5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41" name="AutoShape 6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45" name="AutoShape 4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46" name="AutoShape 5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52" name="AutoShape 6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55" name="AutoShape 3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B00-000039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00000000-0008-0000-0B00-00003A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00000000-0008-0000-0B00-00003B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60" name="AutoShape 3"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00000000-0008-0000-0B00-00003D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62" name="AutoShape 5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63" name="AutoShape 6">
          <a:extLst>
            <a:ext uri="{FF2B5EF4-FFF2-40B4-BE49-F238E27FC236}">
              <a16:creationId xmlns:a16="http://schemas.microsoft.com/office/drawing/2014/main" id="{00000000-0008-0000-0B00-00003F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00000000-0008-0000-0B00-000041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66" name="AutoShape 3">
          <a:extLst>
            <a:ext uri="{FF2B5EF4-FFF2-40B4-BE49-F238E27FC236}">
              <a16:creationId xmlns:a16="http://schemas.microsoft.com/office/drawing/2014/main" id="{00000000-0008-0000-0B00-000042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67" name="AutoShape 4">
          <a:extLst>
            <a:ext uri="{FF2B5EF4-FFF2-40B4-BE49-F238E27FC236}">
              <a16:creationId xmlns:a16="http://schemas.microsoft.com/office/drawing/2014/main" id="{00000000-0008-0000-0B00-000043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68" name="AutoShape 5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70" name="AutoShape 2">
          <a:extLst>
            <a:ext uri="{FF2B5EF4-FFF2-40B4-BE49-F238E27FC236}">
              <a16:creationId xmlns:a16="http://schemas.microsoft.com/office/drawing/2014/main" id="{00000000-0008-0000-0B00-000046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71" name="AutoShape 3">
          <a:extLst>
            <a:ext uri="{FF2B5EF4-FFF2-40B4-BE49-F238E27FC236}">
              <a16:creationId xmlns:a16="http://schemas.microsoft.com/office/drawing/2014/main" id="{00000000-0008-0000-0B00-000047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72" name="AutoShape 4">
          <a:extLst>
            <a:ext uri="{FF2B5EF4-FFF2-40B4-BE49-F238E27FC236}">
              <a16:creationId xmlns:a16="http://schemas.microsoft.com/office/drawing/2014/main" id="{00000000-0008-0000-0B00-000048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00000000-0008-0000-0B00-000049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74" name="AutoShape 6">
          <a:extLst>
            <a:ext uri="{FF2B5EF4-FFF2-40B4-BE49-F238E27FC236}">
              <a16:creationId xmlns:a16="http://schemas.microsoft.com/office/drawing/2014/main" id="{00000000-0008-0000-0B00-00004A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00000000-0008-0000-0B00-00004B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76" name="AutoShape 2">
          <a:extLst>
            <a:ext uri="{FF2B5EF4-FFF2-40B4-BE49-F238E27FC236}">
              <a16:creationId xmlns:a16="http://schemas.microsoft.com/office/drawing/2014/main" id="{00000000-0008-0000-0B00-00004C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77" name="AutoShape 3">
          <a:extLst>
            <a:ext uri="{FF2B5EF4-FFF2-40B4-BE49-F238E27FC236}">
              <a16:creationId xmlns:a16="http://schemas.microsoft.com/office/drawing/2014/main" id="{00000000-0008-0000-0B00-00004D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78" name="AutoShape 4">
          <a:extLst>
            <a:ext uri="{FF2B5EF4-FFF2-40B4-BE49-F238E27FC236}">
              <a16:creationId xmlns:a16="http://schemas.microsoft.com/office/drawing/2014/main" id="{00000000-0008-0000-0B00-00004E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79" name="AutoShape 5">
          <a:extLst>
            <a:ext uri="{FF2B5EF4-FFF2-40B4-BE49-F238E27FC236}">
              <a16:creationId xmlns:a16="http://schemas.microsoft.com/office/drawing/2014/main" id="{00000000-0008-0000-0B00-00004F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00000000-0008-0000-0B00-000050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00000000-0008-0000-0B00-000051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82" name="AutoShape 3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83" name="AutoShape 4">
          <a:extLst>
            <a:ext uri="{FF2B5EF4-FFF2-40B4-BE49-F238E27FC236}">
              <a16:creationId xmlns:a16="http://schemas.microsoft.com/office/drawing/2014/main" id="{00000000-0008-0000-0B00-000053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84" name="AutoShape 5">
          <a:extLst>
            <a:ext uri="{FF2B5EF4-FFF2-40B4-BE49-F238E27FC236}">
              <a16:creationId xmlns:a16="http://schemas.microsoft.com/office/drawing/2014/main" id="{00000000-0008-0000-0B00-000054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114299</xdr:rowOff>
    </xdr:to>
    <xdr:sp macro="" textlink="">
      <xdr:nvSpPr>
        <xdr:cNvPr id="85" name="AutoShape 6">
          <a:extLst>
            <a:ext uri="{FF2B5EF4-FFF2-40B4-BE49-F238E27FC236}">
              <a16:creationId xmlns:a16="http://schemas.microsoft.com/office/drawing/2014/main" id="{00000000-0008-0000-0B00-000055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00000000-0008-0000-0B00-000056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00000000-0008-0000-0B00-000057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88" name="AutoShape 3">
          <a:extLst>
            <a:ext uri="{FF2B5EF4-FFF2-40B4-BE49-F238E27FC236}">
              <a16:creationId xmlns:a16="http://schemas.microsoft.com/office/drawing/2014/main" id="{00000000-0008-0000-0B00-000058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B00-000059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304800" cy="301065"/>
    <xdr:sp macro="" textlink="">
      <xdr:nvSpPr>
        <xdr:cNvPr id="90" name="AutoShape 5">
          <a:extLst>
            <a:ext uri="{FF2B5EF4-FFF2-40B4-BE49-F238E27FC236}">
              <a16:creationId xmlns:a16="http://schemas.microsoft.com/office/drawing/2014/main" id="{00000000-0008-0000-0B00-00005A000000}"/>
            </a:ext>
          </a:extLst>
        </xdr:cNvPr>
        <xdr:cNvSpPr>
          <a:spLocks noChangeAspect="1" noChangeArrowheads="1"/>
        </xdr:cNvSpPr>
      </xdr:nvSpPr>
      <xdr:spPr>
        <a:xfrm>
          <a:off x="6083300" y="425450"/>
          <a:ext cx="304800" cy="3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117413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spect="1" noChangeArrowheads="1"/>
        </xdr:cNvSpPr>
      </xdr:nvSpPr>
      <xdr:spPr>
        <a:xfrm>
          <a:off x="26530300" y="425450"/>
          <a:ext cx="304800" cy="301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117413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spect="1" noChangeArrowheads="1"/>
        </xdr:cNvSpPr>
      </xdr:nvSpPr>
      <xdr:spPr>
        <a:xfrm>
          <a:off x="26530300" y="425450"/>
          <a:ext cx="304800" cy="301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117413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spect="1" noChangeArrowheads="1"/>
        </xdr:cNvSpPr>
      </xdr:nvSpPr>
      <xdr:spPr>
        <a:xfrm>
          <a:off x="26530300" y="425450"/>
          <a:ext cx="304800" cy="301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117413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spect="1" noChangeArrowheads="1"/>
        </xdr:cNvSpPr>
      </xdr:nvSpPr>
      <xdr:spPr>
        <a:xfrm>
          <a:off x="26530300" y="425450"/>
          <a:ext cx="304800" cy="301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117413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 noChangeAspect="1" noChangeArrowheads="1"/>
        </xdr:cNvSpPr>
      </xdr:nvSpPr>
      <xdr:spPr>
        <a:xfrm>
          <a:off x="27139900" y="425450"/>
          <a:ext cx="304800" cy="301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117413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 noChangeAspect="1" noChangeArrowheads="1"/>
        </xdr:cNvSpPr>
      </xdr:nvSpPr>
      <xdr:spPr>
        <a:xfrm>
          <a:off x="27139900" y="425450"/>
          <a:ext cx="304800" cy="301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156</xdr:row>
      <xdr:rowOff>118267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spect="1" noChangeArrowheads="1"/>
        </xdr:cNvSpPr>
      </xdr:nvSpPr>
      <xdr:spPr>
        <a:xfrm>
          <a:off x="28943300" y="425450"/>
          <a:ext cx="304800" cy="28477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156</xdr:row>
      <xdr:rowOff>118267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spect="1" noChangeArrowheads="1"/>
        </xdr:cNvSpPr>
      </xdr:nvSpPr>
      <xdr:spPr>
        <a:xfrm>
          <a:off x="28943300" y="425450"/>
          <a:ext cx="304800" cy="28477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156</xdr:row>
      <xdr:rowOff>118267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spect="1" noChangeArrowheads="1"/>
        </xdr:cNvSpPr>
      </xdr:nvSpPr>
      <xdr:spPr>
        <a:xfrm>
          <a:off x="28943300" y="425450"/>
          <a:ext cx="304800" cy="28477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156</xdr:row>
      <xdr:rowOff>118267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spect="1" noChangeArrowheads="1"/>
        </xdr:cNvSpPr>
      </xdr:nvSpPr>
      <xdr:spPr>
        <a:xfrm>
          <a:off x="28943300" y="425450"/>
          <a:ext cx="304800" cy="28477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156</xdr:row>
      <xdr:rowOff>118267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spect="1" noChangeArrowheads="1"/>
        </xdr:cNvSpPr>
      </xdr:nvSpPr>
      <xdr:spPr>
        <a:xfrm>
          <a:off x="29584650" y="425450"/>
          <a:ext cx="304800" cy="28477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603250</xdr:colOff>
      <xdr:row>1</xdr:row>
      <xdr:rowOff>142875</xdr:rowOff>
    </xdr:from>
    <xdr:to>
      <xdr:col>9</xdr:col>
      <xdr:colOff>266700</xdr:colOff>
      <xdr:row>156</xdr:row>
      <xdr:rowOff>76992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spect="1" noChangeArrowheads="1"/>
        </xdr:cNvSpPr>
      </xdr:nvSpPr>
      <xdr:spPr>
        <a:xfrm>
          <a:off x="6299200" y="390525"/>
          <a:ext cx="282575" cy="29652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103095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spect="1" noChangeArrowheads="1"/>
        </xdr:cNvSpPr>
      </xdr:nvSpPr>
      <xdr:spPr>
        <a:xfrm>
          <a:off x="27800300" y="425450"/>
          <a:ext cx="304800" cy="287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103095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spect="1" noChangeArrowheads="1"/>
        </xdr:cNvSpPr>
      </xdr:nvSpPr>
      <xdr:spPr>
        <a:xfrm>
          <a:off x="27800300" y="425450"/>
          <a:ext cx="304800" cy="287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103095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spect="1" noChangeArrowheads="1"/>
        </xdr:cNvSpPr>
      </xdr:nvSpPr>
      <xdr:spPr>
        <a:xfrm>
          <a:off x="27800300" y="425450"/>
          <a:ext cx="304800" cy="287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103095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spect="1" noChangeArrowheads="1"/>
        </xdr:cNvSpPr>
      </xdr:nvSpPr>
      <xdr:spPr>
        <a:xfrm>
          <a:off x="27800300" y="425450"/>
          <a:ext cx="304800" cy="287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103095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spect="1" noChangeArrowheads="1"/>
        </xdr:cNvSpPr>
      </xdr:nvSpPr>
      <xdr:spPr>
        <a:xfrm>
          <a:off x="28441650" y="425450"/>
          <a:ext cx="304800" cy="287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103095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spect="1" noChangeArrowheads="1"/>
        </xdr:cNvSpPr>
      </xdr:nvSpPr>
      <xdr:spPr>
        <a:xfrm>
          <a:off x="28441650" y="425450"/>
          <a:ext cx="304800" cy="287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104776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spect="1" noChangeArrowheads="1"/>
        </xdr:cNvSpPr>
      </xdr:nvSpPr>
      <xdr:spPr>
        <a:xfrm>
          <a:off x="27165300" y="425450"/>
          <a:ext cx="304800" cy="288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104776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spect="1" noChangeArrowheads="1"/>
        </xdr:cNvSpPr>
      </xdr:nvSpPr>
      <xdr:spPr>
        <a:xfrm>
          <a:off x="27165300" y="425450"/>
          <a:ext cx="304800" cy="288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104776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 noChangeAspect="1" noChangeArrowheads="1"/>
        </xdr:cNvSpPr>
      </xdr:nvSpPr>
      <xdr:spPr>
        <a:xfrm>
          <a:off x="27165300" y="425450"/>
          <a:ext cx="304800" cy="288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104776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spect="1" noChangeArrowheads="1"/>
        </xdr:cNvSpPr>
      </xdr:nvSpPr>
      <xdr:spPr>
        <a:xfrm>
          <a:off x="27165300" y="425450"/>
          <a:ext cx="304800" cy="288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104776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 noChangeAspect="1" noChangeArrowheads="1"/>
        </xdr:cNvSpPr>
      </xdr:nvSpPr>
      <xdr:spPr>
        <a:xfrm>
          <a:off x="27774900" y="425450"/>
          <a:ext cx="304800" cy="288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104776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spect="1" noChangeArrowheads="1"/>
        </xdr:cNvSpPr>
      </xdr:nvSpPr>
      <xdr:spPr>
        <a:xfrm>
          <a:off x="27774900" y="425450"/>
          <a:ext cx="304800" cy="288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2</xdr:row>
      <xdr:rowOff>0</xdr:rowOff>
    </xdr:from>
    <xdr:ext cx="304800" cy="29154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Aspect="1" noChangeArrowheads="1"/>
        </xdr:cNvSpPr>
      </xdr:nvSpPr>
      <xdr:spPr>
        <a:xfrm>
          <a:off x="27165300" y="425450"/>
          <a:ext cx="304800" cy="2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</xdr:row>
      <xdr:rowOff>0</xdr:rowOff>
    </xdr:from>
    <xdr:ext cx="304800" cy="29154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spect="1" noChangeArrowheads="1"/>
        </xdr:cNvSpPr>
      </xdr:nvSpPr>
      <xdr:spPr>
        <a:xfrm>
          <a:off x="27165300" y="425450"/>
          <a:ext cx="304800" cy="2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</xdr:row>
      <xdr:rowOff>0</xdr:rowOff>
    </xdr:from>
    <xdr:ext cx="304800" cy="291540"/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Aspect="1" noChangeArrowheads="1"/>
        </xdr:cNvSpPr>
      </xdr:nvSpPr>
      <xdr:spPr>
        <a:xfrm>
          <a:off x="27165300" y="425450"/>
          <a:ext cx="304800" cy="2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</xdr:row>
      <xdr:rowOff>0</xdr:rowOff>
    </xdr:from>
    <xdr:ext cx="304800" cy="291540"/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Aspect="1" noChangeArrowheads="1"/>
        </xdr:cNvSpPr>
      </xdr:nvSpPr>
      <xdr:spPr>
        <a:xfrm>
          <a:off x="27165300" y="425450"/>
          <a:ext cx="304800" cy="2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</xdr:row>
      <xdr:rowOff>0</xdr:rowOff>
    </xdr:from>
    <xdr:ext cx="304800" cy="291540"/>
    <xdr:sp macro="" textlink="">
      <xdr:nvSpPr>
        <xdr:cNvPr id="12" name="AutoShape 5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spect="1" noChangeArrowheads="1"/>
        </xdr:cNvSpPr>
      </xdr:nvSpPr>
      <xdr:spPr>
        <a:xfrm>
          <a:off x="27774900" y="425450"/>
          <a:ext cx="304800" cy="2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</xdr:row>
      <xdr:rowOff>0</xdr:rowOff>
    </xdr:from>
    <xdr:ext cx="304800" cy="291540"/>
    <xdr:sp macro="" textlink="">
      <xdr:nvSpPr>
        <xdr:cNvPr id="13" name="AutoShape 6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Aspect="1" noChangeArrowheads="1"/>
        </xdr:cNvSpPr>
      </xdr:nvSpPr>
      <xdr:spPr>
        <a:xfrm>
          <a:off x="27774900" y="425450"/>
          <a:ext cx="304800" cy="2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114593</xdr:colOff>
          <xdr:row>0</xdr:row>
          <xdr:rowOff>0</xdr:rowOff>
        </xdr:from>
        <xdr:to>
          <xdr:col>20</xdr:col>
          <xdr:colOff>314618</xdr:colOff>
          <xdr:row>30</xdr:row>
          <xdr:rowOff>0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00000000-0008-0000-10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:$I$30" spid="_x0000_s119596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258343" y="0"/>
              <a:ext cx="6905625" cy="53435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103387</xdr:colOff>
          <xdr:row>0</xdr:row>
          <xdr:rowOff>100853</xdr:rowOff>
        </xdr:from>
        <xdr:to>
          <xdr:col>20</xdr:col>
          <xdr:colOff>303412</xdr:colOff>
          <xdr:row>30</xdr:row>
          <xdr:rowOff>100853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11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:$I$30" spid="_x0000_s13345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247137" y="100853"/>
              <a:ext cx="6905625" cy="53435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114593</xdr:colOff>
          <xdr:row>0</xdr:row>
          <xdr:rowOff>0</xdr:rowOff>
        </xdr:from>
        <xdr:to>
          <xdr:col>20</xdr:col>
          <xdr:colOff>361123</xdr:colOff>
          <xdr:row>30</xdr:row>
          <xdr:rowOff>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12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:$I$30" spid="_x0000_s11989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258343" y="0"/>
              <a:ext cx="6952130" cy="53435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233189</xdr:colOff>
          <xdr:row>0</xdr:row>
          <xdr:rowOff>0</xdr:rowOff>
        </xdr:from>
        <xdr:to>
          <xdr:col>27</xdr:col>
          <xdr:colOff>455439</xdr:colOff>
          <xdr:row>30</xdr:row>
          <xdr:rowOff>4669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13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:$L$30" spid="_x0000_s11653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713365" y="0"/>
              <a:ext cx="9299015" cy="53498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40820</xdr:colOff>
      <xdr:row>0</xdr:row>
      <xdr:rowOff>54430</xdr:rowOff>
    </xdr:from>
    <xdr:to>
      <xdr:col>10</xdr:col>
      <xdr:colOff>571500</xdr:colOff>
      <xdr:row>45</xdr:row>
      <xdr:rowOff>159507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GrpSpPr/>
      </xdr:nvGrpSpPr>
      <xdr:grpSpPr>
        <a:xfrm>
          <a:off x="40820" y="54430"/>
          <a:ext cx="6626680" cy="8391827"/>
          <a:chOff x="40820" y="54430"/>
          <a:chExt cx="6898821" cy="8677577"/>
        </a:xfrm>
      </xdr:grpSpPr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00000000-0008-0000-14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822" y="54430"/>
            <a:ext cx="6894199" cy="5377138"/>
          </a:xfrm>
          <a:prstGeom prst="rect">
            <a:avLst/>
          </a:prstGeom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14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0820" y="3360965"/>
            <a:ext cx="6898821" cy="537104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NT01\PC\PDP_Plan\MSPpartlist\PART%20LIST\Current\Corolla\088W_part%20li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\c\My%20Documents\ADR\QCDSM\QCD04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mmin.sharepoint.com\02.%20WEEKLY\Achievement\Status%20Vannin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imade_dana\my%20documents\pk%20adhi\316N\316n_spe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KDMS\MCR\BOOK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prody(x)\c\My%20Documents\Sigit's%20Files\Costing%20File\Project%20Costing\Cost%20Calculation\Cost%20Review\March%202002%20Review\March%202002%20Review%20(Fix%20rate)\393N%20ONL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mmin.sharepoint.com\my_report\Daily\REPORTING\Report%20Daily\Report%202002\November'20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KATO\EXCELS~1\CONTROL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KAORI\Excel%20Sample%20PG\CONTROL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KDMS\MCR\EXCELS~1\DLGBOX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STAGING\Dbook01\Price\PRC_MON1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yota\fileserver\windows\TEMP\MV2002_900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36000;&#33655;&#31639;&#20986;&#65404;&#65405;&#65411;&#65425;\exe\MCR\check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KDMS\MCR\EXCELS~1\DLGBOX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DP_Plan\Assydata\salevsass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cd(33)\my%20documents\windows\TEMP\393N%20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1e12\koumu\&#21315;&#32191;\ASIA\STM(Thailand)\&#65398;&#65438;&#65405;&#65401;&#65391;&#65412;&#65397;&#65392;&#65408;&#65438;&#65392;&#26360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KATO\EXCELS~1\SCRLBA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mmin.sharepoint.com\Documents%20and%20Settings\FR22002\&#12487;&#12473;&#12463;&#12488;&#12483;&#12503;\&#65323;&#65316;&#12473;&#12465;&#12472;&#12517;&#12540;&#12523;&#34920;&#20316;&#25104;(&#26976;&#26408;&#65289;\&#65323;&#65316;&#20998;&#26512;&#26989;&#21209;&#38283;&#30330;%20Kawamura\&#12473;&#12465;&#12472;&#12517;&#12540;&#12523;&#34920;&#20316;&#251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windows\TEMP\shi\316N\316&#65378;&#65436;&#65381;&#65421;&#65399;&#65415;&#65398;O(991027)&#65377;&#65424;&#65381;_&#65381;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0680\c\WINDOWS\TEMP\316&#61314;&#58527;%3f&#59212;(991027)&#61172;&#59428;&#5872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006\&#35336;&#30011;\120&#12288;&#26376;&#24230;&#65288;&#23436;&#25104;&#36554;&#65289;\10%20&#32207;&#25324;\&#26032;&#26041;&#24335;&#12500;&#12467;&#12500;&#12467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mmin.sharepoint.com\&#24180;&#35336;&#26989;&#21209;\04%20&#24403;&#21021;&#24180;&#35336;\'04&#24403;&#21021;&#20999;&#26367;&#21069;&#25552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01%20&#37096;&#20869;\05%20&#28023;&#22806;&#20104;&#28204;\200%20&#31859;&#24030;\DATABOOK\&#26376;&#21029;&#24066;&#22580;&#65431;&#65437;&#65399;&#65437;&#65400;&#6543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y%20Documents1\186W&#24409;&#32317;\shi\316N\316&#65326;&#29983;&#28310;&#36027;(991027)&#65293;&#21271;&#20195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006\%3fv&#8240;%3f\120&#12288;%3f%3f&#8220;x&#65288;%3f%3f&#12539;%3f%3f&#65289;\10%20&#8216;&#12539;&#8225;\&#26032;%3f%3f%3f%3f%3fs%3fR%3fs%3fR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YOTA\fileserver\@GMT-2016.04.21-05.00.12\01.%20DAILY\02.%20DVP\201510\Dvp_%2023%20Okt%20'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88W_Crosstab1"/>
      <sheetName val="088W_part list"/>
      <sheetName val="Part List For Incomplete LOT"/>
      <sheetName val="社員リスト"/>
      <sheetName val="Dropdown"/>
      <sheetName val="088W_part_list"/>
      <sheetName val="ASSY"/>
      <sheetName val="Additions"/>
      <sheetName val="Don't delete"/>
      <sheetName val="SIZE-A"/>
      <sheetName val="HE BASE"/>
      <sheetName val="STANDARD"/>
      <sheetName val="前提条件"/>
      <sheetName val="Daily Volume PT"/>
      <sheetName val="Daily Volume Data"/>
      <sheetName val="Freight PT"/>
      <sheetName val="Freight Data"/>
      <sheetName val="LTA Data"/>
      <sheetName val="LTA PT"/>
      <sheetName val="data"/>
      <sheetName val="PRODUCTION PLAN"/>
      <sheetName val="PRODUCTION PLAN ADMrev#1"/>
      <sheetName val="Production data 2019 FCcostVsTT"/>
      <sheetName val="19OAP月次生産計画"/>
      <sheetName val="P data2019"/>
      <sheetName val="TMMIN EFC"/>
      <sheetName val="TMMIN IMV"/>
      <sheetName val="ADM　SAP"/>
      <sheetName val="ADM　KAP"/>
      <sheetName val="ADM　Engine"/>
      <sheetName val="YIMM"/>
      <sheetName val="Others"/>
      <sheetName val="PlanvsAct 2019(FY2019)"/>
      <sheetName val="Summary"/>
      <sheetName val="Sales"/>
      <sheetName val="Depreciation"/>
      <sheetName val="Fuel"/>
      <sheetName val="Maintenace"/>
      <sheetName val="Toll"/>
      <sheetName val="Sheet1"/>
      <sheetName val="세계수요종합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R"/>
      <sheetName val="OEE  (2)"/>
      <sheetName val="OEE "/>
      <sheetName val="Sheet3"/>
      <sheetName val="Acv-1"/>
      <sheetName val="PRD-ACV"/>
      <sheetName val="material"/>
      <sheetName val="capacity"/>
      <sheetName val="Sheet2"/>
      <sheetName val="dht fix"/>
      <sheetName val="Sheet1"/>
      <sheetName val="Man power"/>
      <sheetName val="AssySupps"/>
      <sheetName val="taruna sheet"/>
      <sheetName val="Calendar 2006"/>
      <sheetName val="06-11-07.selasa"/>
      <sheetName val="B_初期画面"/>
      <sheetName val="data editing"/>
      <sheetName val="HRD Salary"/>
      <sheetName val="吊上げパ(20)"/>
      <sheetName val="吊上げパ_20_"/>
      <sheetName val="05年"/>
      <sheetName val="REQUEST_TABLE"/>
      <sheetName val="REVICED"/>
      <sheetName val="ＢＭ"/>
      <sheetName val="B_計算条件(D稼動後)"/>
      <sheetName val="OEE__(2)"/>
      <sheetName val="OEE_"/>
      <sheetName val="dht_fix"/>
      <sheetName val="Man_power"/>
      <sheetName val="taruna_sheet"/>
      <sheetName val="Calendar_2006"/>
      <sheetName val="06-11-07_selasa"/>
      <sheetName val="data_editing"/>
      <sheetName val="HRD_Salary"/>
      <sheetName val="393_N"/>
      <sheetName val="動力源"/>
      <sheetName val="delivery"/>
      <sheetName val="deff"/>
      <sheetName val="____"/>
      <sheetName val="B_????"/>
      <sheetName val="????(20)"/>
      <sheetName val="????_20_"/>
      <sheetName val="05?"/>
      <sheetName val="BM"/>
      <sheetName val="B_????(D???)"/>
      <sheetName val="???"/>
      <sheetName val="SLSunit"/>
      <sheetName val="BS"/>
      <sheetName val="IS"/>
      <sheetName val="Gen_as"/>
      <sheetName val="Dom"/>
      <sheetName val="4p"/>
      <sheetName val="Innova List"/>
      <sheetName val="___ "/>
      <sheetName val="F-1 F-2"/>
      <sheetName val=""/>
      <sheetName val="MASTER "/>
      <sheetName val="B_計算条件_D稼動後_"/>
      <sheetName val="____1"/>
      <sheetName val="F-1_F-2"/>
      <sheetName val="MARCH_APRIL_ 03"/>
      <sheetName val="Draft Vehicle Format"/>
      <sheetName val="truck capt"/>
      <sheetName val="QCD0401"/>
      <sheetName val="工数データ"/>
      <sheetName val="ocean voyage"/>
      <sheetName val="B_____"/>
      <sheetName val="____(20)"/>
      <sheetName val="_____20_"/>
      <sheetName val="05_"/>
      <sheetName val="B_____(D___)"/>
      <sheetName val="___"/>
      <sheetName val="Nov.'02"/>
      <sheetName val="投資ﾌｫﾛｰ"/>
      <sheetName val="Parts list (060411)"/>
      <sheetName val="forex"/>
      <sheetName val="Highlight"/>
      <sheetName val="BD &amp; EH (DATA)"/>
      <sheetName val=""/>
      <sheetName val="parameter"/>
      <sheetName val="Schedule"/>
      <sheetName val="LVC 31RB"/>
      <sheetName val="SEP"/>
      <sheetName val="590P追加"/>
      <sheetName val="??????"/>
      <sheetName val="ﾃｨｰﾁﾝｸﾞ"/>
      <sheetName val="______"/>
      <sheetName val="Nov"/>
      <sheetName val="DEV-HO"/>
      <sheetName val="ppe"/>
      <sheetName val="GROUP A"/>
      <sheetName val="Type I"/>
      <sheetName val="OEE__(2)2"/>
      <sheetName val="OEE_2"/>
      <sheetName val="dht_fix2"/>
      <sheetName val="Man_power2"/>
      <sheetName val="taruna_sheet2"/>
      <sheetName val="Calendar_20062"/>
      <sheetName val="06-11-07_selasa2"/>
      <sheetName val="HRD_Salary2"/>
      <sheetName val="data_editing2"/>
      <sheetName val="____3"/>
      <sheetName val="F-1_F-22"/>
      <sheetName val="truck_capt1"/>
      <sheetName val="MASTER_1"/>
      <sheetName val="MARCH_APRIL__031"/>
      <sheetName val="Draft_Vehicle_Format1"/>
      <sheetName val="ocean_voyage1"/>
      <sheetName val="Nov_'021"/>
      <sheetName val="Parts_list_(060411)1"/>
      <sheetName val="Innova_List1"/>
      <sheetName val="LVC_31RB1"/>
      <sheetName val="BD_&amp;_EH_(DATA)1"/>
      <sheetName val="OEE__(2)1"/>
      <sheetName val="OEE_1"/>
      <sheetName val="dht_fix1"/>
      <sheetName val="Man_power1"/>
      <sheetName val="taruna_sheet1"/>
      <sheetName val="Calendar_20061"/>
      <sheetName val="06-11-07_selasa1"/>
      <sheetName val="HRD_Salary1"/>
      <sheetName val="data_editing1"/>
      <sheetName val="____2"/>
      <sheetName val="F-1_F-21"/>
      <sheetName val="truck_capt"/>
      <sheetName val="MASTER_"/>
      <sheetName val="MARCH_APRIL__03"/>
      <sheetName val="Draft_Vehicle_Format"/>
      <sheetName val="ocean_voyage"/>
      <sheetName val="Nov_'02"/>
      <sheetName val="Parts_list_(060411)"/>
      <sheetName val="Innova_List"/>
      <sheetName val="LVC_31RB"/>
      <sheetName val="BD_&amp;_EH_(DATA)"/>
      <sheetName val="OEE__(2)3"/>
      <sheetName val="OEE_3"/>
      <sheetName val="dht_fix3"/>
      <sheetName val="Man_power3"/>
      <sheetName val="taruna_sheet3"/>
      <sheetName val="Calendar_20063"/>
      <sheetName val="06-11-07_selasa3"/>
      <sheetName val="data_editing3"/>
      <sheetName val="HRD_Salary3"/>
      <sheetName val="____4"/>
      <sheetName val="F-1_F-23"/>
      <sheetName val="MARCH_APRIL__032"/>
      <sheetName val="Draft_Vehicle_Format2"/>
      <sheetName val="MASTER_2"/>
      <sheetName val="truck_capt2"/>
      <sheetName val="ocean_voyage2"/>
      <sheetName val="Nov_'022"/>
      <sheetName val="Parts_list_(060411)2"/>
      <sheetName val="Innova_List2"/>
      <sheetName val="LVC_31RB2"/>
      <sheetName val="BD_&amp;_EH_(DATA)2"/>
      <sheetName val="OTHERS x620"/>
      <sheetName val="Unit Price 96"/>
      <sheetName val="CORONA"/>
      <sheetName val="KIJANG"/>
      <sheetName val="progress FC"/>
      <sheetName val="OEM sum"/>
      <sheetName val="MANUF"/>
      <sheetName val="YTD sales"/>
      <sheetName val="CST-CAPEX"/>
      <sheetName val="DELINS"/>
      <sheetName val="Link List OPL"/>
      <sheetName val="SAP"/>
      <sheetName val="STATUS FOLLOWUP"/>
      <sheetName val="GRAFICOS"/>
      <sheetName val="ラミ"/>
      <sheetName val="GP変動分析"/>
      <sheetName val="GP比較元データ"/>
      <sheetName val="Total Problem WQC 2014"/>
      <sheetName val="56ARE04"/>
      <sheetName val="base data"/>
      <sheetName val=",,"/>
      <sheetName val="May"/>
      <sheetName val="PR"/>
      <sheetName val="U38x labels"/>
      <sheetName val="構成比較12万台"/>
      <sheetName val="DATAALL"/>
      <sheetName val="Gm"/>
      <sheetName val="FC"/>
      <sheetName val="A"/>
      <sheetName val="_88W_Crosstab1"/>
      <sheetName val="CREDIT"/>
      <sheetName val="Data2"/>
      <sheetName val="計画"/>
      <sheetName val="Recovered_Sheet6"/>
      <sheetName val="Recovered_Sheet5"/>
      <sheetName val="Recovered_Sheet29"/>
      <sheetName val="Recovered_Sheet24"/>
      <sheetName val="Recovered_Sheet28"/>
      <sheetName val="Recovered_Sheet26"/>
      <sheetName val="Recovered_Sheet14"/>
      <sheetName val="Recovered_Sheet25"/>
      <sheetName val="バス"/>
      <sheetName val="OEE__(2)15"/>
      <sheetName val="OEE_15"/>
      <sheetName val="dht_fix15"/>
      <sheetName val="Man_power15"/>
      <sheetName val="taruna_sheet15"/>
      <sheetName val="Calendar_200615"/>
      <sheetName val="06-11-07_selasa15"/>
      <sheetName val="HRD_Salary15"/>
      <sheetName val="data_editing15"/>
      <sheetName val="____16"/>
      <sheetName val="F-1_F-215"/>
      <sheetName val="MASTER_14"/>
      <sheetName val="truck_capt14"/>
      <sheetName val="MARCH_APRIL__0314"/>
      <sheetName val="Draft_Vehicle_Format14"/>
      <sheetName val="ocean_voyage14"/>
      <sheetName val="Nov_'0214"/>
      <sheetName val="Innova_List14"/>
      <sheetName val="Parts_list_(060411)14"/>
      <sheetName val="BD_&amp;_EH_(DATA)14"/>
      <sheetName val="LVC_31RB14"/>
      <sheetName val="GROUP_A11"/>
      <sheetName val="Type_I11"/>
      <sheetName val="OTHERS_x62011"/>
      <sheetName val="Unit_Price_9611"/>
      <sheetName val="progress_FC11"/>
      <sheetName val="OEM_sum11"/>
      <sheetName val="YTD_sales11"/>
      <sheetName val="Link_List_OPL10"/>
      <sheetName val="OEE__(2)4"/>
      <sheetName val="OEE_4"/>
      <sheetName val="dht_fix4"/>
      <sheetName val="Man_power4"/>
      <sheetName val="taruna_sheet4"/>
      <sheetName val="Calendar_20064"/>
      <sheetName val="06-11-07_selasa4"/>
      <sheetName val="HRD_Salary4"/>
      <sheetName val="data_editing4"/>
      <sheetName val="____5"/>
      <sheetName val="F-1_F-24"/>
      <sheetName val="truck_capt3"/>
      <sheetName val="MASTER_3"/>
      <sheetName val="MARCH_APRIL__033"/>
      <sheetName val="Draft_Vehicle_Format3"/>
      <sheetName val="ocean_voyage3"/>
      <sheetName val="Nov_'023"/>
      <sheetName val="Parts_list_(060411)3"/>
      <sheetName val="Innova_List3"/>
      <sheetName val="BD_&amp;_EH_(DATA)3"/>
      <sheetName val="LVC_31RB3"/>
      <sheetName val="GROUP_A"/>
      <sheetName val="Type_I"/>
      <sheetName val="OTHERS_x620"/>
      <sheetName val="Unit_Price_96"/>
      <sheetName val="progress_FC"/>
      <sheetName val="OEM_sum"/>
      <sheetName val="YTD_sales"/>
      <sheetName val="Link_List_OPL"/>
      <sheetName val="OEE__(2)5"/>
      <sheetName val="OEE_5"/>
      <sheetName val="dht_fix5"/>
      <sheetName val="Man_power5"/>
      <sheetName val="taruna_sheet5"/>
      <sheetName val="Calendar_20065"/>
      <sheetName val="06-11-07_selasa5"/>
      <sheetName val="HRD_Salary5"/>
      <sheetName val="data_editing5"/>
      <sheetName val="____6"/>
      <sheetName val="F-1_F-25"/>
      <sheetName val="truck_capt4"/>
      <sheetName val="MASTER_4"/>
      <sheetName val="MARCH_APRIL__034"/>
      <sheetName val="Draft_Vehicle_Format4"/>
      <sheetName val="ocean_voyage4"/>
      <sheetName val="Nov_'024"/>
      <sheetName val="Parts_list_(060411)4"/>
      <sheetName val="Innova_List4"/>
      <sheetName val="BD_&amp;_EH_(DATA)4"/>
      <sheetName val="LVC_31RB4"/>
      <sheetName val="GROUP_A1"/>
      <sheetName val="Type_I1"/>
      <sheetName val="OTHERS_x6201"/>
      <sheetName val="Unit_Price_961"/>
      <sheetName val="progress_FC1"/>
      <sheetName val="OEM_sum1"/>
      <sheetName val="YTD_sales1"/>
      <sheetName val="Link_List_OPL1"/>
      <sheetName val="OEE__(2)6"/>
      <sheetName val="OEE_6"/>
      <sheetName val="dht_fix6"/>
      <sheetName val="Man_power6"/>
      <sheetName val="taruna_sheet6"/>
      <sheetName val="Calendar_20066"/>
      <sheetName val="06-11-07_selasa6"/>
      <sheetName val="HRD_Salary6"/>
      <sheetName val="data_editing6"/>
      <sheetName val="____7"/>
      <sheetName val="F-1_F-26"/>
      <sheetName val="truck_capt5"/>
      <sheetName val="MASTER_5"/>
      <sheetName val="MARCH_APRIL__035"/>
      <sheetName val="Draft_Vehicle_Format5"/>
      <sheetName val="ocean_voyage5"/>
      <sheetName val="Nov_'025"/>
      <sheetName val="Parts_list_(060411)5"/>
      <sheetName val="Innova_List5"/>
      <sheetName val="BD_&amp;_EH_(DATA)5"/>
      <sheetName val="LVC_31RB5"/>
      <sheetName val="GROUP_A2"/>
      <sheetName val="Type_I2"/>
      <sheetName val="OTHERS_x6202"/>
      <sheetName val="Unit_Price_962"/>
      <sheetName val="progress_FC2"/>
      <sheetName val="OEM_sum2"/>
      <sheetName val="YTD_sales2"/>
      <sheetName val="Link_List_OPL2"/>
      <sheetName val="OEE__(2)12"/>
      <sheetName val="OEE_12"/>
      <sheetName val="dht_fix12"/>
      <sheetName val="Man_power12"/>
      <sheetName val="taruna_sheet12"/>
      <sheetName val="Calendar_200612"/>
      <sheetName val="06-11-07_selasa12"/>
      <sheetName val="HRD_Salary12"/>
      <sheetName val="data_editing12"/>
      <sheetName val="____13"/>
      <sheetName val="F-1_F-212"/>
      <sheetName val="truck_capt11"/>
      <sheetName val="MASTER_11"/>
      <sheetName val="MARCH_APRIL__0311"/>
      <sheetName val="Draft_Vehicle_Format11"/>
      <sheetName val="ocean_voyage11"/>
      <sheetName val="Nov_'0211"/>
      <sheetName val="Parts_list_(060411)11"/>
      <sheetName val="Innova_List11"/>
      <sheetName val="BD_&amp;_EH_(DATA)11"/>
      <sheetName val="LVC_31RB11"/>
      <sheetName val="GROUP_A8"/>
      <sheetName val="Type_I8"/>
      <sheetName val="OTHERS_x6208"/>
      <sheetName val="Unit_Price_968"/>
      <sheetName val="progress_FC8"/>
      <sheetName val="OEM_sum8"/>
      <sheetName val="YTD_sales8"/>
      <sheetName val="Link_List_OPL7"/>
      <sheetName val="OEE__(2)9"/>
      <sheetName val="OEE_9"/>
      <sheetName val="dht_fix9"/>
      <sheetName val="Man_power9"/>
      <sheetName val="taruna_sheet9"/>
      <sheetName val="Calendar_20069"/>
      <sheetName val="06-11-07_selasa9"/>
      <sheetName val="HRD_Salary9"/>
      <sheetName val="data_editing9"/>
      <sheetName val="____10"/>
      <sheetName val="F-1_F-29"/>
      <sheetName val="MASTER_8"/>
      <sheetName val="truck_capt8"/>
      <sheetName val="MARCH_APRIL__038"/>
      <sheetName val="Draft_Vehicle_Format8"/>
      <sheetName val="ocean_voyage8"/>
      <sheetName val="Nov_'028"/>
      <sheetName val="Innova_List8"/>
      <sheetName val="Parts_list_(060411)8"/>
      <sheetName val="BD_&amp;_EH_(DATA)8"/>
      <sheetName val="LVC_31RB8"/>
      <sheetName val="GROUP_A5"/>
      <sheetName val="Type_I5"/>
      <sheetName val="OTHERS_x6205"/>
      <sheetName val="Unit_Price_965"/>
      <sheetName val="progress_FC5"/>
      <sheetName val="OEM_sum5"/>
      <sheetName val="YTD_sales5"/>
      <sheetName val="Link_List_OPL4"/>
      <sheetName val="OEE__(2)7"/>
      <sheetName val="OEE_7"/>
      <sheetName val="dht_fix7"/>
      <sheetName val="Man_power7"/>
      <sheetName val="taruna_sheet7"/>
      <sheetName val="Calendar_20067"/>
      <sheetName val="06-11-07_selasa7"/>
      <sheetName val="HRD_Salary7"/>
      <sheetName val="data_editing7"/>
      <sheetName val="____8"/>
      <sheetName val="F-1_F-27"/>
      <sheetName val="truck_capt6"/>
      <sheetName val="MASTER_6"/>
      <sheetName val="MARCH_APRIL__036"/>
      <sheetName val="Draft_Vehicle_Format6"/>
      <sheetName val="ocean_voyage6"/>
      <sheetName val="Nov_'026"/>
      <sheetName val="Parts_list_(060411)6"/>
      <sheetName val="Innova_List6"/>
      <sheetName val="BD_&amp;_EH_(DATA)6"/>
      <sheetName val="LVC_31RB6"/>
      <sheetName val="GROUP_A3"/>
      <sheetName val="Type_I3"/>
      <sheetName val="OTHERS_x6203"/>
      <sheetName val="Unit_Price_963"/>
      <sheetName val="progress_FC3"/>
      <sheetName val="OEM_sum3"/>
      <sheetName val="YTD_sales3"/>
      <sheetName val="Link_List_OPL3"/>
      <sheetName val="OEE__(2)8"/>
      <sheetName val="OEE_8"/>
      <sheetName val="dht_fix8"/>
      <sheetName val="Man_power8"/>
      <sheetName val="taruna_sheet8"/>
      <sheetName val="Calendar_20068"/>
      <sheetName val="06-11-07_selasa8"/>
      <sheetName val="data_editing8"/>
      <sheetName val="HRD_Salary8"/>
      <sheetName val="____9"/>
      <sheetName val="F-1_F-28"/>
      <sheetName val="MASTER_7"/>
      <sheetName val="truck_capt7"/>
      <sheetName val="MARCH_APRIL__037"/>
      <sheetName val="Draft_Vehicle_Format7"/>
      <sheetName val="Nov_'027"/>
      <sheetName val="ocean_voyage7"/>
      <sheetName val="Innova_List7"/>
      <sheetName val="Parts_list_(060411)7"/>
      <sheetName val="BD_&amp;_EH_(DATA)7"/>
      <sheetName val="LVC_31RB7"/>
      <sheetName val="GROUP_A4"/>
      <sheetName val="Type_I4"/>
      <sheetName val="OTHERS_x6204"/>
      <sheetName val="Unit_Price_964"/>
      <sheetName val="progress_FC4"/>
      <sheetName val="OEM_sum4"/>
      <sheetName val="YTD_sales4"/>
      <sheetName val="OEE__(2)10"/>
      <sheetName val="OEE_10"/>
      <sheetName val="dht_fix10"/>
      <sheetName val="Man_power10"/>
      <sheetName val="taruna_sheet10"/>
      <sheetName val="Calendar_200610"/>
      <sheetName val="06-11-07_selasa10"/>
      <sheetName val="HRD_Salary10"/>
      <sheetName val="data_editing10"/>
      <sheetName val="____11"/>
      <sheetName val="F-1_F-210"/>
      <sheetName val="MASTER_9"/>
      <sheetName val="truck_capt9"/>
      <sheetName val="MARCH_APRIL__039"/>
      <sheetName val="Draft_Vehicle_Format9"/>
      <sheetName val="ocean_voyage9"/>
      <sheetName val="Nov_'029"/>
      <sheetName val="Innova_List9"/>
      <sheetName val="Parts_list_(060411)9"/>
      <sheetName val="BD_&amp;_EH_(DATA)9"/>
      <sheetName val="LVC_31RB9"/>
      <sheetName val="GROUP_A6"/>
      <sheetName val="Type_I6"/>
      <sheetName val="OTHERS_x6206"/>
      <sheetName val="Unit_Price_966"/>
      <sheetName val="progress_FC6"/>
      <sheetName val="OEM_sum6"/>
      <sheetName val="YTD_sales6"/>
      <sheetName val="Link_List_OPL5"/>
      <sheetName val="OEE__(2)11"/>
      <sheetName val="OEE_11"/>
      <sheetName val="dht_fix11"/>
      <sheetName val="Man_power11"/>
      <sheetName val="taruna_sheet11"/>
      <sheetName val="Calendar_200611"/>
      <sheetName val="06-11-07_selasa11"/>
      <sheetName val="HRD_Salary11"/>
      <sheetName val="data_editing11"/>
      <sheetName val="____12"/>
      <sheetName val="F-1_F-211"/>
      <sheetName val="truck_capt10"/>
      <sheetName val="MASTER_10"/>
      <sheetName val="MARCH_APRIL__0310"/>
      <sheetName val="Draft_Vehicle_Format10"/>
      <sheetName val="ocean_voyage10"/>
      <sheetName val="Nov_'0210"/>
      <sheetName val="Parts_list_(060411)10"/>
      <sheetName val="Innova_List10"/>
      <sheetName val="BD_&amp;_EH_(DATA)10"/>
      <sheetName val="LVC_31RB10"/>
      <sheetName val="GROUP_A7"/>
      <sheetName val="Type_I7"/>
      <sheetName val="OTHERS_x6207"/>
      <sheetName val="Unit_Price_967"/>
      <sheetName val="progress_FC7"/>
      <sheetName val="OEM_sum7"/>
      <sheetName val="YTD_sales7"/>
      <sheetName val="Link_List_OPL6"/>
      <sheetName val="STATUS_FOLLOWUP"/>
      <sheetName val="OEE__(2)14"/>
      <sheetName val="OEE_14"/>
      <sheetName val="dht_fix14"/>
      <sheetName val="Man_power14"/>
      <sheetName val="HRD_Salary14"/>
      <sheetName val="taruna_sheet14"/>
      <sheetName val="Calendar_200614"/>
      <sheetName val="06-11-07_selasa14"/>
      <sheetName val="data_editing14"/>
      <sheetName val="____15"/>
      <sheetName val="F-1_F-214"/>
      <sheetName val="truck_capt13"/>
      <sheetName val="MASTER_13"/>
      <sheetName val="MARCH_APRIL__0313"/>
      <sheetName val="Draft_Vehicle_Format13"/>
      <sheetName val="ocean_voyage13"/>
      <sheetName val="Nov_'0213"/>
      <sheetName val="Parts_list_(060411)13"/>
      <sheetName val="Innova_List13"/>
      <sheetName val="BD_&amp;_EH_(DATA)13"/>
      <sheetName val="LVC_31RB13"/>
      <sheetName val="GROUP_A10"/>
      <sheetName val="Type_I10"/>
      <sheetName val="OTHERS_x62010"/>
      <sheetName val="Unit_Price_9610"/>
      <sheetName val="progress_FC10"/>
      <sheetName val="OEM_sum10"/>
      <sheetName val="YTD_sales10"/>
      <sheetName val="Link_List_OPL9"/>
      <sheetName val="OEE__(2)13"/>
      <sheetName val="OEE_13"/>
      <sheetName val="dht_fix13"/>
      <sheetName val="Man_power13"/>
      <sheetName val="HRD_Salary13"/>
      <sheetName val="taruna_sheet13"/>
      <sheetName val="Calendar_200613"/>
      <sheetName val="06-11-07_selasa13"/>
      <sheetName val="data_editing13"/>
      <sheetName val="____14"/>
      <sheetName val="F-1_F-213"/>
      <sheetName val="truck_capt12"/>
      <sheetName val="MASTER_12"/>
      <sheetName val="MARCH_APRIL__0312"/>
      <sheetName val="Draft_Vehicle_Format12"/>
      <sheetName val="ocean_voyage12"/>
      <sheetName val="Nov_'0212"/>
      <sheetName val="Parts_list_(060411)12"/>
      <sheetName val="Innova_List12"/>
      <sheetName val="BD_&amp;_EH_(DATA)12"/>
      <sheetName val="LVC_31RB12"/>
      <sheetName val="GROUP_A9"/>
      <sheetName val="Type_I9"/>
      <sheetName val="OTHERS_x6209"/>
      <sheetName val="Unit_Price_969"/>
      <sheetName val="progress_FC9"/>
      <sheetName val="OEM_sum9"/>
      <sheetName val="YTD_sales9"/>
      <sheetName val="Link_List_OPL8"/>
      <sheetName val="STATUS_FOLLOWUP1"/>
      <sheetName val="OEE__(2)16"/>
      <sheetName val="OEE_16"/>
      <sheetName val="dht_fix16"/>
      <sheetName val="Man_power16"/>
      <sheetName val="taruna_sheet16"/>
      <sheetName val="Calendar_200616"/>
      <sheetName val="06-11-07_selasa16"/>
      <sheetName val="HRD_Salary16"/>
      <sheetName val="data_editing16"/>
      <sheetName val="____17"/>
      <sheetName val="F-1_F-216"/>
      <sheetName val="MASTER_15"/>
      <sheetName val="truck_capt15"/>
      <sheetName val="MARCH_APRIL__0315"/>
      <sheetName val="Draft_Vehicle_Format15"/>
      <sheetName val="ocean_voyage15"/>
      <sheetName val="Nov_'0215"/>
      <sheetName val="Innova_List15"/>
      <sheetName val="Parts_list_(060411)15"/>
      <sheetName val="BD_&amp;_EH_(DATA)15"/>
      <sheetName val="LVC_31RB15"/>
      <sheetName val="GROUP_A12"/>
      <sheetName val="Type_I12"/>
      <sheetName val="OTHERS_x62012"/>
      <sheetName val="Unit_Price_9612"/>
      <sheetName val="progress_FC12"/>
      <sheetName val="OEM_sum12"/>
      <sheetName val="YTD_sales12"/>
      <sheetName val="Link_List_OPL11"/>
      <sheetName val="STATUS_FOLLOWUP2"/>
      <sheetName val="ADVANCE"/>
      <sheetName val="OPEX"/>
      <sheetName val="CRPQ"/>
      <sheetName val="mstr L1"/>
      <sheetName val="Duc-3"/>
      <sheetName val="社員リスト"/>
      <sheetName val="1.3a92est"/>
      <sheetName val="1,15"/>
      <sheetName val="Total_Problem_WQC_2014"/>
      <sheetName val="base_data"/>
      <sheetName val="U38x_labels"/>
      <sheetName val="Total_Problem_WQC_20141"/>
      <sheetName val="base_data1"/>
      <sheetName val="U38x_labels1"/>
      <sheetName val="Data 2"/>
      <sheetName val="IMV"/>
      <sheetName val="組立運搬・順立て部品"/>
      <sheetName val="Master"/>
      <sheetName val="MARCH-APRIL. 03"/>
      <sheetName val="COGD_SUM"/>
      <sheetName val="COGD_EGN"/>
      <sheetName val="Recovered_Sheet1"/>
      <sheetName val="INV"/>
      <sheetName val="FIX"/>
      <sheetName val="PROD"/>
      <sheetName val="PROD2"/>
      <sheetName val="UNIT"/>
      <sheetName val="COGD-SUM"/>
      <sheetName val="COGD-EGN"/>
      <sheetName val="VAR"/>
      <sheetName val="DIR-SAP46"/>
      <sheetName val="Insurance"/>
      <sheetName val="Deffered Charges "/>
      <sheetName val="T-A"/>
      <sheetName val="COVER"/>
      <sheetName val="CONTENT"/>
      <sheetName val="REPORT"/>
      <sheetName val="Schedule PM"/>
      <sheetName val="Sheet4"/>
      <sheetName val="Part List"/>
      <sheetName val="ECI ChekSHeet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Remaining LPVV"/>
      <sheetName val="Total"/>
      <sheetName val="QI"/>
      <sheetName val="List Monren"/>
      <sheetName val="training forklift"/>
      <sheetName val="Part List Compare Scan _ Plan"/>
      <sheetName val="隠し"/>
      <sheetName val="corolla(095W)"/>
      <sheetName val="dyna"/>
      <sheetName val="STATUS_FOLLOWUP3"/>
      <sheetName val="Total_Problem_WQC_20143"/>
      <sheetName val="base_data3"/>
      <sheetName val="U38x_labels3"/>
      <sheetName val="Total_Problem_WQC_20142"/>
      <sheetName val="base_data2"/>
      <sheetName val="U38x_labels2"/>
      <sheetName val="STATUS_FOLLOWUP4"/>
      <sheetName val="Total_Problem_WQC_20144"/>
      <sheetName val="base_data4"/>
      <sheetName val="U38x_labels4"/>
      <sheetName val="Man_power19"/>
      <sheetName val="OEE__(2)19"/>
      <sheetName val="OEE_19"/>
      <sheetName val="dht_fix19"/>
      <sheetName val="taruna_sheet19"/>
      <sheetName val="Calendar_200619"/>
      <sheetName val="06-11-07_selasa19"/>
      <sheetName val="data_editing19"/>
      <sheetName val="HRD_Salary19"/>
      <sheetName val="____20"/>
      <sheetName val="F-1_F-219"/>
      <sheetName val="truck_capt18"/>
      <sheetName val="MASTER_18"/>
      <sheetName val="MARCH_APRIL__0318"/>
      <sheetName val="Draft_Vehicle_Format18"/>
      <sheetName val="ocean_voyage18"/>
      <sheetName val="Nov_'0218"/>
      <sheetName val="Parts_list_(060411)18"/>
      <sheetName val="BD_&amp;_EH_(DATA)18"/>
      <sheetName val="Innova_List18"/>
      <sheetName val="LVC_31RB18"/>
      <sheetName val="GROUP_A15"/>
      <sheetName val="Type_I15"/>
      <sheetName val="OTHERS_x62015"/>
      <sheetName val="Unit_Price_9615"/>
      <sheetName val="progress_FC14"/>
      <sheetName val="OEM_sum14"/>
      <sheetName val="YTD_sales14"/>
      <sheetName val="Link_List_OPL13"/>
      <sheetName val="Man_power18"/>
      <sheetName val="OEE__(2)18"/>
      <sheetName val="OEE_18"/>
      <sheetName val="dht_fix18"/>
      <sheetName val="taruna_sheet18"/>
      <sheetName val="Calendar_200618"/>
      <sheetName val="06-11-07_selasa18"/>
      <sheetName val="data_editing18"/>
      <sheetName val="HRD_Salary18"/>
      <sheetName val="____19"/>
      <sheetName val="F-1_F-218"/>
      <sheetName val="truck_capt17"/>
      <sheetName val="MASTER_17"/>
      <sheetName val="MARCH_APRIL__0317"/>
      <sheetName val="Draft_Vehicle_Format17"/>
      <sheetName val="ocean_voyage17"/>
      <sheetName val="Nov_'0217"/>
      <sheetName val="Parts_list_(060411)17"/>
      <sheetName val="BD_&amp;_EH_(DATA)17"/>
      <sheetName val="Innova_List17"/>
      <sheetName val="LVC_31RB17"/>
      <sheetName val="GROUP_A14"/>
      <sheetName val="Type_I14"/>
      <sheetName val="OTHERS_x62014"/>
      <sheetName val="Unit_Price_9614"/>
      <sheetName val="progress_FC13"/>
      <sheetName val="OEM_sum13"/>
      <sheetName val="YTD_sales13"/>
      <sheetName val="Link_List_OPL12"/>
      <sheetName val="mstr_L1"/>
      <sheetName val="Man_power17"/>
      <sheetName val="OEE__(2)17"/>
      <sheetName val="OEE_17"/>
      <sheetName val="dht_fix17"/>
      <sheetName val="taruna_sheet17"/>
      <sheetName val="Calendar_200617"/>
      <sheetName val="06-11-07_selasa17"/>
      <sheetName val="data_editing17"/>
      <sheetName val="HRD_Salary17"/>
      <sheetName val="____18"/>
      <sheetName val="F-1_F-217"/>
      <sheetName val="truck_capt16"/>
      <sheetName val="MASTER_16"/>
      <sheetName val="MARCH_APRIL__0316"/>
      <sheetName val="Draft_Vehicle_Format16"/>
      <sheetName val="ocean_voyage16"/>
      <sheetName val="Nov_'0216"/>
      <sheetName val="Parts_list_(060411)16"/>
      <sheetName val="BD_&amp;_EH_(DATA)16"/>
      <sheetName val="Innova_List16"/>
      <sheetName val="LVC_31RB16"/>
      <sheetName val="GROUP_A13"/>
      <sheetName val="Type_I13"/>
      <sheetName val="OTHERS_x62013"/>
      <sheetName val="Unit_Price_9613"/>
      <sheetName val="mstr_L11"/>
      <sheetName val="MATRIKS NILAI AFTER"/>
      <sheetName val="PPM rev1"/>
      <sheetName val="Line 2"/>
      <sheetName val="escon"/>
      <sheetName val="Actual YTD"/>
      <sheetName val="Costs Savings"/>
      <sheetName val="Assumptions"/>
      <sheetName val="Data"/>
      <sheetName val="社員揄⿅_x0000_"/>
      <sheetName val="OEE__(2)20"/>
      <sheetName val="OEE_20"/>
      <sheetName val="dht_fix20"/>
      <sheetName val="Man_power20"/>
      <sheetName val="taruna_sheet20"/>
      <sheetName val="Calendar_200620"/>
      <sheetName val="06-11-07_selasa20"/>
      <sheetName val="data_editing20"/>
      <sheetName val="HRD_Salary20"/>
      <sheetName val="____21"/>
      <sheetName val="F-1_F-220"/>
      <sheetName val="truck_capt19"/>
      <sheetName val="MASTER_19"/>
      <sheetName val="MARCH_APRIL__0319"/>
      <sheetName val="Draft_Vehicle_Format19"/>
      <sheetName val="ocean_voyage19"/>
      <sheetName val="Nov_'0219"/>
      <sheetName val="Parts_list_(060411)19"/>
      <sheetName val="BD_&amp;_EH_(DATA)19"/>
      <sheetName val="Innova_List19"/>
      <sheetName val="LVC_31RB19"/>
      <sheetName val="GROUP_A16"/>
      <sheetName val="Type_I16"/>
      <sheetName val="OTHERS_x62016"/>
      <sheetName val="Unit_Price_9616"/>
      <sheetName val="progress_FC15"/>
      <sheetName val="OEM_sum15"/>
      <sheetName val="YTD_sales15"/>
      <sheetName val="Link_List_OPL14"/>
      <sheetName val="STATUS_FOLLOWUP5"/>
      <sheetName val="Total_Problem_WQC_20145"/>
      <sheetName val="base_data5"/>
      <sheetName val="U38x_labels5"/>
      <sheetName val="mstr_L12"/>
      <sheetName val="1_3a92est"/>
      <sheetName val="Data_2"/>
      <sheetName val="MARCH-APRIL__03"/>
      <sheetName val="Deffered_Charges_"/>
      <sheetName val="Schedule_PM"/>
      <sheetName val="Part_List"/>
      <sheetName val="ECI_ChekSHeet"/>
      <sheetName val="Remaining_LPVV"/>
      <sheetName val="List_Monren"/>
      <sheetName val="training_forklift"/>
      <sheetName val="Part_List_Compare_Scan___Plan"/>
      <sheetName val="MATRIKS_NILAI_AFTER"/>
      <sheetName val="PPM_rev1"/>
      <sheetName val="Line_2"/>
      <sheetName val="Actual_YTD"/>
      <sheetName val="Costs_Savings"/>
      <sheetName val="input画面"/>
      <sheetName val="major"/>
      <sheetName val="Std_Base02"/>
      <sheetName val="OEE__(2)21"/>
      <sheetName val="OEE_21"/>
      <sheetName val="dht_fix21"/>
      <sheetName val="Man_power21"/>
      <sheetName val="taruna_sheet21"/>
      <sheetName val="Calendar_200621"/>
      <sheetName val="06-11-07_selasa21"/>
      <sheetName val="data_editing21"/>
      <sheetName val="HRD_Salary21"/>
      <sheetName val="____22"/>
      <sheetName val="F-1_F-221"/>
      <sheetName val="truck_capt20"/>
      <sheetName val="MASTER_20"/>
      <sheetName val="MARCH_APRIL__0320"/>
      <sheetName val="Draft_Vehicle_Format20"/>
      <sheetName val="ocean_voyage20"/>
      <sheetName val="Nov_'0220"/>
      <sheetName val="Parts_list_(060411)20"/>
      <sheetName val="BD_&amp;_EH_(DATA)20"/>
      <sheetName val="Innova_List20"/>
      <sheetName val="LVC_31RB20"/>
      <sheetName val="GROUP_A17"/>
      <sheetName val="Type_I17"/>
      <sheetName val="OTHERS_x62017"/>
      <sheetName val="Unit_Price_9617"/>
      <sheetName val="progress_FC16"/>
      <sheetName val="OEM_sum16"/>
      <sheetName val="YTD_sales16"/>
      <sheetName val="Link_List_OPL15"/>
      <sheetName val="STATUS_FOLLOWUP6"/>
      <sheetName val="Total_Problem_WQC_20146"/>
      <sheetName val="base_data6"/>
      <sheetName val="U38x_labels6"/>
      <sheetName val="mstr_L13"/>
      <sheetName val="1_3a92est1"/>
      <sheetName val="Data_21"/>
      <sheetName val="MARCH-APRIL__031"/>
      <sheetName val="Deffered_Charges_1"/>
      <sheetName val="Schedule_PM1"/>
      <sheetName val="Part_List1"/>
      <sheetName val="ECI_ChekSHeet1"/>
      <sheetName val="Remaining_LPVV1"/>
      <sheetName val="List_Monren1"/>
      <sheetName val="training_forklift1"/>
      <sheetName val="Part_List_Compare_Scan___Plan1"/>
      <sheetName val="MATRIKS_NILAI_AFTER1"/>
      <sheetName val="PPM_rev11"/>
      <sheetName val="Line_21"/>
      <sheetName val="Actual_YTD1"/>
      <sheetName val="Costs_Savings1"/>
      <sheetName val="社員揄⿅"/>
      <sheetName val="SPECIAL DR650A (AUG 17) (4)"/>
      <sheetName val="OEE__(2)22"/>
      <sheetName val="OEE_22"/>
      <sheetName val="dht_fix22"/>
      <sheetName val="Man_power22"/>
      <sheetName val="taruna_sheet22"/>
      <sheetName val="Calendar_200622"/>
      <sheetName val="06-11-07_selasa22"/>
      <sheetName val="data_editing22"/>
      <sheetName val="HRD_Salary22"/>
      <sheetName val="____23"/>
      <sheetName val="F-1_F-222"/>
      <sheetName val="truck_capt21"/>
      <sheetName val="MASTER_21"/>
      <sheetName val="MARCH_APRIL__0321"/>
      <sheetName val="Draft_Vehicle_Format21"/>
      <sheetName val="ocean_voyage21"/>
      <sheetName val="Nov_'0221"/>
      <sheetName val="Parts_list_(060411)21"/>
      <sheetName val="BD_&amp;_EH_(DATA)21"/>
      <sheetName val="Innova_List21"/>
      <sheetName val="LVC_31RB21"/>
      <sheetName val="GROUP_A18"/>
      <sheetName val="Type_I18"/>
      <sheetName val="OTHERS_x62018"/>
      <sheetName val="Unit_Price_9618"/>
      <sheetName val="progress_FC17"/>
      <sheetName val="OEM_sum17"/>
      <sheetName val="YTD_sales17"/>
      <sheetName val="Link_List_OPL16"/>
      <sheetName val="STATUS_FOLLOWUP7"/>
      <sheetName val="Total_Problem_WQC_20147"/>
      <sheetName val="base_data7"/>
      <sheetName val="U38x_labels7"/>
      <sheetName val="mstr_L14"/>
      <sheetName val="1_3a92est2"/>
      <sheetName val="Data_22"/>
      <sheetName val="MARCH-APRIL__032"/>
      <sheetName val="Deffered_Charges_2"/>
      <sheetName val="Schedule_PM2"/>
      <sheetName val="Part_List2"/>
      <sheetName val="ECI_ChekSHeet2"/>
      <sheetName val="Remaining_LPVV2"/>
      <sheetName val="List_Monren2"/>
      <sheetName val="training_forklift2"/>
      <sheetName val="Part_List_Compare_Scan___Plan2"/>
      <sheetName val="MATRIKS_NILAI_AFTER2"/>
      <sheetName val="PPM_rev12"/>
      <sheetName val="Line_22"/>
      <sheetName val="Actual_YTD2"/>
      <sheetName val="Costs_Savings2"/>
      <sheetName val="1_3a92est3"/>
      <sheetName val="Data_23"/>
      <sheetName val="1_3a92est4"/>
      <sheetName val="Data_24"/>
      <sheetName val="Currency Rate"/>
      <sheetName val="ukur"/>
      <sheetName val="Working Plan"/>
      <sheetName val="Inv. 0043"/>
      <sheetName val="Inv. 0044"/>
      <sheetName val="Inv. 0045"/>
      <sheetName val="Inv. 0039"/>
      <sheetName val="Inv. 0042"/>
      <sheetName val="Inv. 0038"/>
      <sheetName val="Inv. 0033"/>
      <sheetName val="Inv. 0046"/>
      <sheetName val="OEE__(2)23"/>
      <sheetName val="OEE_23"/>
      <sheetName val="dht_fix23"/>
      <sheetName val="Man_power23"/>
      <sheetName val="taruna_sheet23"/>
      <sheetName val="Calendar_200623"/>
      <sheetName val="06-11-07_selasa23"/>
      <sheetName val="data_editing23"/>
      <sheetName val="HRD_Salary23"/>
      <sheetName val="____24"/>
      <sheetName val="F-1_F-223"/>
      <sheetName val="truck_capt22"/>
      <sheetName val="MASTER_22"/>
      <sheetName val="MARCH_APRIL__0322"/>
      <sheetName val="Draft_Vehicle_Format22"/>
      <sheetName val="ocean_voyage22"/>
      <sheetName val="Nov_'0222"/>
      <sheetName val="Parts_list_(060411)22"/>
      <sheetName val="BD_&amp;_EH_(DATA)22"/>
      <sheetName val="Innova_List22"/>
      <sheetName val="LVC_31RB22"/>
      <sheetName val="GROUP_A19"/>
      <sheetName val="Type_I19"/>
      <sheetName val="OTHERS_x62019"/>
      <sheetName val="Unit_Price_9619"/>
      <sheetName val="progress_FC18"/>
      <sheetName val="OEM_sum18"/>
      <sheetName val="YTD_sales18"/>
      <sheetName val="Link_List_OPL17"/>
      <sheetName val="STATUS_FOLLOWUP8"/>
      <sheetName val="Total_Problem_WQC_20148"/>
      <sheetName val="base_data8"/>
      <sheetName val="U38x_labels8"/>
      <sheetName val="mstr_L15"/>
      <sheetName val="1_3a92est5"/>
      <sheetName val="Data_25"/>
      <sheetName val="MARCH-APRIL__033"/>
      <sheetName val="Deffered_Charges_3"/>
      <sheetName val="Schedule_PM3"/>
      <sheetName val="Part_List3"/>
      <sheetName val="ECI_ChekSHeet3"/>
      <sheetName val="Remaining_LPVV3"/>
      <sheetName val="List_Monren3"/>
      <sheetName val="training_forklift3"/>
      <sheetName val="Part_List_Compare_Scan___Plan3"/>
      <sheetName val="MATRIKS_NILAI_AFTER3"/>
      <sheetName val="PPM_rev13"/>
      <sheetName val="Line_23"/>
      <sheetName val="Actual_YTD3"/>
      <sheetName val="Costs_Savings3"/>
      <sheetName val="Currency_Rate"/>
      <sheetName val="TMMC_Vehicle_Data"/>
      <sheetName val="TMMK_Vehicle_Data"/>
      <sheetName val="2005．05．26Iwasaki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JAN"/>
      <sheetName val="FEB"/>
      <sheetName val="MAR"/>
      <sheetName val="APR"/>
      <sheetName val="JUN"/>
      <sheetName val="JULY"/>
      <sheetName val="AUG"/>
      <sheetName val="OCT"/>
      <sheetName val="DEC"/>
      <sheetName val="Absorber"/>
      <sheetName val="振替"/>
      <sheetName val="AAC"/>
      <sheetName val="ABI"/>
      <sheetName val="ADI"/>
      <sheetName val="ALM"/>
      <sheetName val="AMI"/>
      <sheetName val="AUM"/>
      <sheetName val="社員_x0000__x0000__x0005_"/>
      <sheetName val="Mutasi Stock D99BO"/>
      <sheetName val="Prm"/>
      <sheetName val="DataList"/>
      <sheetName val="Setting"/>
      <sheetName val="1,1_x0000_"/>
      <sheetName val="_x0000__x000a__x0000__x0006__x0000_ _x0000__x000b__x0000__x000e__x0000__x000f__x0000__x0011__x0000_"/>
      <sheetName val="_x0000__x000c__x0000__x0011__x0000__x0016__x0000__x000e__x0000_ _x0000__x000d__x0000__x0015_"/>
      <sheetName val="BENZ"/>
      <sheetName val="紹介カード"/>
      <sheetName val="Man_power24"/>
      <sheetName val="OEE__(2)24"/>
      <sheetName val="OEE_24"/>
      <sheetName val="dht_fix24"/>
      <sheetName val="taruna_sheet24"/>
      <sheetName val="Calendar_200624"/>
      <sheetName val="06-11-07_selasa24"/>
      <sheetName val="HRD_Salary24"/>
      <sheetName val="data_editing24"/>
      <sheetName val="Draft_Vehicle_Format23"/>
      <sheetName val="____25"/>
      <sheetName val="F-1_F-224"/>
      <sheetName val="truck_capt23"/>
      <sheetName val="MASTER_23"/>
      <sheetName val="MARCH_APRIL__0323"/>
      <sheetName val="ocean_voyage23"/>
      <sheetName val="Nov_'0223"/>
      <sheetName val="Parts_list_(060411)23"/>
      <sheetName val="Innova_List23"/>
      <sheetName val="BD_&amp;_EH_(DATA)23"/>
      <sheetName val="LVC_31RB23"/>
      <sheetName val="Unit_Price_9620"/>
      <sheetName val="progress_FC19"/>
      <sheetName val="OEM_sum19"/>
      <sheetName val="YTD_sales19"/>
      <sheetName val="GROUP_A20"/>
      <sheetName val="Type_I20"/>
      <sheetName val="OTHERS_x62020"/>
      <sheetName val="Link_List_OPL18"/>
      <sheetName val="STATUS_FOLLOWUP9"/>
      <sheetName val="Total_Problem_WQC_20149"/>
      <sheetName val="base_data9"/>
      <sheetName val="U38x_labels9"/>
      <sheetName val="mstr_L16"/>
      <sheetName val="1_3a92est6"/>
      <sheetName val="Data_26"/>
      <sheetName val="MARCH-APRIL__034"/>
      <sheetName val="Costs_Savings4"/>
      <sheetName val="Deffered_Charges_4"/>
      <sheetName val="Schedule_PM4"/>
      <sheetName val="Part_List4"/>
      <sheetName val="ECI_ChekSHeet4"/>
      <sheetName val="Remaining_LPVV4"/>
      <sheetName val="List_Monren4"/>
      <sheetName val="training_forklift4"/>
      <sheetName val="Part_List_Compare_Scan___Plan4"/>
      <sheetName val="MATRIKS_NILAI_AFTER4"/>
      <sheetName val="PPM_rev14"/>
      <sheetName val="Line_24"/>
      <sheetName val="Actual_YTD4"/>
      <sheetName val="Inv__0043"/>
      <sheetName val="Inv__0044"/>
      <sheetName val="Inv__0045"/>
      <sheetName val="Inv__0039"/>
      <sheetName val="Inv__0042"/>
      <sheetName val="Inv__0038"/>
      <sheetName val="Inv__0033"/>
      <sheetName val="Inv__0046"/>
      <sheetName val="Currency_Rate1"/>
      <sheetName val="SPECIAL_DR650A_(AUG_17)_(4)"/>
      <sheetName val="Working_Plan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HARGA"/>
      <sheetName val="ANALISA"/>
      <sheetName val="Recovered_Sheet11"/>
      <sheetName val="Recovered_Sheet8"/>
      <sheetName val="Recovered_Sheet10"/>
      <sheetName val="Man_power25"/>
      <sheetName val="OEE__(2)25"/>
      <sheetName val="OEE_25"/>
      <sheetName val="dht_fix25"/>
      <sheetName val="taruna_sheet25"/>
      <sheetName val="Calendar_200625"/>
      <sheetName val="06-11-07_selasa25"/>
      <sheetName val="data_editing25"/>
      <sheetName val="HRD_Salary25"/>
      <sheetName val="MASTER_24"/>
      <sheetName val="____26"/>
      <sheetName val="F-1_F-225"/>
      <sheetName val="truck_capt24"/>
      <sheetName val="MARCH_APRIL__0324"/>
      <sheetName val="Draft_Vehicle_Format24"/>
      <sheetName val="ocean_voyage24"/>
      <sheetName val="Nov_'0224"/>
      <sheetName val="Parts_list_(060411)24"/>
      <sheetName val="Innova_List24"/>
      <sheetName val="BD_&amp;_EH_(DATA)24"/>
      <sheetName val="LVC_31RB24"/>
      <sheetName val="GROUP_A21"/>
      <sheetName val="Type_I21"/>
      <sheetName val="OTHERS_x62021"/>
      <sheetName val="Unit_Price_9621"/>
      <sheetName val="progress_FC20"/>
      <sheetName val="OEM_sum20"/>
      <sheetName val="YTD_sales20"/>
      <sheetName val="Link_List_OPL19"/>
      <sheetName val="STATUS_FOLLOWUP10"/>
      <sheetName val="Total_Problem_WQC_201410"/>
      <sheetName val="base_data10"/>
      <sheetName val="U38x_labels10"/>
      <sheetName val="mstr_L17"/>
      <sheetName val="1_3a92est7"/>
      <sheetName val="Data_27"/>
      <sheetName val="MARCH-APRIL__035"/>
      <sheetName val="Deffered_Charges_5"/>
      <sheetName val="Schedule_PM5"/>
      <sheetName val="Part_List5"/>
      <sheetName val="ECI_ChekSHeet5"/>
      <sheetName val="Remaining_LPVV5"/>
      <sheetName val="List_Monren5"/>
      <sheetName val="training_forklift5"/>
      <sheetName val="Part_List_Compare_Scan___Plan5"/>
      <sheetName val="MATRIKS_NILAI_AFTER5"/>
      <sheetName val="PPM_rev15"/>
      <sheetName val="Line_25"/>
      <sheetName val="Actual_YTD5"/>
      <sheetName val="Costs_Savings5"/>
      <sheetName val="Currency_Rate2"/>
      <sheetName val="SPECIAL_DR650A_(AUG_17)_(4)1"/>
      <sheetName val="Working_Plan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Inv__00431"/>
      <sheetName val="Inv__00441"/>
      <sheetName val="Inv__00451"/>
      <sheetName val="Inv__00391"/>
      <sheetName val="Inv__00421"/>
      <sheetName val="Inv__00381"/>
      <sheetName val="Inv__00331"/>
      <sheetName val="Inv__00461"/>
      <sheetName val="社員"/>
      <sheetName val="OEE__(2)26"/>
      <sheetName val="OEE_26"/>
      <sheetName val="dht_fix26"/>
      <sheetName val="Man_power26"/>
      <sheetName val="taruna_sheet26"/>
      <sheetName val="Calendar_200626"/>
      <sheetName val="06-11-07_selasa26"/>
      <sheetName val="data_editing26"/>
      <sheetName val="HRD_Salary26"/>
      <sheetName val="____27"/>
      <sheetName val="F-1_F-226"/>
      <sheetName val="MASTER_25"/>
      <sheetName val="truck_capt25"/>
      <sheetName val="MARCH_APRIL__0325"/>
      <sheetName val="Draft_Vehicle_Format25"/>
      <sheetName val="ocean_voyage25"/>
      <sheetName val="Nov_'0225"/>
      <sheetName val="Parts_list_(060411)25"/>
      <sheetName val="Innova_List25"/>
      <sheetName val="BD_&amp;_EH_(DATA)25"/>
      <sheetName val="LVC_31RB25"/>
      <sheetName val="GROUP_A22"/>
      <sheetName val="Type_I22"/>
      <sheetName val="OTHERS_x62022"/>
      <sheetName val="Unit_Price_9622"/>
      <sheetName val="progress_FC21"/>
      <sheetName val="OEM_sum21"/>
      <sheetName val="YTD_sales21"/>
      <sheetName val="Link_List_OPL20"/>
      <sheetName val="STATUS_FOLLOWUP11"/>
      <sheetName val="Total_Problem_WQC_201411"/>
      <sheetName val="base_data11"/>
      <sheetName val="U38x_labels11"/>
      <sheetName val="mstr_L18"/>
      <sheetName val="1_3a92est8"/>
      <sheetName val="Data_28"/>
      <sheetName val="MARCH-APRIL__036"/>
      <sheetName val="Deffered_Charges_6"/>
      <sheetName val="Schedule_PM6"/>
      <sheetName val="Part_List6"/>
      <sheetName val="ECI_ChekSHeet6"/>
      <sheetName val="Remaining_LPVV6"/>
      <sheetName val="List_Monren6"/>
      <sheetName val="training_forklift6"/>
      <sheetName val="Part_List_Compare_Scan___Plan6"/>
      <sheetName val="MATRIKS_NILAI_AFTER6"/>
      <sheetName val="PPM_rev16"/>
      <sheetName val="Line_26"/>
      <sheetName val="Actual_YTD6"/>
      <sheetName val="Costs_Savings6"/>
      <sheetName val="Currency_Rate3"/>
      <sheetName val="Working_Plan2"/>
      <sheetName val="SPECIAL_DR650A_(AUG_17)_(4)2"/>
      <sheetName val="Inv__00432"/>
      <sheetName val="Inv__00442"/>
      <sheetName val="Inv__00452"/>
      <sheetName val="Inv__00392"/>
      <sheetName val="Inv__00422"/>
      <sheetName val="Inv__00382"/>
      <sheetName val="Inv__00332"/>
      <sheetName val="Inv__0046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Mutasi_Stock_D99BO"/>
      <sheetName val="OEE__(2)27"/>
      <sheetName val="OEE__(2)28"/>
      <sheetName val="OEE_28"/>
      <sheetName val="dht_fix28"/>
      <sheetName val="Man_power28"/>
      <sheetName val="taruna_sheet28"/>
      <sheetName val="Calendar_200628"/>
      <sheetName val="06-11-07_selasa28"/>
      <sheetName val="data_editing28"/>
      <sheetName val="HRD_Salary28"/>
      <sheetName val="____29"/>
      <sheetName val="F-1_F-228"/>
      <sheetName val="MASTER_27"/>
      <sheetName val="truck_capt27"/>
      <sheetName val="MARCH_APRIL__0327"/>
      <sheetName val="Draft_Vehicle_Format27"/>
      <sheetName val="ocean_voyage27"/>
      <sheetName val="Nov_'0227"/>
      <sheetName val="Parts_list_(060411)27"/>
      <sheetName val="Innova_List27"/>
      <sheetName val="BD_&amp;_EH_(DATA)27"/>
      <sheetName val="LVC_31RB27"/>
      <sheetName val="GROUP_A24"/>
      <sheetName val="Type_I24"/>
      <sheetName val="OTHERS_x62024"/>
      <sheetName val="Unit_Price_9624"/>
      <sheetName val="progress_FC23"/>
      <sheetName val="OEM_sum23"/>
      <sheetName val="YTD_sales23"/>
      <sheetName val="Link_List_OPL22"/>
      <sheetName val="STATUS_FOLLOWUP13"/>
      <sheetName val="Total_Problem_WQC_201413"/>
      <sheetName val="base_data13"/>
      <sheetName val="U38x_labels13"/>
      <sheetName val="mstr_L110"/>
      <sheetName val="1_3a92est10"/>
      <sheetName val="Data_210"/>
      <sheetName val="MARCH-APRIL__038"/>
      <sheetName val="Deffered_Charges_8"/>
      <sheetName val="Schedule_PM8"/>
      <sheetName val="Part_List8"/>
      <sheetName val="ECI_ChekSHeet8"/>
      <sheetName val="Remaining_LPVV8"/>
      <sheetName val="List_Monren8"/>
      <sheetName val="training_forklift8"/>
      <sheetName val="Part_List_Compare_Scan___Plan8"/>
      <sheetName val="MATRIKS_NILAI_AFTER8"/>
      <sheetName val="PPM_rev18"/>
      <sheetName val="Line_28"/>
      <sheetName val="Actual_YTD8"/>
      <sheetName val="Costs_Savings8"/>
      <sheetName val="Currency_Rate5"/>
      <sheetName val="Working_Plan4"/>
      <sheetName val="SPECIAL_DR650A_(AUG_17)_(4)4"/>
      <sheetName val="Inv__00434"/>
      <sheetName val="Inv__00444"/>
      <sheetName val="Inv__00454"/>
      <sheetName val="Inv__00394"/>
      <sheetName val="Inv__00424"/>
      <sheetName val="Inv__00384"/>
      <sheetName val="Inv__00334"/>
      <sheetName val="Inv__00464"/>
      <sheetName val="dongia_(2)4"/>
      <sheetName val="THPDMoi__(2)4"/>
      <sheetName val="t-h_HA_THE4"/>
      <sheetName val="DON_GIA4"/>
      <sheetName val="CHITIET_VL-NC4"/>
      <sheetName val="CHITIET_VL-NC-TT_-1p4"/>
      <sheetName val="TH_XL4"/>
      <sheetName val="CHITIET_VL-NC-TT-3p4"/>
      <sheetName val="Bia_TQT4"/>
      <sheetName val="TONGKE3p_4"/>
      <sheetName val="KPVC-BD_4"/>
      <sheetName val="Mutasi_Stock_D99BO2"/>
      <sheetName val="OEE_27"/>
      <sheetName val="dht_fix27"/>
      <sheetName val="Man_power27"/>
      <sheetName val="taruna_sheet27"/>
      <sheetName val="Calendar_200627"/>
      <sheetName val="06-11-07_selasa27"/>
      <sheetName val="data_editing27"/>
      <sheetName val="HRD_Salary27"/>
      <sheetName val="____28"/>
      <sheetName val="F-1_F-227"/>
      <sheetName val="MASTER_26"/>
      <sheetName val="truck_capt26"/>
      <sheetName val="MARCH_APRIL__0326"/>
      <sheetName val="Draft_Vehicle_Format26"/>
      <sheetName val="ocean_voyage26"/>
      <sheetName val="Nov_'0226"/>
      <sheetName val="Parts_list_(060411)26"/>
      <sheetName val="Innova_List26"/>
      <sheetName val="BD_&amp;_EH_(DATA)26"/>
      <sheetName val="LVC_31RB26"/>
      <sheetName val="GROUP_A23"/>
      <sheetName val="Type_I23"/>
      <sheetName val="OTHERS_x62023"/>
      <sheetName val="Unit_Price_9623"/>
      <sheetName val="progress_FC22"/>
      <sheetName val="OEM_sum22"/>
      <sheetName val="YTD_sales22"/>
      <sheetName val="Link_List_OPL21"/>
      <sheetName val="STATUS_FOLLOWUP12"/>
      <sheetName val="Total_Problem_WQC_201412"/>
      <sheetName val="base_data12"/>
      <sheetName val="U38x_labels12"/>
      <sheetName val="mstr_L19"/>
      <sheetName val="1_3a92est9"/>
      <sheetName val="Data_29"/>
      <sheetName val="MARCH-APRIL__037"/>
      <sheetName val="Deffered_Charges_7"/>
      <sheetName val="Schedule_PM7"/>
      <sheetName val="Part_List7"/>
      <sheetName val="ECI_ChekSHeet7"/>
      <sheetName val="Remaining_LPVV7"/>
      <sheetName val="List_Monren7"/>
      <sheetName val="training_forklift7"/>
      <sheetName val="Part_List_Compare_Scan___Plan7"/>
      <sheetName val="MATRIKS_NILAI_AFTER7"/>
      <sheetName val="PPM_rev17"/>
      <sheetName val="Line_27"/>
      <sheetName val="Actual_YTD7"/>
      <sheetName val="Costs_Savings7"/>
      <sheetName val="Currency_Rate4"/>
      <sheetName val="Working_Plan3"/>
      <sheetName val="SPECIAL_DR650A_(AUG_17)_(4)3"/>
      <sheetName val="Inv__00433"/>
      <sheetName val="Inv__00443"/>
      <sheetName val="Inv__00453"/>
      <sheetName val="Inv__00393"/>
      <sheetName val="Inv__00423"/>
      <sheetName val="Inv__00383"/>
      <sheetName val="Inv__00333"/>
      <sheetName val="Inv__00463"/>
      <sheetName val="dongia_(2)3"/>
      <sheetName val="THPDMoi__(2)3"/>
      <sheetName val="t-h_HA_THE3"/>
      <sheetName val="DON_GIA3"/>
      <sheetName val="CHITIET_VL-NC3"/>
      <sheetName val="CHITIET_VL-NC-TT_-1p3"/>
      <sheetName val="TH_XL3"/>
      <sheetName val="CHITIET_VL-NC-TT-3p3"/>
      <sheetName val="Bia_TQT3"/>
      <sheetName val="TONGKE3p_3"/>
      <sheetName val="KPVC-BD_3"/>
      <sheetName val="Mutasi_Stock_D99BO1"/>
      <sheetName val="00年9月"/>
      <sheetName val="クエリ2"/>
      <sheetName val="_B007"/>
      <sheetName val="星取・"/>
      <sheetName val="tabel"/>
      <sheetName val="Tools"/>
      <sheetName val="SALES TRACKER CIBITUNG - 2015"/>
      <sheetName val="SALES TRACKER NON CIBITUNG"/>
      <sheetName val="summary"/>
      <sheetName val="BCA_01"/>
      <sheetName val="JLSNER-HD99_"/>
      <sheetName val="Man_power29"/>
      <sheetName val="OEE__(2)29"/>
      <sheetName val="OEE_29"/>
      <sheetName val="dht_fix29"/>
      <sheetName val="taruna_sheet29"/>
      <sheetName val="Calendar_200629"/>
      <sheetName val="06-11-07_selasa29"/>
      <sheetName val="data_editing29"/>
      <sheetName val="HRD_Salary29"/>
      <sheetName val="____30"/>
      <sheetName val="F-1_F-229"/>
      <sheetName val="truck_capt28"/>
      <sheetName val="MASTER_28"/>
      <sheetName val="MARCH_APRIL__0328"/>
      <sheetName val="Draft_Vehicle_Format28"/>
      <sheetName val="ocean_voyage28"/>
      <sheetName val="Nov_'0228"/>
      <sheetName val="Parts_list_(060411)28"/>
      <sheetName val="BD_&amp;_EH_(DATA)28"/>
      <sheetName val="Innova_List28"/>
      <sheetName val="LVC_31RB28"/>
      <sheetName val="GROUP_A25"/>
      <sheetName val="Type_I25"/>
      <sheetName val="OTHERS_x62025"/>
      <sheetName val="Unit_Price_9625"/>
      <sheetName val="progress_FC24"/>
      <sheetName val="OEM_sum24"/>
      <sheetName val="YTD_sales24"/>
      <sheetName val="Link_List_OPL23"/>
      <sheetName val="STATUS_FOLLOWUP14"/>
      <sheetName val="Total_Problem_WQC_201414"/>
      <sheetName val="base_data14"/>
      <sheetName val="U38x_labels14"/>
      <sheetName val="mstr_L111"/>
      <sheetName val="1_3a92est11"/>
      <sheetName val="Data_211"/>
      <sheetName val="MARCH-APRIL__039"/>
      <sheetName val="Deffered_Charges_9"/>
      <sheetName val="Schedule_PM9"/>
      <sheetName val="Part_List9"/>
      <sheetName val="ECI_ChekSHeet9"/>
      <sheetName val="Remaining_LPVV9"/>
      <sheetName val="List_Monren9"/>
      <sheetName val="training_forklift9"/>
      <sheetName val="Part_List_Compare_Scan___Plan9"/>
      <sheetName val="MATRIKS_NILAI_AFTER9"/>
      <sheetName val="PPM_rev19"/>
      <sheetName val="Line_29"/>
      <sheetName val="Actual_YTD9"/>
      <sheetName val="Costs_Savings9"/>
      <sheetName val="Currency_Rate6"/>
      <sheetName val="SPECIAL_DR650A_(AUG_17)_(4)5"/>
      <sheetName val="Working_Plan5"/>
      <sheetName val="Inv__00435"/>
      <sheetName val="Inv__00445"/>
      <sheetName val="Inv__00455"/>
      <sheetName val="Inv__00395"/>
      <sheetName val="Inv__00425"/>
      <sheetName val="Inv__00385"/>
      <sheetName val="Inv__00335"/>
      <sheetName val="Inv__00465"/>
      <sheetName val="dongia_(2)5"/>
      <sheetName val="THPDMoi__(2)5"/>
      <sheetName val="t-h_HA_THE5"/>
      <sheetName val="DON_GIA5"/>
      <sheetName val="CHITIET_VL-NC5"/>
      <sheetName val="CHITIET_VL-NC-TT_-1p5"/>
      <sheetName val="TH_XL5"/>
      <sheetName val="CHITIET_VL-NC-TT-3p5"/>
      <sheetName val="Bia_TQT5"/>
      <sheetName val="TONGKE3p_5"/>
      <sheetName val="KPVC-BD_5"/>
      <sheetName val="Mutasi_Stock_D99BO3"/>
      <sheetName val="_x000a__"/>
      <sheetName val="__x000a_"/>
      <sheetName val="OEE__(2)30"/>
      <sheetName val="OEE_30"/>
      <sheetName val="dht_fix30"/>
      <sheetName val="Man_power30"/>
      <sheetName val="taruna_sheet30"/>
      <sheetName val="Calendar_200630"/>
      <sheetName val="06-11-07_selasa30"/>
      <sheetName val="data_editing30"/>
      <sheetName val="HRD_Salary30"/>
      <sheetName val="____31"/>
      <sheetName val="F-1_F-230"/>
      <sheetName val="MASTER_29"/>
      <sheetName val="truck_capt29"/>
      <sheetName val="MARCH_APRIL__0329"/>
      <sheetName val="Draft_Vehicle_Format29"/>
      <sheetName val="ocean_voyage29"/>
      <sheetName val="Nov_'0229"/>
      <sheetName val="Parts_list_(060411)29"/>
      <sheetName val="Innova_List29"/>
      <sheetName val="BD_&amp;_EH_(DATA)29"/>
      <sheetName val="LVC_31RB29"/>
      <sheetName val="Type_I26"/>
      <sheetName val="GROUP_A26"/>
      <sheetName val="Unit_Price_9626"/>
      <sheetName val="progress_FC25"/>
      <sheetName val="OEM_sum25"/>
      <sheetName val="YTD_sales25"/>
      <sheetName val="OTHERS_x62026"/>
      <sheetName val="Link_List_OPL24"/>
      <sheetName val="STATUS_FOLLOWUP15"/>
      <sheetName val="Total_Problem_WQC_201415"/>
      <sheetName val="base_data15"/>
      <sheetName val="U38x_labels15"/>
      <sheetName val="mstr_L112"/>
      <sheetName val="1_3a92est12"/>
      <sheetName val="Data_212"/>
      <sheetName val="MARCH-APRIL__0310"/>
      <sheetName val="Deffered_Charges_10"/>
      <sheetName val="Schedule_PM10"/>
      <sheetName val="Part_List10"/>
      <sheetName val="ECI_ChekSHeet10"/>
      <sheetName val="Remaining_LPVV10"/>
      <sheetName val="List_Monren10"/>
      <sheetName val="training_forklift10"/>
      <sheetName val="Part_List_Compare_Scan___Plan10"/>
      <sheetName val="MATRIKS_NILAI_AFTER10"/>
      <sheetName val="PPM_rev110"/>
      <sheetName val="Line_210"/>
      <sheetName val="Actual_YTD10"/>
      <sheetName val="Costs_Savings10"/>
      <sheetName val="Currency_Rate7"/>
      <sheetName val="SPECIAL_DR650A_(AUG_17)_(4)6"/>
      <sheetName val="Working_Plan6"/>
      <sheetName val="Inv__00436"/>
      <sheetName val="Inv__00446"/>
      <sheetName val="Inv__00456"/>
      <sheetName val="Inv__00396"/>
      <sheetName val="Inv__00426"/>
      <sheetName val="Inv__00386"/>
      <sheetName val="Inv__00336"/>
      <sheetName val="Inv__00466"/>
      <sheetName val="dongia_(2)6"/>
      <sheetName val="THPDMoi__(2)6"/>
      <sheetName val="t-h_HA_THE6"/>
      <sheetName val="DON_GIA6"/>
      <sheetName val="CHITIET_VL-NC6"/>
      <sheetName val="CHITIET_VL-NC-TT_-1p6"/>
      <sheetName val="TH_XL6"/>
      <sheetName val="CHITIET_VL-NC-TT-3p6"/>
      <sheetName val="Bia_TQT6"/>
      <sheetName val="TONGKE3p_6"/>
      <sheetName val="KPVC-BD_6"/>
      <sheetName val="Mutasi_Stock_D99BO4"/>
      <sheetName val="Sheet5"/>
      <sheetName val="ƒƒCƒ“‰æ–Ê _x0015_ Op"/>
      <sheetName val="CæÊ _x0015_ Op"/>
      <sheetName val="メイン画面 _x0015_ Op"/>
      <sheetName val="EVAINV2003TC"/>
      <sheetName val="Macro "/>
      <sheetName val="Seg history by BT"/>
      <sheetName val="HP evol by seg"/>
      <sheetName val="Financial Highlights"/>
      <sheetName val="Breakdown KPI"/>
      <sheetName val="SHARE"/>
      <sheetName val="BOP"/>
      <sheetName val="BOP-ASS"/>
      <sheetName val="BOP-MKT"/>
      <sheetName val="SVC-SP"/>
      <sheetName val="HPP"/>
      <sheetName val="Omzet"/>
      <sheetName val="Avensis+d seg  in &amp; out of UK+F"/>
      <sheetName val="Realkont"/>
      <sheetName val="ƒƒCƒ“‰æ–Ê _x005f_x0015_ Op"/>
      <sheetName val="CæÊ _x005f_x0015_ Op"/>
      <sheetName val="メイン画面 _x005f_x0015_ Op"/>
      <sheetName val="FS"/>
      <sheetName val="Net Price Position - Sheet 1"/>
      <sheetName val="ｲﾝﾄﾞﾈｼｱ"/>
      <sheetName val="ƒƒCƒ“‰æ–Ê _x005f_x005f_x005f_x0015_ Op"/>
      <sheetName val="CæÊ _x005f_x005f_x005f_x0015_ Op"/>
      <sheetName val="メイン画面 _x005f_x005f_x005f_x0015_ Op"/>
      <sheetName val="Atur"/>
      <sheetName val="E"/>
      <sheetName val="REKAP OMZET KAPAL"/>
      <sheetName val="ﾄﾖﾀUNIT"/>
      <sheetName val="basic"/>
      <sheetName val="MAP"/>
      <sheetName val="Okt~Des-11"/>
      <sheetName val="std-jul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計算ｼｰﾄ"/>
      <sheetName val="TL Karawang Yard"/>
      <sheetName val="ScheduleDriver"/>
      <sheetName val="OEE__(2)31"/>
      <sheetName val="OEE_31"/>
      <sheetName val="dht_fix31"/>
      <sheetName val="Man_power31"/>
      <sheetName val="taruna_sheet31"/>
      <sheetName val="Calendar_200631"/>
      <sheetName val="06-11-07_selasa31"/>
      <sheetName val="data_editing31"/>
      <sheetName val="HRD_Salary31"/>
      <sheetName val="____32"/>
      <sheetName val="F-1_F-231"/>
      <sheetName val="MARCH_APRIL__0330"/>
      <sheetName val="Draft_Vehicle_Format30"/>
      <sheetName val="MASTER_30"/>
      <sheetName val="truck_capt30"/>
      <sheetName val="ocean_voyage30"/>
      <sheetName val="Nov_'0230"/>
      <sheetName val="Parts_list_(060411)30"/>
      <sheetName val="BD_&amp;_EH_(DATA)30"/>
      <sheetName val="Innova_List30"/>
      <sheetName val="LVC_31RB30"/>
      <sheetName val="GROUP_A27"/>
      <sheetName val="OTHERS_x62027"/>
      <sheetName val="Type_I27"/>
      <sheetName val="Unit_Price_9627"/>
      <sheetName val="progress_FC26"/>
      <sheetName val="OEM_sum26"/>
      <sheetName val="YTD_sales26"/>
      <sheetName val="Link_List_OPL25"/>
      <sheetName val="STATUS_FOLLOWUP16"/>
      <sheetName val="Total_Problem_WQC_201416"/>
      <sheetName val="base_data16"/>
      <sheetName val="U38x_labels16"/>
      <sheetName val="mstr_L113"/>
      <sheetName val="1_3a92est13"/>
      <sheetName val="Data_213"/>
      <sheetName val="MARCH-APRIL__0311"/>
      <sheetName val="Deffered_Charges_11"/>
      <sheetName val="Schedule_PM11"/>
      <sheetName val="Part_List11"/>
      <sheetName val="ECI_ChekSHeet11"/>
      <sheetName val="Remaining_LPVV11"/>
      <sheetName val="List_Monren11"/>
      <sheetName val="training_forklift11"/>
      <sheetName val="Part_List_Compare_Scan___Plan11"/>
      <sheetName val="MATRIKS_NILAI_AFTER11"/>
      <sheetName val="PPM_rev111"/>
      <sheetName val="Line_211"/>
      <sheetName val="Actual_YTD11"/>
      <sheetName val="Costs_Savings11"/>
      <sheetName val="Currency_Rate8"/>
      <sheetName val="SPECIAL_DR650A_(AUG_17)_(4)7"/>
      <sheetName val="Working_Plan7"/>
      <sheetName val="Inv__00437"/>
      <sheetName val="Inv__00447"/>
      <sheetName val="Inv__00457"/>
      <sheetName val="Inv__00397"/>
      <sheetName val="Inv__00427"/>
      <sheetName val="Inv__00387"/>
      <sheetName val="Inv__00337"/>
      <sheetName val="Inv__00467"/>
      <sheetName val="dongia_(2)7"/>
      <sheetName val="THPDMoi__(2)7"/>
      <sheetName val="t-h_HA_THE7"/>
      <sheetName val="DON_GIA7"/>
      <sheetName val="CHITIET_VL-NC7"/>
      <sheetName val="CHITIET_VL-NC-TT_-1p7"/>
      <sheetName val="TH_XL7"/>
      <sheetName val="CHITIET_VL-NC-TT-3p7"/>
      <sheetName val="Bia_TQT7"/>
      <sheetName val="TONGKE3p_7"/>
      <sheetName val="KPVC-BD_7"/>
      <sheetName val="Mutasi_Stock_D99BO5"/>
      <sheetName val="_30Excel_BuiltIn_Print_Area_8_1"/>
      <sheetName val="DBシート"/>
      <sheetName val="引当型式確認画面"/>
      <sheetName val="LINE PALLET BESI 1 (PATAN A-B)"/>
      <sheetName val="WSS PALLET BESI (PER MESIN)"/>
      <sheetName val="Master MM"/>
      <sheetName val="Part List For Incomplete LOT"/>
      <sheetName val="Target380NX "/>
      <sheetName val="KPI Process"/>
      <sheetName val="Sub KPI (2)"/>
      <sheetName val="MAIN KPI "/>
      <sheetName val="913L Part List"/>
      <sheetName val="_x0000__x000a__x0000__x0006__x0000__x0009__x0000__x000b__x0000__x000e__x0000__x000f__x0000__x0011__x0000_"/>
      <sheetName val="_x0000__x000c__x0000__x0011__x0000__x0016__x0000__x000e__x0000__x0009__x0000__x000d__x0000__x0015_"/>
      <sheetName val="__"/>
      <sheetName val="DFAS"/>
      <sheetName val="PACK SPEC MAGELANG"/>
      <sheetName val="_x0000__x000a__x0000__x0006__x0"/>
      <sheetName val="_x0000__x000c__x0000__x0011__x0"/>
      <sheetName val="393.N"/>
      <sheetName val="1,1"/>
      <sheetName val="OEE__(2)32"/>
      <sheetName val="OEE_32"/>
      <sheetName val="dht_fix32"/>
      <sheetName val="Man_power32"/>
      <sheetName val="taruna_sheet32"/>
      <sheetName val="Calendar_200632"/>
      <sheetName val="06-11-07_selasa32"/>
      <sheetName val="data_editing32"/>
      <sheetName val="HRD_Salary32"/>
      <sheetName val="____33"/>
      <sheetName val="F-1_F-232"/>
      <sheetName val="MARCH_APRIL__0331"/>
      <sheetName val="Draft_Vehicle_Format31"/>
      <sheetName val="MASTER_31"/>
      <sheetName val="truck_capt31"/>
      <sheetName val="ocean_voyage31"/>
      <sheetName val="Nov_'0231"/>
      <sheetName val="Parts_list_(060411)31"/>
      <sheetName val="BD_&amp;_EH_(DATA)31"/>
      <sheetName val="Innova_List31"/>
      <sheetName val="LVC_31RB31"/>
      <sheetName val="GROUP_A28"/>
      <sheetName val="OTHERS_x62028"/>
      <sheetName val="Type_I28"/>
      <sheetName val="Unit_Price_9628"/>
      <sheetName val="progress_FC27"/>
      <sheetName val="OEM_sum27"/>
      <sheetName val="YTD_sales27"/>
      <sheetName val="Link_List_OPL26"/>
      <sheetName val="STATUS_FOLLOWUP17"/>
      <sheetName val="Total_Problem_WQC_201417"/>
      <sheetName val="base_data17"/>
      <sheetName val="U38x_labels17"/>
      <sheetName val="mstr_L114"/>
      <sheetName val="1_3a92est14"/>
      <sheetName val="Data_214"/>
      <sheetName val="MARCH-APRIL__0312"/>
      <sheetName val="Deffered_Charges_12"/>
      <sheetName val="Schedule_PM12"/>
      <sheetName val="Part_List12"/>
      <sheetName val="ECI_ChekSHeet12"/>
      <sheetName val="Remaining_LPVV12"/>
      <sheetName val="List_Monren12"/>
      <sheetName val="training_forklift12"/>
      <sheetName val="Part_List_Compare_Scan___Plan12"/>
      <sheetName val="MATRIKS_NILAI_AFTER12"/>
      <sheetName val="PPM_rev112"/>
      <sheetName val="Line_212"/>
      <sheetName val="Actual_YTD12"/>
      <sheetName val="Costs_Savings12"/>
      <sheetName val="Currency_Rate9"/>
      <sheetName val="SPECIAL_DR650A_(AUG_17)_(4)8"/>
      <sheetName val="Working_Plan8"/>
      <sheetName val="Inv__00438"/>
      <sheetName val="Inv__00448"/>
      <sheetName val="Inv__00458"/>
      <sheetName val="Inv__00398"/>
      <sheetName val="Inv__00428"/>
      <sheetName val="Inv__00388"/>
      <sheetName val="Inv__00338"/>
      <sheetName val="Inv__00468"/>
      <sheetName val="dongia_(2)8"/>
      <sheetName val="THPDMoi__(2)8"/>
      <sheetName val="t-h_HA_THE8"/>
      <sheetName val="DON_GIA8"/>
      <sheetName val="CHITIET_VL-NC8"/>
      <sheetName val="CHITIET_VL-NC-TT_-1p8"/>
      <sheetName val="TH_XL8"/>
      <sheetName val="CHITIET_VL-NC-TT-3p8"/>
      <sheetName val="Bia_TQT8"/>
      <sheetName val="TONGKE3p_8"/>
      <sheetName val="KPVC-BD_8"/>
      <sheetName val="Mutasi_Stock_D99BO6"/>
      <sheetName val="SALES_TRACKER_CIBITUNG_-_2015"/>
      <sheetName val="SALES_TRACKER_NON_CIBITUNG"/>
      <sheetName val="ƒƒCƒ“‰æ–Ê__Op"/>
      <sheetName val="CæÊ__Op"/>
      <sheetName val="メイン画面__Op"/>
      <sheetName val="Macro_"/>
      <sheetName val="Seg_history_by_BT"/>
      <sheetName val="HP_evol_by_seg"/>
      <sheetName val="Financial_Highlights"/>
      <sheetName val="Breakdown_KPI"/>
      <sheetName val="Avensis+d_seg__in_&amp;_out_of_UK+F"/>
      <sheetName val="ƒƒCƒ“‰æ–Ê__x005f_x0015__Op"/>
      <sheetName val="CæÊ__x005f_x0015__Op"/>
      <sheetName val="メイン画面__x005f_x0015__Op"/>
      <sheetName val="Net_Price_Position_-_Sheet_1"/>
      <sheetName val="ƒƒCƒ“‰æ–Ê__x005f_x005f_x005f_x0015__Op"/>
      <sheetName val="CæÊ__x005f_x005f_x005f_x0015__Op"/>
      <sheetName val="メイン画面__x005f_x005f_x005f_x0015__Op"/>
      <sheetName val="REKAP_OMZET_KAPAL"/>
      <sheetName val="TL_Karawang_Yard"/>
      <sheetName val="LINE_PALLET_BESI_1_(PATAN_A-B)"/>
      <sheetName val="WSS_PALLET_BESI_(PER_MESIN)"/>
      <sheetName val="Man_power33"/>
      <sheetName val="OEE__(2)33"/>
      <sheetName val="OEE_33"/>
      <sheetName val="dht_fix33"/>
      <sheetName val="taruna_sheet33"/>
      <sheetName val="Calendar_200633"/>
      <sheetName val="06-11-07_selasa33"/>
      <sheetName val="data_editing33"/>
      <sheetName val="HRD_Salary33"/>
      <sheetName val="____34"/>
      <sheetName val="F-1_F-233"/>
      <sheetName val="truck_capt32"/>
      <sheetName val="MASTER_32"/>
      <sheetName val="MARCH_APRIL__0332"/>
      <sheetName val="Draft_Vehicle_Format32"/>
      <sheetName val="ocean_voyage32"/>
      <sheetName val="Nov_'0232"/>
      <sheetName val="Innova_List32"/>
      <sheetName val="Parts_list_(060411)32"/>
      <sheetName val="BD_&amp;_EH_(DATA)32"/>
      <sheetName val="LVC_31RB32"/>
      <sheetName val="GROUP_A29"/>
      <sheetName val="Type_I29"/>
      <sheetName val="OTHERS_x62029"/>
      <sheetName val="Unit_Price_9629"/>
      <sheetName val="progress_FC28"/>
      <sheetName val="OEM_sum28"/>
      <sheetName val="YTD_sales28"/>
      <sheetName val="Link_List_OPL27"/>
      <sheetName val="STATUS_FOLLOWUP18"/>
      <sheetName val="Total_Problem_WQC_201418"/>
      <sheetName val="base_data18"/>
      <sheetName val="U38x_labels18"/>
      <sheetName val="mstr_L115"/>
      <sheetName val="1_3a92est15"/>
      <sheetName val="Data_215"/>
      <sheetName val="Deffered_Charges_13"/>
      <sheetName val="Schedule_PM13"/>
      <sheetName val="Part_List13"/>
      <sheetName val="ECI_ChekSHeet13"/>
      <sheetName val="Remaining_LPVV13"/>
      <sheetName val="List_Monren13"/>
      <sheetName val="training_forklift13"/>
      <sheetName val="Part_List_Compare_Scan___Plan13"/>
      <sheetName val="MARCH-APRIL__0313"/>
      <sheetName val="MATRIKS_NILAI_AFTER13"/>
      <sheetName val="PPM_rev113"/>
      <sheetName val="Line_213"/>
      <sheetName val="Actual_YTD13"/>
      <sheetName val="Costs_Savings13"/>
      <sheetName val="SPECIAL_DR650A_(AUG_17)_(4)9"/>
      <sheetName val="Currency_Rate10"/>
      <sheetName val="Working_Plan9"/>
      <sheetName val="Inv__00439"/>
      <sheetName val="Inv__00449"/>
      <sheetName val="Inv__00459"/>
      <sheetName val="Inv__00399"/>
      <sheetName val="Inv__00429"/>
      <sheetName val="Inv__00389"/>
      <sheetName val="Inv__00339"/>
      <sheetName val="Inv__00469"/>
      <sheetName val="dongia_(2)9"/>
      <sheetName val="THPDMoi__(2)9"/>
      <sheetName val="t-h_HA_THE9"/>
      <sheetName val="DON_GIA9"/>
      <sheetName val="CHITIET_VL-NC9"/>
      <sheetName val="CHITIET_VL-NC-TT_-1p9"/>
      <sheetName val="TH_XL9"/>
      <sheetName val="CHITIET_VL-NC-TT-3p9"/>
      <sheetName val="Bia_TQT9"/>
      <sheetName val="TONGKE3p_9"/>
      <sheetName val="KPVC-BD_9"/>
      <sheetName val="Mutasi_Stock_D99BO7"/>
      <sheetName val="SALES_TRACKER_CIBITUNG_-_20151"/>
      <sheetName val="SALES_TRACKER_NON_CIBITUNG1"/>
      <sheetName val="Macro_1"/>
      <sheetName val="Seg_history_by_BT1"/>
      <sheetName val="HP_evol_by_seg1"/>
      <sheetName val="Financial_Highlights1"/>
      <sheetName val="Breakdown_KPI1"/>
      <sheetName val="Avensis+d_seg__in_&amp;_out_of_UK+1"/>
      <sheetName val="ƒƒCƒ“‰æ–Ê__x005f_x0015__Op1"/>
      <sheetName val="CæÊ__x005f_x0015__Op1"/>
      <sheetName val="メイン画面__x005f_x0015__Op1"/>
      <sheetName val="Net_Price_Position_-_Sheet_11"/>
      <sheetName val="ƒƒCƒ“‰æ–Ê__x005f_x005f_x005f_x0015__Op1"/>
      <sheetName val="CæÊ__x005f_x005f_x005f_x0015__Op1"/>
      <sheetName val="メイン画面__x005f_x005f_x005f_x0015__Op1"/>
      <sheetName val="REKAP_OMZET_KAPAL1"/>
      <sheetName val="TL_Karawang_Yard1"/>
      <sheetName val="LINE_PALLET_BESI_1_(PATAN_A-B)1"/>
      <sheetName val="WSS_PALLET_BESI_(PER_MESIN)1"/>
      <sheetName val="M+1"/>
      <sheetName val="ORDER M"/>
      <sheetName val="PRIORITAS"/>
      <sheetName val="CRITERIA3"/>
      <sheetName val="Part_List_For_Incomplete_LOT"/>
      <sheetName val="Target380NX_"/>
      <sheetName val="P.2"/>
      <sheetName val="（別紙5-1）PP02簡素化"/>
      <sheetName val="ADJ - RATE"/>
      <sheetName val="BAG-2"/>
      <sheetName val="Bid_Sheet"/>
      <sheetName val="3. form Countermeasure"/>
      <sheetName val="日付"/>
      <sheetName val="YOSKA"/>
      <sheetName val="MAJ"/>
      <sheetName val="ADW"/>
      <sheetName val="PLANT1"/>
      <sheetName val="AHI"/>
      <sheetName val="Asalta"/>
      <sheetName val="DPM"/>
      <sheetName val="IPM"/>
      <sheetName val="METINDO"/>
      <sheetName val="NAMICOH"/>
      <sheetName val="PAMINDO"/>
      <sheetName val="SGS"/>
      <sheetName val="STEP"/>
      <sheetName val="Man_power34"/>
      <sheetName val="OEE__(2)34"/>
      <sheetName val="OEE_34"/>
      <sheetName val="dht_fix34"/>
      <sheetName val="taruna_sheet34"/>
      <sheetName val="Calendar_200634"/>
      <sheetName val="06-11-07_selasa34"/>
      <sheetName val="data_editing34"/>
      <sheetName val="HRD_Salary34"/>
      <sheetName val="MASTER_33"/>
      <sheetName val="____35"/>
      <sheetName val="F-1_F-234"/>
      <sheetName val="truck_capt33"/>
      <sheetName val="MARCH_APRIL__0333"/>
      <sheetName val="Draft_Vehicle_Format33"/>
      <sheetName val="ocean_voyage33"/>
      <sheetName val="Nov_'0233"/>
      <sheetName val="Parts_list_(060411)33"/>
      <sheetName val="Innova_List33"/>
      <sheetName val="BD_&amp;_EH_(DATA)33"/>
      <sheetName val="LVC_31RB33"/>
      <sheetName val="GROUP_A30"/>
      <sheetName val="Type_I30"/>
      <sheetName val="OTHERS_x62030"/>
      <sheetName val="Unit_Price_9630"/>
      <sheetName val="progress_FC29"/>
      <sheetName val="OEM_sum29"/>
      <sheetName val="YTD_sales29"/>
      <sheetName val="Link_List_OPL28"/>
      <sheetName val="STATUS_FOLLOWUP19"/>
      <sheetName val="Total_Problem_WQC_201419"/>
      <sheetName val="base_data19"/>
      <sheetName val="U38x_labels19"/>
      <sheetName val="mstr_L116"/>
      <sheetName val="1_3a92est16"/>
      <sheetName val="Data_216"/>
      <sheetName val="MARCH-APRIL__0314"/>
      <sheetName val="Deffered_Charges_14"/>
      <sheetName val="Schedule_PM14"/>
      <sheetName val="Part_List14"/>
      <sheetName val="ECI_ChekSHeet14"/>
      <sheetName val="Remaining_LPVV14"/>
      <sheetName val="List_Monren14"/>
      <sheetName val="training_forklift14"/>
      <sheetName val="Part_List_Compare_Scan___Plan14"/>
      <sheetName val="MATRIKS_NILAI_AFTER14"/>
      <sheetName val="PPM_rev114"/>
      <sheetName val="Line_214"/>
      <sheetName val="Actual_YTD14"/>
      <sheetName val="Costs_Savings14"/>
      <sheetName val="Currency_Rate11"/>
      <sheetName val="SPECIAL_DR650A_(AUG_17)_(4)10"/>
      <sheetName val="Working_Plan10"/>
      <sheetName val="dongia_(2)10"/>
      <sheetName val="THPDMoi__(2)10"/>
      <sheetName val="t-h_HA_THE10"/>
      <sheetName val="DON_GIA10"/>
      <sheetName val="CHITIET_VL-NC10"/>
      <sheetName val="CHITIET_VL-NC-TT_-1p10"/>
      <sheetName val="TH_XL10"/>
      <sheetName val="CHITIET_VL-NC-TT-3p10"/>
      <sheetName val="Bia_TQT10"/>
      <sheetName val="TONGKE3p_10"/>
      <sheetName val="KPVC-BD_10"/>
      <sheetName val="Inv__004310"/>
      <sheetName val="Inv__004410"/>
      <sheetName val="Inv__004510"/>
      <sheetName val="Inv__003910"/>
      <sheetName val="Inv__004210"/>
      <sheetName val="Inv__003810"/>
      <sheetName val="Inv__003310"/>
      <sheetName val="Inv__004610"/>
      <sheetName val="Mutasi_Stock_D99BO8"/>
      <sheetName val="SALES_TRACKER_CIBITUNG_-_20152"/>
      <sheetName val="SALES_TRACKER_NON_CIBITUNG2"/>
      <sheetName val="Part_List_For_Incomplete_LOT1"/>
      <sheetName val="Target380NX_1"/>
      <sheetName val="PACK_SPEC_MAGELANG"/>
      <sheetName val="_x000a__x0"/>
      <sheetName val="_x0"/>
      <sheetName val="393_N1"/>
      <sheetName val="913L_Part_List"/>
      <sheetName val="Master_MM"/>
      <sheetName val="List kategori"/>
      <sheetName val="OEE__(2)36"/>
      <sheetName val="OEE_36"/>
      <sheetName val="dht_fix36"/>
      <sheetName val="Man_power36"/>
      <sheetName val="taruna_sheet36"/>
      <sheetName val="Calendar_200636"/>
      <sheetName val="06-11-07_selasa36"/>
      <sheetName val="data_editing36"/>
      <sheetName val="HRD_Salary36"/>
      <sheetName val="____37"/>
      <sheetName val="F-1_F-236"/>
      <sheetName val="truck_capt35"/>
      <sheetName val="MASTER_35"/>
      <sheetName val="MARCH_APRIL__0335"/>
      <sheetName val="Draft_Vehicle_Format35"/>
      <sheetName val="ocean_voyage35"/>
      <sheetName val="Nov_'0235"/>
      <sheetName val="Parts_list_(060411)35"/>
      <sheetName val="BD_&amp;_EH_(DATA)35"/>
      <sheetName val="Innova_List35"/>
      <sheetName val="LVC_31RB35"/>
      <sheetName val="GROUP_A32"/>
      <sheetName val="Type_I32"/>
      <sheetName val="OTHERS_x62032"/>
      <sheetName val="Unit_Price_9632"/>
      <sheetName val="progress_FC31"/>
      <sheetName val="OEM_sum31"/>
      <sheetName val="YTD_sales31"/>
      <sheetName val="Link_List_OPL30"/>
      <sheetName val="STATUS_FOLLOWUP21"/>
      <sheetName val="Total_Problem_WQC_201421"/>
      <sheetName val="base_data21"/>
      <sheetName val="U38x_labels21"/>
      <sheetName val="mstr_L118"/>
      <sheetName val="1_3a92est18"/>
      <sheetName val="Data_218"/>
      <sheetName val="MARCH-APRIL__0316"/>
      <sheetName val="Deffered_Charges_16"/>
      <sheetName val="Schedule_PM16"/>
      <sheetName val="Part_List16"/>
      <sheetName val="ECI_ChekSHeet16"/>
      <sheetName val="Remaining_LPVV16"/>
      <sheetName val="List_Monren16"/>
      <sheetName val="training_forklift16"/>
      <sheetName val="Part_List_Compare_Scan___Plan16"/>
      <sheetName val="MATRIKS_NILAI_AFTER16"/>
      <sheetName val="PPM_rev116"/>
      <sheetName val="Line_216"/>
      <sheetName val="Actual_YTD16"/>
      <sheetName val="Costs_Savings16"/>
      <sheetName val="Currency_Rate13"/>
      <sheetName val="SPECIAL_DR650A_(AUG_17)_(4)12"/>
      <sheetName val="Working_Plan12"/>
      <sheetName val="dongia_(2)12"/>
      <sheetName val="THPDMoi__(2)12"/>
      <sheetName val="t-h_HA_THE12"/>
      <sheetName val="DON_GIA12"/>
      <sheetName val="CHITIET_VL-NC12"/>
      <sheetName val="CHITIET_VL-NC-TT_-1p12"/>
      <sheetName val="TH_XL12"/>
      <sheetName val="CHITIET_VL-NC-TT-3p12"/>
      <sheetName val="Bia_TQT12"/>
      <sheetName val="TONGKE3p_12"/>
      <sheetName val="KPVC-BD_12"/>
      <sheetName val="Inv__004312"/>
      <sheetName val="Inv__004412"/>
      <sheetName val="Inv__004512"/>
      <sheetName val="Inv__003912"/>
      <sheetName val="Inv__004212"/>
      <sheetName val="Inv__003812"/>
      <sheetName val="Inv__003312"/>
      <sheetName val="Inv__004612"/>
      <sheetName val="Mutasi_Stock_D99BO10"/>
      <sheetName val="SALES_TRACKER_CIBITUNG_-_20154"/>
      <sheetName val="SALES_TRACKER_NON_CIBITUNG4"/>
      <sheetName val="Macro_3"/>
      <sheetName val="Seg_history_by_BT3"/>
      <sheetName val="HP_evol_by_seg3"/>
      <sheetName val="Financial_Highlights3"/>
      <sheetName val="Breakdown_KPI3"/>
      <sheetName val="Avensis+d_seg__in_&amp;_out_of_UK+3"/>
      <sheetName val="ƒƒCƒ“‰æ–Ê__x005f_x0015__Op3"/>
      <sheetName val="CæÊ__x005f_x0015__Op3"/>
      <sheetName val="メイン画面__x005f_x0015__Op3"/>
      <sheetName val="Net_Price_Position_-_Sheet_13"/>
      <sheetName val="ƒƒCƒ“‰æ–Ê__x005f_x005f_x005f_x0015__Op3"/>
      <sheetName val="CæÊ__x005f_x005f_x005f_x0015__Op3"/>
      <sheetName val="メイン画面__x005f_x005f_x005f_x0015__Op3"/>
      <sheetName val="REKAP_OMZET_KAPAL3"/>
      <sheetName val="TL_Karawang_Yard3"/>
      <sheetName val="LINE_PALLET_BESI_1_(PATAN_A-B)3"/>
      <sheetName val="WSS_PALLET_BESI_(PER_MESIN)3"/>
      <sheetName val="Part_List_For_Incomplete_LOT3"/>
      <sheetName val="Target380NX_3"/>
      <sheetName val="PACK_SPEC_MAGELANG1"/>
      <sheetName val="393_N2"/>
      <sheetName val="913L_Part_List1"/>
      <sheetName val="Master_MM1"/>
      <sheetName val="_x000a__2"/>
      <sheetName val="__x000a_2"/>
      <sheetName val="KPI_Process1"/>
      <sheetName val="Sub_KPI_(2)1"/>
      <sheetName val="MAIN_KPI_1"/>
      <sheetName val="OEE__(2)35"/>
      <sheetName val="OEE_35"/>
      <sheetName val="dht_fix35"/>
      <sheetName val="Man_power35"/>
      <sheetName val="taruna_sheet35"/>
      <sheetName val="Calendar_200635"/>
      <sheetName val="06-11-07_selasa35"/>
      <sheetName val="data_editing35"/>
      <sheetName val="HRD_Salary35"/>
      <sheetName val="____36"/>
      <sheetName val="F-1_F-235"/>
      <sheetName val="truck_capt34"/>
      <sheetName val="MASTER_34"/>
      <sheetName val="MARCH_APRIL__0334"/>
      <sheetName val="Draft_Vehicle_Format34"/>
      <sheetName val="ocean_voyage34"/>
      <sheetName val="Nov_'0234"/>
      <sheetName val="Parts_list_(060411)34"/>
      <sheetName val="BD_&amp;_EH_(DATA)34"/>
      <sheetName val="Innova_List34"/>
      <sheetName val="LVC_31RB34"/>
      <sheetName val="GROUP_A31"/>
      <sheetName val="Type_I31"/>
      <sheetName val="OTHERS_x62031"/>
      <sheetName val="Unit_Price_9631"/>
      <sheetName val="progress_FC30"/>
      <sheetName val="OEM_sum30"/>
      <sheetName val="YTD_sales30"/>
      <sheetName val="Link_List_OPL29"/>
      <sheetName val="STATUS_FOLLOWUP20"/>
      <sheetName val="Total_Problem_WQC_201420"/>
      <sheetName val="base_data20"/>
      <sheetName val="U38x_labels20"/>
      <sheetName val="mstr_L117"/>
      <sheetName val="1_3a92est17"/>
      <sheetName val="Data_217"/>
      <sheetName val="MARCH-APRIL__0315"/>
      <sheetName val="Deffered_Charges_15"/>
      <sheetName val="Schedule_PM15"/>
      <sheetName val="Part_List15"/>
      <sheetName val="ECI_ChekSHeet15"/>
      <sheetName val="Remaining_LPVV15"/>
      <sheetName val="List_Monren15"/>
      <sheetName val="training_forklift15"/>
      <sheetName val="Part_List_Compare_Scan___Plan15"/>
      <sheetName val="MATRIKS_NILAI_AFTER15"/>
      <sheetName val="PPM_rev115"/>
      <sheetName val="Line_215"/>
      <sheetName val="Actual_YTD15"/>
      <sheetName val="Costs_Savings15"/>
      <sheetName val="Currency_Rate12"/>
      <sheetName val="SPECIAL_DR650A_(AUG_17)_(4)11"/>
      <sheetName val="Working_Plan11"/>
      <sheetName val="dongia_(2)11"/>
      <sheetName val="THPDMoi__(2)11"/>
      <sheetName val="t-h_HA_THE11"/>
      <sheetName val="DON_GIA11"/>
      <sheetName val="CHITIET_VL-NC11"/>
      <sheetName val="CHITIET_VL-NC-TT_-1p11"/>
      <sheetName val="TH_XL11"/>
      <sheetName val="CHITIET_VL-NC-TT-3p11"/>
      <sheetName val="Bia_TQT11"/>
      <sheetName val="TONGKE3p_11"/>
      <sheetName val="KPVC-BD_11"/>
      <sheetName val="Inv__004311"/>
      <sheetName val="Inv__004411"/>
      <sheetName val="Inv__004511"/>
      <sheetName val="Inv__003911"/>
      <sheetName val="Inv__004211"/>
      <sheetName val="Inv__003811"/>
      <sheetName val="Inv__003311"/>
      <sheetName val="Inv__004611"/>
      <sheetName val="Mutasi_Stock_D99BO9"/>
      <sheetName val="SALES_TRACKER_CIBITUNG_-_20153"/>
      <sheetName val="SALES_TRACKER_NON_CIBITUNG3"/>
      <sheetName val="Macro_2"/>
      <sheetName val="Seg_history_by_BT2"/>
      <sheetName val="HP_evol_by_seg2"/>
      <sheetName val="Financial_Highlights2"/>
      <sheetName val="Breakdown_KPI2"/>
      <sheetName val="Avensis+d_seg__in_&amp;_out_of_UK+2"/>
      <sheetName val="ƒƒCƒ“‰æ–Ê__x005f_x0015__Op2"/>
      <sheetName val="CæÊ__x005f_x0015__Op2"/>
      <sheetName val="メイン画面__x005f_x0015__Op2"/>
      <sheetName val="Net_Price_Position_-_Sheet_12"/>
      <sheetName val="ƒƒCƒ“‰æ–Ê__x005f_x005f_x005f_x0015__Op2"/>
      <sheetName val="CæÊ__x005f_x005f_x005f_x0015__Op2"/>
      <sheetName val="メイン画面__x005f_x005f_x005f_x0015__Op2"/>
      <sheetName val="REKAP_OMZET_KAPAL2"/>
      <sheetName val="TL_Karawang_Yard2"/>
      <sheetName val="LINE_PALLET_BESI_1_(PATAN_A-B)2"/>
      <sheetName val="WSS_PALLET_BESI_(PER_MESIN)2"/>
      <sheetName val="Part_List_For_Incomplete_LOT2"/>
      <sheetName val="Target380NX_2"/>
      <sheetName val="_x000a__1"/>
      <sheetName val="__x000a_1"/>
      <sheetName val="KPI_Process"/>
      <sheetName val="Sub_KPI_(2)"/>
      <sheetName val="MAIN_KPI_"/>
      <sheetName val="_x000a_ "/>
      <sheetName val=" _x000a_"/>
      <sheetName val="Q_Charts"/>
      <sheetName val="A_Charts"/>
      <sheetName val="Q_A1"/>
      <sheetName val="Q_A2"/>
      <sheetName val="Q_BS"/>
      <sheetName val="Q_CF"/>
      <sheetName val="Q_PL"/>
      <sheetName val="Q_PR"/>
      <sheetName val="Text"/>
      <sheetName val="Calc"/>
      <sheetName val="M_C"/>
      <sheetName val="45_A"/>
      <sheetName val="Quik"/>
      <sheetName val="Front"/>
      <sheetName val="Sens"/>
      <sheetName val="Upgrade"/>
      <sheetName val="事務所引越見積書"/>
      <sheetName val="????? _x0015_ Op"/>
      <sheetName val="OEE__(2)2_x0010_"/>
      <sheetName val="List"/>
      <sheetName val="January"/>
      <sheetName val="_____ _x0015_ Op"/>
      <sheetName val="__x0"/>
      <sheetName val="__2"/>
      <sheetName val="__1"/>
      <sheetName val="_ "/>
      <sheetName val=" _"/>
      <sheetName val="WBS"/>
      <sheetName val="work"/>
      <sheetName val="データブロックの各ヘッダサイズ"/>
      <sheetName val="CSM with CKD"/>
      <sheetName val="00下期DBﾍﾞｰｽ"/>
      <sheetName val="生産日報"/>
      <sheetName val="415T原"/>
      <sheetName val="FAN(120W)"/>
      <sheetName val="表紙"/>
      <sheetName val="Data - Sumatera"/>
      <sheetName val="愛知製鋼"/>
      <sheetName val="CIPA"/>
      <sheetName val="マスター"/>
      <sheetName val="1195 B1"/>
      <sheetName val="Result"/>
      <sheetName val="MAT"/>
      <sheetName val="OEE__(2)37"/>
      <sheetName val="OEE_37"/>
      <sheetName val="dht_fix37"/>
      <sheetName val="Man_power37"/>
      <sheetName val="taruna_sheet37"/>
      <sheetName val="Calendar_200637"/>
      <sheetName val="06-11-07_selasa37"/>
      <sheetName val="data_editing37"/>
      <sheetName val="HRD_Salary37"/>
      <sheetName val="____38"/>
      <sheetName val="F-1_F-237"/>
      <sheetName val="MASTER_36"/>
      <sheetName val="truck_capt36"/>
      <sheetName val="MARCH_APRIL__0336"/>
      <sheetName val="Draft_Vehicle_Format36"/>
      <sheetName val="ocean_voyage36"/>
      <sheetName val="Nov_'0236"/>
      <sheetName val="Parts_list_(060411)36"/>
      <sheetName val="Innova_List36"/>
      <sheetName val="BD_&amp;_EH_(DATA)36"/>
      <sheetName val="LVC_31RB36"/>
      <sheetName val="Type_I33"/>
      <sheetName val="GROUP_A33"/>
      <sheetName val="Unit_Price_9633"/>
      <sheetName val="progress_FC32"/>
      <sheetName val="OEM_sum32"/>
      <sheetName val="YTD_sales32"/>
      <sheetName val="OTHERS_x62033"/>
      <sheetName val="Link_List_OPL31"/>
      <sheetName val="STATUS_FOLLOWUP22"/>
      <sheetName val="Total_Problem_WQC_201422"/>
      <sheetName val="base_data22"/>
      <sheetName val="U38x_labels22"/>
      <sheetName val="mstr_L119"/>
      <sheetName val="1_3a92est19"/>
      <sheetName val="Data_219"/>
      <sheetName val="MARCH-APRIL__0317"/>
      <sheetName val="Deffered_Charges_17"/>
      <sheetName val="Schedule_PM17"/>
      <sheetName val="Part_List17"/>
      <sheetName val="ECI_ChekSHeet17"/>
      <sheetName val="Remaining_LPVV17"/>
      <sheetName val="List_Monren17"/>
      <sheetName val="training_forklift17"/>
      <sheetName val="Part_List_Compare_Scan___Plan17"/>
      <sheetName val="MATRIKS_NILAI_AFTER17"/>
      <sheetName val="PPM_rev117"/>
      <sheetName val="Line_217"/>
      <sheetName val="Actual_YTD17"/>
      <sheetName val="Costs_Savings17"/>
      <sheetName val="Currency_Rate14"/>
      <sheetName val="SPECIAL_DR650A_(AUG_17)_(4)13"/>
      <sheetName val="Working_Plan13"/>
      <sheetName val="dongia_(2)13"/>
      <sheetName val="THPDMoi__(2)13"/>
      <sheetName val="t-h_HA_THE13"/>
      <sheetName val="DON_GIA13"/>
      <sheetName val="CHITIET_VL-NC13"/>
      <sheetName val="CHITIET_VL-NC-TT_-1p13"/>
      <sheetName val="TH_XL13"/>
      <sheetName val="CHITIET_VL-NC-TT-3p13"/>
      <sheetName val="Bia_TQT13"/>
      <sheetName val="TONGKE3p_13"/>
      <sheetName val="KPVC-BD_13"/>
      <sheetName val="Inv__004313"/>
      <sheetName val="Inv__004413"/>
      <sheetName val="Inv__004513"/>
      <sheetName val="Inv__003913"/>
      <sheetName val="Inv__004213"/>
      <sheetName val="Inv__003813"/>
      <sheetName val="Inv__003313"/>
      <sheetName val="Inv__004613"/>
      <sheetName val="Mutasi_Stock_D99BO11"/>
      <sheetName val="SALES_TRACKER_CIBITUNG_-_20155"/>
      <sheetName val="SALES_TRACKER_NON_CIBITUNG5"/>
      <sheetName val="Macro_4"/>
      <sheetName val="Seg_history_by_BT4"/>
      <sheetName val="HP_evol_by_seg4"/>
      <sheetName val="Financial_Highlights4"/>
      <sheetName val="Breakdown_KPI4"/>
      <sheetName val="Avensis+d_seg__in_&amp;_out_of_UK+4"/>
      <sheetName val="ƒƒCƒ“‰æ–Ê__x005f_x0015__Op4"/>
      <sheetName val="CæÊ__x005f_x0015__Op4"/>
      <sheetName val="メイン画面__x005f_x0015__Op4"/>
      <sheetName val="Net_Price_Position_-_Sheet_14"/>
      <sheetName val="ƒƒCƒ“‰æ–Ê__x005f_x005f_x005f_x0015__Op4"/>
      <sheetName val="CæÊ__x005f_x005f_x005f_x0015__Op4"/>
      <sheetName val="メイン画面__x005f_x005f_x005f_x0015__Op4"/>
      <sheetName val="REKAP_OMZET_KAPAL4"/>
      <sheetName val="TL_Karawang_Yard4"/>
      <sheetName val="LINE_PALLET_BESI_1_(PATAN_A-B)4"/>
      <sheetName val="WSS_PALLET_BESI_(PER_MESIN)4"/>
      <sheetName val="Part_List_For_Incomplete_LOT4"/>
      <sheetName val="Target380NX_4"/>
      <sheetName val="PACK_SPEC_MAGELANG2"/>
      <sheetName val="393_N3"/>
      <sheetName val="913L_Part_List2"/>
      <sheetName val="Master_MM2"/>
      <sheetName val="KPI_Process2"/>
      <sheetName val="Sub_KPI_(2)2"/>
      <sheetName val="MAIN_KPI_2"/>
      <sheetName val="ORDER_M"/>
      <sheetName val="List_kategori"/>
      <sheetName val="_x000a__3"/>
      <sheetName val="__x000a_3"/>
      <sheetName val="P_2"/>
      <sheetName val="ADJ_-_RATE"/>
      <sheetName val="3__form_Countermeasure"/>
      <sheetName val="Man_power38"/>
      <sheetName val="OEE__(2)38"/>
      <sheetName val="OEE_38"/>
      <sheetName val="dht_fix38"/>
      <sheetName val="taruna_sheet38"/>
      <sheetName val="Calendar_200638"/>
      <sheetName val="06-11-07_selasa38"/>
      <sheetName val="data_editing38"/>
      <sheetName val="HRD_Salary38"/>
      <sheetName val="MASTER_37"/>
      <sheetName val="____39"/>
      <sheetName val="F-1_F-238"/>
      <sheetName val="truck_capt37"/>
      <sheetName val="MARCH_APRIL__0337"/>
      <sheetName val="Draft_Vehicle_Format37"/>
      <sheetName val="ocean_voyage37"/>
      <sheetName val="Nov_'0237"/>
      <sheetName val="Parts_list_(060411)37"/>
      <sheetName val="Innova_List37"/>
      <sheetName val="BD_&amp;_EH_(DATA)37"/>
      <sheetName val="LVC_31RB37"/>
      <sheetName val="GROUP_A34"/>
      <sheetName val="Type_I34"/>
      <sheetName val="OTHERS_x62034"/>
      <sheetName val="Unit_Price_9634"/>
      <sheetName val="progress_FC33"/>
      <sheetName val="OEM_sum33"/>
      <sheetName val="YTD_sales33"/>
      <sheetName val="Link_List_OPL32"/>
      <sheetName val="STATUS_FOLLOWUP23"/>
      <sheetName val="Total_Problem_WQC_201423"/>
      <sheetName val="base_data23"/>
      <sheetName val="U38x_labels23"/>
      <sheetName val="mstr_L120"/>
      <sheetName val="1_3a92est20"/>
      <sheetName val="Data_220"/>
      <sheetName val="MARCH-APRIL__0318"/>
      <sheetName val="Deffered_Charges_18"/>
      <sheetName val="Schedule_PM18"/>
      <sheetName val="Part_List18"/>
      <sheetName val="ECI_ChekSHeet18"/>
      <sheetName val="Remaining_LPVV18"/>
      <sheetName val="List_Monren18"/>
      <sheetName val="training_forklift18"/>
      <sheetName val="Part_List_Compare_Scan___Plan18"/>
      <sheetName val="MATRIKS_NILAI_AFTER18"/>
      <sheetName val="PPM_rev118"/>
      <sheetName val="Line_218"/>
      <sheetName val="Actual_YTD18"/>
      <sheetName val="Costs_Savings18"/>
      <sheetName val="Currency_Rate15"/>
      <sheetName val="Working_Plan14"/>
      <sheetName val="SPECIAL_DR650A_(AUG_17)_(4)14"/>
      <sheetName val="Inv__004314"/>
      <sheetName val="Inv__004414"/>
      <sheetName val="Inv__004514"/>
      <sheetName val="Inv__003914"/>
      <sheetName val="Inv__004214"/>
      <sheetName val="Inv__003814"/>
      <sheetName val="Inv__003314"/>
      <sheetName val="Inv__004614"/>
      <sheetName val="dongia_(2)14"/>
      <sheetName val="THPDMoi__(2)14"/>
      <sheetName val="t-h_HA_THE14"/>
      <sheetName val="DON_GIA14"/>
      <sheetName val="CHITIET_VL-NC14"/>
      <sheetName val="CHITIET_VL-NC-TT_-1p14"/>
      <sheetName val="TH_XL14"/>
      <sheetName val="CHITIET_VL-NC-TT-3p14"/>
      <sheetName val="Bia_TQT14"/>
      <sheetName val="TONGKE3p_14"/>
      <sheetName val="KPVC-BD_14"/>
      <sheetName val="Mutasi_Stock_D99BO12"/>
      <sheetName val="SALES_TRACKER_CIBITUNG_-_20156"/>
      <sheetName val="SALES_TRACKER_NON_CIBITUNG6"/>
      <sheetName val="Macro_5"/>
      <sheetName val="Seg_history_by_BT5"/>
      <sheetName val="HP_evol_by_seg5"/>
      <sheetName val="Financial_Highlights5"/>
      <sheetName val="Breakdown_KPI5"/>
      <sheetName val="Avensis+d_seg__in_&amp;_out_of_UK+5"/>
      <sheetName val="ƒƒCƒ“‰æ–Ê__x005f_x0015__Op5"/>
      <sheetName val="CæÊ__x005f_x0015__Op5"/>
      <sheetName val="メイン画面__x005f_x0015__Op5"/>
      <sheetName val="Net_Price_Position_-_Sheet_15"/>
      <sheetName val="ƒƒCƒ“‰æ–Ê__x005f_x005f_x005f_x0015__Op5"/>
      <sheetName val="CæÊ__x005f_x005f_x005f_x0015__Op5"/>
      <sheetName val="メイン画面__x005f_x005f_x005f_x0015__Op5"/>
      <sheetName val="REKAP_OMZET_KAPAL5"/>
      <sheetName val="TL_Karawang_Yard5"/>
      <sheetName val="LINE_PALLET_BESI_1_(PATAN_A-B)5"/>
      <sheetName val="WSS_PALLET_BESI_(PER_MESIN)5"/>
      <sheetName val="Part_List_For_Incomplete_LOT5"/>
      <sheetName val="Target380NX_5"/>
      <sheetName val="PACK_SPEC_MAGELANG3"/>
      <sheetName val="393_N4"/>
      <sheetName val="913L_Part_List3"/>
      <sheetName val="Master_MM3"/>
      <sheetName val="_x000a__5"/>
      <sheetName val="__x000a_5"/>
      <sheetName val="KPI_Process3"/>
      <sheetName val="Sub_KPI_(2)3"/>
      <sheetName val="MAIN_KPI_3"/>
      <sheetName val="ORDER_M1"/>
      <sheetName val="List_kategori1"/>
      <sheetName val="_x000a__4"/>
      <sheetName val="__x000a_4"/>
      <sheetName val="P_21"/>
      <sheetName val="Man_power39"/>
      <sheetName val="OEE__(2)39"/>
      <sheetName val="OEE_39"/>
      <sheetName val="dht_fix39"/>
      <sheetName val="taruna_sheet39"/>
      <sheetName val="Calendar_200639"/>
      <sheetName val="06-11-07_selasa39"/>
      <sheetName val="data_editing39"/>
      <sheetName val="HRD_Salary39"/>
      <sheetName val="MASTER_38"/>
      <sheetName val="____40"/>
      <sheetName val="F-1_F-239"/>
      <sheetName val="truck_capt38"/>
      <sheetName val="MARCH_APRIL__0338"/>
      <sheetName val="Draft_Vehicle_Format38"/>
      <sheetName val="ocean_voyage38"/>
      <sheetName val="Nov_'0238"/>
      <sheetName val="Parts_list_(060411)38"/>
      <sheetName val="Innova_List38"/>
      <sheetName val="BD_&amp;_EH_(DATA)38"/>
      <sheetName val="LVC_31RB38"/>
      <sheetName val="GROUP_A35"/>
      <sheetName val="Type_I35"/>
      <sheetName val="OTHERS_x62035"/>
      <sheetName val="Unit_Price_9635"/>
      <sheetName val="progress_FC34"/>
      <sheetName val="OEM_sum34"/>
      <sheetName val="YTD_sales34"/>
      <sheetName val="Link_List_OPL33"/>
      <sheetName val="STATUS_FOLLOWUP24"/>
      <sheetName val="Total_Problem_WQC_201424"/>
      <sheetName val="base_data24"/>
      <sheetName val="U38x_labels24"/>
      <sheetName val="mstr_L121"/>
      <sheetName val="1_3a92est21"/>
      <sheetName val="Data_221"/>
      <sheetName val="MARCH-APRIL__0319"/>
      <sheetName val="Deffered_Charges_19"/>
      <sheetName val="Schedule_PM19"/>
      <sheetName val="Part_List19"/>
      <sheetName val="ECI_ChekSHeet19"/>
      <sheetName val="Remaining_LPVV19"/>
      <sheetName val="List_Monren19"/>
      <sheetName val="training_forklift19"/>
      <sheetName val="Part_List_Compare_Scan___Plan19"/>
      <sheetName val="MATRIKS_NILAI_AFTER19"/>
      <sheetName val="PPM_rev119"/>
      <sheetName val="Line_219"/>
      <sheetName val="Actual_YTD19"/>
      <sheetName val="Costs_Savings19"/>
      <sheetName val="Currency_Rate16"/>
      <sheetName val="Working_Plan15"/>
      <sheetName val="SPECIAL_DR650A_(AUG_17)_(4)15"/>
      <sheetName val="Inv__004315"/>
      <sheetName val="Inv__004415"/>
      <sheetName val="Inv__004515"/>
      <sheetName val="Inv__003915"/>
      <sheetName val="Inv__004215"/>
      <sheetName val="Inv__003815"/>
      <sheetName val="Inv__003315"/>
      <sheetName val="Inv__004615"/>
      <sheetName val="dongia_(2)15"/>
      <sheetName val="THPDMoi__(2)15"/>
      <sheetName val="t-h_HA_THE15"/>
      <sheetName val="DON_GIA15"/>
      <sheetName val="CHITIET_VL-NC15"/>
      <sheetName val="CHITIET_VL-NC-TT_-1p15"/>
      <sheetName val="TH_XL15"/>
      <sheetName val="CHITIET_VL-NC-TT-3p15"/>
      <sheetName val="Bia_TQT15"/>
      <sheetName val="TONGKE3p_15"/>
      <sheetName val="KPVC-BD_15"/>
      <sheetName val="Mutasi_Stock_D99BO13"/>
      <sheetName val="SALES_TRACKER_CIBITUNG_-_20157"/>
      <sheetName val="SALES_TRACKER_NON_CIBITUNG7"/>
      <sheetName val="Macro_6"/>
      <sheetName val="Seg_history_by_BT6"/>
      <sheetName val="HP_evol_by_seg6"/>
      <sheetName val="Financial_Highlights6"/>
      <sheetName val="Breakdown_KPI6"/>
      <sheetName val="Avensis+d_seg__in_&amp;_out_of_UK+6"/>
      <sheetName val="ƒƒCƒ“‰æ–Ê__x005f_x0015__Op6"/>
      <sheetName val="CæÊ__x005f_x0015__Op6"/>
      <sheetName val="メイン画面__x005f_x0015__Op6"/>
      <sheetName val="Net_Price_Position_-_Sheet_16"/>
      <sheetName val="ƒƒCƒ“‰æ–Ê__x005f_x005f_x005f_x0015__Op6"/>
      <sheetName val="CæÊ__x005f_x005f_x005f_x0015__Op6"/>
      <sheetName val="メイン画面__x005f_x005f_x005f_x0015__Op6"/>
      <sheetName val="REKAP_OMZET_KAPAL6"/>
      <sheetName val="TL_Karawang_Yard6"/>
      <sheetName val="LINE_PALLET_BESI_1_(PATAN_A-B)6"/>
      <sheetName val="WSS_PALLET_BESI_(PER_MESIN)6"/>
      <sheetName val="Part_List_For_Incomplete_LOT6"/>
      <sheetName val="Target380NX_6"/>
      <sheetName val="PACK_SPEC_MAGELANG4"/>
      <sheetName val="393_N5"/>
      <sheetName val="913L_Part_List4"/>
      <sheetName val="Master_MM4"/>
      <sheetName val="_x000a__6"/>
      <sheetName val="__x000a_6"/>
      <sheetName val="KPI_Process4"/>
      <sheetName val="Sub_KPI_(2)4"/>
      <sheetName val="MAIN_KPI_4"/>
      <sheetName val="ORDER_M2"/>
      <sheetName val="List_kategori2"/>
      <sheetName val="P_22"/>
      <sheetName val="ADJ_-_RATE1"/>
      <sheetName val="3__form_Countermeasure1"/>
      <sheetName val="Man_power40"/>
      <sheetName val="OEE__(2)40"/>
      <sheetName val="OEE_40"/>
      <sheetName val="dht_fix40"/>
      <sheetName val="taruna_sheet40"/>
      <sheetName val="Calendar_200640"/>
      <sheetName val="06-11-07_selasa40"/>
      <sheetName val="data_editing40"/>
      <sheetName val="HRD_Salary40"/>
      <sheetName val="MASTER_39"/>
      <sheetName val="____41"/>
      <sheetName val="F-1_F-240"/>
      <sheetName val="truck_capt39"/>
      <sheetName val="MARCH_APRIL__0339"/>
      <sheetName val="Draft_Vehicle_Format39"/>
      <sheetName val="ocean_voyage39"/>
      <sheetName val="Nov_'0239"/>
      <sheetName val="Parts_list_(060411)39"/>
      <sheetName val="Innova_List39"/>
      <sheetName val="BD_&amp;_EH_(DATA)39"/>
      <sheetName val="LVC_31RB39"/>
      <sheetName val="GROUP_A36"/>
      <sheetName val="Type_I36"/>
      <sheetName val="OTHERS_x62036"/>
      <sheetName val="Unit_Price_9636"/>
      <sheetName val="progress_FC35"/>
      <sheetName val="OEM_sum35"/>
      <sheetName val="YTD_sales35"/>
      <sheetName val="Link_List_OPL34"/>
      <sheetName val="STATUS_FOLLOWUP25"/>
      <sheetName val="Total_Problem_WQC_201425"/>
      <sheetName val="base_data25"/>
      <sheetName val="U38x_labels25"/>
      <sheetName val="mstr_L122"/>
      <sheetName val="1_3a92est22"/>
      <sheetName val="Data_222"/>
      <sheetName val="MARCH-APRIL__0320"/>
      <sheetName val="Deffered_Charges_20"/>
      <sheetName val="Schedule_PM20"/>
      <sheetName val="Part_List20"/>
      <sheetName val="ECI_ChekSHeet20"/>
      <sheetName val="Remaining_LPVV20"/>
      <sheetName val="List_Monren20"/>
      <sheetName val="training_forklift20"/>
      <sheetName val="Part_List_Compare_Scan___Plan20"/>
      <sheetName val="MATRIKS_NILAI_AFTER20"/>
      <sheetName val="PPM_rev120"/>
      <sheetName val="Line_220"/>
      <sheetName val="Actual_YTD20"/>
      <sheetName val="Costs_Savings20"/>
      <sheetName val="Currency_Rate17"/>
      <sheetName val="Working_Plan16"/>
      <sheetName val="SPECIAL_DR650A_(AUG_17)_(4)16"/>
      <sheetName val="Inv__004316"/>
      <sheetName val="Inv__004416"/>
      <sheetName val="Inv__004516"/>
      <sheetName val="Inv__003916"/>
      <sheetName val="Inv__004216"/>
      <sheetName val="Inv__003816"/>
      <sheetName val="Inv__003316"/>
      <sheetName val="Inv__004616"/>
      <sheetName val="dongia_(2)16"/>
      <sheetName val="THPDMoi__(2)16"/>
      <sheetName val="t-h_HA_THE16"/>
      <sheetName val="DON_GIA16"/>
      <sheetName val="CHITIET_VL-NC16"/>
      <sheetName val="CHITIET_VL-NC-TT_-1p16"/>
      <sheetName val="TH_XL16"/>
      <sheetName val="CHITIET_VL-NC-TT-3p16"/>
      <sheetName val="Bia_TQT16"/>
      <sheetName val="TONGKE3p_16"/>
      <sheetName val="KPVC-BD_16"/>
      <sheetName val="Mutasi_Stock_D99BO14"/>
      <sheetName val="SALES_TRACKER_CIBITUNG_-_20158"/>
      <sheetName val="SALES_TRACKER_NON_CIBITUNG8"/>
      <sheetName val="Macro_7"/>
      <sheetName val="Seg_history_by_BT7"/>
      <sheetName val="HP_evol_by_seg7"/>
      <sheetName val="Financial_Highlights7"/>
      <sheetName val="Breakdown_KPI7"/>
      <sheetName val="Avensis+d_seg__in_&amp;_out_of_UK+7"/>
      <sheetName val="ƒƒCƒ“‰æ–Ê__x005f_x0015__Op7"/>
      <sheetName val="CæÊ__x005f_x0015__Op7"/>
      <sheetName val="メイン画面__x005f_x0015__Op7"/>
      <sheetName val="Net_Price_Position_-_Sheet_17"/>
      <sheetName val="ƒƒCƒ“‰æ–Ê__x005f_x005f_x005f_x0015__Op7"/>
      <sheetName val="CæÊ__x005f_x005f_x005f_x0015__Op7"/>
      <sheetName val="メイン画面__x005f_x005f_x005f_x0015__Op7"/>
      <sheetName val="REKAP_OMZET_KAPAL7"/>
      <sheetName val="TL_Karawang_Yard7"/>
      <sheetName val="LINE_PALLET_BESI_1_(PATAN_A-B)7"/>
      <sheetName val="WSS_PALLET_BESI_(PER_MESIN)7"/>
      <sheetName val="Part_List_For_Incomplete_LOT7"/>
      <sheetName val="Target380NX_7"/>
      <sheetName val="PACK_SPEC_MAGELANG5"/>
      <sheetName val="393_N6"/>
      <sheetName val="913L_Part_List5"/>
      <sheetName val="Master_MM5"/>
      <sheetName val="_x000a__7"/>
      <sheetName val="__x000a_7"/>
      <sheetName val="KPI_Process5"/>
      <sheetName val="Sub_KPI_(2)5"/>
      <sheetName val="MAIN_KPI_5"/>
      <sheetName val="ORDER_M3"/>
      <sheetName val="List_kategori3"/>
      <sheetName val="P_23"/>
      <sheetName val="ADJ_-_RATE2"/>
      <sheetName val="3__form_Countermeasure2"/>
      <sheetName val="OEE__(2)41"/>
      <sheetName val="OEE_41"/>
      <sheetName val="dht_fix41"/>
      <sheetName val="Man_power41"/>
      <sheetName val="taruna_sheet41"/>
      <sheetName val="Calendar_200641"/>
      <sheetName val="06-11-07_selasa41"/>
      <sheetName val="data_editing41"/>
      <sheetName val="HRD_Salary41"/>
      <sheetName val="____42"/>
      <sheetName val="F-1_F-241"/>
      <sheetName val="MARCH_APRIL__0340"/>
      <sheetName val="Draft_Vehicle_Format40"/>
      <sheetName val="MASTER_40"/>
      <sheetName val="truck_capt40"/>
      <sheetName val="ocean_voyage40"/>
      <sheetName val="Nov_'0240"/>
      <sheetName val="Innova_List40"/>
      <sheetName val="Parts_list_(060411)40"/>
      <sheetName val="BD_&amp;_EH_(DATA)40"/>
      <sheetName val="LVC_31RB40"/>
      <sheetName val="GROUP_A37"/>
      <sheetName val="Type_I37"/>
      <sheetName val="Unit_Price_9637"/>
      <sheetName val="progress_FC36"/>
      <sheetName val="OEM_sum36"/>
      <sheetName val="YTD_sales36"/>
      <sheetName val="OTHERS_x62037"/>
      <sheetName val="Link_List_OPL35"/>
      <sheetName val="STATUS_FOLLOWUP26"/>
      <sheetName val="Total_Problem_WQC_201426"/>
      <sheetName val="base_data26"/>
      <sheetName val="U38x_labels26"/>
      <sheetName val="mstr_L123"/>
      <sheetName val="1_3a92est23"/>
      <sheetName val="Data_223"/>
      <sheetName val="MARCH-APRIL__0321"/>
      <sheetName val="Deffered_Charges_21"/>
      <sheetName val="Schedule_PM21"/>
      <sheetName val="Part_List21"/>
      <sheetName val="ECI_ChekSHeet21"/>
      <sheetName val="Remaining_LPVV21"/>
      <sheetName val="List_Monren21"/>
      <sheetName val="training_forklift21"/>
      <sheetName val="Part_List_Compare_Scan___Plan21"/>
      <sheetName val="MATRIKS_NILAI_AFTER21"/>
      <sheetName val="PPM_rev121"/>
      <sheetName val="Line_221"/>
      <sheetName val="Actual_YTD21"/>
      <sheetName val="Costs_Savings21"/>
      <sheetName val="Currency_Rate18"/>
      <sheetName val="Working_Plan17"/>
      <sheetName val="SPECIAL_DR650A_(AUG_17)_(4)17"/>
      <sheetName val="Inv__004317"/>
      <sheetName val="Inv__004417"/>
      <sheetName val="Inv__004517"/>
      <sheetName val="Inv__003917"/>
      <sheetName val="Inv__004217"/>
      <sheetName val="Inv__003817"/>
      <sheetName val="Inv__003317"/>
      <sheetName val="Inv__004617"/>
      <sheetName val="dongia_(2)17"/>
      <sheetName val="THPDMoi__(2)17"/>
      <sheetName val="t-h_HA_THE17"/>
      <sheetName val="DON_GIA17"/>
      <sheetName val="CHITIET_VL-NC17"/>
      <sheetName val="CHITIET_VL-NC-TT_-1p17"/>
      <sheetName val="TH_XL17"/>
      <sheetName val="CHITIET_VL-NC-TT-3p17"/>
      <sheetName val="Bia_TQT17"/>
      <sheetName val="TONGKE3p_17"/>
      <sheetName val="KPVC-BD_17"/>
      <sheetName val="Mutasi_Stock_D99BO15"/>
      <sheetName val="SALES_TRACKER_CIBITUNG_-_20159"/>
      <sheetName val="SALES_TRACKER_NON_CIBITUNG9"/>
      <sheetName val="Macro_8"/>
      <sheetName val="Seg_history_by_BT8"/>
      <sheetName val="HP_evol_by_seg8"/>
      <sheetName val="Financial_Highlights8"/>
      <sheetName val="Breakdown_KPI8"/>
      <sheetName val="Avensis+d_seg__in_&amp;_out_of_UK+8"/>
      <sheetName val="ƒƒCƒ“‰æ–Ê__x005f_x0015__Op8"/>
      <sheetName val="CæÊ__x005f_x0015__Op8"/>
      <sheetName val="メイン画面__x005f_x0015__Op8"/>
      <sheetName val="Net_Price_Position_-_Sheet_18"/>
      <sheetName val="ƒƒCƒ“‰æ–Ê__x005f_x005f_x005f_x0015__Op8"/>
      <sheetName val="CæÊ__x005f_x005f_x005f_x0015__Op8"/>
      <sheetName val="メイン画面__x005f_x005f_x005f_x0015__Op8"/>
      <sheetName val="REKAP_OMZET_KAPAL8"/>
      <sheetName val="TL_Karawang_Yard8"/>
      <sheetName val="LINE_PALLET_BESI_1_(PATAN_A-B)8"/>
      <sheetName val="WSS_PALLET_BESI_(PER_MESIN)8"/>
      <sheetName val="Part_List_For_Incomplete_LOT8"/>
      <sheetName val="Target380NX_8"/>
      <sheetName val="PACK_SPEC_MAGELANG6"/>
      <sheetName val="393_N7"/>
      <sheetName val="913L_Part_List6"/>
      <sheetName val="Master_MM6"/>
      <sheetName val="KPI_Process6"/>
      <sheetName val="Sub_KPI_(2)6"/>
      <sheetName val="MAIN_KPI_6"/>
      <sheetName val="ORDER_M4"/>
      <sheetName val="List_kategori4"/>
      <sheetName val="P_24"/>
      <sheetName val="Man_power42"/>
      <sheetName val="OEE__(2)42"/>
      <sheetName val="OEE_42"/>
      <sheetName val="dht_fix42"/>
      <sheetName val="taruna_sheet42"/>
      <sheetName val="Calendar_200642"/>
      <sheetName val="06-11-07_selasa42"/>
      <sheetName val="data_editing42"/>
      <sheetName val="HRD_Salary42"/>
      <sheetName val="MASTER_41"/>
      <sheetName val="____43"/>
      <sheetName val="F-1_F-242"/>
      <sheetName val="truck_capt41"/>
      <sheetName val="MARCH_APRIL__0341"/>
      <sheetName val="Draft_Vehicle_Format41"/>
      <sheetName val="ocean_voyage41"/>
      <sheetName val="Nov_'0241"/>
      <sheetName val="Parts_list_(060411)41"/>
      <sheetName val="Innova_List41"/>
      <sheetName val="BD_&amp;_EH_(DATA)41"/>
      <sheetName val="LVC_31RB41"/>
      <sheetName val="GROUP_A38"/>
      <sheetName val="Type_I38"/>
      <sheetName val="OTHERS_x62038"/>
      <sheetName val="Unit_Price_9638"/>
      <sheetName val="progress_FC37"/>
      <sheetName val="OEM_sum37"/>
      <sheetName val="YTD_sales37"/>
      <sheetName val="Link_List_OPL36"/>
      <sheetName val="STATUS_FOLLOWUP27"/>
      <sheetName val="Total_Problem_WQC_201427"/>
      <sheetName val="base_data27"/>
      <sheetName val="U38x_labels27"/>
      <sheetName val="mstr_L124"/>
      <sheetName val="1_3a92est24"/>
      <sheetName val="Data_224"/>
      <sheetName val="MARCH-APRIL__0322"/>
      <sheetName val="Deffered_Charges_22"/>
      <sheetName val="Schedule_PM22"/>
      <sheetName val="Part_List22"/>
      <sheetName val="ECI_ChekSHeet22"/>
      <sheetName val="Remaining_LPVV22"/>
      <sheetName val="List_Monren22"/>
      <sheetName val="training_forklift22"/>
      <sheetName val="Part_List_Compare_Scan___Plan22"/>
      <sheetName val="MATRIKS_NILAI_AFTER22"/>
      <sheetName val="PPM_rev122"/>
      <sheetName val="Line_222"/>
      <sheetName val="Actual_YTD22"/>
      <sheetName val="Costs_Savings22"/>
      <sheetName val="Currency_Rate19"/>
      <sheetName val="SPECIAL_DR650A_(AUG_17)_(4)18"/>
      <sheetName val="Working_Plan18"/>
      <sheetName val="Inv__004318"/>
      <sheetName val="Inv__004418"/>
      <sheetName val="Inv__004518"/>
      <sheetName val="Inv__003918"/>
      <sheetName val="Inv__004218"/>
      <sheetName val="Inv__003818"/>
      <sheetName val="Inv__003318"/>
      <sheetName val="Inv__004618"/>
      <sheetName val="dongia_(2)18"/>
      <sheetName val="THPDMoi__(2)18"/>
      <sheetName val="t-h_HA_THE18"/>
      <sheetName val="DON_GIA18"/>
      <sheetName val="CHITIET_VL-NC18"/>
      <sheetName val="CHITIET_VL-NC-TT_-1p18"/>
      <sheetName val="TH_XL18"/>
      <sheetName val="CHITIET_VL-NC-TT-3p18"/>
      <sheetName val="Bia_TQT18"/>
      <sheetName val="TONGKE3p_18"/>
      <sheetName val="KPVC-BD_18"/>
      <sheetName val="Mutasi_Stock_D99BO16"/>
      <sheetName val="SALES_TRACKER_CIBITUNG_-_201510"/>
      <sheetName val="SALES_TRACKER_NON_CIBITUNG10"/>
      <sheetName val="Macro_9"/>
      <sheetName val="Seg_history_by_BT9"/>
      <sheetName val="HP_evol_by_seg9"/>
      <sheetName val="Financial_Highlights9"/>
      <sheetName val="Breakdown_KPI9"/>
      <sheetName val="Avensis+d_seg__in_&amp;_out_of_UK+9"/>
      <sheetName val="ƒƒCƒ“‰æ–Ê__x005f_x0015__Op9"/>
      <sheetName val="CæÊ__x005f_x0015__Op9"/>
      <sheetName val="メイン画面__x005f_x0015__Op9"/>
      <sheetName val="Net_Price_Position_-_Sheet_19"/>
      <sheetName val="ƒƒCƒ“‰æ–Ê__x005f_x005f_x005f_x0015__Op9"/>
      <sheetName val="CæÊ__x005f_x005f_x005f_x0015__Op9"/>
      <sheetName val="メイン画面__x005f_x005f_x005f_x0015__Op9"/>
      <sheetName val="REKAP_OMZET_KAPAL9"/>
      <sheetName val="TL_Karawang_Yard9"/>
      <sheetName val="LINE_PALLET_BESI_1_(PATAN_A-B)9"/>
      <sheetName val="WSS_PALLET_BESI_(PER_MESIN)9"/>
      <sheetName val="Part_List_For_Incomplete_LOT9"/>
      <sheetName val="Target380NX_9"/>
      <sheetName val="PACK_SPEC_MAGELANG7"/>
      <sheetName val="393_N8"/>
      <sheetName val="913L_Part_List7"/>
      <sheetName val="Master_MM7"/>
      <sheetName val="KPI_Process7"/>
      <sheetName val="Sub_KPI_(2)7"/>
      <sheetName val="MAIN_KPI_7"/>
      <sheetName val="ORDER_M5"/>
      <sheetName val="List_kategori5"/>
      <sheetName val="_x000a__8"/>
      <sheetName val="__x000a_8"/>
      <sheetName val="P_25"/>
      <sheetName val="ADJ_-_RATE3"/>
      <sheetName val="3__form_Countermeasure3"/>
      <sheetName val="?????__Op"/>
      <sheetName val="_______Op"/>
      <sheetName val="__3"/>
      <sheetName val="__4"/>
      <sheetName val="見積集計"/>
      <sheetName val="戦略売3"/>
      <sheetName val="高温放置"/>
      <sheetName val="ACT -2005 Rear"/>
      <sheetName val="LOAN"/>
      <sheetName val="Data Costs"/>
      <sheetName val="Control Panel"/>
      <sheetName val="Info"/>
      <sheetName val="Others"/>
      <sheetName val="Overheads"/>
      <sheetName val="3GP&amp;Ss features"/>
      <sheetName val="Margins"/>
      <sheetName val="SNP Lee Fung BSV"/>
      <sheetName val="ASOTT.SI BSV"/>
      <sheetName val="CATL.SI BSV"/>
      <sheetName val="CSMF.SI BSV"/>
      <sheetName val="RHLT.SI BSV"/>
      <sheetName val="SCIL.SI BSV"/>
      <sheetName val="SCMN.SI BSV"/>
      <sheetName val="SCSS.SI BSV"/>
      <sheetName val="SFI BSV"/>
      <sheetName val="SNPS.SI BSV"/>
      <sheetName val="STEG.SI BSV"/>
      <sheetName val="STI BSV"/>
      <sheetName val="STTS.SI BSV"/>
      <sheetName val="SWMS.SI BSV"/>
      <sheetName val="A-100전제"/>
      <sheetName val="CA Comp (Kembara)"/>
      <sheetName val="주주명부&lt;끝&gt;"/>
      <sheetName val="限界利益表(半期別)"/>
      <sheetName val="機種マスタ"/>
      <sheetName val="ƒƒCƒ“‰æ–Ê__x0015__Op"/>
      <sheetName val="CæÊ__x0015__Op"/>
      <sheetName val="メイン画面__x0015__Op"/>
      <sheetName val="ƒƒCƒ“‰æ–Ê__x0015__Op1"/>
      <sheetName val="CæÊ__x0015__Op1"/>
      <sheetName val="メイン画面__x0015__Op1"/>
      <sheetName val="CRITERIA10"/>
      <sheetName val="CRITERIA11"/>
      <sheetName val="CRITERIA12"/>
      <sheetName val="CRITERIA13"/>
      <sheetName val="CRITERIA14"/>
      <sheetName val="CRITERIA15"/>
      <sheetName val="CRITERIA16"/>
      <sheetName val="CRITERIA17"/>
      <sheetName val="CRITERIA18"/>
      <sheetName val="CRITERIA19"/>
      <sheetName val="CRITERIA20"/>
      <sheetName val="CRITERIA21"/>
      <sheetName val="CRITERIA4"/>
      <sheetName val="CRITERIA5"/>
      <sheetName val="CRITERIA6"/>
      <sheetName val="CRITERIA7"/>
      <sheetName val="CRITERIA8"/>
      <sheetName val="CRITERIA9"/>
      <sheetName val="1 LeadSchedule"/>
      <sheetName val="OEE__(2)43"/>
      <sheetName val="OEE_43"/>
      <sheetName val="dht_fix43"/>
      <sheetName val="Man_power43"/>
      <sheetName val="taruna_sheet43"/>
      <sheetName val="Calendar_200643"/>
      <sheetName val="06-11-07_selasa43"/>
      <sheetName val="data_editing43"/>
      <sheetName val="HRD_Salary43"/>
      <sheetName val="____44"/>
      <sheetName val="F-1_F-243"/>
      <sheetName val="truck_capt42"/>
      <sheetName val="MASTER_42"/>
      <sheetName val="MARCH_APRIL__0342"/>
      <sheetName val="Draft_Vehicle_Format42"/>
      <sheetName val="ocean_voyage42"/>
      <sheetName val="Nov_'0242"/>
      <sheetName val="Parts_list_(060411)42"/>
      <sheetName val="BD_&amp;_EH_(DATA)42"/>
      <sheetName val="Innova_List42"/>
      <sheetName val="LVC_31RB42"/>
      <sheetName val="GROUP_A39"/>
      <sheetName val="Type_I39"/>
      <sheetName val="OTHERS_x62039"/>
      <sheetName val="Unit_Price_9639"/>
      <sheetName val="progress_FC38"/>
      <sheetName val="OEM_sum38"/>
      <sheetName val="YTD_sales38"/>
      <sheetName val="Link_List_OPL37"/>
      <sheetName val="STATUS_FOLLOWUP28"/>
      <sheetName val="Total_Problem_WQC_201428"/>
      <sheetName val="base_data28"/>
      <sheetName val="U38x_labels28"/>
      <sheetName val="mstr_L125"/>
      <sheetName val="1_3a92est25"/>
      <sheetName val="Data_225"/>
      <sheetName val="MARCH-APRIL__0323"/>
      <sheetName val="Deffered_Charges_23"/>
      <sheetName val="Schedule_PM23"/>
      <sheetName val="Part_List23"/>
      <sheetName val="ECI_ChekSHeet23"/>
      <sheetName val="Remaining_LPVV23"/>
      <sheetName val="List_Monren23"/>
      <sheetName val="training_forklift23"/>
      <sheetName val="Part_List_Compare_Scan___Plan23"/>
      <sheetName val="MATRIKS_NILAI_AFTER23"/>
      <sheetName val="PPM_rev123"/>
      <sheetName val="Line_223"/>
      <sheetName val="Actual_YTD23"/>
      <sheetName val="Costs_Savings23"/>
      <sheetName val="Currency_Rate20"/>
      <sheetName val="Working_Plan19"/>
      <sheetName val="SPECIAL_DR650A_(AUG_17)_(4)19"/>
      <sheetName val="Inv__004319"/>
      <sheetName val="Inv__004419"/>
      <sheetName val="Inv__004519"/>
      <sheetName val="Inv__003919"/>
      <sheetName val="Inv__004219"/>
      <sheetName val="Inv__003819"/>
      <sheetName val="Inv__003319"/>
      <sheetName val="Inv__004619"/>
      <sheetName val="dongia_(2)19"/>
      <sheetName val="THPDMoi__(2)19"/>
      <sheetName val="t-h_HA_THE19"/>
      <sheetName val="DON_GIA19"/>
      <sheetName val="CHITIET_VL-NC19"/>
      <sheetName val="CHITIET_VL-NC-TT_-1p19"/>
      <sheetName val="TH_XL19"/>
      <sheetName val="CHITIET_VL-NC-TT-3p19"/>
      <sheetName val="Bia_TQT19"/>
      <sheetName val="TONGKE3p_19"/>
      <sheetName val="KPVC-BD_19"/>
      <sheetName val="Mutasi_Stock_D99BO17"/>
      <sheetName val="SALES_TRACKER_CIBITUNG_-_201511"/>
      <sheetName val="SALES_TRACKER_NON_CIBITUNG11"/>
      <sheetName val="Macro_10"/>
      <sheetName val="Seg_history_by_BT10"/>
      <sheetName val="HP_evol_by_seg10"/>
      <sheetName val="Financial_Highlights10"/>
      <sheetName val="Breakdown_KPI10"/>
      <sheetName val="Avensis+d_seg__in_&amp;_out_of_UK10"/>
      <sheetName val="ƒƒCƒ“‰æ–Ê__x005f_x0015__Op10"/>
      <sheetName val="CæÊ__x005f_x0015__Op10"/>
      <sheetName val="メイン画面__x005f_x0015__Op10"/>
      <sheetName val="Net_Price_Position_-_Sheet_110"/>
      <sheetName val="ƒƒCƒ“‰æ–Ê__x005f_x005f_x005f_x0015__Op10"/>
      <sheetName val="CæÊ__x005f_x005f_x005f_x0015__Op10"/>
      <sheetName val="メイン画面__x005f_x005f_x005f_x0015__Op10"/>
      <sheetName val="REKAP_OMZET_KAPAL10"/>
      <sheetName val="TL_Karawang_Yard10"/>
      <sheetName val="LINE_PALLET_BESI_1_(PATAN_A-B10"/>
      <sheetName val="WSS_PALLET_BESI_(PER_MESIN)10"/>
      <sheetName val="Part_List_For_Incomplete_LOT10"/>
      <sheetName val="Target380NX_10"/>
      <sheetName val="PACK_SPEC_MAGELANG8"/>
      <sheetName val="393_N9"/>
      <sheetName val="913L_Part_List8"/>
      <sheetName val="Master_MM8"/>
      <sheetName val="KPI_Process8"/>
      <sheetName val="Sub_KPI_(2)8"/>
      <sheetName val="MAIN_KPI_8"/>
      <sheetName val="ORDER_M6"/>
      <sheetName val="List_kategori6"/>
      <sheetName val="_x000a__9"/>
      <sheetName val="__x000a_9"/>
      <sheetName val="P_26"/>
      <sheetName val="ADJ_-_RATE4"/>
      <sheetName val="3__form_Countermeasure4"/>
      <sheetName val="分類項目"/>
      <sheetName val="客怨結案狀態總表"/>
      <sheetName val="Calendar_200Ķ螁က"/>
      <sheetName val="R&amp;R test"/>
      <sheetName val="OEfareg"/>
      <sheetName val="O1-1CA "/>
      <sheetName val="15100 Prepayment"/>
      <sheetName val="24100 Accr Liab"/>
      <sheetName val="__5"/>
      <sheetName val="__6"/>
      <sheetName val="__7"/>
      <sheetName val="__8"/>
      <sheetName val="Data_-_Sumatera"/>
      <sheetName val="CSM_with_CKD"/>
      <sheetName val="1195_B1"/>
      <sheetName val="진행 DATA (2)"/>
      <sheetName val="choices"/>
      <sheetName val="W-현원가"/>
      <sheetName val="Value Analysis - Sheet 1"/>
      <sheetName val="ｽｸﾗｯﾌﾟ"/>
      <sheetName val="VOLUME"/>
      <sheetName val="新規00上ｸﾞﾗﾌ"/>
      <sheetName val="GROUP C"/>
      <sheetName val="社員揄⿅_x005f_x0000_"/>
      <sheetName val="社員_x005f_x0000__x005f_x0000__x005f_x0005_"/>
      <sheetName val="1,1_x005f_x0000_"/>
      <sheetName val="_x005f_x0000__x005f_x000a__x005f_x0000__x005f_x0006__x0"/>
      <sheetName val="_x005f_x0000__x005f_x000c__x005f_x0000__x005f_x0011__x0"/>
      <sheetName val="_x005f_x000a__"/>
      <sheetName val="__x005f_x000a_"/>
      <sheetName val="ƒƒCƒ“‰æ–Ê _x005f_x005f_x005f_x005f_x005f_x005f_x"/>
      <sheetName val="CæÊ _x005f_x005f_x005f_x005f_x005f_x005f_x"/>
      <sheetName val="メイン画面 _x005f_x005f_x005f_x005f_x005f_x005f_x005f_x0015_"/>
      <sheetName val="ƒƒCƒ“‰æ–Ê__x005f_x005f_x005f_x005f_x005f_x005f_x"/>
      <sheetName val="CæÊ__x005f_x005f_x005f_x005f_x005f_x005f_x"/>
      <sheetName val="メイン画面__x005f_x005f_x005f_x005f_x005f_x005f_x005f_x0015_"/>
      <sheetName val="製品種類"/>
      <sheetName val="CA84"/>
      <sheetName val="Switch"/>
      <sheetName val="P&amp;L"/>
      <sheetName val="先行費用計画明細表"/>
      <sheetName val="Détail"/>
      <sheetName val="Data_-_Sumatera1"/>
      <sheetName val="CSM_with_CKD1"/>
      <sheetName val="1195_B11"/>
      <sheetName val="Data_-_Sumatera2"/>
      <sheetName val="CSM_with_CKD2"/>
      <sheetName val="1195_B12"/>
      <sheetName val="_x000a__10"/>
      <sheetName val="__x000a_10"/>
      <sheetName val="Sum prob"/>
      <sheetName val="CJ"/>
      <sheetName val="TD"/>
      <sheetName val="SL"/>
      <sheetName val="FM"/>
      <sheetName val="SZK"/>
      <sheetName val="FUELBOW"/>
      <sheetName val="Input"/>
      <sheetName val="tot 393N"/>
      <sheetName val="supp_name"/>
      <sheetName val="D01A"/>
      <sheetName val="part"/>
      <sheetName val="Cost centre expenditure"/>
      <sheetName val="開発目標値"/>
      <sheetName val="393N ONLY"/>
      <sheetName val="設置部署"/>
      <sheetName val="設備分類"/>
      <sheetName val="材料区分配列表"/>
      <sheetName val="Volumes"/>
      <sheetName val="tot_393N"/>
      <sheetName val="tot_393N1"/>
      <sheetName val="Cost_centre_expenditure"/>
      <sheetName val="BI02384"/>
      <sheetName val="Sales"/>
      <sheetName val="IS-Yearly"/>
      <sheetName val="140N Part Local (SE)"/>
      <sheetName val="Price"/>
      <sheetName val="Labul 00"/>
      <sheetName val="2002"/>
      <sheetName val="BQ"/>
      <sheetName val="sa"/>
      <sheetName val="BY CATEGORY"/>
      <sheetName val="GP"/>
      <sheetName val="new"/>
      <sheetName val="Book(Irregular)"/>
      <sheetName val="CPL"/>
      <sheetName val="mast"/>
      <sheetName val="売上高表(半期別)"/>
      <sheetName val="Protected Lists"/>
      <sheetName val="_____"/>
      <sheetName val="ﾀｰﾐﾅﾙ発熱"/>
      <sheetName val="tot_393N2"/>
      <sheetName val="Cost_centre_expenditure1"/>
      <sheetName val="393N_ONLY"/>
      <sheetName val="140N_Part_Local_(SE)"/>
      <sheetName val="Labul_00"/>
      <sheetName val="BY_CATEGORY"/>
      <sheetName val="tot_393N3"/>
      <sheetName val="Cost_centre_expenditure2"/>
      <sheetName val="393N_ONLY1"/>
      <sheetName val="140N_Part_Local_(SE)1"/>
      <sheetName val="Labul_001"/>
      <sheetName val="BY_CATEGORY1"/>
      <sheetName val="sort2"/>
      <sheetName val="中長計.XLS"/>
      <sheetName val="6580002040"/>
      <sheetName val="mei"/>
      <sheetName val="COST-mc"/>
      <sheetName val="BONUS.DB"/>
      <sheetName val="MD_01Oct2002"/>
      <sheetName val="167W SOKAKU Carry Over Prts"/>
      <sheetName val="?????"/>
      <sheetName val="MUTASI SCRAP"/>
      <sheetName val="DFAS FIX"/>
      <sheetName val="kartu mat"/>
      <sheetName val="BAYU"/>
      <sheetName val="ORDER"/>
      <sheetName val="ASLI (2)"/>
      <sheetName val="GRAFIK (2)"/>
      <sheetName val="BEFORE"/>
      <sheetName val="Evaluation"/>
      <sheetName val="SCH"/>
      <sheetName val="ƒƒCƒ“‰æ–Ê _x005f_x005f_x"/>
      <sheetName val="CæÊ _x005f_x005f_x"/>
      <sheetName val="メイン画面 _x005f_x005f_x005f_x0015_"/>
      <sheetName val="Productivity Per ManHour"/>
      <sheetName val="BUDGET_1999"/>
      <sheetName val="6250 Vehicles"/>
      <sheetName val="Sheet8"/>
      <sheetName val="Trp. Name"/>
      <sheetName val="Data Base"/>
      <sheetName val="Leadtime"/>
      <sheetName val="VALIDATION"/>
      <sheetName val="Storage Modules"/>
      <sheetName val="Artikelübersicht 2009"/>
      <sheetName val="Artikelübersicht 2010"/>
      <sheetName val="Journal"/>
      <sheetName val="6156 Vehicles"/>
      <sheetName val="Plan 04-05"/>
      <sheetName val="H1-Investments"/>
      <sheetName val="メイン・・ _x0015_ Op"/>
      <sheetName val="OEE__(2)44"/>
      <sheetName val="OEE_44"/>
      <sheetName val="dht_fix44"/>
      <sheetName val="Man_power44"/>
      <sheetName val="taruna_sheet44"/>
      <sheetName val="Calendar_200644"/>
      <sheetName val="06-11-07_selasa44"/>
      <sheetName val="data_editing44"/>
      <sheetName val="HRD_Salary44"/>
      <sheetName val="____45"/>
      <sheetName val="F-1_F-244"/>
      <sheetName val="truck_capt43"/>
      <sheetName val="MASTER_43"/>
      <sheetName val="MARCH_APRIL__0343"/>
      <sheetName val="Draft_Vehicle_Format43"/>
      <sheetName val="ocean_voyage43"/>
      <sheetName val="Nov_'0243"/>
      <sheetName val="Parts_list_(060411)43"/>
      <sheetName val="BD_&amp;_EH_(DATA)43"/>
      <sheetName val="Innova_List43"/>
      <sheetName val="LVC_31RB43"/>
      <sheetName val="GROUP_A40"/>
      <sheetName val="Type_I40"/>
      <sheetName val="OTHERS_x62040"/>
      <sheetName val="Unit_Price_9640"/>
      <sheetName val="progress_FC39"/>
      <sheetName val="OEM_sum39"/>
      <sheetName val="YTD_sales39"/>
      <sheetName val="Link_List_OPL38"/>
      <sheetName val="STATUS_FOLLOWUP29"/>
      <sheetName val="Total_Problem_WQC_201429"/>
      <sheetName val="base_data29"/>
      <sheetName val="U38x_labels29"/>
      <sheetName val="mstr_L126"/>
      <sheetName val="1_3a92est26"/>
      <sheetName val="Data_226"/>
      <sheetName val="MARCH-APRIL__0324"/>
      <sheetName val="Deffered_Charges_24"/>
      <sheetName val="Schedule_PM24"/>
      <sheetName val="Part_List24"/>
      <sheetName val="ECI_ChekSHeet24"/>
      <sheetName val="Remaining_LPVV24"/>
      <sheetName val="List_Monren24"/>
      <sheetName val="training_forklift24"/>
      <sheetName val="Part_List_Compare_Scan___Plan24"/>
      <sheetName val="MATRIKS_NILAI_AFTER24"/>
      <sheetName val="PPM_rev124"/>
      <sheetName val="Line_224"/>
      <sheetName val="Actual_YTD24"/>
      <sheetName val="Costs_Savings24"/>
      <sheetName val="Currency_Rate21"/>
      <sheetName val="SPECIAL_DR650A_(AUG_17)_(4)20"/>
      <sheetName val="Working_Plan20"/>
      <sheetName val="Inv__004320"/>
      <sheetName val="Inv__004420"/>
      <sheetName val="Inv__004520"/>
      <sheetName val="Inv__003920"/>
      <sheetName val="Inv__004220"/>
      <sheetName val="Inv__003820"/>
      <sheetName val="Inv__003320"/>
      <sheetName val="Inv__004620"/>
      <sheetName val="dongia_(2)20"/>
      <sheetName val="THPDMoi__(2)20"/>
      <sheetName val="t-h_HA_THE20"/>
      <sheetName val="DON_GIA20"/>
      <sheetName val="CHITIET_VL-NC20"/>
      <sheetName val="CHITIET_VL-NC-TT_-1p20"/>
      <sheetName val="TH_XL20"/>
      <sheetName val="CHITIET_VL-NC-TT-3p20"/>
      <sheetName val="Bia_TQT20"/>
      <sheetName val="TONGKE3p_20"/>
      <sheetName val="KPVC-BD_20"/>
      <sheetName val="Mutasi_Stock_D99BO18"/>
      <sheetName val="SALES_TRACKER_CIBITUNG_-_201512"/>
      <sheetName val="SALES_TRACKER_NON_CIBITUNG12"/>
      <sheetName val="ƒƒCƒ“‰æ–Ê__Op2"/>
      <sheetName val="CæÊ__Op2"/>
      <sheetName val="メイン画面__Op2"/>
      <sheetName val="Macro_11"/>
      <sheetName val="Seg_history_by_BT11"/>
      <sheetName val="HP_evol_by_seg11"/>
      <sheetName val="Financial_Highlights11"/>
      <sheetName val="Breakdown_KPI11"/>
      <sheetName val="Avensis+d_seg__in_&amp;_out_of_UK11"/>
      <sheetName val="ƒƒCƒ“‰æ–Ê__x005f_x0015__Op11"/>
      <sheetName val="CæÊ__x005f_x0015__Op11"/>
      <sheetName val="メイン画面__x005f_x0015__Op11"/>
      <sheetName val="Net_Price_Position_-_Sheet_111"/>
      <sheetName val="ƒƒCƒ“‰æ–Ê__x005f_x005f_x005f_x0015__Op11"/>
      <sheetName val="CæÊ__x005f_x005f_x005f_x0015__Op11"/>
      <sheetName val="メイン画面__x005f_x005f_x005f_x0015__Op11"/>
      <sheetName val="REKAP_OMZET_KAPAL11"/>
      <sheetName val="TL_Karawang_Yard11"/>
      <sheetName val="LINE_PALLET_BESI_1_(PATAN_A-B11"/>
      <sheetName val="WSS_PALLET_BESI_(PER_MESIN)11"/>
      <sheetName val="Part_List_For_Incomplete_LOT11"/>
      <sheetName val="Target380NX_11"/>
      <sheetName val="913L_Part_List9"/>
      <sheetName val="PACK_SPEC_MAGELANG9"/>
      <sheetName val="393_N10"/>
      <sheetName val="Master_MM9"/>
      <sheetName val="KPI_Process9"/>
      <sheetName val="Sub_KPI_(2)9"/>
      <sheetName val="MAIN_KPI_9"/>
      <sheetName val="ORDER_M7"/>
      <sheetName val="List_kategori7"/>
      <sheetName val="_x000a__11"/>
      <sheetName val="__x000a_11"/>
      <sheetName val="P_27"/>
      <sheetName val="ADJ_-_RATE5"/>
      <sheetName val="3__form_Countermeasure5"/>
      <sheetName val="__9"/>
      <sheetName val="__10"/>
      <sheetName val="ACT_-2005_Rear"/>
      <sheetName val="Data_Costs"/>
      <sheetName val="Control_Panel"/>
      <sheetName val="3GP&amp;Ss_features"/>
      <sheetName val="SNP_Lee_Fung_BSV"/>
      <sheetName val="ASOTT_SI_BSV"/>
      <sheetName val="CATL_SI_BSV"/>
      <sheetName val="CSMF_SI_BSV"/>
      <sheetName val="RHLT_SI_BSV"/>
      <sheetName val="SCIL_SI_BSV"/>
      <sheetName val="SCMN_SI_BSV"/>
      <sheetName val="SCSS_SI_BSV"/>
      <sheetName val="SFI_BSV"/>
      <sheetName val="SNPS_SI_BSV"/>
      <sheetName val="STEG_SI_BSV"/>
      <sheetName val="STI_BSV"/>
      <sheetName val="STTS_SI_BSV"/>
      <sheetName val="SWMS_SI_BSV"/>
      <sheetName val="CA_Comp_(Kembara)"/>
      <sheetName val="ƒƒCƒ“‰æ–Ê__Op1"/>
      <sheetName val="CæÊ__Op1"/>
      <sheetName val="メイン画面__Op1"/>
      <sheetName val="1_LeadSchedule"/>
      <sheetName val="O1-1CA_"/>
      <sheetName val="15100_Prepayment"/>
      <sheetName val="24100_Accr_Liab"/>
      <sheetName val="R&amp;R_test"/>
      <sheetName val="ƒƒCƒ“‰æ–Ê__x005f_x005f_x005f_x005f_x005f_x005f_1"/>
      <sheetName val="CæÊ__x005f_x005f_x005f_x005f_x005f_x005f_1"/>
      <sheetName val="メイン画面__x005f_x005f_x005f_x005f_x005f_x005f_x00151"/>
      <sheetName val="진행_DATA_(2)"/>
      <sheetName val="Value_Analysis_-_Sheet_1"/>
      <sheetName val="GROUP_C"/>
      <sheetName val="_x000a__12"/>
      <sheetName val="__x000a_12"/>
      <sheetName val="Data_-_Sumatera3"/>
      <sheetName val="CSM_with_CKD3"/>
      <sheetName val="1195_B13"/>
      <sheetName val="OEE__(2)45"/>
      <sheetName val="OEE_45"/>
      <sheetName val="dht_fix45"/>
      <sheetName val="Man_power45"/>
      <sheetName val="taruna_sheet45"/>
      <sheetName val="Calendar_200645"/>
      <sheetName val="06-11-07_selasa45"/>
      <sheetName val="HRD_Salary45"/>
      <sheetName val="data_editing45"/>
      <sheetName val="Draft_Vehicle_Format44"/>
      <sheetName val="____46"/>
      <sheetName val="F-1_F-245"/>
      <sheetName val="truck_capt44"/>
      <sheetName val="MASTER_44"/>
      <sheetName val="MARCH_APRIL__0344"/>
      <sheetName val="ocean_voyage44"/>
      <sheetName val="Nov_'0244"/>
      <sheetName val="Parts_list_(060411)44"/>
      <sheetName val="Innova_List44"/>
      <sheetName val="BD_&amp;_EH_(DATA)44"/>
      <sheetName val="LVC_31RB44"/>
      <sheetName val="Unit_Price_9641"/>
      <sheetName val="progress_FC40"/>
      <sheetName val="OEM_sum40"/>
      <sheetName val="YTD_sales40"/>
      <sheetName val="GROUP_A41"/>
      <sheetName val="Type_I41"/>
      <sheetName val="OTHERS_x62041"/>
      <sheetName val="Link_List_OPL39"/>
      <sheetName val="STATUS_FOLLOWUP30"/>
      <sheetName val="Total_Problem_WQC_201430"/>
      <sheetName val="base_data30"/>
      <sheetName val="U38x_labels30"/>
      <sheetName val="mstr_L127"/>
      <sheetName val="1_3a92est27"/>
      <sheetName val="Data_227"/>
      <sheetName val="MARCH-APRIL__0325"/>
      <sheetName val="Costs_Savings25"/>
      <sheetName val="Deffered_Charges_25"/>
      <sheetName val="Schedule_PM25"/>
      <sheetName val="Part_List25"/>
      <sheetName val="ECI_ChekSHeet25"/>
      <sheetName val="Remaining_LPVV25"/>
      <sheetName val="List_Monren25"/>
      <sheetName val="training_forklift25"/>
      <sheetName val="Part_List_Compare_Scan___Plan25"/>
      <sheetName val="MATRIKS_NILAI_AFTER25"/>
      <sheetName val="PPM_rev125"/>
      <sheetName val="Line_225"/>
      <sheetName val="Actual_YTD25"/>
      <sheetName val="Inv__004321"/>
      <sheetName val="Inv__004421"/>
      <sheetName val="Inv__004521"/>
      <sheetName val="Inv__003921"/>
      <sheetName val="Inv__004221"/>
      <sheetName val="Inv__003821"/>
      <sheetName val="Inv__003321"/>
      <sheetName val="Inv__004621"/>
      <sheetName val="Currency_Rate22"/>
      <sheetName val="SPECIAL_DR650A_(AUG_17)_(4)21"/>
      <sheetName val="Working_Plan21"/>
      <sheetName val="dongia_(2)21"/>
      <sheetName val="THPDMoi__(2)21"/>
      <sheetName val="t-h_HA_THE21"/>
      <sheetName val="DON_GIA21"/>
      <sheetName val="CHITIET_VL-NC21"/>
      <sheetName val="CHITIET_VL-NC-TT_-1p21"/>
      <sheetName val="TH_XL21"/>
      <sheetName val="CHITIET_VL-NC-TT-3p21"/>
      <sheetName val="Bia_TQT21"/>
      <sheetName val="TONGKE3p_21"/>
      <sheetName val="KPVC-BD_21"/>
      <sheetName val="Mutasi_Stock_D99BO19"/>
      <sheetName val="SALES_TRACKER_CIBITUNG_-_201513"/>
      <sheetName val="SALES_TRACKER_NON_CIBITUNG13"/>
      <sheetName val="Macro_12"/>
      <sheetName val="Seg_history_by_BT12"/>
      <sheetName val="HP_evol_by_seg12"/>
      <sheetName val="Financial_Highlights12"/>
      <sheetName val="Breakdown_KPI12"/>
      <sheetName val="Avensis+d_seg__in_&amp;_out_of_UK12"/>
      <sheetName val="ƒƒCƒ“‰æ–Ê__x005f_x0015__Op12"/>
      <sheetName val="CæÊ__x005f_x0015__Op12"/>
      <sheetName val="メイン画面__x005f_x0015__Op12"/>
      <sheetName val="Net_Price_Position_-_Sheet_112"/>
      <sheetName val="ƒƒCƒ“‰æ–Ê__x005f_x005f_x005f_x0015__Op12"/>
      <sheetName val="CæÊ__x005f_x005f_x005f_x0015__Op12"/>
      <sheetName val="メイン画面__x005f_x005f_x005f_x0015__Op12"/>
      <sheetName val="REKAP_OMZET_KAPAL12"/>
      <sheetName val="TL_Karawang_Yard12"/>
      <sheetName val="LINE_PALLET_BESI_1_(PATAN_A-B12"/>
      <sheetName val="WSS_PALLET_BESI_(PER_MESIN)12"/>
      <sheetName val="Part_List_For_Incomplete_LOT12"/>
      <sheetName val="Target380NX_12"/>
      <sheetName val="Master_MM10"/>
      <sheetName val="913L_Part_List10"/>
      <sheetName val="PACK_SPEC_MAGELANG10"/>
      <sheetName val="393_N11"/>
      <sheetName val="KPI_Process10"/>
      <sheetName val="Sub_KPI_(2)10"/>
      <sheetName val="MAIN_KPI_10"/>
      <sheetName val="_x000a__14"/>
      <sheetName val="__x000a_14"/>
      <sheetName val="ORDER_M8"/>
      <sheetName val="P_28"/>
      <sheetName val="ADJ_-_RATE6"/>
      <sheetName val="3__form_Countermeasure6"/>
      <sheetName val="List_kategori8"/>
      <sheetName val="_x000a__13"/>
      <sheetName val="__x000a_13"/>
      <sheetName val="Data_-_Sumatera4"/>
      <sheetName val="__11"/>
      <sheetName val="__12"/>
      <sheetName val="CSM_with_CKD4"/>
      <sheetName val="1195_B14"/>
      <sheetName val="ACT_-2005_Rear1"/>
      <sheetName val="Data_Costs1"/>
      <sheetName val="Control_Panel1"/>
      <sheetName val="3GP&amp;Ss_features1"/>
      <sheetName val="SNP_Lee_Fung_BSV1"/>
      <sheetName val="ASOTT_SI_BSV1"/>
      <sheetName val="CATL_SI_BSV1"/>
      <sheetName val="CSMF_SI_BSV1"/>
      <sheetName val="RHLT_SI_BSV1"/>
      <sheetName val="SCIL_SI_BSV1"/>
      <sheetName val="SCMN_SI_BSV1"/>
      <sheetName val="SCSS_SI_BSV1"/>
      <sheetName val="SFI_BSV1"/>
      <sheetName val="SNPS_SI_BSV1"/>
      <sheetName val="STEG_SI_BSV1"/>
      <sheetName val="STI_BSV1"/>
      <sheetName val="STTS_SI_BSV1"/>
      <sheetName val="SWMS_SI_BSV1"/>
      <sheetName val="CA_Comp_(Kembara)1"/>
      <sheetName val="1_LeadSchedule1"/>
      <sheetName val="O1-1CA_1"/>
      <sheetName val="15100_Prepayment1"/>
      <sheetName val="24100_Accr_Liab1"/>
      <sheetName val="R&amp;R_test1"/>
      <sheetName val="진행_DATA_(2)1"/>
      <sheetName val="Value_Analysis_-_Sheet_11"/>
      <sheetName val="GROUP_C1"/>
      <sheetName val="ƒƒCƒ“‰æ–Ê__x005f_x005f_x005f_x005f_x005f_x005f_2"/>
      <sheetName val="CæÊ__x005f_x005f_x005f_x005f_x005f_x005f_2"/>
      <sheetName val="メイン画面__x005f_x005f_x005f_x005f_x005f_x005f_x00152"/>
      <sheetName val="Sum_prob"/>
      <sheetName val="tot_393N4"/>
      <sheetName val="Cost_centre_expenditure3"/>
      <sheetName val="393N_ONLY2"/>
      <sheetName val="140N_Part_Local_(SE)2"/>
      <sheetName val="Labul_002"/>
      <sheetName val="BY_CATEGORY2"/>
      <sheetName val="Protected_Lists"/>
      <sheetName val="中長計_XLS"/>
      <sheetName val="BONUS_DB"/>
      <sheetName val="167W_SOKAKU_Carry_Over_Prts"/>
      <sheetName val="MUTASI_SCRAP"/>
      <sheetName val="DFAS_FIX"/>
      <sheetName val="kartu_mat"/>
      <sheetName val="ASLI_(2)"/>
      <sheetName val="GRAFIK_(2)"/>
      <sheetName val="PRODCON-1"/>
      <sheetName val="OEE__(2)46"/>
      <sheetName val="OEE_46"/>
      <sheetName val="dht_fix46"/>
      <sheetName val="Man_power46"/>
      <sheetName val="taruna_sheet46"/>
      <sheetName val="Calendar_200646"/>
      <sheetName val="06-11-07_selasa46"/>
      <sheetName val="data_editing46"/>
      <sheetName val="HRD_Salary46"/>
      <sheetName val="____47"/>
      <sheetName val="F-1_F-246"/>
      <sheetName val="MARCH_APRIL__0345"/>
      <sheetName val="Draft_Vehicle_Format45"/>
      <sheetName val="MASTER_45"/>
      <sheetName val="truck_capt45"/>
      <sheetName val="ocean_voyage45"/>
      <sheetName val="Nov_'0245"/>
      <sheetName val="Parts_list_(060411)45"/>
      <sheetName val="BD_&amp;_EH_(DATA)45"/>
      <sheetName val="Innova_List45"/>
      <sheetName val="LVC_31RB45"/>
      <sheetName val="Type_I42"/>
      <sheetName val="Unit_Price_9642"/>
      <sheetName val="progress_FC41"/>
      <sheetName val="OEM_sum41"/>
      <sheetName val="YTD_sales41"/>
      <sheetName val="GROUP_A42"/>
      <sheetName val="OTHERS_x62042"/>
      <sheetName val="Link_List_OPL40"/>
      <sheetName val="STATUS_FOLLOWUP31"/>
      <sheetName val="Total_Problem_WQC_201431"/>
      <sheetName val="base_data31"/>
      <sheetName val="U38x_labels31"/>
      <sheetName val="mstr_L128"/>
      <sheetName val="1_3a92est28"/>
      <sheetName val="Data_228"/>
      <sheetName val="MARCH-APRIL__0326"/>
      <sheetName val="Deffered_Charges_26"/>
      <sheetName val="Schedule_PM26"/>
      <sheetName val="Part_List26"/>
      <sheetName val="ECI_ChekSHeet26"/>
      <sheetName val="Remaining_LPVV26"/>
      <sheetName val="List_Monren26"/>
      <sheetName val="training_forklift26"/>
      <sheetName val="Part_List_Compare_Scan___Plan26"/>
      <sheetName val="MATRIKS_NILAI_AFTER26"/>
      <sheetName val="PPM_rev126"/>
      <sheetName val="Line_226"/>
      <sheetName val="Actual_YTD26"/>
      <sheetName val="Costs_Savings26"/>
      <sheetName val="Currency_Rate23"/>
      <sheetName val="SPECIAL_DR650A_(AUG_17)_(4)22"/>
      <sheetName val="Working_Plan22"/>
      <sheetName val="Inv__004322"/>
      <sheetName val="Inv__004422"/>
      <sheetName val="Inv__004522"/>
      <sheetName val="Inv__003922"/>
      <sheetName val="Inv__004222"/>
      <sheetName val="Inv__003822"/>
      <sheetName val="Inv__003322"/>
      <sheetName val="Inv__004622"/>
      <sheetName val="dongia_(2)22"/>
      <sheetName val="THPDMoi__(2)22"/>
      <sheetName val="t-h_HA_THE22"/>
      <sheetName val="DON_GIA22"/>
      <sheetName val="CHITIET_VL-NC22"/>
      <sheetName val="CHITIET_VL-NC-TT_-1p22"/>
      <sheetName val="TH_XL22"/>
      <sheetName val="CHITIET_VL-NC-TT-3p22"/>
      <sheetName val="Bia_TQT22"/>
      <sheetName val="TONGKE3p_22"/>
      <sheetName val="KPVC-BD_22"/>
      <sheetName val="Mutasi_Stock_D99BO20"/>
      <sheetName val="SALES_TRACKER_CIBITUNG_-_201514"/>
      <sheetName val="SALES_TRACKER_NON_CIBITUNG14"/>
      <sheetName val="Macro_13"/>
      <sheetName val="Seg_history_by_BT13"/>
      <sheetName val="HP_evol_by_seg13"/>
      <sheetName val="Financial_Highlights13"/>
      <sheetName val="Breakdown_KPI13"/>
      <sheetName val="Avensis+d_seg__in_&amp;_out_of_UK13"/>
      <sheetName val="ƒƒCƒ“‰æ–Ê__x005f_x0015__Op13"/>
      <sheetName val="CæÊ__x005f_x0015__Op13"/>
      <sheetName val="メイン画面__x005f_x0015__Op13"/>
      <sheetName val="Net_Price_Position_-_Sheet_113"/>
      <sheetName val="ƒƒCƒ“‰æ–Ê__x005f_x005f_x005f_x0015__Op13"/>
      <sheetName val="CæÊ__x005f_x005f_x005f_x0015__Op13"/>
      <sheetName val="メイン画面__x005f_x005f_x005f_x0015__Op13"/>
      <sheetName val="REKAP_OMZET_KAPAL13"/>
      <sheetName val="TL_Karawang_Yard13"/>
      <sheetName val="LINE_PALLET_BESI_1_(PATAN_A-B13"/>
      <sheetName val="WSS_PALLET_BESI_(PER_MESIN)13"/>
      <sheetName val="Master_MM11"/>
      <sheetName val="Part_List_For_Incomplete_LOT13"/>
      <sheetName val="Target380NX_13"/>
      <sheetName val="913L_Part_List11"/>
      <sheetName val="P_29"/>
      <sheetName val="PACK_SPEC_MAGELANG11"/>
      <sheetName val="393_N12"/>
      <sheetName val="KPI_Process11"/>
      <sheetName val="Sub_KPI_(2)11"/>
      <sheetName val="MAIN_KPI_11"/>
      <sheetName val="ORDER_M9"/>
      <sheetName val="ADJ_-_RATE7"/>
      <sheetName val="3__form_Countermeasure7"/>
      <sheetName val="List_kategori9"/>
      <sheetName val="ACT_-2005_Rear2"/>
      <sheetName val="Data_Costs2"/>
      <sheetName val="Control_Panel2"/>
      <sheetName val="3GP&amp;Ss_features2"/>
      <sheetName val="SNP_Lee_Fung_BSV2"/>
      <sheetName val="ASOTT_SI_BSV2"/>
      <sheetName val="CATL_SI_BSV2"/>
      <sheetName val="CSMF_SI_BSV2"/>
      <sheetName val="RHLT_SI_BSV2"/>
      <sheetName val="SCIL_SI_BSV2"/>
      <sheetName val="SCMN_SI_BSV2"/>
      <sheetName val="SCSS_SI_BSV2"/>
      <sheetName val="SFI_BSV2"/>
      <sheetName val="SNPS_SI_BSV2"/>
      <sheetName val="STEG_SI_BSV2"/>
      <sheetName val="STI_BSV2"/>
      <sheetName val="STTS_SI_BSV2"/>
      <sheetName val="SWMS_SI_BSV2"/>
      <sheetName val="CA_Comp_(Kembara)2"/>
      <sheetName val="1_LeadSchedule2"/>
      <sheetName val="O1-1CA_2"/>
      <sheetName val="15100_Prepayment2"/>
      <sheetName val="24100_Accr_Liab2"/>
      <sheetName val="OEE__(2)47"/>
      <sheetName val="OEE_47"/>
      <sheetName val="dht_fix47"/>
      <sheetName val="Man_power47"/>
      <sheetName val="taruna_sheet47"/>
      <sheetName val="Calendar_200647"/>
      <sheetName val="06-11-07_selasa47"/>
      <sheetName val="data_editing47"/>
      <sheetName val="HRD_Salary47"/>
      <sheetName val="____48"/>
      <sheetName val="F-1_F-247"/>
      <sheetName val="MARCH_APRIL__0346"/>
      <sheetName val="Draft_Vehicle_Format46"/>
      <sheetName val="MASTER_46"/>
      <sheetName val="truck_capt46"/>
      <sheetName val="ocean_voyage46"/>
      <sheetName val="Nov_'0246"/>
      <sheetName val="Parts_list_(060411)46"/>
      <sheetName val="BD_&amp;_EH_(DATA)46"/>
      <sheetName val="Innova_List46"/>
      <sheetName val="LVC_31RB46"/>
      <sheetName val="Type_I43"/>
      <sheetName val="Unit_Price_9643"/>
      <sheetName val="progress_FC42"/>
      <sheetName val="OEM_sum42"/>
      <sheetName val="YTD_sales42"/>
      <sheetName val="GROUP_A43"/>
      <sheetName val="OTHERS_x62043"/>
      <sheetName val="Link_List_OPL41"/>
      <sheetName val="STATUS_FOLLOWUP32"/>
      <sheetName val="Total_Problem_WQC_201432"/>
      <sheetName val="base_data32"/>
      <sheetName val="U38x_labels32"/>
      <sheetName val="mstr_L129"/>
      <sheetName val="1_3a92est29"/>
      <sheetName val="Data_229"/>
      <sheetName val="MARCH-APRIL__0327"/>
      <sheetName val="Deffered_Charges_27"/>
      <sheetName val="Schedule_PM27"/>
      <sheetName val="Part_List27"/>
      <sheetName val="ECI_ChekSHeet27"/>
      <sheetName val="Remaining_LPVV27"/>
      <sheetName val="List_Monren27"/>
      <sheetName val="training_forklift27"/>
      <sheetName val="Part_List_Compare_Scan___Plan27"/>
      <sheetName val="MATRIKS_NILAI_AFTER27"/>
      <sheetName val="PPM_rev127"/>
      <sheetName val="Line_227"/>
      <sheetName val="Actual_YTD27"/>
      <sheetName val="Costs_Savings27"/>
      <sheetName val="Currency_Rate24"/>
      <sheetName val="SPECIAL_DR650A_(AUG_17)_(4)23"/>
      <sheetName val="Working_Plan23"/>
      <sheetName val="Inv__004323"/>
      <sheetName val="Inv__004423"/>
      <sheetName val="Inv__004523"/>
      <sheetName val="Inv__003923"/>
      <sheetName val="Inv__004223"/>
      <sheetName val="Inv__003823"/>
      <sheetName val="Inv__003323"/>
      <sheetName val="Inv__004623"/>
      <sheetName val="dongia_(2)23"/>
      <sheetName val="THPDMoi__(2)23"/>
      <sheetName val="t-h_HA_THE23"/>
      <sheetName val="DON_GIA23"/>
      <sheetName val="CHITIET_VL-NC23"/>
      <sheetName val="CHITIET_VL-NC-TT_-1p23"/>
      <sheetName val="TH_XL23"/>
      <sheetName val="CHITIET_VL-NC-TT-3p23"/>
      <sheetName val="Bia_TQT23"/>
      <sheetName val="TONGKE3p_23"/>
      <sheetName val="KPVC-BD_23"/>
      <sheetName val="Mutasi_Stock_D99BO21"/>
      <sheetName val="SALES_TRACKER_CIBITUNG_-_201515"/>
      <sheetName val="SALES_TRACKER_NON_CIBITUNG15"/>
      <sheetName val="Macro_14"/>
      <sheetName val="Seg_history_by_BT14"/>
      <sheetName val="HP_evol_by_seg14"/>
      <sheetName val="Financial_Highlights14"/>
      <sheetName val="Breakdown_KPI14"/>
      <sheetName val="Avensis+d_seg__in_&amp;_out_of_UK14"/>
      <sheetName val="ƒƒCƒ“‰æ–Ê__x005f_x0015__Op14"/>
      <sheetName val="CæÊ__x005f_x0015__Op14"/>
      <sheetName val="メイン画面__x005f_x0015__Op14"/>
      <sheetName val="Net_Price_Position_-_Sheet_114"/>
      <sheetName val="ƒƒCƒ“‰æ–Ê__x005f_x005f_x005f_x0015__Op14"/>
      <sheetName val="CæÊ__x005f_x005f_x005f_x0015__Op14"/>
      <sheetName val="メイン画面__x005f_x005f_x005f_x0015__Op14"/>
      <sheetName val="REKAP_OMZET_KAPAL14"/>
      <sheetName val="TL_Karawang_Yard14"/>
      <sheetName val="LINE_PALLET_BESI_1_(PATAN_A-B14"/>
      <sheetName val="WSS_PALLET_BESI_(PER_MESIN)14"/>
      <sheetName val="Master_MM12"/>
      <sheetName val="Part_List_For_Incomplete_LOT14"/>
      <sheetName val="Target380NX_14"/>
      <sheetName val="913L_Part_List12"/>
      <sheetName val="P_210"/>
      <sheetName val="PACK_SPEC_MAGELANG12"/>
      <sheetName val="393_N13"/>
      <sheetName val="KPI_Process12"/>
      <sheetName val="Sub_KPI_(2)12"/>
      <sheetName val="MAIN_KPI_12"/>
      <sheetName val="ORDER_M10"/>
      <sheetName val="ADJ_-_RATE8"/>
      <sheetName val="3__form_Countermeasure8"/>
      <sheetName val="List_kategori10"/>
      <sheetName val="ACT_-2005_Rear3"/>
      <sheetName val="Data_Costs3"/>
      <sheetName val="Control_Panel3"/>
      <sheetName val="3GP&amp;Ss_features3"/>
      <sheetName val="SNP_Lee_Fung_BSV3"/>
      <sheetName val="ASOTT_SI_BSV3"/>
      <sheetName val="CATL_SI_BSV3"/>
      <sheetName val="CSMF_SI_BSV3"/>
      <sheetName val="RHLT_SI_BSV3"/>
      <sheetName val="SCIL_SI_BSV3"/>
      <sheetName val="SCMN_SI_BSV3"/>
      <sheetName val="SCSS_SI_BSV3"/>
      <sheetName val="SFI_BSV3"/>
      <sheetName val="SNPS_SI_BSV3"/>
      <sheetName val="STEG_SI_BSV3"/>
      <sheetName val="STI_BSV3"/>
      <sheetName val="STTS_SI_BSV3"/>
      <sheetName val="SWMS_SI_BSV3"/>
      <sheetName val="CA_Comp_(Kembara)3"/>
      <sheetName val="1_LeadSchedule3"/>
      <sheetName val="O1-1CA_3"/>
      <sheetName val="15100_Prepayment3"/>
      <sheetName val="24100_Accr_Liab3"/>
      <sheetName val="Interim --&gt; Top"/>
      <sheetName val="U-13-2(disc)"/>
      <sheetName val="CBS - App1"/>
      <sheetName val="1H Act Rev P&amp;L"/>
      <sheetName val="BKG"/>
      <sheetName val="REG"/>
      <sheetName val="SVC (2)"/>
      <sheetName val="4 Analysis"/>
      <sheetName val="電車搬送装置査定表"/>
      <sheetName val="ƒƒCƒ“‰æ–Ê__x0015__Op3"/>
      <sheetName val="CæÊ__x0015__Op3"/>
      <sheetName val="メイン画面__x0015__Op3"/>
      <sheetName val="ƒƒCƒ“‰æ–Ê__x0015__Op2"/>
      <sheetName val="CæÊ__x0015__Op2"/>
      <sheetName val="メイン画面__x0015__Op2"/>
      <sheetName val="ƒƒCƒ“‰æ–Ê__x0015__Op4"/>
      <sheetName val="CæÊ__x0015__Op4"/>
      <sheetName val="メイン画面__x0015__Op4"/>
      <sheetName val="ƒƒCƒ“‰æ–Ê__x0015__Op5"/>
      <sheetName val="CæÊ__x0015__Op5"/>
      <sheetName val="メイン画面__x0015__Op5"/>
      <sheetName val="ƒƒCƒ“‰æ–Ê__x0015__Op6"/>
      <sheetName val="CæÊ__x0015__Op6"/>
      <sheetName val="メイン画面__x0015__Op6"/>
      <sheetName val="ƒƒCƒ“‰æ–Ê__x0015__Op7"/>
      <sheetName val="CæÊ__x0015__Op7"/>
      <sheetName val="メイン画面__x0015__Op7"/>
      <sheetName val="ƒƒCƒ“‰æ–Ê__x0015__Op8"/>
      <sheetName val="CæÊ__x0015__Op8"/>
      <sheetName val="メイン画面__x0015__Op8"/>
      <sheetName val="ƒƒCƒ“‰æ–Ê__x0015__Op9"/>
      <sheetName val="CæÊ__x0015__Op9"/>
      <sheetName val="メイン画面__x0015__Op9"/>
      <sheetName val="Company Info"/>
      <sheetName val="CA Comp"/>
      <sheetName val="データ入力"/>
      <sheetName val="X11M"/>
      <sheetName val="ﾌﾟﾛﾄ_P772分解5号機"/>
      <sheetName val="MOTO"/>
      <sheetName val="OEE__(2)48"/>
      <sheetName val="OEE_48"/>
      <sheetName val="dht_fix48"/>
      <sheetName val="Man_power48"/>
      <sheetName val="taruna_sheet48"/>
      <sheetName val="Calendar_200648"/>
      <sheetName val="06-11-07_selasa48"/>
      <sheetName val="data_editing48"/>
      <sheetName val="HRD_Salary48"/>
      <sheetName val="____49"/>
      <sheetName val="F-1_F-248"/>
      <sheetName val="MASTER_47"/>
      <sheetName val="truck_capt47"/>
      <sheetName val="MARCH_APRIL__0347"/>
      <sheetName val="Draft_Vehicle_Format47"/>
      <sheetName val="ocean_voyage47"/>
      <sheetName val="Nov_'0247"/>
      <sheetName val="Parts_list_(060411)47"/>
      <sheetName val="Innova_List47"/>
      <sheetName val="BD_&amp;_EH_(DATA)47"/>
      <sheetName val="LVC_31RB47"/>
      <sheetName val="GROUP_A44"/>
      <sheetName val="Type_I44"/>
      <sheetName val="OTHERS_x62044"/>
      <sheetName val="Unit_Price_9644"/>
      <sheetName val="progress_FC43"/>
      <sheetName val="OEM_sum43"/>
      <sheetName val="YTD_sales43"/>
      <sheetName val="Link_List_OPL42"/>
      <sheetName val="STATUS_FOLLOWUP33"/>
      <sheetName val="Total_Problem_WQC_201433"/>
      <sheetName val="base_data33"/>
      <sheetName val="U38x_labels33"/>
      <sheetName val="mstr_L130"/>
      <sheetName val="1_3a92est30"/>
      <sheetName val="Data_230"/>
      <sheetName val="MARCH-APRIL__0328"/>
      <sheetName val="Deffered_Charges_28"/>
      <sheetName val="Schedule_PM28"/>
      <sheetName val="Part_List28"/>
      <sheetName val="ECI_ChekSHeet28"/>
      <sheetName val="Remaining_LPVV28"/>
      <sheetName val="List_Monren28"/>
      <sheetName val="training_forklift28"/>
      <sheetName val="Part_List_Compare_Scan___Plan28"/>
      <sheetName val="MATRIKS_NILAI_AFTER28"/>
      <sheetName val="PPM_rev128"/>
      <sheetName val="Line_228"/>
      <sheetName val="Actual_YTD28"/>
      <sheetName val="Costs_Savings28"/>
      <sheetName val="Currency_Rate25"/>
      <sheetName val="SPECIAL_DR650A_(AUG_17)_(4)24"/>
      <sheetName val="Working_Plan24"/>
      <sheetName val="Inv__004324"/>
      <sheetName val="Inv__004424"/>
      <sheetName val="Inv__004524"/>
      <sheetName val="Inv__003924"/>
      <sheetName val="Inv__004224"/>
      <sheetName val="Inv__003824"/>
      <sheetName val="Inv__003324"/>
      <sheetName val="Inv__004624"/>
      <sheetName val="dongia_(2)24"/>
      <sheetName val="THPDMoi__(2)24"/>
      <sheetName val="t-h_HA_THE24"/>
      <sheetName val="DON_GIA24"/>
      <sheetName val="CHITIET_VL-NC24"/>
      <sheetName val="CHITIET_VL-NC-TT_-1p24"/>
      <sheetName val="TH_XL24"/>
      <sheetName val="CHITIET_VL-NC-TT-3p24"/>
      <sheetName val="Bia_TQT24"/>
      <sheetName val="TONGKE3p_24"/>
      <sheetName val="KPVC-BD_24"/>
      <sheetName val="Mutasi_Stock_D99BO22"/>
      <sheetName val="SALES_TRACKER_CIBITUNG_-_201516"/>
      <sheetName val="SALES_TRACKER_NON_CIBITUNG16"/>
      <sheetName val="Macro_15"/>
      <sheetName val="Seg_history_by_BT15"/>
      <sheetName val="HP_evol_by_seg15"/>
      <sheetName val="Financial_Highlights15"/>
      <sheetName val="Breakdown_KPI15"/>
      <sheetName val="Avensis+d_seg__in_&amp;_out_of_UK15"/>
      <sheetName val="ƒƒCƒ“‰æ–Ê__x005f_x0015__Op15"/>
      <sheetName val="CæÊ__x005f_x0015__Op15"/>
      <sheetName val="メイン画面__x005f_x0015__Op15"/>
      <sheetName val="Net_Price_Position_-_Sheet_115"/>
      <sheetName val="ƒƒCƒ“‰æ–Ê__x005f_x005f_x005f_x0015__Op15"/>
      <sheetName val="CæÊ__x005f_x005f_x005f_x0015__Op15"/>
      <sheetName val="メイン画面__x005f_x005f_x005f_x0015__Op15"/>
      <sheetName val="REKAP_OMZET_KAPAL15"/>
      <sheetName val="TL_Karawang_Yard15"/>
      <sheetName val="LINE_PALLET_BESI_1_(PATAN_A-B15"/>
      <sheetName val="WSS_PALLET_BESI_(PER_MESIN)15"/>
      <sheetName val="Part_List_For_Incomplete_LOT15"/>
      <sheetName val="Target380NX_15"/>
      <sheetName val="913L_Part_List13"/>
      <sheetName val="PACK_SPEC_MAGELANG13"/>
      <sheetName val="393_N14"/>
      <sheetName val="Master_MM13"/>
      <sheetName val="KPI_Process13"/>
      <sheetName val="Sub_KPI_(2)13"/>
      <sheetName val="MAIN_KPI_13"/>
      <sheetName val="_x000a__16"/>
      <sheetName val="__x000a_16"/>
      <sheetName val="ORDER_M11"/>
      <sheetName val="P_211"/>
      <sheetName val="ADJ_-_RATE9"/>
      <sheetName val="3__form_Countermeasure9"/>
      <sheetName val="List_kategori11"/>
      <sheetName val="_x000a__15"/>
      <sheetName val="__x000a_15"/>
      <sheetName val="Data_-_Sumatera5"/>
      <sheetName val="__13"/>
      <sheetName val="__14"/>
      <sheetName val="CSM_with_CKD5"/>
      <sheetName val="1195_B15"/>
      <sheetName val="ACT_-2005_Rear4"/>
      <sheetName val="Data_Costs4"/>
      <sheetName val="Control_Panel4"/>
      <sheetName val="3GP&amp;Ss_features4"/>
      <sheetName val="SNP_Lee_Fung_BSV4"/>
      <sheetName val="ASOTT_SI_BSV4"/>
      <sheetName val="CATL_SI_BSV4"/>
      <sheetName val="CSMF_SI_BSV4"/>
      <sheetName val="RHLT_SI_BSV4"/>
      <sheetName val="SCIL_SI_BSV4"/>
      <sheetName val="SCMN_SI_BSV4"/>
      <sheetName val="SCSS_SI_BSV4"/>
      <sheetName val="SFI_BSV4"/>
      <sheetName val="SNPS_SI_BSV4"/>
      <sheetName val="STEG_SI_BSV4"/>
      <sheetName val="STI_BSV4"/>
      <sheetName val="STTS_SI_BSV4"/>
      <sheetName val="SWMS_SI_BSV4"/>
      <sheetName val="CA_Comp_(Kembara)4"/>
      <sheetName val="1_LeadSchedule4"/>
      <sheetName val="R&amp;R_test2"/>
      <sheetName val="O1-1CA_4"/>
      <sheetName val="15100_Prepayment4"/>
      <sheetName val="24100_Accr_Liab4"/>
      <sheetName val="진행_DATA_(2)2"/>
      <sheetName val="Value_Analysis_-_Sheet_12"/>
      <sheetName val="GROUP_C2"/>
      <sheetName val="ƒƒCƒ“‰æ–Ê__x005f_x005f_x005f_x005f_x005f_x005f_3"/>
      <sheetName val="CæÊ__x005f_x005f_x005f_x005f_x005f_x005f_3"/>
      <sheetName val="メイン画面__x005f_x005f_x005f_x005f_x005f_x005f_x00153"/>
      <sheetName val="Productivity_Per_ManHour"/>
      <sheetName val="6250_Vehicles"/>
      <sheetName val="Trp__Name"/>
      <sheetName val="Data_Base"/>
      <sheetName val="Storage_Modules"/>
      <sheetName val="Artikelübersicht_2009"/>
      <sheetName val="Artikelübersicht_2010"/>
      <sheetName val="6156_Vehicles"/>
      <sheetName val="Plan_04-05"/>
      <sheetName val="メイン・・__Op"/>
      <sheetName val="Sum_prob1"/>
      <sheetName val="tot_393N5"/>
      <sheetName val="Cost_centre_expenditure4"/>
      <sheetName val="393N_ONLY3"/>
      <sheetName val="140N_Part_Local_(SE)3"/>
      <sheetName val="Labul_003"/>
      <sheetName val="BY_CATEGORY3"/>
      <sheetName val="Protected_Lists1"/>
      <sheetName val="中長計_XLS1"/>
      <sheetName val="BONUS_DB1"/>
      <sheetName val="167W_SOKAKU_Carry_Over_Prts1"/>
      <sheetName val="MUTASI_SCRAP1"/>
      <sheetName val="DFAS_FIX1"/>
      <sheetName val="kartu_mat1"/>
      <sheetName val="ASLI_(2)1"/>
      <sheetName val="GRAFIK_(2)1"/>
      <sheetName val="ƒƒCƒ“‰æ–Ê__x005f_x005f_x"/>
      <sheetName val="CæÊ__x005f_x005f_x"/>
      <sheetName val="メイン画面__x005f_x005f_x005f_x0015_"/>
      <sheetName val="MM利益・原価企画方針書ｶｸ１"/>
      <sheetName val="OEE__(2)49"/>
      <sheetName val="OEE_49"/>
      <sheetName val="dht_fix49"/>
      <sheetName val="Man_power49"/>
      <sheetName val="taruna_sheet49"/>
      <sheetName val="Calendar_200649"/>
      <sheetName val="06-11-07_selasa49"/>
      <sheetName val="data_editing49"/>
      <sheetName val="HRD_Salary49"/>
      <sheetName val="____50"/>
      <sheetName val="F-1_F-249"/>
      <sheetName val="MARCH_APRIL__0348"/>
      <sheetName val="Draft_Vehicle_Format48"/>
      <sheetName val="MASTER_48"/>
      <sheetName val="truck_capt48"/>
      <sheetName val="ocean_voyage48"/>
      <sheetName val="Nov_'0248"/>
      <sheetName val="Parts_list_(060411)48"/>
      <sheetName val="BD_&amp;_EH_(DATA)48"/>
      <sheetName val="Innova_List48"/>
      <sheetName val="LVC_31RB48"/>
      <sheetName val="Type_I45"/>
      <sheetName val="Unit_Price_9645"/>
      <sheetName val="progress_FC44"/>
      <sheetName val="OEM_sum44"/>
      <sheetName val="YTD_sales44"/>
      <sheetName val="GROUP_A45"/>
      <sheetName val="OTHERS_x62045"/>
      <sheetName val="Link_List_OPL43"/>
      <sheetName val="STATUS_FOLLOWUP34"/>
      <sheetName val="Total_Problem_WQC_201434"/>
      <sheetName val="base_data34"/>
      <sheetName val="U38x_labels34"/>
      <sheetName val="mstr_L131"/>
      <sheetName val="1_3a92est31"/>
      <sheetName val="Data_231"/>
      <sheetName val="MARCH-APRIL__0329"/>
      <sheetName val="Deffered_Charges_29"/>
      <sheetName val="Schedule_PM29"/>
      <sheetName val="Part_List29"/>
      <sheetName val="ECI_ChekSHeet29"/>
      <sheetName val="Remaining_LPVV29"/>
      <sheetName val="List_Monren29"/>
      <sheetName val="training_forklift29"/>
      <sheetName val="Part_List_Compare_Scan___Plan29"/>
      <sheetName val="MATRIKS_NILAI_AFTER29"/>
      <sheetName val="PPM_rev129"/>
      <sheetName val="Line_229"/>
      <sheetName val="Actual_YTD29"/>
      <sheetName val="Costs_Savings29"/>
      <sheetName val="Currency_Rate26"/>
      <sheetName val="SPECIAL_DR650A_(AUG_17)_(4)25"/>
      <sheetName val="Working_Plan25"/>
      <sheetName val="Inv__004325"/>
      <sheetName val="Inv__004425"/>
      <sheetName val="Inv__004525"/>
      <sheetName val="Inv__003925"/>
      <sheetName val="Inv__004225"/>
      <sheetName val="Inv__003825"/>
      <sheetName val="Inv__003325"/>
      <sheetName val="Inv__004625"/>
      <sheetName val="dongia_(2)25"/>
      <sheetName val="THPDMoi__(2)25"/>
      <sheetName val="t-h_HA_THE25"/>
      <sheetName val="DON_GIA25"/>
      <sheetName val="CHITIET_VL-NC25"/>
      <sheetName val="CHITIET_VL-NC-TT_-1p25"/>
      <sheetName val="TH_XL25"/>
      <sheetName val="CHITIET_VL-NC-TT-3p25"/>
      <sheetName val="Bia_TQT25"/>
      <sheetName val="TONGKE3p_25"/>
      <sheetName val="KPVC-BD_25"/>
      <sheetName val="Mutasi_Stock_D99BO23"/>
      <sheetName val="SALES_TRACKER_CIBITUNG_-_201517"/>
      <sheetName val="SALES_TRACKER_NON_CIBITUNG17"/>
      <sheetName val="Macro_16"/>
      <sheetName val="Seg_history_by_BT16"/>
      <sheetName val="HP_evol_by_seg16"/>
      <sheetName val="Financial_Highlights16"/>
      <sheetName val="Breakdown_KPI16"/>
      <sheetName val="Avensis+d_seg__in_&amp;_out_of_UK16"/>
      <sheetName val="ƒƒCƒ“‰æ–Ê__x005f_x0015__Op16"/>
      <sheetName val="CæÊ__x005f_x0015__Op16"/>
      <sheetName val="メイン画面__x005f_x0015__Op16"/>
      <sheetName val="Net_Price_Position_-_Sheet_116"/>
      <sheetName val="ƒƒCƒ“‰æ–Ê__x005f_x005f_x005f_x0015__Op16"/>
      <sheetName val="CæÊ__x005f_x005f_x005f_x0015__Op16"/>
      <sheetName val="メイン画面__x005f_x005f_x005f_x0015__Op16"/>
      <sheetName val="REKAP_OMZET_KAPAL16"/>
      <sheetName val="TL_Karawang_Yard16"/>
      <sheetName val="LINE_PALLET_BESI_1_(PATAN_A-B16"/>
      <sheetName val="WSS_PALLET_BESI_(PER_MESIN)16"/>
      <sheetName val="Master_MM14"/>
      <sheetName val="Part_List_For_Incomplete_LOT16"/>
      <sheetName val="Target380NX_16"/>
      <sheetName val="913L_Part_List14"/>
      <sheetName val="__15"/>
      <sheetName val="__16"/>
      <sheetName val="R&amp;R_test3"/>
      <sheetName val="진행_DATA_(2)3"/>
      <sheetName val="Value_Analysis_-_Sheet_13"/>
      <sheetName val="OEE__(2)50"/>
      <sheetName val="OEE_50"/>
      <sheetName val="dht_fix50"/>
      <sheetName val="Man_power50"/>
      <sheetName val="taruna_sheet50"/>
      <sheetName val="Calendar_200650"/>
      <sheetName val="06-11-07_selasa50"/>
      <sheetName val="data_editing50"/>
      <sheetName val="HRD_Salary50"/>
      <sheetName val="____51"/>
      <sheetName val="F-1_F-250"/>
      <sheetName val="MARCH_APRIL__0349"/>
      <sheetName val="Draft_Vehicle_Format49"/>
      <sheetName val="MASTER_49"/>
      <sheetName val="truck_capt49"/>
      <sheetName val="ocean_voyage49"/>
      <sheetName val="Nov_'0249"/>
      <sheetName val="Parts_list_(060411)49"/>
      <sheetName val="BD_&amp;_EH_(DATA)49"/>
      <sheetName val="Innova_List49"/>
      <sheetName val="LVC_31RB49"/>
      <sheetName val="Type_I46"/>
      <sheetName val="Unit_Price_9646"/>
      <sheetName val="progress_FC45"/>
      <sheetName val="OEM_sum45"/>
      <sheetName val="YTD_sales45"/>
      <sheetName val="GROUP_A46"/>
      <sheetName val="OTHERS_x62046"/>
      <sheetName val="Link_List_OPL44"/>
      <sheetName val="STATUS_FOLLOWUP35"/>
      <sheetName val="Total_Problem_WQC_201435"/>
      <sheetName val="base_data35"/>
      <sheetName val="U38x_labels35"/>
      <sheetName val="mstr_L132"/>
      <sheetName val="1_3a92est32"/>
      <sheetName val="Data_232"/>
      <sheetName val="MARCH-APRIL__0330"/>
      <sheetName val="Deffered_Charges_30"/>
      <sheetName val="Schedule_PM30"/>
      <sheetName val="Part_List30"/>
      <sheetName val="ECI_ChekSHeet30"/>
      <sheetName val="Remaining_LPVV30"/>
      <sheetName val="List_Monren30"/>
      <sheetName val="training_forklift30"/>
      <sheetName val="Part_List_Compare_Scan___Plan30"/>
      <sheetName val="MATRIKS_NILAI_AFTER30"/>
      <sheetName val="PPM_rev130"/>
      <sheetName val="Line_230"/>
      <sheetName val="Actual_YTD30"/>
      <sheetName val="Costs_Savings30"/>
      <sheetName val="Currency_Rate27"/>
      <sheetName val="SPECIAL_DR650A_(AUG_17)_(4)26"/>
      <sheetName val="Working_Plan26"/>
      <sheetName val="Inv__004326"/>
      <sheetName val="Inv__004426"/>
      <sheetName val="Inv__004526"/>
      <sheetName val="Inv__003926"/>
      <sheetName val="Inv__004226"/>
      <sheetName val="Inv__003826"/>
      <sheetName val="Inv__003326"/>
      <sheetName val="Inv__004626"/>
      <sheetName val="dongia_(2)26"/>
      <sheetName val="THPDMoi__(2)26"/>
      <sheetName val="t-h_HA_THE26"/>
      <sheetName val="DON_GIA26"/>
      <sheetName val="CHITIET_VL-NC26"/>
      <sheetName val="CHITIET_VL-NC-TT_-1p26"/>
      <sheetName val="TH_XL26"/>
      <sheetName val="CHITIET_VL-NC-TT-3p26"/>
      <sheetName val="Bia_TQT26"/>
      <sheetName val="TONGKE3p_26"/>
      <sheetName val="KPVC-BD_26"/>
      <sheetName val="Mutasi_Stock_D99BO24"/>
      <sheetName val="SALES_TRACKER_CIBITUNG_-_201518"/>
      <sheetName val="SALES_TRACKER_NON_CIBITUNG18"/>
      <sheetName val="Macro_17"/>
      <sheetName val="Seg_history_by_BT17"/>
      <sheetName val="HP_evol_by_seg17"/>
      <sheetName val="Financial_Highlights17"/>
      <sheetName val="Breakdown_KPI17"/>
      <sheetName val="Avensis+d_seg__in_&amp;_out_of_UK17"/>
      <sheetName val="ƒƒCƒ“‰æ–Ê__x005f_x0015__Op17"/>
      <sheetName val="CæÊ__x005f_x0015__Op17"/>
      <sheetName val="メイン画面__x005f_x0015__Op17"/>
      <sheetName val="Net_Price_Position_-_Sheet_117"/>
      <sheetName val="ƒƒCƒ“‰æ–Ê__x005f_x005f_x005f_x0015__Op17"/>
      <sheetName val="CæÊ__x005f_x005f_x005f_x0015__Op17"/>
      <sheetName val="メイン画面__x005f_x005f_x005f_x0015__Op17"/>
      <sheetName val="REKAP_OMZET_KAPAL17"/>
      <sheetName val="TL_Karawang_Yard17"/>
      <sheetName val="LINE_PALLET_BESI_1_(PATAN_A-B17"/>
      <sheetName val="WSS_PALLET_BESI_(PER_MESIN)17"/>
      <sheetName val="Master_MM15"/>
      <sheetName val="Part_List_For_Incomplete_LOT17"/>
      <sheetName val="Target380NX_17"/>
      <sheetName val="913L_Part_List15"/>
      <sheetName val="__17"/>
      <sheetName val="__18"/>
      <sheetName val="R&amp;R_test4"/>
      <sheetName val="진행_DATA_(2)4"/>
      <sheetName val="Value_Analysis_-_Sheet_14"/>
      <sheetName val="OEE__(2)51"/>
      <sheetName val="OEE_51"/>
      <sheetName val="dht_fix51"/>
      <sheetName val="Man_power51"/>
      <sheetName val="taruna_sheet51"/>
      <sheetName val="Calendar_200651"/>
      <sheetName val="06-11-07_selasa51"/>
      <sheetName val="data_editing51"/>
      <sheetName val="HRD_Salary51"/>
      <sheetName val="____52"/>
      <sheetName val="F-1_F-251"/>
      <sheetName val="MARCH_APRIL__0350"/>
      <sheetName val="Draft_Vehicle_Format50"/>
      <sheetName val="MASTER_50"/>
      <sheetName val="truck_capt50"/>
      <sheetName val="ocean_voyage50"/>
      <sheetName val="Nov_'0250"/>
      <sheetName val="Parts_list_(060411)50"/>
      <sheetName val="BD_&amp;_EH_(DATA)50"/>
      <sheetName val="Innova_List50"/>
      <sheetName val="LVC_31RB50"/>
      <sheetName val="Type_I47"/>
      <sheetName val="Unit_Price_9647"/>
      <sheetName val="progress_FC46"/>
      <sheetName val="OEM_sum46"/>
      <sheetName val="YTD_sales46"/>
      <sheetName val="GROUP_A47"/>
      <sheetName val="OTHERS_x62047"/>
      <sheetName val="Link_List_OPL45"/>
      <sheetName val="STATUS_FOLLOWUP36"/>
      <sheetName val="Total_Problem_WQC_201436"/>
      <sheetName val="base_data36"/>
      <sheetName val="U38x_labels36"/>
      <sheetName val="mstr_L133"/>
      <sheetName val="1_3a92est33"/>
      <sheetName val="Data_233"/>
      <sheetName val="MARCH-APRIL__0331"/>
      <sheetName val="Deffered_Charges_31"/>
      <sheetName val="Schedule_PM31"/>
      <sheetName val="Part_List31"/>
      <sheetName val="ECI_ChekSHeet31"/>
      <sheetName val="Remaining_LPVV31"/>
      <sheetName val="List_Monren31"/>
      <sheetName val="training_forklift31"/>
      <sheetName val="Part_List_Compare_Scan___Plan31"/>
      <sheetName val="MATRIKS_NILAI_AFTER31"/>
      <sheetName val="PPM_rev131"/>
      <sheetName val="Line_231"/>
      <sheetName val="Actual_YTD31"/>
      <sheetName val="Costs_Savings31"/>
      <sheetName val="Currency_Rate28"/>
      <sheetName val="SPECIAL_DR650A_(AUG_17)_(4)27"/>
      <sheetName val="Working_Plan27"/>
      <sheetName val="Inv__004327"/>
      <sheetName val="Inv__004427"/>
      <sheetName val="Inv__004527"/>
      <sheetName val="Inv__003927"/>
      <sheetName val="Inv__004227"/>
      <sheetName val="Inv__003827"/>
      <sheetName val="Inv__003327"/>
      <sheetName val="Inv__004627"/>
      <sheetName val="dongia_(2)27"/>
      <sheetName val="THPDMoi__(2)27"/>
      <sheetName val="t-h_HA_THE27"/>
      <sheetName val="DON_GIA27"/>
      <sheetName val="CHITIET_VL-NC27"/>
      <sheetName val="CHITIET_VL-NC-TT_-1p27"/>
      <sheetName val="TH_XL27"/>
      <sheetName val="CHITIET_VL-NC-TT-3p27"/>
      <sheetName val="Bia_TQT27"/>
      <sheetName val="TONGKE3p_27"/>
      <sheetName val="KPVC-BD_27"/>
      <sheetName val="Mutasi_Stock_D99BO25"/>
      <sheetName val="SALES_TRACKER_CIBITUNG_-_201519"/>
      <sheetName val="SALES_TRACKER_NON_CIBITUNG19"/>
      <sheetName val="Macro_18"/>
      <sheetName val="Seg_history_by_BT18"/>
      <sheetName val="HP_evol_by_seg18"/>
      <sheetName val="Financial_Highlights18"/>
      <sheetName val="Breakdown_KPI18"/>
      <sheetName val="Avensis+d_seg__in_&amp;_out_of_UK18"/>
      <sheetName val="ƒƒCƒ“‰æ–Ê__x005f_x0015__Op18"/>
      <sheetName val="CæÊ__x005f_x0015__Op18"/>
      <sheetName val="メイン画面__x005f_x0015__Op18"/>
      <sheetName val="Net_Price_Position_-_Sheet_118"/>
      <sheetName val="ƒƒCƒ“‰æ–Ê__x005f_x005f_x005f_x0015__Op18"/>
      <sheetName val="CæÊ__x005f_x005f_x005f_x0015__Op18"/>
      <sheetName val="メイン画面__x005f_x005f_x005f_x0015__Op18"/>
      <sheetName val="REKAP_OMZET_KAPAL18"/>
      <sheetName val="TL_Karawang_Yard18"/>
      <sheetName val="LINE_PALLET_BESI_1_(PATAN_A-B18"/>
      <sheetName val="WSS_PALLET_BESI_(PER_MESIN)18"/>
      <sheetName val="Master_MM16"/>
      <sheetName val="Part_List_For_Incomplete_LOT18"/>
      <sheetName val="Target380NX_18"/>
      <sheetName val="913L_Part_List16"/>
      <sheetName val="P_212"/>
      <sheetName val="PACK_SPEC_MAGELANG14"/>
      <sheetName val="393_N15"/>
      <sheetName val="KPI_Process14"/>
      <sheetName val="Sub_KPI_(2)14"/>
      <sheetName val="MAIN_KPI_14"/>
      <sheetName val="ORDER_M12"/>
      <sheetName val="ADJ_-_RATE10"/>
      <sheetName val="3__form_Countermeasure10"/>
      <sheetName val="List_kategori12"/>
      <sheetName val="_x000a__17"/>
      <sheetName val="__x000a_17"/>
      <sheetName val="__19"/>
      <sheetName val="__20"/>
      <sheetName val="CSM_with_CKD6"/>
      <sheetName val="Data_-_Sumatera6"/>
      <sheetName val="1195_B16"/>
      <sheetName val="ACT_-2005_Rear5"/>
      <sheetName val="Data_Costs5"/>
      <sheetName val="Control_Panel5"/>
      <sheetName val="3GP&amp;Ss_features5"/>
      <sheetName val="SNP_Lee_Fung_BSV5"/>
      <sheetName val="ASOTT_SI_BSV5"/>
      <sheetName val="CATL_SI_BSV5"/>
      <sheetName val="CSMF_SI_BSV5"/>
      <sheetName val="RHLT_SI_BSV5"/>
      <sheetName val="SCIL_SI_BSV5"/>
      <sheetName val="SCMN_SI_BSV5"/>
      <sheetName val="SCSS_SI_BSV5"/>
      <sheetName val="SFI_BSV5"/>
      <sheetName val="SNPS_SI_BSV5"/>
      <sheetName val="STEG_SI_BSV5"/>
      <sheetName val="STI_BSV5"/>
      <sheetName val="STTS_SI_BSV5"/>
      <sheetName val="SWMS_SI_BSV5"/>
      <sheetName val="CA_Comp_(Kembara)5"/>
      <sheetName val="1_LeadSchedule5"/>
      <sheetName val="O1-1CA_5"/>
      <sheetName val="15100_Prepayment5"/>
      <sheetName val="24100_Accr_Liab5"/>
      <sheetName val="R&amp;R_test5"/>
      <sheetName val="진행_DATA_(2)5"/>
      <sheetName val="Value_Analysis_-_Sheet_15"/>
      <sheetName val="_x000a__18"/>
      <sheetName val="__x000a_18"/>
      <sheetName val="OEE__(2)52"/>
      <sheetName val="OEE_52"/>
      <sheetName val="dht_fix52"/>
      <sheetName val="Man_power52"/>
      <sheetName val="taruna_sheet52"/>
      <sheetName val="Calendar_200652"/>
      <sheetName val="06-11-07_selasa52"/>
      <sheetName val="data_editing52"/>
      <sheetName val="HRD_Salary52"/>
      <sheetName val="____53"/>
      <sheetName val="F-1_F-252"/>
      <sheetName val="MARCH_APRIL__0351"/>
      <sheetName val="Draft_Vehicle_Format51"/>
      <sheetName val="MASTER_51"/>
      <sheetName val="truck_capt51"/>
      <sheetName val="ocean_voyage51"/>
      <sheetName val="Nov_'0251"/>
      <sheetName val="Parts_list_(060411)51"/>
      <sheetName val="BD_&amp;_EH_(DATA)51"/>
      <sheetName val="Innova_List51"/>
      <sheetName val="LVC_31RB51"/>
      <sheetName val="Type_I48"/>
      <sheetName val="Unit_Price_9648"/>
      <sheetName val="progress_FC47"/>
      <sheetName val="OEM_sum47"/>
      <sheetName val="YTD_sales47"/>
      <sheetName val="GROUP_A48"/>
      <sheetName val="OTHERS_x62048"/>
      <sheetName val="Link_List_OPL46"/>
      <sheetName val="STATUS_FOLLOWUP37"/>
      <sheetName val="Total_Problem_WQC_201437"/>
      <sheetName val="base_data37"/>
      <sheetName val="U38x_labels37"/>
      <sheetName val="mstr_L134"/>
      <sheetName val="1_3a92est34"/>
      <sheetName val="Data_234"/>
      <sheetName val="MARCH-APRIL__0332"/>
      <sheetName val="Deffered_Charges_32"/>
      <sheetName val="Schedule_PM32"/>
      <sheetName val="Part_List32"/>
      <sheetName val="ECI_ChekSHeet32"/>
      <sheetName val="Remaining_LPVV32"/>
      <sheetName val="List_Monren32"/>
      <sheetName val="training_forklift32"/>
      <sheetName val="Part_List_Compare_Scan___Plan32"/>
      <sheetName val="MATRIKS_NILAI_AFTER32"/>
      <sheetName val="PPM_rev132"/>
      <sheetName val="Line_232"/>
      <sheetName val="Actual_YTD32"/>
      <sheetName val="Costs_Savings32"/>
      <sheetName val="Currency_Rate29"/>
      <sheetName val="SPECIAL_DR650A_(AUG_17)_(4)28"/>
      <sheetName val="Working_Plan28"/>
      <sheetName val="Inv__004328"/>
      <sheetName val="Inv__004428"/>
      <sheetName val="Inv__004528"/>
      <sheetName val="Inv__003928"/>
      <sheetName val="Inv__004228"/>
      <sheetName val="Inv__003828"/>
      <sheetName val="Inv__003328"/>
      <sheetName val="Inv__004628"/>
      <sheetName val="dongia_(2)28"/>
      <sheetName val="THPDMoi__(2)28"/>
      <sheetName val="t-h_HA_THE28"/>
      <sheetName val="DON_GIA28"/>
      <sheetName val="CHITIET_VL-NC28"/>
      <sheetName val="CHITIET_VL-NC-TT_-1p28"/>
      <sheetName val="TH_XL28"/>
      <sheetName val="CHITIET_VL-NC-TT-3p28"/>
      <sheetName val="Bia_TQT28"/>
      <sheetName val="TONGKE3p_28"/>
      <sheetName val="KPVC-BD_28"/>
      <sheetName val="Mutasi_Stock_D99BO26"/>
      <sheetName val="SALES_TRACKER_CIBITUNG_-_201520"/>
      <sheetName val="SALES_TRACKER_NON_CIBITUNG20"/>
      <sheetName val="Macro_19"/>
      <sheetName val="Seg_history_by_BT19"/>
      <sheetName val="HP_evol_by_seg19"/>
      <sheetName val="Financial_Highlights19"/>
      <sheetName val="Breakdown_KPI19"/>
      <sheetName val="Avensis+d_seg__in_&amp;_out_of_UK19"/>
      <sheetName val="ƒƒCƒ“‰æ–Ê__x005f_x0015__Op19"/>
      <sheetName val="CæÊ__x005f_x0015__Op19"/>
      <sheetName val="メイン画面__x005f_x0015__Op19"/>
      <sheetName val="Net_Price_Position_-_Sheet_119"/>
      <sheetName val="ƒƒCƒ“‰æ–Ê__x005f_x005f_x005f_x0015__Op19"/>
      <sheetName val="CæÊ__x005f_x005f_x005f_x0015__Op19"/>
      <sheetName val="メイン画面__x005f_x005f_x005f_x0015__Op19"/>
      <sheetName val="REKAP_OMZET_KAPAL19"/>
      <sheetName val="TL_Karawang_Yard19"/>
      <sheetName val="LINE_PALLET_BESI_1_(PATAN_A-B19"/>
      <sheetName val="WSS_PALLET_BESI_(PER_MESIN)19"/>
      <sheetName val="Master_MM17"/>
      <sheetName val="Part_List_For_Incomplete_LOT19"/>
      <sheetName val="Target380NX_19"/>
      <sheetName val="913L_Part_List17"/>
      <sheetName val="P_213"/>
      <sheetName val="PACK_SPEC_MAGELANG15"/>
      <sheetName val="393_N16"/>
      <sheetName val="_x000a__19"/>
      <sheetName val="__x000a_19"/>
      <sheetName val="KPI_Process15"/>
      <sheetName val="Sub_KPI_(2)15"/>
      <sheetName val="MAIN_KPI_15"/>
      <sheetName val="ORDER_M13"/>
      <sheetName val="ADJ_-_RATE11"/>
      <sheetName val="3__form_Countermeasure11"/>
      <sheetName val="List_kategori13"/>
      <sheetName val="__21"/>
      <sheetName val="__22"/>
      <sheetName val="CSM_with_CKD7"/>
      <sheetName val="Data_-_Sumatera7"/>
      <sheetName val="1195_B17"/>
      <sheetName val="ACT_-2005_Rear6"/>
      <sheetName val="Data_Costs6"/>
      <sheetName val="Control_Panel6"/>
      <sheetName val="3GP&amp;Ss_features6"/>
      <sheetName val="SNP_Lee_Fung_BSV6"/>
      <sheetName val="ASOTT_SI_BSV6"/>
      <sheetName val="CATL_SI_BSV6"/>
      <sheetName val="CSMF_SI_BSV6"/>
      <sheetName val="RHLT_SI_BSV6"/>
      <sheetName val="SCIL_SI_BSV6"/>
      <sheetName val="SCMN_SI_BSV6"/>
      <sheetName val="SCSS_SI_BSV6"/>
      <sheetName val="SFI_BSV6"/>
      <sheetName val="SNPS_SI_BSV6"/>
      <sheetName val="STEG_SI_BSV6"/>
      <sheetName val="STI_BSV6"/>
      <sheetName val="STTS_SI_BSV6"/>
      <sheetName val="SWMS_SI_BSV6"/>
      <sheetName val="CA_Comp_(Kembara)6"/>
      <sheetName val="1_LeadSchedule6"/>
      <sheetName val="O1-1CA_6"/>
      <sheetName val="15100_Prepayment6"/>
      <sheetName val="24100_Accr_Liab6"/>
      <sheetName val="R&amp;R_test6"/>
      <sheetName val="진행_DATA_(2)6"/>
      <sheetName val="Value_Analysis_-_Sheet_16"/>
      <sheetName val="ƒƒCƒ“‰æ–Ê__x005f_x005f_x005f_x005f_x005f_x005f_4"/>
      <sheetName val="CæÊ__x005f_x005f_x005f_x005f_x005f_x005f_4"/>
      <sheetName val="メイン画面__x005f_x005f_x005f_x005f_x005f_x005f_x00154"/>
      <sheetName val="GROUP_C3"/>
      <sheetName val="_x000a__22"/>
      <sheetName val="__x000a_22"/>
      <sheetName val="OEE__(2)55"/>
      <sheetName val="OEE_55"/>
      <sheetName val="dht_fix55"/>
      <sheetName val="Man_power55"/>
      <sheetName val="taruna_sheet55"/>
      <sheetName val="Calendar_200655"/>
      <sheetName val="06-11-07_selasa55"/>
      <sheetName val="data_editing55"/>
      <sheetName val="HRD_Salary55"/>
      <sheetName val="____56"/>
      <sheetName val="F-1_F-255"/>
      <sheetName val="MARCH_APRIL__0354"/>
      <sheetName val="Draft_Vehicle_Format54"/>
      <sheetName val="MASTER_54"/>
      <sheetName val="truck_capt54"/>
      <sheetName val="ocean_voyage54"/>
      <sheetName val="Nov_'0254"/>
      <sheetName val="Parts_list_(060411)54"/>
      <sheetName val="BD_&amp;_EH_(DATA)54"/>
      <sheetName val="Innova_List54"/>
      <sheetName val="LVC_31RB54"/>
      <sheetName val="Type_I51"/>
      <sheetName val="Unit_Price_9651"/>
      <sheetName val="progress_FC50"/>
      <sheetName val="OEM_sum50"/>
      <sheetName val="YTD_sales50"/>
      <sheetName val="GROUP_A51"/>
      <sheetName val="OTHERS_x62051"/>
      <sheetName val="Link_List_OPL49"/>
      <sheetName val="STATUS_FOLLOWUP40"/>
      <sheetName val="Total_Problem_WQC_201440"/>
      <sheetName val="base_data40"/>
      <sheetName val="U38x_labels40"/>
      <sheetName val="mstr_L137"/>
      <sheetName val="1_3a92est37"/>
      <sheetName val="Data_237"/>
      <sheetName val="MARCH-APRIL__0335"/>
      <sheetName val="Deffered_Charges_35"/>
      <sheetName val="Schedule_PM35"/>
      <sheetName val="Part_List35"/>
      <sheetName val="ECI_ChekSHeet35"/>
      <sheetName val="Remaining_LPVV35"/>
      <sheetName val="List_Monren35"/>
      <sheetName val="training_forklift35"/>
      <sheetName val="Part_List_Compare_Scan___Plan35"/>
      <sheetName val="MATRIKS_NILAI_AFTER35"/>
      <sheetName val="PPM_rev135"/>
      <sheetName val="Line_235"/>
      <sheetName val="Actual_YTD35"/>
      <sheetName val="Costs_Savings35"/>
      <sheetName val="Currency_Rate32"/>
      <sheetName val="SPECIAL_DR650A_(AUG_17)_(4)31"/>
      <sheetName val="Working_Plan31"/>
      <sheetName val="Inv__004331"/>
      <sheetName val="Inv__004431"/>
      <sheetName val="Inv__004531"/>
      <sheetName val="Inv__003931"/>
      <sheetName val="Inv__004231"/>
      <sheetName val="Inv__003831"/>
      <sheetName val="Inv__003331"/>
      <sheetName val="Inv__004631"/>
      <sheetName val="dongia_(2)31"/>
      <sheetName val="THPDMoi__(2)31"/>
      <sheetName val="t-h_HA_THE31"/>
      <sheetName val="DON_GIA31"/>
      <sheetName val="CHITIET_VL-NC31"/>
      <sheetName val="CHITIET_VL-NC-TT_-1p31"/>
      <sheetName val="TH_XL31"/>
      <sheetName val="CHITIET_VL-NC-TT-3p31"/>
      <sheetName val="Bia_TQT31"/>
      <sheetName val="TONGKE3p_31"/>
      <sheetName val="KPVC-BD_31"/>
      <sheetName val="Mutasi_Stock_D99BO29"/>
      <sheetName val="SALES_TRACKER_CIBITUNG_-_201523"/>
      <sheetName val="SALES_TRACKER_NON_CIBITUNG23"/>
      <sheetName val="Macro_22"/>
      <sheetName val="Seg_history_by_BT22"/>
      <sheetName val="HP_evol_by_seg22"/>
      <sheetName val="Financial_Highlights22"/>
      <sheetName val="Breakdown_KPI22"/>
      <sheetName val="Avensis+d_seg__in_&amp;_out_of_UK22"/>
      <sheetName val="ƒƒCƒ“‰æ–Ê__x005f_x0015__Op22"/>
      <sheetName val="CæÊ__x005f_x0015__Op22"/>
      <sheetName val="メイン画面__x005f_x0015__Op22"/>
      <sheetName val="Net_Price_Position_-_Sheet_122"/>
      <sheetName val="ƒƒCƒ“‰æ–Ê__x005f_x005f_x005f_x0015__Op22"/>
      <sheetName val="CæÊ__x005f_x005f_x005f_x0015__Op22"/>
      <sheetName val="メイン画面__x005f_x005f_x005f_x0015__Op22"/>
      <sheetName val="REKAP_OMZET_KAPAL22"/>
      <sheetName val="TL_Karawang_Yard22"/>
      <sheetName val="LINE_PALLET_BESI_1_(PATAN_A-B22"/>
      <sheetName val="WSS_PALLET_BESI_(PER_MESIN)22"/>
      <sheetName val="Master_MM20"/>
      <sheetName val="Part_List_For_Incomplete_LOT22"/>
      <sheetName val="Target380NX_22"/>
      <sheetName val="913L_Part_List20"/>
      <sheetName val="P_216"/>
      <sheetName val="PACK_SPEC_MAGELANG18"/>
      <sheetName val="393_N19"/>
      <sheetName val="_x000a__23"/>
      <sheetName val="__x000a_23"/>
      <sheetName val="KPI_Process18"/>
      <sheetName val="Sub_KPI_(2)18"/>
      <sheetName val="MAIN_KPI_18"/>
      <sheetName val="ORDER_M16"/>
      <sheetName val="ADJ_-_RATE14"/>
      <sheetName val="3__form_Countermeasure14"/>
      <sheetName val="List_kategori16"/>
      <sheetName val="__27"/>
      <sheetName val="__28"/>
      <sheetName val="CSM_with_CKD10"/>
      <sheetName val="Data_-_Sumatera10"/>
      <sheetName val="1195_B110"/>
      <sheetName val="ACT_-2005_Rear9"/>
      <sheetName val="Data_Costs9"/>
      <sheetName val="Control_Panel9"/>
      <sheetName val="3GP&amp;Ss_features9"/>
      <sheetName val="SNP_Lee_Fung_BSV9"/>
      <sheetName val="ASOTT_SI_BSV9"/>
      <sheetName val="CATL_SI_BSV9"/>
      <sheetName val="CSMF_SI_BSV9"/>
      <sheetName val="RHLT_SI_BSV9"/>
      <sheetName val="SCIL_SI_BSV9"/>
      <sheetName val="SCMN_SI_BSV9"/>
      <sheetName val="SCSS_SI_BSV9"/>
      <sheetName val="SFI_BSV9"/>
      <sheetName val="SNPS_SI_BSV9"/>
      <sheetName val="STEG_SI_BSV9"/>
      <sheetName val="STI_BSV9"/>
      <sheetName val="STTS_SI_BSV9"/>
      <sheetName val="SWMS_SI_BSV9"/>
      <sheetName val="CA_Comp_(Kembara)9"/>
      <sheetName val="1_LeadSchedule9"/>
      <sheetName val="O1-1CA_9"/>
      <sheetName val="15100_Prepayment9"/>
      <sheetName val="24100_Accr_Liab9"/>
      <sheetName val="R&amp;R_test9"/>
      <sheetName val="진행_DATA_(2)9"/>
      <sheetName val="Value_Analysis_-_Sheet_19"/>
      <sheetName val="ƒƒCƒ“‰æ–Ê__x005f_x005f_x005f_x005f_x005f_x005f_7"/>
      <sheetName val="CæÊ__x005f_x005f_x005f_x005f_x005f_x005f_7"/>
      <sheetName val="メイン画面__x005f_x005f_x005f_x005f_x005f_x005f_x00157"/>
      <sheetName val="GROUP_C6"/>
      <sheetName val="_x000a__20"/>
      <sheetName val="__x000a_20"/>
      <sheetName val="OEE__(2)53"/>
      <sheetName val="OEE_53"/>
      <sheetName val="dht_fix53"/>
      <sheetName val="Man_power53"/>
      <sheetName val="taruna_sheet53"/>
      <sheetName val="Calendar_200653"/>
      <sheetName val="06-11-07_selasa53"/>
      <sheetName val="data_editing53"/>
      <sheetName val="HRD_Salary53"/>
      <sheetName val="____54"/>
      <sheetName val="F-1_F-253"/>
      <sheetName val="MARCH_APRIL__0352"/>
      <sheetName val="Draft_Vehicle_Format52"/>
      <sheetName val="MASTER_52"/>
      <sheetName val="truck_capt52"/>
      <sheetName val="ocean_voyage52"/>
      <sheetName val="Nov_'0252"/>
      <sheetName val="Parts_list_(060411)52"/>
      <sheetName val="BD_&amp;_EH_(DATA)52"/>
      <sheetName val="Innova_List52"/>
      <sheetName val="LVC_31RB52"/>
      <sheetName val="Type_I49"/>
      <sheetName val="Unit_Price_9649"/>
      <sheetName val="progress_FC48"/>
      <sheetName val="OEM_sum48"/>
      <sheetName val="YTD_sales48"/>
      <sheetName val="GROUP_A49"/>
      <sheetName val="OTHERS_x62049"/>
      <sheetName val="Link_List_OPL47"/>
      <sheetName val="STATUS_FOLLOWUP38"/>
      <sheetName val="Total_Problem_WQC_201438"/>
      <sheetName val="base_data38"/>
      <sheetName val="U38x_labels38"/>
      <sheetName val="mstr_L135"/>
      <sheetName val="1_3a92est35"/>
      <sheetName val="Data_235"/>
      <sheetName val="MARCH-APRIL__0333"/>
      <sheetName val="Deffered_Charges_33"/>
      <sheetName val="Schedule_PM33"/>
      <sheetName val="Part_List33"/>
      <sheetName val="ECI_ChekSHeet33"/>
      <sheetName val="Remaining_LPVV33"/>
      <sheetName val="List_Monren33"/>
      <sheetName val="training_forklift33"/>
      <sheetName val="Part_List_Compare_Scan___Plan33"/>
      <sheetName val="MATRIKS_NILAI_AFTER33"/>
      <sheetName val="PPM_rev133"/>
      <sheetName val="Line_233"/>
      <sheetName val="Actual_YTD33"/>
      <sheetName val="Costs_Savings33"/>
      <sheetName val="Currency_Rate30"/>
      <sheetName val="SPECIAL_DR650A_(AUG_17)_(4)29"/>
      <sheetName val="Working_Plan29"/>
      <sheetName val="Inv__004329"/>
      <sheetName val="Inv__004429"/>
      <sheetName val="Inv__004529"/>
      <sheetName val="Inv__003929"/>
      <sheetName val="Inv__004229"/>
      <sheetName val="Inv__003829"/>
      <sheetName val="Inv__003329"/>
      <sheetName val="Inv__004629"/>
      <sheetName val="dongia_(2)29"/>
      <sheetName val="THPDMoi__(2)29"/>
      <sheetName val="t-h_HA_THE29"/>
      <sheetName val="DON_GIA29"/>
      <sheetName val="CHITIET_VL-NC29"/>
      <sheetName val="CHITIET_VL-NC-TT_-1p29"/>
      <sheetName val="TH_XL29"/>
      <sheetName val="CHITIET_VL-NC-TT-3p29"/>
      <sheetName val="Bia_TQT29"/>
      <sheetName val="TONGKE3p_29"/>
      <sheetName val="KPVC-BD_29"/>
      <sheetName val="Mutasi_Stock_D99BO27"/>
      <sheetName val="SALES_TRACKER_CIBITUNG_-_201521"/>
      <sheetName val="SALES_TRACKER_NON_CIBITUNG21"/>
      <sheetName val="Macro_20"/>
      <sheetName val="Seg_history_by_BT20"/>
      <sheetName val="HP_evol_by_seg20"/>
      <sheetName val="Financial_Highlights20"/>
      <sheetName val="Breakdown_KPI20"/>
      <sheetName val="Avensis+d_seg__in_&amp;_out_of_UK20"/>
      <sheetName val="ƒƒCƒ“‰æ–Ê__x005f_x0015__Op20"/>
      <sheetName val="CæÊ__x005f_x0015__Op20"/>
      <sheetName val="メイン画面__x005f_x0015__Op20"/>
      <sheetName val="Net_Price_Position_-_Sheet_120"/>
      <sheetName val="ƒƒCƒ“‰æ–Ê__x005f_x005f_x005f_x0015__Op20"/>
      <sheetName val="CæÊ__x005f_x005f_x005f_x0015__Op20"/>
      <sheetName val="メイン画面__x005f_x005f_x005f_x0015__Op20"/>
      <sheetName val="REKAP_OMZET_KAPAL20"/>
      <sheetName val="TL_Karawang_Yard20"/>
      <sheetName val="LINE_PALLET_BESI_1_(PATAN_A-B20"/>
      <sheetName val="WSS_PALLET_BESI_(PER_MESIN)20"/>
      <sheetName val="Master_MM18"/>
      <sheetName val="Part_List_For_Incomplete_LOT20"/>
      <sheetName val="Target380NX_20"/>
      <sheetName val="913L_Part_List18"/>
      <sheetName val="P_214"/>
      <sheetName val="PACK_SPEC_MAGELANG16"/>
      <sheetName val="393_N17"/>
      <sheetName val="KPI_Process16"/>
      <sheetName val="Sub_KPI_(2)16"/>
      <sheetName val="MAIN_KPI_16"/>
      <sheetName val="ORDER_M14"/>
      <sheetName val="ADJ_-_RATE12"/>
      <sheetName val="3__form_Countermeasure12"/>
      <sheetName val="List_kategori14"/>
      <sheetName val="__23"/>
      <sheetName val="__24"/>
      <sheetName val="CSM_with_CKD8"/>
      <sheetName val="Data_-_Sumatera8"/>
      <sheetName val="1195_B18"/>
      <sheetName val="ACT_-2005_Rear7"/>
      <sheetName val="Data_Costs7"/>
      <sheetName val="Control_Panel7"/>
      <sheetName val="3GP&amp;Ss_features7"/>
      <sheetName val="SNP_Lee_Fung_BSV7"/>
      <sheetName val="ASOTT_SI_BSV7"/>
      <sheetName val="CATL_SI_BSV7"/>
      <sheetName val="CSMF_SI_BSV7"/>
      <sheetName val="RHLT_SI_BSV7"/>
      <sheetName val="SCIL_SI_BSV7"/>
      <sheetName val="SCMN_SI_BSV7"/>
      <sheetName val="SCSS_SI_BSV7"/>
      <sheetName val="SFI_BSV7"/>
      <sheetName val="SNPS_SI_BSV7"/>
      <sheetName val="STEG_SI_BSV7"/>
      <sheetName val="STI_BSV7"/>
      <sheetName val="STTS_SI_BSV7"/>
      <sheetName val="SWMS_SI_BSV7"/>
      <sheetName val="CA_Comp_(Kembara)7"/>
      <sheetName val="1_LeadSchedule7"/>
      <sheetName val="O1-1CA_7"/>
      <sheetName val="15100_Prepayment7"/>
      <sheetName val="24100_Accr_Liab7"/>
      <sheetName val="R&amp;R_test7"/>
      <sheetName val="진행_DATA_(2)7"/>
      <sheetName val="Value_Analysis_-_Sheet_17"/>
      <sheetName val="ƒƒCƒ“‰æ–Ê__x005f_x005f_x005f_x005f_x005f_x005f_5"/>
      <sheetName val="CæÊ__x005f_x005f_x005f_x005f_x005f_x005f_5"/>
      <sheetName val="メイン画面__x005f_x005f_x005f_x005f_x005f_x005f_x00155"/>
      <sheetName val="GROUP_C4"/>
      <sheetName val="_x000a__21"/>
      <sheetName val="__x000a_21"/>
      <sheetName val="OEE__(2)54"/>
      <sheetName val="OEE_54"/>
      <sheetName val="dht_fix54"/>
      <sheetName val="Man_power54"/>
      <sheetName val="taruna_sheet54"/>
      <sheetName val="Calendar_200654"/>
      <sheetName val="06-11-07_selasa54"/>
      <sheetName val="data_editing54"/>
      <sheetName val="HRD_Salary54"/>
      <sheetName val="____55"/>
      <sheetName val="F-1_F-254"/>
      <sheetName val="MARCH_APRIL__0353"/>
      <sheetName val="Draft_Vehicle_Format53"/>
      <sheetName val="MASTER_53"/>
      <sheetName val="truck_capt53"/>
      <sheetName val="ocean_voyage53"/>
      <sheetName val="Nov_'0253"/>
      <sheetName val="Parts_list_(060411)53"/>
      <sheetName val="BD_&amp;_EH_(DATA)53"/>
      <sheetName val="Innova_List53"/>
      <sheetName val="LVC_31RB53"/>
      <sheetName val="Type_I50"/>
      <sheetName val="Unit_Price_9650"/>
      <sheetName val="progress_FC49"/>
      <sheetName val="OEM_sum49"/>
      <sheetName val="YTD_sales49"/>
      <sheetName val="GROUP_A50"/>
      <sheetName val="OTHERS_x62050"/>
      <sheetName val="Link_List_OPL48"/>
      <sheetName val="STATUS_FOLLOWUP39"/>
      <sheetName val="Total_Problem_WQC_201439"/>
      <sheetName val="base_data39"/>
      <sheetName val="U38x_labels39"/>
      <sheetName val="mstr_L136"/>
      <sheetName val="1_3a92est36"/>
      <sheetName val="Data_236"/>
      <sheetName val="MARCH-APRIL__0334"/>
      <sheetName val="Deffered_Charges_34"/>
      <sheetName val="Schedule_PM34"/>
      <sheetName val="Part_List34"/>
      <sheetName val="ECI_ChekSHeet34"/>
      <sheetName val="Remaining_LPVV34"/>
      <sheetName val="List_Monren34"/>
      <sheetName val="training_forklift34"/>
      <sheetName val="Part_List_Compare_Scan___Plan34"/>
      <sheetName val="MATRIKS_NILAI_AFTER34"/>
      <sheetName val="PPM_rev134"/>
      <sheetName val="Line_234"/>
      <sheetName val="Actual_YTD34"/>
      <sheetName val="Costs_Savings34"/>
      <sheetName val="Currency_Rate31"/>
      <sheetName val="SPECIAL_DR650A_(AUG_17)_(4)30"/>
      <sheetName val="Working_Plan30"/>
      <sheetName val="Inv__004330"/>
      <sheetName val="Inv__004430"/>
      <sheetName val="Inv__004530"/>
      <sheetName val="Inv__003930"/>
      <sheetName val="Inv__004230"/>
      <sheetName val="Inv__003830"/>
      <sheetName val="Inv__003330"/>
      <sheetName val="Inv__004630"/>
      <sheetName val="dongia_(2)30"/>
      <sheetName val="THPDMoi__(2)30"/>
      <sheetName val="t-h_HA_THE30"/>
      <sheetName val="DON_GIA30"/>
      <sheetName val="CHITIET_VL-NC30"/>
      <sheetName val="CHITIET_VL-NC-TT_-1p30"/>
      <sheetName val="TH_XL30"/>
      <sheetName val="CHITIET_VL-NC-TT-3p30"/>
      <sheetName val="Bia_TQT30"/>
      <sheetName val="TONGKE3p_30"/>
      <sheetName val="KPVC-BD_30"/>
      <sheetName val="Mutasi_Stock_D99BO28"/>
      <sheetName val="SALES_TRACKER_CIBITUNG_-_201522"/>
      <sheetName val="SALES_TRACKER_NON_CIBITUNG22"/>
      <sheetName val="Macro_21"/>
      <sheetName val="Seg_history_by_BT21"/>
      <sheetName val="HP_evol_by_seg21"/>
      <sheetName val="Financial_Highlights21"/>
      <sheetName val="Breakdown_KPI21"/>
      <sheetName val="Avensis+d_seg__in_&amp;_out_of_UK21"/>
      <sheetName val="ƒƒCƒ“‰æ–Ê__x005f_x0015__Op21"/>
      <sheetName val="CæÊ__x005f_x0015__Op21"/>
      <sheetName val="メイン画面__x005f_x0015__Op21"/>
      <sheetName val="Net_Price_Position_-_Sheet_121"/>
      <sheetName val="ƒƒCƒ“‰æ–Ê__x005f_x005f_x005f_x0015__Op21"/>
      <sheetName val="CæÊ__x005f_x005f_x005f_x0015__Op21"/>
      <sheetName val="メイン画面__x005f_x005f_x005f_x0015__Op21"/>
      <sheetName val="REKAP_OMZET_KAPAL21"/>
      <sheetName val="TL_Karawang_Yard21"/>
      <sheetName val="LINE_PALLET_BESI_1_(PATAN_A-B21"/>
      <sheetName val="WSS_PALLET_BESI_(PER_MESIN)21"/>
      <sheetName val="Master_MM19"/>
      <sheetName val="Part_List_For_Incomplete_LOT21"/>
      <sheetName val="Target380NX_21"/>
      <sheetName val="913L_Part_List19"/>
      <sheetName val="P_215"/>
      <sheetName val="PACK_SPEC_MAGELANG17"/>
      <sheetName val="393_N18"/>
      <sheetName val="KPI_Process17"/>
      <sheetName val="Sub_KPI_(2)17"/>
      <sheetName val="MAIN_KPI_17"/>
      <sheetName val="ORDER_M15"/>
      <sheetName val="ADJ_-_RATE13"/>
      <sheetName val="3__form_Countermeasure13"/>
      <sheetName val="List_kategori15"/>
      <sheetName val="__25"/>
      <sheetName val="__26"/>
      <sheetName val="CSM_with_CKD9"/>
      <sheetName val="Data_-_Sumatera9"/>
      <sheetName val="1195_B19"/>
      <sheetName val="ACT_-2005_Rear8"/>
      <sheetName val="Data_Costs8"/>
      <sheetName val="Control_Panel8"/>
      <sheetName val="3GP&amp;Ss_features8"/>
      <sheetName val="SNP_Lee_Fung_BSV8"/>
      <sheetName val="ASOTT_SI_BSV8"/>
      <sheetName val="CATL_SI_BSV8"/>
      <sheetName val="CSMF_SI_BSV8"/>
      <sheetName val="RHLT_SI_BSV8"/>
      <sheetName val="SCIL_SI_BSV8"/>
      <sheetName val="SCMN_SI_BSV8"/>
      <sheetName val="SCSS_SI_BSV8"/>
      <sheetName val="SFI_BSV8"/>
      <sheetName val="SNPS_SI_BSV8"/>
      <sheetName val="STEG_SI_BSV8"/>
      <sheetName val="STI_BSV8"/>
      <sheetName val="STTS_SI_BSV8"/>
      <sheetName val="SWMS_SI_BSV8"/>
      <sheetName val="CA_Comp_(Kembara)8"/>
      <sheetName val="1_LeadSchedule8"/>
      <sheetName val="O1-1CA_8"/>
      <sheetName val="15100_Prepayment8"/>
      <sheetName val="24100_Accr_Liab8"/>
      <sheetName val="R&amp;R_test8"/>
      <sheetName val="진행_DATA_(2)8"/>
      <sheetName val="Value_Analysis_-_Sheet_18"/>
      <sheetName val="ƒƒCƒ“‰æ–Ê__x005f_x005f_x005f_x005f_x005f_x005f_6"/>
      <sheetName val="CæÊ__x005f_x005f_x005f_x005f_x005f_x005f_6"/>
      <sheetName val="メイン画面__x005f_x005f_x005f_x005f_x005f_x005f_x00156"/>
      <sheetName val="GROUP_C5"/>
      <sheetName val="Income Statement"/>
      <sheetName val="DATA "/>
      <sheetName val="Age311299TESP"/>
      <sheetName val="P4DDBFTESP"/>
      <sheetName val="IntDec00TespM&amp;B"/>
      <sheetName val="supplier list"/>
      <sheetName val="drop down list"/>
      <sheetName val="cost"/>
      <sheetName val="Similar"/>
      <sheetName val="HPM"/>
      <sheetName val="基準ｲﾝﾌﾟｯﾄ"/>
      <sheetName val="GROUP B"/>
      <sheetName val="press"/>
      <sheetName val="SM_13仕様一覧"/>
      <sheetName val="SM-13仕様一覧"/>
      <sheetName val="Address"/>
      <sheetName val="ASSY PRODUCTION(original)"/>
      <sheetName val="Purchased Price"/>
      <sheetName val="380"/>
      <sheetName val="総合B"/>
      <sheetName val="BIS LIST-NTH 18"/>
      <sheetName val="Sou"/>
      <sheetName val="為替前提"/>
      <sheetName val="INDEX"/>
      <sheetName val="Variables"/>
      <sheetName val="Pivot"/>
      <sheetName val="Combos"/>
      <sheetName val="Pivot_2"/>
      <sheetName val="Supp.List"/>
      <sheetName val="CALCULATION"/>
      <sheetName val="TMS Data"/>
      <sheetName val="メイン画面 _x005f_x0015_"/>
      <sheetName val="メイン画面__x005f_x0015_"/>
      <sheetName val="ƒƒCƒ“‰æ–Ê _x005f_x005f_x005f_x005F_x"/>
      <sheetName val="CæÊ _x005f_x005f_x005f_x005F_x"/>
      <sheetName val="メイン画面 _x005f_x005f_x005f_x005F_x005f_x0015_"/>
      <sheetName val="ƒƒCƒ“‰æ–Ê__x005f_x005f_x005f_x005F_x"/>
      <sheetName val="CæÊ__x005f_x005f_x005f_x005F_x"/>
      <sheetName val="メイン画面__x005f_x005f_x005f_x005F_x005f_x0015_"/>
      <sheetName val="_REF"/>
      <sheetName val="CIVIC 1.6L(7ｶ国MA輸出)ｺｽﾄ"/>
      <sheetName val="OEE__(2)57"/>
      <sheetName val="OEE_57"/>
      <sheetName val="dht_fix57"/>
      <sheetName val="Man_power57"/>
      <sheetName val="taruna_sheet57"/>
      <sheetName val="Calendar_200657"/>
      <sheetName val="06-11-07_selasa57"/>
      <sheetName val="data_editing57"/>
      <sheetName val="HRD_Salary57"/>
      <sheetName val="____58"/>
      <sheetName val="F-1_F-257"/>
      <sheetName val="truck_capt56"/>
      <sheetName val="MASTER_56"/>
      <sheetName val="MARCH_APRIL__0356"/>
      <sheetName val="Draft_Vehicle_Format56"/>
      <sheetName val="ocean_voyage56"/>
      <sheetName val="Nov_'0256"/>
      <sheetName val="Parts_list_(060411)56"/>
      <sheetName val="BD_&amp;_EH_(DATA)56"/>
      <sheetName val="Innova_List56"/>
      <sheetName val="LVC_31RB56"/>
      <sheetName val="GROUP_A53"/>
      <sheetName val="Type_I53"/>
      <sheetName val="OTHERS_x62053"/>
      <sheetName val="Unit_Price_9653"/>
      <sheetName val="progress_FC52"/>
      <sheetName val="OEM_sum52"/>
      <sheetName val="YTD_sales52"/>
      <sheetName val="Link_List_OPL51"/>
      <sheetName val="STATUS_FOLLOWUP42"/>
      <sheetName val="Total_Problem_WQC_201442"/>
      <sheetName val="base_data42"/>
      <sheetName val="U38x_labels42"/>
      <sheetName val="mstr_L139"/>
      <sheetName val="1_3a92est39"/>
      <sheetName val="Data_239"/>
      <sheetName val="MARCH-APRIL__0337"/>
      <sheetName val="Deffered_Charges_37"/>
      <sheetName val="Schedule_PM37"/>
      <sheetName val="Part_List37"/>
      <sheetName val="ECI_ChekSHeet37"/>
      <sheetName val="Remaining_LPVV37"/>
      <sheetName val="List_Monren37"/>
      <sheetName val="training_forklift37"/>
      <sheetName val="Part_List_Compare_Scan___Plan37"/>
      <sheetName val="MATRIKS_NILAI_AFTER37"/>
      <sheetName val="PPM_rev137"/>
      <sheetName val="Line_237"/>
      <sheetName val="Actual_YTD37"/>
      <sheetName val="Costs_Savings37"/>
      <sheetName val="Currency_Rate34"/>
      <sheetName val="SPECIAL_DR650A_(AUG_17)_(4)33"/>
      <sheetName val="Working_Plan33"/>
      <sheetName val="dongia_(2)33"/>
      <sheetName val="THPDMoi__(2)33"/>
      <sheetName val="t-h_HA_THE33"/>
      <sheetName val="DON_GIA33"/>
      <sheetName val="CHITIET_VL-NC33"/>
      <sheetName val="CHITIET_VL-NC-TT_-1p33"/>
      <sheetName val="TH_XL33"/>
      <sheetName val="CHITIET_VL-NC-TT-3p33"/>
      <sheetName val="Bia_TQT33"/>
      <sheetName val="TONGKE3p_33"/>
      <sheetName val="KPVC-BD_33"/>
      <sheetName val="Inv__004333"/>
      <sheetName val="Inv__004433"/>
      <sheetName val="Inv__004533"/>
      <sheetName val="Inv__003933"/>
      <sheetName val="Inv__004233"/>
      <sheetName val="Inv__003833"/>
      <sheetName val="Inv__003333"/>
      <sheetName val="Inv__004633"/>
      <sheetName val="Mutasi_Stock_D99BO31"/>
      <sheetName val="SALES_TRACKER_CIBITUNG_-_201525"/>
      <sheetName val="SALES_TRACKER_NON_CIBITUNG25"/>
      <sheetName val="ƒƒCƒ“‰æ–Ê__Op10"/>
      <sheetName val="CæÊ__Op10"/>
      <sheetName val="メイン画面__Op10"/>
      <sheetName val="Macro_24"/>
      <sheetName val="Seg_history_by_BT24"/>
      <sheetName val="HP_evol_by_seg24"/>
      <sheetName val="Financial_Highlights24"/>
      <sheetName val="Breakdown_KPI24"/>
      <sheetName val="Avensis+d_seg__in_&amp;_out_of_UK24"/>
      <sheetName val="ƒƒCƒ“‰æ–Ê__x005f_x0015__Op24"/>
      <sheetName val="CæÊ__x005f_x0015__Op24"/>
      <sheetName val="メイン画面__x005f_x0015__Op24"/>
      <sheetName val="Net_Price_Position_-_Sheet_124"/>
      <sheetName val="ƒƒCƒ“‰æ–Ê__x005f_x005f_x005f_x0015__Op24"/>
      <sheetName val="CæÊ__x005f_x005f_x005f_x0015__Op24"/>
      <sheetName val="メイン画面__x005f_x005f_x005f_x0015__Op24"/>
      <sheetName val="REKAP_OMZET_KAPAL24"/>
      <sheetName val="TL_Karawang_Yard24"/>
      <sheetName val="LINE_PALLET_BESI_1_(PATAN_A-B24"/>
      <sheetName val="WSS_PALLET_BESI_(PER_MESIN)24"/>
      <sheetName val="Part_List_For_Incomplete_LOT24"/>
      <sheetName val="Target380NX_24"/>
      <sheetName val="913L_Part_List22"/>
      <sheetName val="PACK_SPEC_MAGELANG20"/>
      <sheetName val="393_N21"/>
      <sheetName val="Master_MM22"/>
      <sheetName val="KPI_Process20"/>
      <sheetName val="Sub_KPI_(2)20"/>
      <sheetName val="MAIN_KPI_20"/>
      <sheetName val="ORDER_M18"/>
      <sheetName val="P_218"/>
      <sheetName val="ADJ_-_RATE16"/>
      <sheetName val="List_kategori18"/>
      <sheetName val="_x000a__25"/>
      <sheetName val="__x000a_25"/>
      <sheetName val="3__form_Countermeasure16"/>
      <sheetName val="__31"/>
      <sheetName val="__32"/>
      <sheetName val="Data_-_Sumatera12"/>
      <sheetName val="CSM_with_CKD12"/>
      <sheetName val="1195_B112"/>
      <sheetName val="ACT_-2005_Rear11"/>
      <sheetName val="Data_Costs11"/>
      <sheetName val="Control_Panel11"/>
      <sheetName val="3GP&amp;Ss_features11"/>
      <sheetName val="SNP_Lee_Fung_BSV11"/>
      <sheetName val="ASOTT_SI_BSV11"/>
      <sheetName val="CATL_SI_BSV11"/>
      <sheetName val="CSMF_SI_BSV11"/>
      <sheetName val="RHLT_SI_BSV11"/>
      <sheetName val="SCIL_SI_BSV11"/>
      <sheetName val="SCMN_SI_BSV11"/>
      <sheetName val="SCSS_SI_BSV11"/>
      <sheetName val="SFI_BSV11"/>
      <sheetName val="SNPS_SI_BSV11"/>
      <sheetName val="STEG_SI_BSV11"/>
      <sheetName val="STI_BSV11"/>
      <sheetName val="STTS_SI_BSV11"/>
      <sheetName val="SWMS_SI_BSV11"/>
      <sheetName val="CA_Comp_(Kembara)11"/>
      <sheetName val="1_LeadSchedule11"/>
      <sheetName val="O1-1CA_11"/>
      <sheetName val="15100_Prepayment11"/>
      <sheetName val="24100_Accr_Liab11"/>
      <sheetName val="ƒƒCƒ“‰æ–Ê__x005f_x005f_x005f_x005f_x005f_x005f_9"/>
      <sheetName val="CæÊ__x005f_x005f_x005f_x005f_x005f_x005f_9"/>
      <sheetName val="メイン画面__x005f_x005f_x005f_x005f_x005f_x005f_x00159"/>
      <sheetName val="R&amp;R_test11"/>
      <sheetName val="진행_DATA_(2)11"/>
      <sheetName val="Value_Analysis_-_Sheet_111"/>
      <sheetName val="GROUP_C8"/>
      <sheetName val="Sum_prob3"/>
      <sheetName val="tot_393N7"/>
      <sheetName val="Cost_centre_expenditure6"/>
      <sheetName val="393N_ONLY5"/>
      <sheetName val="140N_Part_Local_(SE)5"/>
      <sheetName val="Labul_005"/>
      <sheetName val="BY_CATEGORY5"/>
      <sheetName val="Protected_Lists3"/>
      <sheetName val="中長計_XLS3"/>
      <sheetName val="BONUS_DB3"/>
      <sheetName val="167W_SOKAKU_Carry_Over_Prts3"/>
      <sheetName val="MUTASI_SCRAP3"/>
      <sheetName val="DFAS_FIX3"/>
      <sheetName val="kartu_mat3"/>
      <sheetName val="ASLI_(2)3"/>
      <sheetName val="GRAFIK_(2)3"/>
      <sheetName val="Productivity_Per_ManHour2"/>
      <sheetName val="6250_Vehicles2"/>
      <sheetName val="Trp__Name2"/>
      <sheetName val="Data_Base2"/>
      <sheetName val="Storage_Modules2"/>
      <sheetName val="Artikelübersicht_20092"/>
      <sheetName val="Artikelübersicht_20102"/>
      <sheetName val="6156_Vehicles2"/>
      <sheetName val="Plan_04-052"/>
      <sheetName val="ƒƒCƒ“‰æ–Ê__x005f_x005f_x2"/>
      <sheetName val="CæÊ__x005f_x005f_x2"/>
      <sheetName val="メイン画面__x005f_x005f_x005f_x0015_2"/>
      <sheetName val="Interim_--&gt;_Top1"/>
      <sheetName val="CBS_-_App11"/>
      <sheetName val="1H_Act_Rev_P&amp;L1"/>
      <sheetName val="SVC_(2)1"/>
      <sheetName val="4_Analysis1"/>
      <sheetName val="ƒƒCƒ“‰æ–Ê__Op3"/>
      <sheetName val="CæÊ__Op3"/>
      <sheetName val="メイン画面__Op3"/>
      <sheetName val="ƒƒCƒ“‰æ–Ê__Op4"/>
      <sheetName val="CæÊ__Op4"/>
      <sheetName val="メイン画面__Op4"/>
      <sheetName val="ƒƒCƒ“‰æ–Ê__Op5"/>
      <sheetName val="CæÊ__Op5"/>
      <sheetName val="メイン画面__Op5"/>
      <sheetName val="ƒƒCƒ“‰æ–Ê__Op6"/>
      <sheetName val="CæÊ__Op6"/>
      <sheetName val="メイン画面__Op6"/>
      <sheetName val="ƒƒCƒ“‰æ–Ê__Op7"/>
      <sheetName val="CæÊ__Op7"/>
      <sheetName val="メイン画面__Op7"/>
      <sheetName val="ƒƒCƒ“‰æ–Ê__Op8"/>
      <sheetName val="CæÊ__Op8"/>
      <sheetName val="メイン画面__Op8"/>
      <sheetName val="ƒƒCƒ“‰æ–Ê__Op9"/>
      <sheetName val="CæÊ__Op9"/>
      <sheetName val="メイン画面__Op9"/>
      <sheetName val="Company_Info1"/>
      <sheetName val="CA_Comp1"/>
      <sheetName val="Income_Statement1"/>
      <sheetName val="ASSY_PRODUCTION(original)1"/>
      <sheetName val="DATA_1"/>
      <sheetName val="supplier_list1"/>
      <sheetName val="drop_down_list1"/>
      <sheetName val="GROUP_B1"/>
      <sheetName val="Purchased_Price1"/>
      <sheetName val="BIS_LIST-NTH_181"/>
      <sheetName val="Supp_List1"/>
      <sheetName val="Man_power56"/>
      <sheetName val="OEE__(2)56"/>
      <sheetName val="OEE_56"/>
      <sheetName val="dht_fix56"/>
      <sheetName val="taruna_sheet56"/>
      <sheetName val="Calendar_200656"/>
      <sheetName val="06-11-07_selasa56"/>
      <sheetName val="data_editing56"/>
      <sheetName val="HRD_Salary56"/>
      <sheetName val="MASTER_55"/>
      <sheetName val="____57"/>
      <sheetName val="F-1_F-256"/>
      <sheetName val="truck_capt55"/>
      <sheetName val="MARCH_APRIL__0355"/>
      <sheetName val="Draft_Vehicle_Format55"/>
      <sheetName val="ocean_voyage55"/>
      <sheetName val="Nov_'0255"/>
      <sheetName val="Parts_list_(060411)55"/>
      <sheetName val="Innova_List55"/>
      <sheetName val="BD_&amp;_EH_(DATA)55"/>
      <sheetName val="LVC_31RB55"/>
      <sheetName val="GROUP_A52"/>
      <sheetName val="Type_I52"/>
      <sheetName val="OTHERS_x62052"/>
      <sheetName val="Unit_Price_9652"/>
      <sheetName val="progress_FC51"/>
      <sheetName val="OEM_sum51"/>
      <sheetName val="YTD_sales51"/>
      <sheetName val="Link_List_OPL50"/>
      <sheetName val="STATUS_FOLLOWUP41"/>
      <sheetName val="Total_Problem_WQC_201441"/>
      <sheetName val="base_data41"/>
      <sheetName val="U38x_labels41"/>
      <sheetName val="mstr_L138"/>
      <sheetName val="1_3a92est38"/>
      <sheetName val="Data_238"/>
      <sheetName val="MARCH-APRIL__0336"/>
      <sheetName val="Deffered_Charges_36"/>
      <sheetName val="Schedule_PM36"/>
      <sheetName val="Part_List36"/>
      <sheetName val="ECI_ChekSHeet36"/>
      <sheetName val="Remaining_LPVV36"/>
      <sheetName val="List_Monren36"/>
      <sheetName val="training_forklift36"/>
      <sheetName val="Part_List_Compare_Scan___Plan36"/>
      <sheetName val="MATRIKS_NILAI_AFTER36"/>
      <sheetName val="PPM_rev136"/>
      <sheetName val="Line_236"/>
      <sheetName val="Actual_YTD36"/>
      <sheetName val="Costs_Savings36"/>
      <sheetName val="Currency_Rate33"/>
      <sheetName val="SPECIAL_DR650A_(AUG_17)_(4)32"/>
      <sheetName val="Working_Plan32"/>
      <sheetName val="Inv__004332"/>
      <sheetName val="Inv__004432"/>
      <sheetName val="Inv__004532"/>
      <sheetName val="Inv__003932"/>
      <sheetName val="Inv__004232"/>
      <sheetName val="Inv__003832"/>
      <sheetName val="Inv__003332"/>
      <sheetName val="Inv__004632"/>
      <sheetName val="dongia_(2)32"/>
      <sheetName val="THPDMoi__(2)32"/>
      <sheetName val="t-h_HA_THE32"/>
      <sheetName val="DON_GIA32"/>
      <sheetName val="CHITIET_VL-NC32"/>
      <sheetName val="CHITIET_VL-NC-TT_-1p32"/>
      <sheetName val="TH_XL32"/>
      <sheetName val="CHITIET_VL-NC-TT-3p32"/>
      <sheetName val="Bia_TQT32"/>
      <sheetName val="TONGKE3p_32"/>
      <sheetName val="KPVC-BD_32"/>
      <sheetName val="Mutasi_Stock_D99BO30"/>
      <sheetName val="SALES_TRACKER_CIBITUNG_-_201524"/>
      <sheetName val="SALES_TRACKER_NON_CIBITUNG24"/>
      <sheetName val="Macro_23"/>
      <sheetName val="Seg_history_by_BT23"/>
      <sheetName val="HP_evol_by_seg23"/>
      <sheetName val="Financial_Highlights23"/>
      <sheetName val="Breakdown_KPI23"/>
      <sheetName val="Avensis+d_seg__in_&amp;_out_of_UK23"/>
      <sheetName val="ƒƒCƒ“‰æ–Ê__x005f_x0015__Op23"/>
      <sheetName val="CæÊ__x005f_x0015__Op23"/>
      <sheetName val="メイン画面__x005f_x0015__Op23"/>
      <sheetName val="Net_Price_Position_-_Sheet_123"/>
      <sheetName val="ƒƒCƒ“‰æ–Ê__x005f_x005f_x005f_x0015__Op23"/>
      <sheetName val="CæÊ__x005f_x005f_x005f_x0015__Op23"/>
      <sheetName val="メイン画面__x005f_x005f_x005f_x0015__Op23"/>
      <sheetName val="REKAP_OMZET_KAPAL23"/>
      <sheetName val="TL_Karawang_Yard23"/>
      <sheetName val="LINE_PALLET_BESI_1_(PATAN_A-B23"/>
      <sheetName val="WSS_PALLET_BESI_(PER_MESIN)23"/>
      <sheetName val="Part_List_For_Incomplete_LOT23"/>
      <sheetName val="Target380NX_23"/>
      <sheetName val="913L_Part_List21"/>
      <sheetName val="PACK_SPEC_MAGELANG19"/>
      <sheetName val="393_N20"/>
      <sheetName val="Master_MM21"/>
      <sheetName val="KPI_Process19"/>
      <sheetName val="Sub_KPI_(2)19"/>
      <sheetName val="MAIN_KPI_19"/>
      <sheetName val="ORDER_M17"/>
      <sheetName val="List_kategori17"/>
      <sheetName val="_x000a__24"/>
      <sheetName val="__x000a_24"/>
      <sheetName val="P_217"/>
      <sheetName val="ADJ_-_RATE15"/>
      <sheetName val="3__form_Countermeasure15"/>
      <sheetName val="__29"/>
      <sheetName val="__30"/>
      <sheetName val="Data_-_Sumatera11"/>
      <sheetName val="CSM_with_CKD11"/>
      <sheetName val="1195_B111"/>
      <sheetName val="ACT_-2005_Rear10"/>
      <sheetName val="Data_Costs10"/>
      <sheetName val="Control_Panel10"/>
      <sheetName val="3GP&amp;Ss_features10"/>
      <sheetName val="SNP_Lee_Fung_BSV10"/>
      <sheetName val="ASOTT_SI_BSV10"/>
      <sheetName val="CATL_SI_BSV10"/>
      <sheetName val="CSMF_SI_BSV10"/>
      <sheetName val="RHLT_SI_BSV10"/>
      <sheetName val="SCIL_SI_BSV10"/>
      <sheetName val="SCMN_SI_BSV10"/>
      <sheetName val="SCSS_SI_BSV10"/>
      <sheetName val="SFI_BSV10"/>
      <sheetName val="SNPS_SI_BSV10"/>
      <sheetName val="STEG_SI_BSV10"/>
      <sheetName val="STI_BSV10"/>
      <sheetName val="STTS_SI_BSV10"/>
      <sheetName val="SWMS_SI_BSV10"/>
      <sheetName val="CA_Comp_(Kembara)10"/>
      <sheetName val="1_LeadSchedule10"/>
      <sheetName val="O1-1CA_10"/>
      <sheetName val="15100_Prepayment10"/>
      <sheetName val="24100_Accr_Liab10"/>
      <sheetName val="R&amp;R_test10"/>
      <sheetName val="ƒƒCƒ“‰æ–Ê__x005f_x005f_x005f_x005f_x005f_x005f_8"/>
      <sheetName val="CæÊ__x005f_x005f_x005f_x005f_x005f_x005f_8"/>
      <sheetName val="メイン画面__x005f_x005f_x005f_x005f_x005f_x005f_x00158"/>
      <sheetName val="진행_DATA_(2)10"/>
      <sheetName val="Value_Analysis_-_Sheet_110"/>
      <sheetName val="GROUP_C7"/>
      <sheetName val="Sum_prob2"/>
      <sheetName val="tot_393N6"/>
      <sheetName val="Cost_centre_expenditure5"/>
      <sheetName val="393N_ONLY4"/>
      <sheetName val="140N_Part_Local_(SE)4"/>
      <sheetName val="Labul_004"/>
      <sheetName val="BY_CATEGORY4"/>
      <sheetName val="Protected_Lists2"/>
      <sheetName val="中長計_XLS2"/>
      <sheetName val="BONUS_DB2"/>
      <sheetName val="167W_SOKAKU_Carry_Over_Prts2"/>
      <sheetName val="MUTASI_SCRAP2"/>
      <sheetName val="DFAS_FIX2"/>
      <sheetName val="kartu_mat2"/>
      <sheetName val="ASLI_(2)2"/>
      <sheetName val="GRAFIK_(2)2"/>
      <sheetName val="Productivity_Per_ManHour1"/>
      <sheetName val="6250_Vehicles1"/>
      <sheetName val="Trp__Name1"/>
      <sheetName val="Data_Base1"/>
      <sheetName val="Storage_Modules1"/>
      <sheetName val="Artikelübersicht_20091"/>
      <sheetName val="Artikelübersicht_20101"/>
      <sheetName val="6156_Vehicles1"/>
      <sheetName val="Plan_04-051"/>
      <sheetName val="ƒƒCƒ“‰æ–Ê__x005f_x005f_x1"/>
      <sheetName val="CæÊ__x005f_x005f_x1"/>
      <sheetName val="メイン画面__x005f_x005f_x005f_x0015_1"/>
      <sheetName val="Interim_--&gt;_Top"/>
      <sheetName val="CBS_-_App1"/>
      <sheetName val="1H_Act_Rev_P&amp;L"/>
      <sheetName val="SVC_(2)"/>
      <sheetName val="4_Analysis"/>
      <sheetName val="Company_Info"/>
      <sheetName val="CA_Comp"/>
      <sheetName val="Income_Statement"/>
      <sheetName val="DATA_"/>
      <sheetName val="supplier_list"/>
      <sheetName val="drop_down_list"/>
      <sheetName val="GROUP_B"/>
      <sheetName val="ASSY_PRODUCTION(original)"/>
      <sheetName val="Purchased_Price"/>
      <sheetName val="BIS_LIST-NTH_18"/>
      <sheetName val="Supp_List"/>
      <sheetName val="absen juli"/>
      <sheetName val="TMMC Vehicle Data"/>
      <sheetName val="TMMK Vehicle Data"/>
      <sheetName val="RUN Export"/>
      <sheetName val="STO2"/>
      <sheetName val="MA059050-8480"/>
      <sheetName val="18 APRIL 2019 (2)"/>
      <sheetName val="社員揄⿅?"/>
      <sheetName val="社員??_x0005_"/>
      <sheetName val="1,1?"/>
      <sheetName val="?_x000a_?_x0006_? ?_x000b_?_x000e_?_x000f_?_x0011_?"/>
      <sheetName val="?_x000c_?_x0011_?_x0016_?_x000e_? ?_x000d_?_x0015_"/>
      <sheetName val="?_x000a_?_x0006__x0"/>
      <sheetName val="?_x000c_?_x0011__x0"/>
      <sheetName val="?_x000a_?_x0006_?_x0009_?_x000b_?_x000e_?_x000f_?_x0011_?"/>
      <sheetName val="?_x000c_?_x0011_?_x0016_?_x000e_?_x0009_?_x000d_?_x0015_"/>
      <sheetName val="ƒƒCƒ“‰æ–Ê__x005f_x005f_1"/>
      <sheetName val="CæÊ__x005f_x005f_1"/>
      <sheetName val="メイン画面__x005f_x005f_x00151"/>
      <sheetName val="ƒƒCƒ“‰æ–Ê__x005f_x005f_2"/>
      <sheetName val="CæÊ__x005f_x005f_2"/>
      <sheetName val="メイン画面__x005f_x005f_x00152"/>
      <sheetName val="ƒƒCƒ“‰æ–Ê__x005f_x005f_3"/>
      <sheetName val="CæÊ__x005f_x005f_3"/>
      <sheetName val="メイン画面__x005f_x005f_x00153"/>
      <sheetName val="ƒƒCƒ“‰æ–Ê__x005f_x005f_4"/>
      <sheetName val="CæÊ__x005f_x005f_4"/>
      <sheetName val="メイン画面__x005f_x005f_x00154"/>
      <sheetName val="OEE__(2)58"/>
      <sheetName val="OEE_58"/>
      <sheetName val="dht_fix58"/>
      <sheetName val="Man_power58"/>
      <sheetName val="taruna_sheet58"/>
      <sheetName val="Calendar_200658"/>
      <sheetName val="06-11-07_selasa58"/>
      <sheetName val="data_editing58"/>
      <sheetName val="HRD_Salary58"/>
      <sheetName val="____59"/>
      <sheetName val="F-1_F-258"/>
      <sheetName val="MASTER_57"/>
      <sheetName val="truck_capt57"/>
      <sheetName val="MARCH_APRIL__0357"/>
      <sheetName val="Draft_Vehicle_Format57"/>
      <sheetName val="ocean_voyage57"/>
      <sheetName val="Nov_'0257"/>
      <sheetName val="Parts_list_(060411)57"/>
      <sheetName val="Innova_List57"/>
      <sheetName val="BD_&amp;_EH_(DATA)57"/>
      <sheetName val="LVC_31RB57"/>
      <sheetName val="Type_I54"/>
      <sheetName val="GROUP_A54"/>
      <sheetName val="Unit_Price_9654"/>
      <sheetName val="progress_FC53"/>
      <sheetName val="OEM_sum53"/>
      <sheetName val="YTD_sales53"/>
      <sheetName val="OTHERS_x62054"/>
      <sheetName val="Link_List_OPL52"/>
      <sheetName val="STATUS_FOLLOWUP43"/>
      <sheetName val="Total_Problem_WQC_201443"/>
      <sheetName val="base_data43"/>
      <sheetName val="U38x_labels43"/>
      <sheetName val="mstr_L140"/>
      <sheetName val="1_3a92est40"/>
      <sheetName val="Data_240"/>
      <sheetName val="MARCH-APRIL__0338"/>
      <sheetName val="Deffered_Charges_38"/>
      <sheetName val="Schedule_PM38"/>
      <sheetName val="Part_List38"/>
      <sheetName val="ECI_ChekSHeet38"/>
      <sheetName val="Remaining_LPVV38"/>
      <sheetName val="List_Monren38"/>
      <sheetName val="training_forklift38"/>
      <sheetName val="Part_List_Compare_Scan___Plan38"/>
      <sheetName val="MATRIKS_NILAI_AFTER38"/>
      <sheetName val="PPM_rev138"/>
      <sheetName val="Line_238"/>
      <sheetName val="Actual_YTD38"/>
      <sheetName val="Costs_Savings38"/>
      <sheetName val="Currency_Rate35"/>
      <sheetName val="SPECIAL_DR650A_(AUG_17)_(4)34"/>
      <sheetName val="Working_Plan34"/>
      <sheetName val="Inv__004334"/>
      <sheetName val="Inv__004434"/>
      <sheetName val="Inv__004534"/>
      <sheetName val="Inv__003934"/>
      <sheetName val="Inv__004234"/>
      <sheetName val="Inv__003834"/>
      <sheetName val="Inv__003334"/>
      <sheetName val="Inv__004634"/>
      <sheetName val="dongia_(2)34"/>
      <sheetName val="THPDMoi__(2)34"/>
      <sheetName val="t-h_HA_THE34"/>
      <sheetName val="DON_GIA34"/>
      <sheetName val="CHITIET_VL-NC34"/>
      <sheetName val="CHITIET_VL-NC-TT_-1p34"/>
      <sheetName val="TH_XL34"/>
      <sheetName val="CHITIET_VL-NC-TT-3p34"/>
      <sheetName val="Bia_TQT34"/>
      <sheetName val="TONGKE3p_34"/>
      <sheetName val="KPVC-BD_34"/>
      <sheetName val="Mutasi_Stock_D99BO32"/>
      <sheetName val="SALES_TRACKER_CIBITUNG_-_201526"/>
      <sheetName val="SALES_TRACKER_NON_CIBITUNG26"/>
      <sheetName val="Macro_25"/>
      <sheetName val="Seg_history_by_BT25"/>
      <sheetName val="HP_evol_by_seg25"/>
      <sheetName val="Financial_Highlights25"/>
      <sheetName val="Breakdown_KPI25"/>
      <sheetName val="Avensis+d_seg__in_&amp;_out_of_UK25"/>
      <sheetName val="ƒƒCƒ“‰æ–Ê__x005f_x0015__Op25"/>
      <sheetName val="CæÊ__x005f_x0015__Op25"/>
      <sheetName val="メイン画面__x005f_x0015__Op25"/>
      <sheetName val="Net_Price_Position_-_Sheet_125"/>
      <sheetName val="ƒƒCƒ“‰æ–Ê__x005f_x005f_x005f_x0015__Op25"/>
      <sheetName val="CæÊ__x005f_x005f_x005f_x0015__Op25"/>
      <sheetName val="メイン画面__x005f_x005f_x005f_x0015__Op25"/>
      <sheetName val="REKAP_OMZET_KAPAL25"/>
      <sheetName val="TL_Karawang_Yard25"/>
      <sheetName val="LINE_PALLET_BESI_1_(PATAN_A-B25"/>
      <sheetName val="WSS_PALLET_BESI_(PER_MESIN)25"/>
      <sheetName val="Part_List_For_Incomplete_LOT25"/>
      <sheetName val="Target380NX_25"/>
      <sheetName val="913L_Part_List23"/>
      <sheetName val="PACK_SPEC_MAGELANG21"/>
      <sheetName val="393_N22"/>
      <sheetName val="Master_MM23"/>
      <sheetName val="KPI_Process21"/>
      <sheetName val="Sub_KPI_(2)21"/>
      <sheetName val="MAIN_KPI_21"/>
      <sheetName val="ORDER_M19"/>
      <sheetName val="List_kategori19"/>
      <sheetName val="_x000a__26"/>
      <sheetName val="__x000a_26"/>
      <sheetName val="P_219"/>
      <sheetName val="ADJ_-_RATE17"/>
      <sheetName val="3__form_Countermeasure17"/>
      <sheetName val="__33"/>
      <sheetName val="__34"/>
      <sheetName val="Data_-_Sumatera13"/>
      <sheetName val="CSM_with_CKD13"/>
      <sheetName val="1195_B113"/>
      <sheetName val="ACT_-2005_Rear12"/>
      <sheetName val="Data_Costs12"/>
      <sheetName val="Control_Panel12"/>
      <sheetName val="3GP&amp;Ss_features12"/>
      <sheetName val="SNP_Lee_Fung_BSV12"/>
      <sheetName val="ASOTT_SI_BSV12"/>
      <sheetName val="CATL_SI_BSV12"/>
      <sheetName val="CSMF_SI_BSV12"/>
      <sheetName val="RHLT_SI_BSV12"/>
      <sheetName val="SCIL_SI_BSV12"/>
      <sheetName val="SCMN_SI_BSV12"/>
      <sheetName val="SCSS_SI_BSV12"/>
      <sheetName val="SFI_BSV12"/>
      <sheetName val="SNPS_SI_BSV12"/>
      <sheetName val="STEG_SI_BSV12"/>
      <sheetName val="STI_BSV12"/>
      <sheetName val="STTS_SI_BSV12"/>
      <sheetName val="SWMS_SI_BSV12"/>
      <sheetName val="CA_Comp_(Kembara)12"/>
      <sheetName val="1_LeadSchedule12"/>
      <sheetName val="O1-1CA_12"/>
      <sheetName val="15100_Prepayment12"/>
      <sheetName val="24100_Accr_Liab12"/>
      <sheetName val="R&amp;R_test12"/>
      <sheetName val="ƒƒCƒ“‰æ–Ê__x005f_x005f_x005f_x005f_x005f10"/>
      <sheetName val="CæÊ__x005f_x005f_x005f_x005f_x005f10"/>
      <sheetName val="メイン画面__x005f_x005f_x005f_x005f_x005f_x005f_x00110"/>
      <sheetName val="진행_DATA_(2)12"/>
      <sheetName val="Value_Analysis_-_Sheet_112"/>
      <sheetName val="GROUP_C9"/>
      <sheetName val="Sum_prob4"/>
      <sheetName val="tot_393N8"/>
      <sheetName val="Cost_centre_expenditure7"/>
      <sheetName val="393N_ONLY6"/>
      <sheetName val="140N_Part_Local_(SE)6"/>
      <sheetName val="Labul_006"/>
      <sheetName val="BY_CATEGORY6"/>
      <sheetName val="Protected_Lists4"/>
      <sheetName val="中長計_XLS4"/>
      <sheetName val="BONUS_DB4"/>
      <sheetName val="167W_SOKAKU_Carry_Over_Prts4"/>
      <sheetName val="MUTASI_SCRAP4"/>
      <sheetName val="DFAS_FIX4"/>
      <sheetName val="kartu_mat4"/>
      <sheetName val="ASLI_(2)4"/>
      <sheetName val="GRAFIK_(2)4"/>
      <sheetName val="Productivity_Per_ManHour3"/>
      <sheetName val="6250_Vehicles3"/>
      <sheetName val="Trp__Name3"/>
      <sheetName val="Data_Base3"/>
      <sheetName val="Storage_Modules3"/>
      <sheetName val="Artikelübersicht_20093"/>
      <sheetName val="Artikelübersicht_20103"/>
      <sheetName val="6156_Vehicles3"/>
      <sheetName val="Plan_04-053"/>
      <sheetName val="ƒƒCƒ“‰æ–Ê__x005f_x005f_x3"/>
      <sheetName val="CæÊ__x005f_x005f_x3"/>
      <sheetName val="メイン画面__x005f_x005f_x005f_x0015_3"/>
      <sheetName val="Interim_--&gt;_Top2"/>
      <sheetName val="CBS_-_App12"/>
      <sheetName val="1H_Act_Rev_P&amp;L2"/>
      <sheetName val="SVC_(2)2"/>
      <sheetName val="4_Analysis2"/>
      <sheetName val="Company_Info2"/>
      <sheetName val="CA_Comp2"/>
      <sheetName val="Income_Statement2"/>
      <sheetName val="supplier_list2"/>
      <sheetName val="drop_down_list2"/>
      <sheetName val="GROUP_B2"/>
      <sheetName val="ASSY_PRODUCTION(original)2"/>
      <sheetName val="Purchased_Price2"/>
      <sheetName val="BIS_LIST-NTH_182"/>
      <sheetName val="Supp_List2"/>
      <sheetName val="MEytd"/>
      <sheetName val="Harian"/>
      <sheetName val="Biaya"/>
      <sheetName val="LabaRugi"/>
      <sheetName val="Neraca"/>
      <sheetName val="CD&amp;Stok"/>
      <sheetName val="社員_x0005_"/>
      <sheetName val="_x000a__x0006_ _x000b__x000e__x000f__x0011_"/>
      <sheetName val="_x000c__x0011__x0016__x000e_ _x000d__x0015_"/>
      <sheetName val="_x000a__x0006__x0"/>
      <sheetName val="_x000c__x0011__x0"/>
      <sheetName val="OEE__(2)59"/>
      <sheetName val="OEE_59"/>
      <sheetName val="dht_fix59"/>
      <sheetName val="Man_power59"/>
      <sheetName val="taruna_sheet59"/>
      <sheetName val="Calendar_200659"/>
      <sheetName val="06-11-07_selasa59"/>
      <sheetName val="data_editing59"/>
      <sheetName val="HRD_Salary59"/>
      <sheetName val="____60"/>
      <sheetName val="F-1_F-259"/>
      <sheetName val="MARCH_APRIL__0358"/>
      <sheetName val="Draft_Vehicle_Format58"/>
      <sheetName val="MASTER_58"/>
      <sheetName val="truck_capt58"/>
      <sheetName val="ocean_voyage58"/>
      <sheetName val="Nov_'0258"/>
      <sheetName val="Parts_list_(060411)58"/>
      <sheetName val="BD_&amp;_EH_(DATA)58"/>
      <sheetName val="Innova_List58"/>
      <sheetName val="LVC_31RB58"/>
      <sheetName val="Type_I55"/>
      <sheetName val="Unit_Price_9655"/>
      <sheetName val="progress_FC54"/>
      <sheetName val="OEM_sum54"/>
      <sheetName val="YTD_sales54"/>
      <sheetName val="GROUP_A55"/>
      <sheetName val="OTHERS_x62055"/>
      <sheetName val="Link_List_OPL53"/>
      <sheetName val="STATUS_FOLLOWUP44"/>
      <sheetName val="Total_Problem_WQC_201444"/>
      <sheetName val="base_data44"/>
      <sheetName val="U38x_labels44"/>
      <sheetName val="mstr_L141"/>
      <sheetName val="1_3a92est41"/>
      <sheetName val="Data_241"/>
      <sheetName val="MARCH-APRIL__0339"/>
      <sheetName val="Deffered_Charges_39"/>
      <sheetName val="Schedule_PM39"/>
      <sheetName val="Part_List39"/>
      <sheetName val="ECI_ChekSHeet39"/>
      <sheetName val="Remaining_LPVV39"/>
      <sheetName val="List_Monren39"/>
      <sheetName val="training_forklift39"/>
      <sheetName val="Part_List_Compare_Scan___Plan39"/>
      <sheetName val="MATRIKS_NILAI_AFTER39"/>
      <sheetName val="PPM_rev139"/>
      <sheetName val="Line_239"/>
      <sheetName val="Actual_YTD39"/>
      <sheetName val="Costs_Savings39"/>
      <sheetName val="Currency_Rate36"/>
      <sheetName val="SPECIAL_DR650A_(AUG_17)_(4)35"/>
      <sheetName val="Working_Plan35"/>
      <sheetName val="Inv__004335"/>
      <sheetName val="Inv__004435"/>
      <sheetName val="Inv__004535"/>
      <sheetName val="Inv__003935"/>
      <sheetName val="Inv__004235"/>
      <sheetName val="Inv__003835"/>
      <sheetName val="Inv__003335"/>
      <sheetName val="Inv__004635"/>
      <sheetName val="dongia_(2)35"/>
      <sheetName val="THPDMoi__(2)35"/>
      <sheetName val="t-h_HA_THE35"/>
      <sheetName val="DON_GIA35"/>
      <sheetName val="CHITIET_VL-NC35"/>
      <sheetName val="CHITIET_VL-NC-TT_-1p35"/>
      <sheetName val="TH_XL35"/>
      <sheetName val="CHITIET_VL-NC-TT-3p35"/>
      <sheetName val="Bia_TQT35"/>
      <sheetName val="TONGKE3p_35"/>
      <sheetName val="KPVC-BD_35"/>
      <sheetName val="Mutasi_Stock_D99BO33"/>
      <sheetName val="SALES_TRACKER_CIBITUNG_-_201527"/>
      <sheetName val="SALES_TRACKER_NON_CIBITUNG27"/>
      <sheetName val="Macro_26"/>
      <sheetName val="Seg_history_by_BT26"/>
      <sheetName val="HP_evol_by_seg26"/>
      <sheetName val="Financial_Highlights26"/>
      <sheetName val="Breakdown_KPI26"/>
      <sheetName val="Avensis+d_seg__in_&amp;_out_of_UK26"/>
      <sheetName val="ƒƒCƒ“‰æ–Ê__x005f_x0015__Op26"/>
      <sheetName val="CæÊ__x005f_x0015__Op26"/>
      <sheetName val="メイン画面__x005f_x0015__Op26"/>
      <sheetName val="Net_Price_Position_-_Sheet_126"/>
      <sheetName val="ƒƒCƒ“‰æ–Ê__x005f_x005f_x005f_x0015__Op26"/>
      <sheetName val="CæÊ__x005f_x005f_x005f_x0015__Op26"/>
      <sheetName val="メイン画面__x005f_x005f_x005f_x0015__Op26"/>
      <sheetName val="REKAP_OMZET_KAPAL26"/>
      <sheetName val="TL_Karawang_Yard26"/>
      <sheetName val="LINE_PALLET_BESI_1_(PATAN_A-B26"/>
      <sheetName val="WSS_PALLET_BESI_(PER_MESIN)26"/>
      <sheetName val="Master_MM24"/>
      <sheetName val="Part_List_For_Incomplete_LOT26"/>
      <sheetName val="Target380NX_26"/>
      <sheetName val="913L_Part_List24"/>
      <sheetName val="P_220"/>
      <sheetName val="PACK_SPEC_MAGELANG22"/>
      <sheetName val="393_N23"/>
      <sheetName val="_x000a__30"/>
      <sheetName val="__x000a_30"/>
      <sheetName val="KPI_Process22"/>
      <sheetName val="Sub_KPI_(2)22"/>
      <sheetName val="MAIN_KPI_22"/>
      <sheetName val="ORDER_M20"/>
      <sheetName val="ADJ_-_RATE18"/>
      <sheetName val="3__form_Countermeasure18"/>
      <sheetName val="List_kategori20"/>
      <sheetName val="_x000a__27"/>
      <sheetName val="__x000a_27"/>
      <sheetName val="__35"/>
      <sheetName val="__36"/>
      <sheetName val="CSM_with_CKD14"/>
      <sheetName val="Data_-_Sumatera14"/>
      <sheetName val="1195_B114"/>
      <sheetName val="ACT_-2005_Rear13"/>
      <sheetName val="Data_Costs13"/>
      <sheetName val="Control_Panel13"/>
      <sheetName val="3GP&amp;Ss_features13"/>
      <sheetName val="SNP_Lee_Fung_BSV13"/>
      <sheetName val="ASOTT_SI_BSV13"/>
      <sheetName val="CATL_SI_BSV13"/>
      <sheetName val="CSMF_SI_BSV13"/>
      <sheetName val="RHLT_SI_BSV13"/>
      <sheetName val="SCIL_SI_BSV13"/>
      <sheetName val="SCMN_SI_BSV13"/>
      <sheetName val="SCSS_SI_BSV13"/>
      <sheetName val="SFI_BSV13"/>
      <sheetName val="SNPS_SI_BSV13"/>
      <sheetName val="STEG_SI_BSV13"/>
      <sheetName val="STI_BSV13"/>
      <sheetName val="STTS_SI_BSV13"/>
      <sheetName val="SWMS_SI_BSV13"/>
      <sheetName val="CA_Comp_(Kembara)13"/>
      <sheetName val="1_LeadSchedule13"/>
      <sheetName val="O1-1CA_13"/>
      <sheetName val="15100_Prepayment13"/>
      <sheetName val="24100_Accr_Liab13"/>
      <sheetName val="R&amp;R_test13"/>
      <sheetName val="진행_DATA_(2)13"/>
      <sheetName val="Value_Analysis_-_Sheet_113"/>
      <sheetName val="ƒƒCƒ“‰æ–Ê__x005f_x005f_x005f_x005f_x005f11"/>
      <sheetName val="CæÊ__x005f_x005f_x005f_x005f_x005f11"/>
      <sheetName val="メイン画面__x005f_x005f_x005f_x005f_x005f_x005f_x00111"/>
      <sheetName val="GROUP_C10"/>
      <sheetName val="OEE__(2)61"/>
      <sheetName val="OEE_61"/>
      <sheetName val="dht_fix61"/>
      <sheetName val="Man_power61"/>
      <sheetName val="taruna_sheet61"/>
      <sheetName val="Calendar_200661"/>
      <sheetName val="06-11-07_selasa61"/>
      <sheetName val="data_editing61"/>
      <sheetName val="HRD_Salary61"/>
      <sheetName val="____62"/>
      <sheetName val="F-1_F-261"/>
      <sheetName val="MARCH_APRIL__0360"/>
      <sheetName val="Draft_Vehicle_Format60"/>
      <sheetName val="MASTER_60"/>
      <sheetName val="truck_capt60"/>
      <sheetName val="ocean_voyage60"/>
      <sheetName val="Nov_'0260"/>
      <sheetName val="Parts_list_(060411)60"/>
      <sheetName val="BD_&amp;_EH_(DATA)60"/>
      <sheetName val="Innova_List60"/>
      <sheetName val="LVC_31RB60"/>
      <sheetName val="Type_I57"/>
      <sheetName val="Unit_Price_9657"/>
      <sheetName val="progress_FC56"/>
      <sheetName val="OEM_sum56"/>
      <sheetName val="YTD_sales56"/>
      <sheetName val="GROUP_A57"/>
      <sheetName val="OTHERS_x62057"/>
      <sheetName val="Link_List_OPL55"/>
      <sheetName val="STATUS_FOLLOWUP46"/>
      <sheetName val="Total_Problem_WQC_201446"/>
      <sheetName val="base_data46"/>
      <sheetName val="U38x_labels46"/>
      <sheetName val="mstr_L143"/>
      <sheetName val="1_3a92est43"/>
      <sheetName val="Data_243"/>
      <sheetName val="MARCH-APRIL__0341"/>
      <sheetName val="Deffered_Charges_41"/>
      <sheetName val="Schedule_PM41"/>
      <sheetName val="Part_List41"/>
      <sheetName val="ECI_ChekSHeet41"/>
      <sheetName val="Remaining_LPVV41"/>
      <sheetName val="List_Monren41"/>
      <sheetName val="training_forklift41"/>
      <sheetName val="Part_List_Compare_Scan___Plan41"/>
      <sheetName val="MATRIKS_NILAI_AFTER41"/>
      <sheetName val="PPM_rev141"/>
      <sheetName val="Line_241"/>
      <sheetName val="Actual_YTD41"/>
      <sheetName val="Costs_Savings41"/>
      <sheetName val="Currency_Rate38"/>
      <sheetName val="SPECIAL_DR650A_(AUG_17)_(4)37"/>
      <sheetName val="Working_Plan37"/>
      <sheetName val="Inv__004337"/>
      <sheetName val="Inv__004437"/>
      <sheetName val="Inv__004537"/>
      <sheetName val="Inv__003937"/>
      <sheetName val="Inv__004237"/>
      <sheetName val="Inv__003837"/>
      <sheetName val="Inv__003337"/>
      <sheetName val="Inv__004637"/>
      <sheetName val="dongia_(2)37"/>
      <sheetName val="THPDMoi__(2)37"/>
      <sheetName val="t-h_HA_THE37"/>
      <sheetName val="DON_GIA37"/>
      <sheetName val="CHITIET_VL-NC37"/>
      <sheetName val="CHITIET_VL-NC-TT_-1p37"/>
      <sheetName val="TH_XL37"/>
      <sheetName val="CHITIET_VL-NC-TT-3p37"/>
      <sheetName val="Bia_TQT37"/>
      <sheetName val="TONGKE3p_37"/>
      <sheetName val="KPVC-BD_37"/>
      <sheetName val="Mutasi_Stock_D99BO35"/>
      <sheetName val="SALES_TRACKER_CIBITUNG_-_201529"/>
      <sheetName val="SALES_TRACKER_NON_CIBITUNG29"/>
      <sheetName val="Macro_28"/>
      <sheetName val="Seg_history_by_BT28"/>
      <sheetName val="HP_evol_by_seg28"/>
      <sheetName val="Financial_Highlights28"/>
      <sheetName val="Breakdown_KPI28"/>
      <sheetName val="Avensis+d_seg__in_&amp;_out_of_UK28"/>
      <sheetName val="ƒƒCƒ“‰æ–Ê__x005f_x0015__Op28"/>
      <sheetName val="CæÊ__x005f_x0015__Op28"/>
      <sheetName val="メイン画面__x005f_x0015__Op28"/>
      <sheetName val="Net_Price_Position_-_Sheet_128"/>
      <sheetName val="ƒƒCƒ“‰æ–Ê__x005f_x005f_x005f_x0015__Op28"/>
      <sheetName val="CæÊ__x005f_x005f_x005f_x0015__Op28"/>
      <sheetName val="メイン画面__x005f_x005f_x005f_x0015__Op28"/>
      <sheetName val="REKAP_OMZET_KAPAL28"/>
      <sheetName val="TL_Karawang_Yard28"/>
      <sheetName val="LINE_PALLET_BESI_1_(PATAN_A-B28"/>
      <sheetName val="WSS_PALLET_BESI_(PER_MESIN)28"/>
      <sheetName val="Master_MM26"/>
      <sheetName val="Part_List_For_Incomplete_LOT28"/>
      <sheetName val="Target380NX_28"/>
      <sheetName val="913L_Part_List26"/>
      <sheetName val="P_222"/>
      <sheetName val="PACK_SPEC_MAGELANG24"/>
      <sheetName val="393_N25"/>
      <sheetName val="_x000a__31"/>
      <sheetName val="__x000a_31"/>
      <sheetName val="KPI_Process24"/>
      <sheetName val="Sub_KPI_(2)24"/>
      <sheetName val="MAIN_KPI_24"/>
      <sheetName val="ORDER_M22"/>
      <sheetName val="ADJ_-_RATE20"/>
      <sheetName val="3__form_Countermeasure20"/>
      <sheetName val="List_kategori22"/>
      <sheetName val="__39"/>
      <sheetName val="__40"/>
      <sheetName val="CSM_with_CKD16"/>
      <sheetName val="Data_-_Sumatera16"/>
      <sheetName val="1195_B116"/>
      <sheetName val="ACT_-2005_Rear15"/>
      <sheetName val="Data_Costs15"/>
      <sheetName val="Control_Panel15"/>
      <sheetName val="3GP&amp;Ss_features15"/>
      <sheetName val="SNP_Lee_Fung_BSV15"/>
      <sheetName val="ASOTT_SI_BSV15"/>
      <sheetName val="CATL_SI_BSV15"/>
      <sheetName val="CSMF_SI_BSV15"/>
      <sheetName val="RHLT_SI_BSV15"/>
      <sheetName val="SCIL_SI_BSV15"/>
      <sheetName val="SCMN_SI_BSV15"/>
      <sheetName val="SCSS_SI_BSV15"/>
      <sheetName val="SFI_BSV15"/>
      <sheetName val="SNPS_SI_BSV15"/>
      <sheetName val="STEG_SI_BSV15"/>
      <sheetName val="STI_BSV15"/>
      <sheetName val="STTS_SI_BSV15"/>
      <sheetName val="SWMS_SI_BSV15"/>
      <sheetName val="CA_Comp_(Kembara)15"/>
      <sheetName val="1_LeadSchedule15"/>
      <sheetName val="O1-1CA_15"/>
      <sheetName val="15100_Prepayment15"/>
      <sheetName val="24100_Accr_Liab15"/>
      <sheetName val="R&amp;R_test15"/>
      <sheetName val="진행_DATA_(2)15"/>
      <sheetName val="Value_Analysis_-_Sheet_115"/>
      <sheetName val="ƒƒCƒ“‰æ–Ê__x005f_x005f_x005f_x005f_x005f13"/>
      <sheetName val="CæÊ__x005f_x005f_x005f_x005f_x005f13"/>
      <sheetName val="メイン画面__x005f_x005f_x005f_x005f_x005f_x005f_x00113"/>
      <sheetName val="GROUP_C12"/>
      <sheetName val="Sum_prob5"/>
      <sheetName val="tot_393N9"/>
      <sheetName val="Cost_centre_expenditure8"/>
      <sheetName val="393N_ONLY7"/>
      <sheetName val="140N_Part_Local_(SE)7"/>
      <sheetName val="Labul_007"/>
      <sheetName val="BY_CATEGORY7"/>
      <sheetName val="Protected_Lists5"/>
      <sheetName val="中長計_XLS5"/>
      <sheetName val="BONUS_DB5"/>
      <sheetName val="167W_SOKAKU_Carry_Over_Prts5"/>
      <sheetName val="MUTASI_SCRAP5"/>
      <sheetName val="DFAS_FIX5"/>
      <sheetName val="kartu_mat5"/>
      <sheetName val="ASLI_(2)5"/>
      <sheetName val="GRAFIK_(2)5"/>
      <sheetName val="Productivity_Per_ManHour5"/>
      <sheetName val="6250_Vehicles5"/>
      <sheetName val="Trp__Name5"/>
      <sheetName val="Data_Base5"/>
      <sheetName val="Storage_Modules5"/>
      <sheetName val="Artikelübersicht_20095"/>
      <sheetName val="Artikelübersicht_20105"/>
      <sheetName val="6156_Vehicles5"/>
      <sheetName val="Plan_04-055"/>
      <sheetName val="ƒƒCƒ“‰æ–Ê__x005f_x005f_x5"/>
      <sheetName val="CæÊ__x005f_x005f_x5"/>
      <sheetName val="メイン画面__x005f_x005f_x005f_x0015_5"/>
      <sheetName val="_x000a__28"/>
      <sheetName val="__x000a_28"/>
      <sheetName val="_x000a__29"/>
      <sheetName val="__x000a_29"/>
      <sheetName val="OEE__(2)60"/>
      <sheetName val="OEE_60"/>
      <sheetName val="dht_fix60"/>
      <sheetName val="Man_power60"/>
      <sheetName val="taruna_sheet60"/>
      <sheetName val="Calendar_200660"/>
      <sheetName val="06-11-07_selasa60"/>
      <sheetName val="data_editing60"/>
      <sheetName val="HRD_Salary60"/>
      <sheetName val="____61"/>
      <sheetName val="F-1_F-260"/>
      <sheetName val="MARCH_APRIL__0359"/>
      <sheetName val="Draft_Vehicle_Format59"/>
      <sheetName val="MASTER_59"/>
      <sheetName val="truck_capt59"/>
      <sheetName val="ocean_voyage59"/>
      <sheetName val="Nov_'0259"/>
      <sheetName val="Parts_list_(060411)59"/>
      <sheetName val="BD_&amp;_EH_(DATA)59"/>
      <sheetName val="Innova_List59"/>
      <sheetName val="LVC_31RB59"/>
      <sheetName val="Type_I56"/>
      <sheetName val="Unit_Price_9656"/>
      <sheetName val="progress_FC55"/>
      <sheetName val="OEM_sum55"/>
      <sheetName val="YTD_sales55"/>
      <sheetName val="GROUP_A56"/>
      <sheetName val="OTHERS_x62056"/>
      <sheetName val="Link_List_OPL54"/>
      <sheetName val="STATUS_FOLLOWUP45"/>
      <sheetName val="Total_Problem_WQC_201445"/>
      <sheetName val="base_data45"/>
      <sheetName val="U38x_labels45"/>
      <sheetName val="mstr_L142"/>
      <sheetName val="1_3a92est42"/>
      <sheetName val="Data_242"/>
      <sheetName val="MARCH-APRIL__0340"/>
      <sheetName val="Deffered_Charges_40"/>
      <sheetName val="Schedule_PM40"/>
      <sheetName val="Part_List40"/>
      <sheetName val="ECI_ChekSHeet40"/>
      <sheetName val="Remaining_LPVV40"/>
      <sheetName val="List_Monren40"/>
      <sheetName val="training_forklift40"/>
      <sheetName val="Part_List_Compare_Scan___Plan40"/>
      <sheetName val="MATRIKS_NILAI_AFTER40"/>
      <sheetName val="PPM_rev140"/>
      <sheetName val="Line_240"/>
      <sheetName val="Actual_YTD40"/>
      <sheetName val="Costs_Savings40"/>
      <sheetName val="Currency_Rate37"/>
      <sheetName val="SPECIAL_DR650A_(AUG_17)_(4)36"/>
      <sheetName val="Working_Plan36"/>
      <sheetName val="Inv__004336"/>
      <sheetName val="Inv__004436"/>
      <sheetName val="Inv__004536"/>
      <sheetName val="Inv__003936"/>
      <sheetName val="Inv__004236"/>
      <sheetName val="Inv__003836"/>
      <sheetName val="Inv__003336"/>
      <sheetName val="Inv__004636"/>
      <sheetName val="dongia_(2)36"/>
      <sheetName val="THPDMoi__(2)36"/>
      <sheetName val="t-h_HA_THE36"/>
      <sheetName val="DON_GIA36"/>
      <sheetName val="CHITIET_VL-NC36"/>
      <sheetName val="CHITIET_VL-NC-TT_-1p36"/>
      <sheetName val="TH_XL36"/>
      <sheetName val="CHITIET_VL-NC-TT-3p36"/>
      <sheetName val="Bia_TQT36"/>
      <sheetName val="TONGKE3p_36"/>
      <sheetName val="KPVC-BD_36"/>
      <sheetName val="Mutasi_Stock_D99BO34"/>
      <sheetName val="SALES_TRACKER_CIBITUNG_-_201528"/>
      <sheetName val="SALES_TRACKER_NON_CIBITUNG28"/>
      <sheetName val="Macro_27"/>
      <sheetName val="Seg_history_by_BT27"/>
      <sheetName val="HP_evol_by_seg27"/>
      <sheetName val="Financial_Highlights27"/>
      <sheetName val="Breakdown_KPI27"/>
      <sheetName val="Avensis+d_seg__in_&amp;_out_of_UK27"/>
      <sheetName val="ƒƒCƒ“‰æ–Ê__x005f_x0015__Op27"/>
      <sheetName val="CæÊ__x005f_x0015__Op27"/>
      <sheetName val="メイン画面__x005f_x0015__Op27"/>
      <sheetName val="Net_Price_Position_-_Sheet_127"/>
      <sheetName val="ƒƒCƒ“‰æ–Ê__x005f_x005f_x005f_x0015__Op27"/>
      <sheetName val="CæÊ__x005f_x005f_x005f_x0015__Op27"/>
      <sheetName val="メイン画面__x005f_x005f_x005f_x0015__Op27"/>
      <sheetName val="REKAP_OMZET_KAPAL27"/>
      <sheetName val="TL_Karawang_Yard27"/>
      <sheetName val="LINE_PALLET_BESI_1_(PATAN_A-B27"/>
      <sheetName val="WSS_PALLET_BESI_(PER_MESIN)27"/>
      <sheetName val="Master_MM25"/>
      <sheetName val="Part_List_For_Incomplete_LOT27"/>
      <sheetName val="Target380NX_27"/>
      <sheetName val="913L_Part_List25"/>
      <sheetName val="P_221"/>
      <sheetName val="PACK_SPEC_MAGELANG23"/>
      <sheetName val="393_N24"/>
      <sheetName val="KPI_Process23"/>
      <sheetName val="Sub_KPI_(2)23"/>
      <sheetName val="MAIN_KPI_23"/>
      <sheetName val="ORDER_M21"/>
      <sheetName val="ADJ_-_RATE19"/>
      <sheetName val="3__form_Countermeasure19"/>
      <sheetName val="List_kategori21"/>
      <sheetName val="__37"/>
      <sheetName val="__38"/>
      <sheetName val="CSM_with_CKD15"/>
      <sheetName val="Data_-_Sumatera15"/>
      <sheetName val="1195_B115"/>
      <sheetName val="ACT_-2005_Rear14"/>
      <sheetName val="Data_Costs14"/>
      <sheetName val="Control_Panel14"/>
      <sheetName val="3GP&amp;Ss_features14"/>
      <sheetName val="SNP_Lee_Fung_BSV14"/>
      <sheetName val="ASOTT_SI_BSV14"/>
      <sheetName val="CATL_SI_BSV14"/>
      <sheetName val="CSMF_SI_BSV14"/>
      <sheetName val="RHLT_SI_BSV14"/>
      <sheetName val="SCIL_SI_BSV14"/>
      <sheetName val="SCMN_SI_BSV14"/>
      <sheetName val="SCSS_SI_BSV14"/>
      <sheetName val="SFI_BSV14"/>
      <sheetName val="SNPS_SI_BSV14"/>
      <sheetName val="STEG_SI_BSV14"/>
      <sheetName val="STI_BSV14"/>
      <sheetName val="STTS_SI_BSV14"/>
      <sheetName val="SWMS_SI_BSV14"/>
      <sheetName val="CA_Comp_(Kembara)14"/>
      <sheetName val="1_LeadSchedule14"/>
      <sheetName val="O1-1CA_14"/>
      <sheetName val="15100_Prepayment14"/>
      <sheetName val="24100_Accr_Liab14"/>
      <sheetName val="R&amp;R_test14"/>
      <sheetName val="진행_DATA_(2)14"/>
      <sheetName val="Value_Analysis_-_Sheet_114"/>
      <sheetName val="ƒƒCƒ“‰æ–Ê__x005f_x005f_x005f_x005f_x005f12"/>
      <sheetName val="CæÊ__x005f_x005f_x005f_x005f_x005f12"/>
      <sheetName val="メイン画面__x005f_x005f_x005f_x005f_x005f_x005f_x00112"/>
      <sheetName val="GROUP_C11"/>
      <sheetName val="Productivity_Per_ManHour4"/>
      <sheetName val="6250_Vehicles4"/>
      <sheetName val="Trp__Name4"/>
      <sheetName val="Data_Base4"/>
      <sheetName val="Storage_Modules4"/>
      <sheetName val="Artikelübersicht_20094"/>
      <sheetName val="Artikelübersicht_20104"/>
      <sheetName val="6156_Vehicles4"/>
      <sheetName val="Plan_04-054"/>
      <sheetName val="ƒƒCƒ“‰æ–Ê__x005f_x005f_x4"/>
      <sheetName val="CæÊ__x005f_x005f_x4"/>
      <sheetName val="メイン画面__x005f_x005f_x005f_x0015_4"/>
      <sheetName val="_x000a__33"/>
      <sheetName val="__x000a_33"/>
      <sheetName val="OEE__(2)63"/>
      <sheetName val="OEE_63"/>
      <sheetName val="dht_fix63"/>
      <sheetName val="Man_power63"/>
      <sheetName val="taruna_sheet63"/>
      <sheetName val="Calendar_200663"/>
      <sheetName val="06-11-07_selasa63"/>
      <sheetName val="data_editing63"/>
      <sheetName val="HRD_Salary63"/>
      <sheetName val="____64"/>
      <sheetName val="F-1_F-263"/>
      <sheetName val="MARCH_APRIL__0362"/>
      <sheetName val="Draft_Vehicle_Format62"/>
      <sheetName val="MASTER_62"/>
      <sheetName val="truck_capt62"/>
      <sheetName val="ocean_voyage62"/>
      <sheetName val="Nov_'0262"/>
      <sheetName val="Parts_list_(060411)62"/>
      <sheetName val="BD_&amp;_EH_(DATA)62"/>
      <sheetName val="Innova_List62"/>
      <sheetName val="LVC_31RB62"/>
      <sheetName val="Type_I59"/>
      <sheetName val="Unit_Price_9659"/>
      <sheetName val="progress_FC58"/>
      <sheetName val="OEM_sum58"/>
      <sheetName val="YTD_sales58"/>
      <sheetName val="GROUP_A59"/>
      <sheetName val="OTHERS_x62059"/>
      <sheetName val="Link_List_OPL57"/>
      <sheetName val="STATUS_FOLLOWUP48"/>
      <sheetName val="Total_Problem_WQC_201448"/>
      <sheetName val="base_data48"/>
      <sheetName val="U38x_labels48"/>
      <sheetName val="mstr_L145"/>
      <sheetName val="1_3a92est45"/>
      <sheetName val="Data_245"/>
      <sheetName val="MARCH-APRIL__0343"/>
      <sheetName val="Deffered_Charges_43"/>
      <sheetName val="Schedule_PM43"/>
      <sheetName val="Part_List43"/>
      <sheetName val="ECI_ChekSHeet43"/>
      <sheetName val="Remaining_LPVV43"/>
      <sheetName val="List_Monren43"/>
      <sheetName val="training_forklift43"/>
      <sheetName val="Part_List_Compare_Scan___Plan43"/>
      <sheetName val="MATRIKS_NILAI_AFTER43"/>
      <sheetName val="PPM_rev143"/>
      <sheetName val="Line_243"/>
      <sheetName val="Actual_YTD43"/>
      <sheetName val="Costs_Savings43"/>
      <sheetName val="Currency_Rate40"/>
      <sheetName val="SPECIAL_DR650A_(AUG_17)_(4)39"/>
      <sheetName val="Working_Plan39"/>
      <sheetName val="Inv__004339"/>
      <sheetName val="Inv__004439"/>
      <sheetName val="Inv__004539"/>
      <sheetName val="Inv__003939"/>
      <sheetName val="Inv__004239"/>
      <sheetName val="Inv__003839"/>
      <sheetName val="Inv__003339"/>
      <sheetName val="Inv__004639"/>
      <sheetName val="dongia_(2)39"/>
      <sheetName val="THPDMoi__(2)39"/>
      <sheetName val="t-h_HA_THE39"/>
      <sheetName val="DON_GIA39"/>
      <sheetName val="CHITIET_VL-NC39"/>
      <sheetName val="CHITIET_VL-NC-TT_-1p39"/>
      <sheetName val="TH_XL39"/>
      <sheetName val="CHITIET_VL-NC-TT-3p39"/>
      <sheetName val="Bia_TQT39"/>
      <sheetName val="TONGKE3p_39"/>
      <sheetName val="KPVC-BD_39"/>
      <sheetName val="Mutasi_Stock_D99BO37"/>
      <sheetName val="SALES_TRACKER_CIBITUNG_-_201531"/>
      <sheetName val="SALES_TRACKER_NON_CIBITUNG31"/>
      <sheetName val="Macro_30"/>
      <sheetName val="Seg_history_by_BT30"/>
      <sheetName val="HP_evol_by_seg30"/>
      <sheetName val="Financial_Highlights30"/>
      <sheetName val="Breakdown_KPI30"/>
      <sheetName val="Avensis+d_seg__in_&amp;_out_of_UK30"/>
      <sheetName val="ƒƒCƒ“‰æ–Ê__x005f_x0015__Op30"/>
      <sheetName val="CæÊ__x005f_x0015__Op30"/>
      <sheetName val="メイン画面__x005f_x0015__Op30"/>
      <sheetName val="Net_Price_Position_-_Sheet_130"/>
      <sheetName val="ƒƒCƒ“‰æ–Ê__x005f_x005f_x005f_x0015__Op30"/>
      <sheetName val="CæÊ__x005f_x005f_x005f_x0015__Op30"/>
      <sheetName val="メイン画面__x005f_x005f_x005f_x0015__Op30"/>
      <sheetName val="REKAP_OMZET_KAPAL30"/>
      <sheetName val="TL_Karawang_Yard30"/>
      <sheetName val="LINE_PALLET_BESI_1_(PATAN_A-B30"/>
      <sheetName val="WSS_PALLET_BESI_(PER_MESIN)30"/>
      <sheetName val="Master_MM28"/>
      <sheetName val="Part_List_For_Incomplete_LOT30"/>
      <sheetName val="Target380NX_30"/>
      <sheetName val="913L_Part_List28"/>
      <sheetName val="P_224"/>
      <sheetName val="PACK_SPEC_MAGELANG26"/>
      <sheetName val="393_N27"/>
      <sheetName val="_x000a__35"/>
      <sheetName val="__x000a_35"/>
      <sheetName val="KPI_Process26"/>
      <sheetName val="Sub_KPI_(2)26"/>
      <sheetName val="MAIN_KPI_26"/>
      <sheetName val="ORDER_M24"/>
      <sheetName val="ADJ_-_RATE22"/>
      <sheetName val="3__form_Countermeasure22"/>
      <sheetName val="List_kategori24"/>
      <sheetName val="__43"/>
      <sheetName val="__44"/>
      <sheetName val="CSM_with_CKD18"/>
      <sheetName val="Data_-_Sumatera18"/>
      <sheetName val="1195_B118"/>
      <sheetName val="ACT_-2005_Rear17"/>
      <sheetName val="Data_Costs17"/>
      <sheetName val="Control_Panel17"/>
      <sheetName val="3GP&amp;Ss_features17"/>
      <sheetName val="SNP_Lee_Fung_BSV17"/>
      <sheetName val="ASOTT_SI_BSV17"/>
      <sheetName val="CATL_SI_BSV17"/>
      <sheetName val="CSMF_SI_BSV17"/>
      <sheetName val="RHLT_SI_BSV17"/>
      <sheetName val="SCIL_SI_BSV17"/>
      <sheetName val="SCMN_SI_BSV17"/>
      <sheetName val="SCSS_SI_BSV17"/>
      <sheetName val="SFI_BSV17"/>
      <sheetName val="SNPS_SI_BSV17"/>
      <sheetName val="STEG_SI_BSV17"/>
      <sheetName val="STI_BSV17"/>
      <sheetName val="STTS_SI_BSV17"/>
      <sheetName val="SWMS_SI_BSV17"/>
      <sheetName val="CA_Comp_(Kembara)17"/>
      <sheetName val="1_LeadSchedule17"/>
      <sheetName val="O1-1CA_17"/>
      <sheetName val="15100_Prepayment17"/>
      <sheetName val="24100_Accr_Liab17"/>
      <sheetName val="R&amp;R_test17"/>
      <sheetName val="진행_DATA_(2)17"/>
      <sheetName val="Value_Analysis_-_Sheet_117"/>
      <sheetName val="ƒƒCƒ“‰æ–Ê__x005f_x005f_x005f_x005f_x005f15"/>
      <sheetName val="CæÊ__x005f_x005f_x005f_x005f_x005f15"/>
      <sheetName val="メイン画面__x005f_x005f_x005f_x005f_x005f_x005f_x00115"/>
      <sheetName val="GROUP_C14"/>
      <sheetName val="Sum_prob7"/>
      <sheetName val="tot_393N11"/>
      <sheetName val="Cost_centre_expenditure10"/>
      <sheetName val="393N_ONLY9"/>
      <sheetName val="140N_Part_Local_(SE)9"/>
      <sheetName val="Labul_009"/>
      <sheetName val="BY_CATEGORY9"/>
      <sheetName val="Protected_Lists7"/>
      <sheetName val="中長計_XLS7"/>
      <sheetName val="BONUS_DB7"/>
      <sheetName val="167W_SOKAKU_Carry_Over_Prts7"/>
      <sheetName val="MUTASI_SCRAP7"/>
      <sheetName val="DFAS_FIX7"/>
      <sheetName val="kartu_mat7"/>
      <sheetName val="ASLI_(2)7"/>
      <sheetName val="GRAFIK_(2)7"/>
      <sheetName val="Productivity_Per_ManHour7"/>
      <sheetName val="6250_Vehicles7"/>
      <sheetName val="Trp__Name7"/>
      <sheetName val="Data_Base7"/>
      <sheetName val="Storage_Modules7"/>
      <sheetName val="Artikelübersicht_20097"/>
      <sheetName val="Artikelübersicht_20107"/>
      <sheetName val="6156_Vehicles7"/>
      <sheetName val="Plan_04-057"/>
      <sheetName val="ƒƒCƒ“‰æ–Ê__x005f_x005f_x7"/>
      <sheetName val="CæÊ__x005f_x005f_x7"/>
      <sheetName val="メイン画面__x005f_x005f_x005f_x0015_7"/>
      <sheetName val="_x000a__32"/>
      <sheetName val="__x000a_32"/>
      <sheetName val="OEE__(2)62"/>
      <sheetName val="OEE_62"/>
      <sheetName val="dht_fix62"/>
      <sheetName val="Man_power62"/>
      <sheetName val="taruna_sheet62"/>
      <sheetName val="Calendar_200662"/>
      <sheetName val="06-11-07_selasa62"/>
      <sheetName val="data_editing62"/>
      <sheetName val="HRD_Salary62"/>
      <sheetName val="____63"/>
      <sheetName val="F-1_F-262"/>
      <sheetName val="MARCH_APRIL__0361"/>
      <sheetName val="Draft_Vehicle_Format61"/>
      <sheetName val="MASTER_61"/>
      <sheetName val="truck_capt61"/>
      <sheetName val="ocean_voyage61"/>
      <sheetName val="Nov_'0261"/>
      <sheetName val="Parts_list_(060411)61"/>
      <sheetName val="BD_&amp;_EH_(DATA)61"/>
      <sheetName val="Innova_List61"/>
      <sheetName val="LVC_31RB61"/>
      <sheetName val="Type_I58"/>
      <sheetName val="Unit_Price_9658"/>
      <sheetName val="progress_FC57"/>
      <sheetName val="OEM_sum57"/>
      <sheetName val="YTD_sales57"/>
      <sheetName val="GROUP_A58"/>
      <sheetName val="OTHERS_x62058"/>
      <sheetName val="Link_List_OPL56"/>
      <sheetName val="STATUS_FOLLOWUP47"/>
      <sheetName val="Total_Problem_WQC_201447"/>
      <sheetName val="base_data47"/>
      <sheetName val="U38x_labels47"/>
      <sheetName val="mstr_L144"/>
      <sheetName val="1_3a92est44"/>
      <sheetName val="Data_244"/>
      <sheetName val="MARCH-APRIL__0342"/>
      <sheetName val="Deffered_Charges_42"/>
      <sheetName val="Schedule_PM42"/>
      <sheetName val="Part_List42"/>
      <sheetName val="ECI_ChekSHeet42"/>
      <sheetName val="Remaining_LPVV42"/>
      <sheetName val="List_Monren42"/>
      <sheetName val="training_forklift42"/>
      <sheetName val="Part_List_Compare_Scan___Plan42"/>
      <sheetName val="MATRIKS_NILAI_AFTER42"/>
      <sheetName val="PPM_rev142"/>
      <sheetName val="Line_242"/>
      <sheetName val="Actual_YTD42"/>
      <sheetName val="Costs_Savings42"/>
      <sheetName val="Currency_Rate39"/>
      <sheetName val="SPECIAL_DR650A_(AUG_17)_(4)38"/>
      <sheetName val="Working_Plan38"/>
      <sheetName val="Inv__004338"/>
      <sheetName val="Inv__004438"/>
      <sheetName val="Inv__004538"/>
      <sheetName val="Inv__003938"/>
      <sheetName val="Inv__004238"/>
      <sheetName val="Inv__003838"/>
      <sheetName val="Inv__003338"/>
      <sheetName val="Inv__004638"/>
      <sheetName val="dongia_(2)38"/>
      <sheetName val="THPDMoi__(2)38"/>
      <sheetName val="t-h_HA_THE38"/>
      <sheetName val="DON_GIA38"/>
      <sheetName val="CHITIET_VL-NC38"/>
      <sheetName val="CHITIET_VL-NC-TT_-1p38"/>
      <sheetName val="TH_XL38"/>
      <sheetName val="CHITIET_VL-NC-TT-3p38"/>
      <sheetName val="Bia_TQT38"/>
      <sheetName val="TONGKE3p_38"/>
      <sheetName val="KPVC-BD_38"/>
      <sheetName val="Mutasi_Stock_D99BO36"/>
      <sheetName val="SALES_TRACKER_CIBITUNG_-_201530"/>
      <sheetName val="SALES_TRACKER_NON_CIBITUNG30"/>
      <sheetName val="Macro_29"/>
      <sheetName val="Seg_history_by_BT29"/>
      <sheetName val="HP_evol_by_seg29"/>
      <sheetName val="Financial_Highlights29"/>
      <sheetName val="Breakdown_KPI29"/>
      <sheetName val="Avensis+d_seg__in_&amp;_out_of_UK29"/>
      <sheetName val="ƒƒCƒ“‰æ–Ê__x005f_x0015__Op29"/>
      <sheetName val="CæÊ__x005f_x0015__Op29"/>
      <sheetName val="メイン画面__x005f_x0015__Op29"/>
      <sheetName val="Net_Price_Position_-_Sheet_129"/>
      <sheetName val="ƒƒCƒ“‰æ–Ê__x005f_x005f_x005f_x0015__Op29"/>
      <sheetName val="CæÊ__x005f_x005f_x005f_x0015__Op29"/>
      <sheetName val="メイン画面__x005f_x005f_x005f_x0015__Op29"/>
      <sheetName val="REKAP_OMZET_KAPAL29"/>
      <sheetName val="TL_Karawang_Yard29"/>
      <sheetName val="LINE_PALLET_BESI_1_(PATAN_A-B29"/>
      <sheetName val="WSS_PALLET_BESI_(PER_MESIN)29"/>
      <sheetName val="Master_MM27"/>
      <sheetName val="Part_List_For_Incomplete_LOT29"/>
      <sheetName val="Target380NX_29"/>
      <sheetName val="913L_Part_List27"/>
      <sheetName val="P_223"/>
      <sheetName val="PACK_SPEC_MAGELANG25"/>
      <sheetName val="393_N26"/>
      <sheetName val="KPI_Process25"/>
      <sheetName val="Sub_KPI_(2)25"/>
      <sheetName val="MAIN_KPI_25"/>
      <sheetName val="ORDER_M23"/>
      <sheetName val="ADJ_-_RATE21"/>
      <sheetName val="3__form_Countermeasure21"/>
      <sheetName val="List_kategori23"/>
      <sheetName val="__41"/>
      <sheetName val="__42"/>
      <sheetName val="CSM_with_CKD17"/>
      <sheetName val="Data_-_Sumatera17"/>
      <sheetName val="1195_B117"/>
      <sheetName val="ACT_-2005_Rear16"/>
      <sheetName val="Data_Costs16"/>
      <sheetName val="Control_Panel16"/>
      <sheetName val="3GP&amp;Ss_features16"/>
      <sheetName val="SNP_Lee_Fung_BSV16"/>
      <sheetName val="ASOTT_SI_BSV16"/>
      <sheetName val="CATL_SI_BSV16"/>
      <sheetName val="CSMF_SI_BSV16"/>
      <sheetName val="RHLT_SI_BSV16"/>
      <sheetName val="SCIL_SI_BSV16"/>
      <sheetName val="SCMN_SI_BSV16"/>
      <sheetName val="SCSS_SI_BSV16"/>
      <sheetName val="SFI_BSV16"/>
      <sheetName val="SNPS_SI_BSV16"/>
      <sheetName val="STEG_SI_BSV16"/>
      <sheetName val="STI_BSV16"/>
      <sheetName val="STTS_SI_BSV16"/>
      <sheetName val="SWMS_SI_BSV16"/>
      <sheetName val="CA_Comp_(Kembara)16"/>
      <sheetName val="1_LeadSchedule16"/>
      <sheetName val="O1-1CA_16"/>
      <sheetName val="15100_Prepayment16"/>
      <sheetName val="24100_Accr_Liab16"/>
      <sheetName val="R&amp;R_test16"/>
      <sheetName val="진행_DATA_(2)16"/>
      <sheetName val="Value_Analysis_-_Sheet_116"/>
      <sheetName val="ƒƒCƒ“‰æ–Ê__x005f_x005f_x005f_x005f_x005f14"/>
      <sheetName val="CæÊ__x005f_x005f_x005f_x005f_x005f14"/>
      <sheetName val="メイン画面__x005f_x005f_x005f_x005f_x005f_x005f_x00114"/>
      <sheetName val="GROUP_C13"/>
      <sheetName val="Sum_prob6"/>
      <sheetName val="tot_393N10"/>
      <sheetName val="Cost_centre_expenditure9"/>
      <sheetName val="393N_ONLY8"/>
      <sheetName val="140N_Part_Local_(SE)8"/>
      <sheetName val="Labul_008"/>
      <sheetName val="BY_CATEGORY8"/>
      <sheetName val="Protected_Lists6"/>
      <sheetName val="中長計_XLS6"/>
      <sheetName val="BONUS_DB6"/>
      <sheetName val="167W_SOKAKU_Carry_Over_Prts6"/>
      <sheetName val="MUTASI_SCRAP6"/>
      <sheetName val="DFAS_FIX6"/>
      <sheetName val="kartu_mat6"/>
      <sheetName val="ASLI_(2)6"/>
      <sheetName val="GRAFIK_(2)6"/>
      <sheetName val="Productivity_Per_ManHour6"/>
      <sheetName val="6250_Vehicles6"/>
      <sheetName val="Trp__Name6"/>
      <sheetName val="Data_Base6"/>
      <sheetName val="Storage_Modules6"/>
      <sheetName val="Artikelübersicht_20096"/>
      <sheetName val="Artikelübersicht_20106"/>
      <sheetName val="6156_Vehicles6"/>
      <sheetName val="Plan_04-056"/>
      <sheetName val="ƒƒCƒ“‰æ–Ê__x005f_x005f_x6"/>
      <sheetName val="CæÊ__x005f_x005f_x6"/>
      <sheetName val="メイン画面__x005f_x005f_x005f_x0015_6"/>
      <sheetName val="OEE__(2)65"/>
      <sheetName val="OEE_65"/>
      <sheetName val="dht_fix65"/>
      <sheetName val="Man_power65"/>
      <sheetName val="taruna_sheet65"/>
      <sheetName val="Calendar_200665"/>
      <sheetName val="06-11-07_selasa65"/>
      <sheetName val="data_editing65"/>
      <sheetName val="HRD_Salary65"/>
      <sheetName val="____66"/>
      <sheetName val="F-1_F-265"/>
      <sheetName val="MARCH_APRIL__0364"/>
      <sheetName val="Draft_Vehicle_Format64"/>
      <sheetName val="MASTER_64"/>
      <sheetName val="truck_capt64"/>
      <sheetName val="ocean_voyage64"/>
      <sheetName val="Nov_'0264"/>
      <sheetName val="Parts_list_(060411)64"/>
      <sheetName val="BD_&amp;_EH_(DATA)64"/>
      <sheetName val="Innova_List64"/>
      <sheetName val="LVC_31RB64"/>
      <sheetName val="Type_I61"/>
      <sheetName val="Unit_Price_9661"/>
      <sheetName val="progress_FC60"/>
      <sheetName val="OEM_sum60"/>
      <sheetName val="YTD_sales60"/>
      <sheetName val="GROUP_A61"/>
      <sheetName val="OTHERS_x62061"/>
      <sheetName val="Link_List_OPL59"/>
      <sheetName val="STATUS_FOLLOWUP50"/>
      <sheetName val="Total_Problem_WQC_201450"/>
      <sheetName val="base_data50"/>
      <sheetName val="U38x_labels50"/>
      <sheetName val="mstr_L147"/>
      <sheetName val="1_3a92est47"/>
      <sheetName val="Data_247"/>
      <sheetName val="MARCH-APRIL__0345"/>
      <sheetName val="Deffered_Charges_45"/>
      <sheetName val="Schedule_PM45"/>
      <sheetName val="Part_List45"/>
      <sheetName val="ECI_ChekSHeet45"/>
      <sheetName val="Remaining_LPVV45"/>
      <sheetName val="List_Monren45"/>
      <sheetName val="training_forklift45"/>
      <sheetName val="Part_List_Compare_Scan___Plan45"/>
      <sheetName val="MATRIKS_NILAI_AFTER45"/>
      <sheetName val="PPM_rev145"/>
      <sheetName val="Line_245"/>
      <sheetName val="Actual_YTD45"/>
      <sheetName val="Costs_Savings45"/>
      <sheetName val="Currency_Rate42"/>
      <sheetName val="SPECIAL_DR650A_(AUG_17)_(4)41"/>
      <sheetName val="Working_Plan41"/>
      <sheetName val="Inv__004341"/>
      <sheetName val="Inv__004441"/>
      <sheetName val="Inv__004541"/>
      <sheetName val="Inv__003941"/>
      <sheetName val="Inv__004241"/>
      <sheetName val="Inv__003841"/>
      <sheetName val="Inv__003341"/>
      <sheetName val="Inv__004641"/>
      <sheetName val="dongia_(2)41"/>
      <sheetName val="THPDMoi__(2)41"/>
      <sheetName val="t-h_HA_THE41"/>
      <sheetName val="DON_GIA41"/>
      <sheetName val="CHITIET_VL-NC41"/>
      <sheetName val="CHITIET_VL-NC-TT_-1p41"/>
      <sheetName val="TH_XL41"/>
      <sheetName val="CHITIET_VL-NC-TT-3p41"/>
      <sheetName val="Bia_TQT41"/>
      <sheetName val="TONGKE3p_41"/>
      <sheetName val="KPVC-BD_41"/>
      <sheetName val="Mutasi_Stock_D99BO39"/>
      <sheetName val="SALES_TRACKER_CIBITUNG_-_201533"/>
      <sheetName val="SALES_TRACKER_NON_CIBITUNG33"/>
      <sheetName val="Macro_32"/>
      <sheetName val="Seg_history_by_BT32"/>
      <sheetName val="HP_evol_by_seg32"/>
      <sheetName val="Financial_Highlights32"/>
      <sheetName val="Breakdown_KPI32"/>
      <sheetName val="Avensis+d_seg__in_&amp;_out_of_UK32"/>
      <sheetName val="ƒƒCƒ“‰æ–Ê__x005f_x0015__Op32"/>
      <sheetName val="CæÊ__x005f_x0015__Op32"/>
      <sheetName val="メイン画面__x005f_x0015__Op32"/>
      <sheetName val="Net_Price_Position_-_Sheet_132"/>
      <sheetName val="ƒƒCƒ“‰æ–Ê__x005f_x005f_x005f_x0015__Op32"/>
      <sheetName val="CæÊ__x005f_x005f_x005f_x0015__Op32"/>
      <sheetName val="メイン画面__x005f_x005f_x005f_x0015__Op32"/>
      <sheetName val="REKAP_OMZET_KAPAL32"/>
      <sheetName val="TL_Karawang_Yard32"/>
      <sheetName val="LINE_PALLET_BESI_1_(PATAN_A-B32"/>
      <sheetName val="WSS_PALLET_BESI_(PER_MESIN)32"/>
      <sheetName val="Master_MM30"/>
      <sheetName val="Part_List_For_Incomplete_LOT32"/>
      <sheetName val="Target380NX_32"/>
      <sheetName val="913L_Part_List30"/>
      <sheetName val="P_226"/>
      <sheetName val="PACK_SPEC_MAGELANG28"/>
      <sheetName val="393_N29"/>
      <sheetName val="_x000a__36"/>
      <sheetName val="__x000a_36"/>
      <sheetName val="KPI_Process28"/>
      <sheetName val="Sub_KPI_(2)28"/>
      <sheetName val="MAIN_KPI_28"/>
      <sheetName val="ORDER_M26"/>
      <sheetName val="ADJ_-_RATE24"/>
      <sheetName val="3__form_Countermeasure24"/>
      <sheetName val="List_kategori26"/>
      <sheetName val="__47"/>
      <sheetName val="__48"/>
      <sheetName val="CSM_with_CKD20"/>
      <sheetName val="Data_-_Sumatera20"/>
      <sheetName val="1195_B120"/>
      <sheetName val="ACT_-2005_Rear19"/>
      <sheetName val="Data_Costs19"/>
      <sheetName val="Control_Panel19"/>
      <sheetName val="3GP&amp;Ss_features19"/>
      <sheetName val="SNP_Lee_Fung_BSV19"/>
      <sheetName val="ASOTT_SI_BSV19"/>
      <sheetName val="CATL_SI_BSV19"/>
      <sheetName val="CSMF_SI_BSV19"/>
      <sheetName val="RHLT_SI_BSV19"/>
      <sheetName val="SCIL_SI_BSV19"/>
      <sheetName val="SCMN_SI_BSV19"/>
      <sheetName val="SCSS_SI_BSV19"/>
      <sheetName val="SFI_BSV19"/>
      <sheetName val="SNPS_SI_BSV19"/>
      <sheetName val="STEG_SI_BSV19"/>
      <sheetName val="STI_BSV19"/>
      <sheetName val="STTS_SI_BSV19"/>
      <sheetName val="SWMS_SI_BSV19"/>
      <sheetName val="CA_Comp_(Kembara)19"/>
      <sheetName val="1_LeadSchedule19"/>
      <sheetName val="O1-1CA_19"/>
      <sheetName val="15100_Prepayment19"/>
      <sheetName val="24100_Accr_Liab19"/>
      <sheetName val="R&amp;R_test19"/>
      <sheetName val="진행_DATA_(2)19"/>
      <sheetName val="Value_Analysis_-_Sheet_119"/>
      <sheetName val="ƒƒCƒ“‰æ–Ê__x005f_x005f_x005f_x005f_x005f17"/>
      <sheetName val="CæÊ__x005f_x005f_x005f_x005f_x005f17"/>
      <sheetName val="メイン画面__x005f_x005f_x005f_x005f_x005f_x005f_x00117"/>
      <sheetName val="GROUP_C16"/>
      <sheetName val="Sum_prob9"/>
      <sheetName val="tot_393N13"/>
      <sheetName val="Cost_centre_expenditure12"/>
      <sheetName val="393N_ONLY11"/>
      <sheetName val="140N_Part_Local_(SE)11"/>
      <sheetName val="Labul_0011"/>
      <sheetName val="BY_CATEGORY11"/>
      <sheetName val="Protected_Lists9"/>
      <sheetName val="中長計_XLS9"/>
      <sheetName val="BONUS_DB9"/>
      <sheetName val="167W_SOKAKU_Carry_Over_Prts9"/>
      <sheetName val="MUTASI_SCRAP9"/>
      <sheetName val="DFAS_FIX9"/>
      <sheetName val="kartu_mat9"/>
      <sheetName val="ASLI_(2)9"/>
      <sheetName val="GRAFIK_(2)9"/>
      <sheetName val="Productivity_Per_ManHour9"/>
      <sheetName val="6250_Vehicles9"/>
      <sheetName val="Trp__Name9"/>
      <sheetName val="Data_Base9"/>
      <sheetName val="Storage_Modules9"/>
      <sheetName val="Artikelübersicht_20099"/>
      <sheetName val="Artikelübersicht_20109"/>
      <sheetName val="6156_Vehicles9"/>
      <sheetName val="Plan_04-059"/>
      <sheetName val="ƒƒCƒ“‰æ–Ê__x005f_x005f_x9"/>
      <sheetName val="CæÊ__x005f_x005f_x9"/>
      <sheetName val="メイン画面__x005f_x005f_x005f_x0015_9"/>
      <sheetName val="_x000a__34"/>
      <sheetName val="__x000a_34"/>
      <sheetName val="OEE__(2)64"/>
      <sheetName val="OEE_64"/>
      <sheetName val="dht_fix64"/>
      <sheetName val="Man_power64"/>
      <sheetName val="taruna_sheet64"/>
      <sheetName val="Calendar_200664"/>
      <sheetName val="06-11-07_selasa64"/>
      <sheetName val="data_editing64"/>
      <sheetName val="HRD_Salary64"/>
      <sheetName val="____65"/>
      <sheetName val="F-1_F-264"/>
      <sheetName val="MARCH_APRIL__0363"/>
      <sheetName val="Draft_Vehicle_Format63"/>
      <sheetName val="MASTER_63"/>
      <sheetName val="truck_capt63"/>
      <sheetName val="ocean_voyage63"/>
      <sheetName val="Nov_'0263"/>
      <sheetName val="Parts_list_(060411)63"/>
      <sheetName val="BD_&amp;_EH_(DATA)63"/>
      <sheetName val="Innova_List63"/>
      <sheetName val="LVC_31RB63"/>
      <sheetName val="Type_I60"/>
      <sheetName val="Unit_Price_9660"/>
      <sheetName val="progress_FC59"/>
      <sheetName val="OEM_sum59"/>
      <sheetName val="YTD_sales59"/>
      <sheetName val="GROUP_A60"/>
      <sheetName val="OTHERS_x62060"/>
      <sheetName val="Link_List_OPL58"/>
      <sheetName val="STATUS_FOLLOWUP49"/>
      <sheetName val="Total_Problem_WQC_201449"/>
      <sheetName val="base_data49"/>
      <sheetName val="U38x_labels49"/>
      <sheetName val="mstr_L146"/>
      <sheetName val="1_3a92est46"/>
      <sheetName val="Data_246"/>
      <sheetName val="MARCH-APRIL__0344"/>
      <sheetName val="Deffered_Charges_44"/>
      <sheetName val="Schedule_PM44"/>
      <sheetName val="Part_List44"/>
      <sheetName val="ECI_ChekSHeet44"/>
      <sheetName val="Remaining_LPVV44"/>
      <sheetName val="List_Monren44"/>
      <sheetName val="training_forklift44"/>
      <sheetName val="Part_List_Compare_Scan___Plan44"/>
      <sheetName val="MATRIKS_NILAI_AFTER44"/>
      <sheetName val="PPM_rev144"/>
      <sheetName val="Line_244"/>
      <sheetName val="Actual_YTD44"/>
      <sheetName val="Costs_Savings44"/>
      <sheetName val="Currency_Rate41"/>
      <sheetName val="SPECIAL_DR650A_(AUG_17)_(4)40"/>
      <sheetName val="Working_Plan40"/>
      <sheetName val="Inv__004340"/>
      <sheetName val="Inv__004440"/>
      <sheetName val="Inv__004540"/>
      <sheetName val="Inv__003940"/>
      <sheetName val="Inv__004240"/>
      <sheetName val="Inv__003840"/>
      <sheetName val="Inv__003340"/>
      <sheetName val="Inv__004640"/>
      <sheetName val="dongia_(2)40"/>
      <sheetName val="THPDMoi__(2)40"/>
      <sheetName val="t-h_HA_THE40"/>
      <sheetName val="DON_GIA40"/>
      <sheetName val="CHITIET_VL-NC40"/>
      <sheetName val="CHITIET_VL-NC-TT_-1p40"/>
      <sheetName val="TH_XL40"/>
      <sheetName val="CHITIET_VL-NC-TT-3p40"/>
      <sheetName val="Bia_TQT40"/>
      <sheetName val="TONGKE3p_40"/>
      <sheetName val="KPVC-BD_40"/>
      <sheetName val="Mutasi_Stock_D99BO38"/>
      <sheetName val="SALES_TRACKER_CIBITUNG_-_201532"/>
      <sheetName val="SALES_TRACKER_NON_CIBITUNG32"/>
      <sheetName val="Macro_31"/>
      <sheetName val="Seg_history_by_BT31"/>
      <sheetName val="HP_evol_by_seg31"/>
      <sheetName val="Financial_Highlights31"/>
      <sheetName val="Breakdown_KPI31"/>
      <sheetName val="Avensis+d_seg__in_&amp;_out_of_UK31"/>
      <sheetName val="ƒƒCƒ“‰æ–Ê__x005f_x0015__Op31"/>
      <sheetName val="CæÊ__x005f_x0015__Op31"/>
      <sheetName val="メイン画面__x005f_x0015__Op31"/>
      <sheetName val="Net_Price_Position_-_Sheet_131"/>
      <sheetName val="ƒƒCƒ“‰æ–Ê__x005f_x005f_x005f_x0015__Op31"/>
      <sheetName val="CæÊ__x005f_x005f_x005f_x0015__Op31"/>
      <sheetName val="メイン画面__x005f_x005f_x005f_x0015__Op31"/>
      <sheetName val="REKAP_OMZET_KAPAL31"/>
      <sheetName val="TL_Karawang_Yard31"/>
      <sheetName val="LINE_PALLET_BESI_1_(PATAN_A-B31"/>
      <sheetName val="WSS_PALLET_BESI_(PER_MESIN)31"/>
      <sheetName val="Master_MM29"/>
      <sheetName val="Part_List_For_Incomplete_LOT31"/>
      <sheetName val="Target380NX_31"/>
      <sheetName val="913L_Part_List29"/>
      <sheetName val="P_225"/>
      <sheetName val="PACK_SPEC_MAGELANG27"/>
      <sheetName val="393_N28"/>
      <sheetName val="KPI_Process27"/>
      <sheetName val="Sub_KPI_(2)27"/>
      <sheetName val="MAIN_KPI_27"/>
      <sheetName val="ORDER_M25"/>
      <sheetName val="ADJ_-_RATE23"/>
      <sheetName val="3__form_Countermeasure23"/>
      <sheetName val="List_kategori25"/>
      <sheetName val="__45"/>
      <sheetName val="__46"/>
      <sheetName val="CSM_with_CKD19"/>
      <sheetName val="Data_-_Sumatera19"/>
      <sheetName val="1195_B119"/>
      <sheetName val="ACT_-2005_Rear18"/>
      <sheetName val="Data_Costs18"/>
      <sheetName val="Control_Panel18"/>
      <sheetName val="3GP&amp;Ss_features18"/>
      <sheetName val="SNP_Lee_Fung_BSV18"/>
      <sheetName val="ASOTT_SI_BSV18"/>
      <sheetName val="CATL_SI_BSV18"/>
      <sheetName val="CSMF_SI_BSV18"/>
      <sheetName val="RHLT_SI_BSV18"/>
      <sheetName val="SCIL_SI_BSV18"/>
      <sheetName val="SCMN_SI_BSV18"/>
      <sheetName val="SCSS_SI_BSV18"/>
      <sheetName val="SFI_BSV18"/>
      <sheetName val="SNPS_SI_BSV18"/>
      <sheetName val="STEG_SI_BSV18"/>
      <sheetName val="STI_BSV18"/>
      <sheetName val="STTS_SI_BSV18"/>
      <sheetName val="SWMS_SI_BSV18"/>
      <sheetName val="CA_Comp_(Kembara)18"/>
      <sheetName val="1_LeadSchedule18"/>
      <sheetName val="O1-1CA_18"/>
      <sheetName val="15100_Prepayment18"/>
      <sheetName val="24100_Accr_Liab18"/>
      <sheetName val="R&amp;R_test18"/>
      <sheetName val="진행_DATA_(2)18"/>
      <sheetName val="Value_Analysis_-_Sheet_118"/>
      <sheetName val="ƒƒCƒ“‰æ–Ê__x005f_x005f_x005f_x005f_x005f16"/>
      <sheetName val="CæÊ__x005f_x005f_x005f_x005f_x005f16"/>
      <sheetName val="メイン画面__x005f_x005f_x005f_x005f_x005f_x005f_x00116"/>
      <sheetName val="GROUP_C15"/>
      <sheetName val="Sum_prob8"/>
      <sheetName val="tot_393N12"/>
      <sheetName val="Cost_centre_expenditure11"/>
      <sheetName val="393N_ONLY10"/>
      <sheetName val="140N_Part_Local_(SE)10"/>
      <sheetName val="Labul_0010"/>
      <sheetName val="BY_CATEGORY10"/>
      <sheetName val="Protected_Lists8"/>
      <sheetName val="中長計_XLS8"/>
      <sheetName val="BONUS_DB8"/>
      <sheetName val="167W_SOKAKU_Carry_Over_Prts8"/>
      <sheetName val="MUTASI_SCRAP8"/>
      <sheetName val="DFAS_FIX8"/>
      <sheetName val="kartu_mat8"/>
      <sheetName val="ASLI_(2)8"/>
      <sheetName val="GRAFIK_(2)8"/>
      <sheetName val="Productivity_Per_ManHour8"/>
      <sheetName val="6250_Vehicles8"/>
      <sheetName val="Trp__Name8"/>
      <sheetName val="Data_Base8"/>
      <sheetName val="Storage_Modules8"/>
      <sheetName val="Artikelübersicht_20098"/>
      <sheetName val="Artikelübersicht_20108"/>
      <sheetName val="6156_Vehicles8"/>
      <sheetName val="Plan_04-058"/>
      <sheetName val="ƒƒCƒ“‰æ–Ê__x005f_x005f_x8"/>
      <sheetName val="CæÊ__x005f_x005f_x8"/>
      <sheetName val="メイン画面__x005f_x005f_x005f_x0015_8"/>
      <sheetName val="OEE__(2)66"/>
      <sheetName val="OEE_66"/>
      <sheetName val="dht_fix66"/>
      <sheetName val="Man_power66"/>
      <sheetName val="taruna_sheet66"/>
      <sheetName val="Calendar_200666"/>
      <sheetName val="06-11-07_selasa66"/>
      <sheetName val="data_editing66"/>
      <sheetName val="HRD_Salary66"/>
      <sheetName val="____67"/>
      <sheetName val="F-1_F-266"/>
      <sheetName val="MARCH_APRIL__0365"/>
      <sheetName val="Draft_Vehicle_Format65"/>
      <sheetName val="MASTER_65"/>
      <sheetName val="truck_capt65"/>
      <sheetName val="ocean_voyage65"/>
      <sheetName val="Nov_'0265"/>
      <sheetName val="Parts_list_(060411)65"/>
      <sheetName val="BD_&amp;_EH_(DATA)65"/>
      <sheetName val="Innova_List65"/>
      <sheetName val="LVC_31RB65"/>
      <sheetName val="Type_I62"/>
      <sheetName val="Unit_Price_9662"/>
      <sheetName val="progress_FC61"/>
      <sheetName val="OEM_sum61"/>
      <sheetName val="YTD_sales61"/>
      <sheetName val="GROUP_A62"/>
      <sheetName val="OTHERS_x62062"/>
      <sheetName val="Link_List_OPL60"/>
      <sheetName val="STATUS_FOLLOWUP51"/>
      <sheetName val="Total_Problem_WQC_201451"/>
      <sheetName val="base_data51"/>
      <sheetName val="U38x_labels51"/>
      <sheetName val="mstr_L148"/>
      <sheetName val="1_3a92est48"/>
      <sheetName val="Data_248"/>
      <sheetName val="MARCH-APRIL__0346"/>
      <sheetName val="Deffered_Charges_46"/>
      <sheetName val="Schedule_PM46"/>
      <sheetName val="Part_List46"/>
      <sheetName val="ECI_ChekSHeet46"/>
      <sheetName val="Remaining_LPVV46"/>
      <sheetName val="List_Monren46"/>
      <sheetName val="training_forklift46"/>
      <sheetName val="Part_List_Compare_Scan___Plan46"/>
      <sheetName val="MATRIKS_NILAI_AFTER46"/>
      <sheetName val="PPM_rev146"/>
      <sheetName val="Line_246"/>
      <sheetName val="Actual_YTD46"/>
      <sheetName val="Costs_Savings46"/>
      <sheetName val="Currency_Rate43"/>
      <sheetName val="SPECIAL_DR650A_(AUG_17)_(4)42"/>
      <sheetName val="Working_Plan42"/>
      <sheetName val="Inv__004342"/>
      <sheetName val="Inv__004442"/>
      <sheetName val="Inv__004542"/>
      <sheetName val="Inv__003942"/>
      <sheetName val="Inv__004242"/>
      <sheetName val="Inv__003842"/>
      <sheetName val="Inv__003342"/>
      <sheetName val="Inv__004642"/>
      <sheetName val="dongia_(2)42"/>
      <sheetName val="THPDMoi__(2)42"/>
      <sheetName val="t-h_HA_THE42"/>
      <sheetName val="DON_GIA42"/>
      <sheetName val="CHITIET_VL-NC42"/>
      <sheetName val="CHITIET_VL-NC-TT_-1p42"/>
      <sheetName val="TH_XL42"/>
      <sheetName val="CHITIET_VL-NC-TT-3p42"/>
      <sheetName val="Bia_TQT42"/>
      <sheetName val="TONGKE3p_42"/>
      <sheetName val="KPVC-BD_42"/>
      <sheetName val="Mutasi_Stock_D99BO40"/>
      <sheetName val="SALES_TRACKER_CIBITUNG_-_201534"/>
      <sheetName val="SALES_TRACKER_NON_CIBITUNG34"/>
      <sheetName val="Macro_33"/>
      <sheetName val="Seg_history_by_BT33"/>
      <sheetName val="HP_evol_by_seg33"/>
      <sheetName val="Financial_Highlights33"/>
      <sheetName val="Breakdown_KPI33"/>
      <sheetName val="Avensis+d_seg__in_&amp;_out_of_UK33"/>
      <sheetName val="ƒƒCƒ“‰æ–Ê__x005f_x0015__Op33"/>
      <sheetName val="CæÊ__x005f_x0015__Op33"/>
      <sheetName val="メイン画面__x005f_x0015__Op33"/>
      <sheetName val="Net_Price_Position_-_Sheet_133"/>
      <sheetName val="ƒƒCƒ“‰æ–Ê__x005f_x005f_x005f_x0015__Op33"/>
      <sheetName val="CæÊ__x005f_x005f_x005f_x0015__Op33"/>
      <sheetName val="メイン画面__x005f_x005f_x005f_x0015__Op33"/>
      <sheetName val="REKAP_OMZET_KAPAL33"/>
      <sheetName val="TL_Karawang_Yard33"/>
      <sheetName val="LINE_PALLET_BESI_1_(PATAN_A-B33"/>
      <sheetName val="WSS_PALLET_BESI_(PER_MESIN)33"/>
      <sheetName val="Master_MM31"/>
      <sheetName val="Part_List_For_Incomplete_LOT33"/>
      <sheetName val="Target380NX_33"/>
      <sheetName val="913L_Part_List31"/>
      <sheetName val="P_227"/>
      <sheetName val="PACK_SPEC_MAGELANG29"/>
      <sheetName val="393_N30"/>
      <sheetName val="_x000a__37"/>
      <sheetName val="__x000a_37"/>
      <sheetName val="KPI_Process29"/>
      <sheetName val="Sub_KPI_(2)29"/>
      <sheetName val="MAIN_KPI_29"/>
      <sheetName val="ORDER_M27"/>
      <sheetName val="ADJ_-_RATE25"/>
      <sheetName val="3__form_Countermeasure25"/>
      <sheetName val="List_kategori27"/>
      <sheetName val="__49"/>
      <sheetName val="__50"/>
      <sheetName val="CSM_with_CKD21"/>
      <sheetName val="Data_-_Sumatera21"/>
      <sheetName val="1195_B121"/>
      <sheetName val="ACT_-2005_Rear20"/>
      <sheetName val="Data_Costs20"/>
      <sheetName val="Control_Panel20"/>
      <sheetName val="3GP&amp;Ss_features20"/>
      <sheetName val="SNP_Lee_Fung_BSV20"/>
      <sheetName val="ASOTT_SI_BSV20"/>
      <sheetName val="CATL_SI_BSV20"/>
      <sheetName val="CSMF_SI_BSV20"/>
      <sheetName val="RHLT_SI_BSV20"/>
      <sheetName val="SCIL_SI_BSV20"/>
      <sheetName val="SCMN_SI_BSV20"/>
      <sheetName val="SCSS_SI_BSV20"/>
      <sheetName val="SFI_BSV20"/>
      <sheetName val="SNPS_SI_BSV20"/>
      <sheetName val="STEG_SI_BSV20"/>
      <sheetName val="STI_BSV20"/>
      <sheetName val="STTS_SI_BSV20"/>
      <sheetName val="SWMS_SI_BSV20"/>
      <sheetName val="CA_Comp_(Kembara)20"/>
      <sheetName val="1_LeadSchedule20"/>
      <sheetName val="O1-1CA_20"/>
      <sheetName val="15100_Prepayment20"/>
      <sheetName val="24100_Accr_Liab20"/>
      <sheetName val="R&amp;R_test20"/>
      <sheetName val="진행_DATA_(2)20"/>
      <sheetName val="Value_Analysis_-_Sheet_120"/>
      <sheetName val="ƒƒCƒ“‰æ–Ê__x005f_x005f_x005f_x005f_x005f18"/>
      <sheetName val="CæÊ__x005f_x005f_x005f_x005f_x005f18"/>
      <sheetName val="メイン画面__x005f_x005f_x005f_x005f_x005f_x005f_x00118"/>
      <sheetName val="GROUP_C17"/>
      <sheetName val="Sum_prob10"/>
      <sheetName val="tot_393N14"/>
      <sheetName val="Cost_centre_expenditure13"/>
      <sheetName val="393N_ONLY12"/>
      <sheetName val="140N_Part_Local_(SE)12"/>
      <sheetName val="Labul_0012"/>
      <sheetName val="BY_CATEGORY12"/>
      <sheetName val="Protected_Lists10"/>
      <sheetName val="中長計_XLS10"/>
      <sheetName val="BONUS_DB10"/>
      <sheetName val="167W_SOKAKU_Carry_Over_Prts10"/>
      <sheetName val="MUTASI_SCRAP10"/>
      <sheetName val="DFAS_FIX10"/>
      <sheetName val="kartu_mat10"/>
      <sheetName val="ASLI_(2)10"/>
      <sheetName val="GRAFIK_(2)10"/>
      <sheetName val="Productivity_Per_ManHour10"/>
      <sheetName val="6250_Vehicles10"/>
      <sheetName val="Trp__Name10"/>
      <sheetName val="Data_Base10"/>
      <sheetName val="Storage_Modules10"/>
      <sheetName val="Artikelübersicht_200910"/>
      <sheetName val="Artikelübersicht_201010"/>
      <sheetName val="6156_Vehicles10"/>
      <sheetName val="Plan_04-0510"/>
      <sheetName val="ƒƒCƒ“‰æ–Ê__x005f_x005f_x10"/>
      <sheetName val="CæÊ__x005f_x005f_x10"/>
      <sheetName val="メイン画面__x005f_x005f_x005f_x0015_10"/>
      <sheetName val="OEE__(2)67"/>
      <sheetName val="OEE_67"/>
      <sheetName val="dht_fix67"/>
      <sheetName val="Man_power67"/>
      <sheetName val="taruna_sheet67"/>
      <sheetName val="Calendar_200667"/>
      <sheetName val="06-11-07_selasa67"/>
      <sheetName val="data_editing67"/>
      <sheetName val="HRD_Salary67"/>
      <sheetName val="____68"/>
      <sheetName val="F-1_F-267"/>
      <sheetName val="MARCH_APRIL__0366"/>
      <sheetName val="Draft_Vehicle_Format66"/>
      <sheetName val="MASTER_66"/>
      <sheetName val="truck_capt66"/>
      <sheetName val="ocean_voyage66"/>
      <sheetName val="Nov_'0266"/>
      <sheetName val="Parts_list_(060411)66"/>
      <sheetName val="BD_&amp;_EH_(DATA)66"/>
      <sheetName val="Innova_List66"/>
      <sheetName val="LVC_31RB66"/>
      <sheetName val="Type_I63"/>
      <sheetName val="Unit_Price_9663"/>
      <sheetName val="progress_FC62"/>
      <sheetName val="OEM_sum62"/>
      <sheetName val="YTD_sales62"/>
      <sheetName val="GROUP_A63"/>
      <sheetName val="OTHERS_x62063"/>
      <sheetName val="Link_List_OPL61"/>
      <sheetName val="STATUS_FOLLOWUP52"/>
      <sheetName val="Total_Problem_WQC_201452"/>
      <sheetName val="base_data52"/>
      <sheetName val="U38x_labels52"/>
      <sheetName val="mstr_L149"/>
      <sheetName val="1_3a92est49"/>
      <sheetName val="Data_249"/>
      <sheetName val="MARCH-APRIL__0347"/>
      <sheetName val="Deffered_Charges_47"/>
      <sheetName val="Schedule_PM47"/>
      <sheetName val="Part_List47"/>
      <sheetName val="ECI_ChekSHeet47"/>
      <sheetName val="Remaining_LPVV47"/>
      <sheetName val="List_Monren47"/>
      <sheetName val="training_forklift47"/>
      <sheetName val="Part_List_Compare_Scan___Plan47"/>
      <sheetName val="MATRIKS_NILAI_AFTER47"/>
      <sheetName val="PPM_rev147"/>
      <sheetName val="Line_247"/>
      <sheetName val="Actual_YTD47"/>
      <sheetName val="Costs_Savings47"/>
      <sheetName val="Currency_Rate44"/>
      <sheetName val="SPECIAL_DR650A_(AUG_17)_(4)43"/>
      <sheetName val="Working_Plan43"/>
      <sheetName val="Inv__004343"/>
      <sheetName val="Inv__004443"/>
      <sheetName val="Inv__004543"/>
      <sheetName val="Inv__003943"/>
      <sheetName val="Inv__004243"/>
      <sheetName val="Inv__003843"/>
      <sheetName val="Inv__003343"/>
      <sheetName val="Inv__004643"/>
      <sheetName val="dongia_(2)43"/>
      <sheetName val="THPDMoi__(2)43"/>
      <sheetName val="t-h_HA_THE43"/>
      <sheetName val="DON_GIA43"/>
      <sheetName val="CHITIET_VL-NC43"/>
      <sheetName val="CHITIET_VL-NC-TT_-1p43"/>
      <sheetName val="TH_XL43"/>
      <sheetName val="CHITIET_VL-NC-TT-3p43"/>
      <sheetName val="Bia_TQT43"/>
      <sheetName val="TONGKE3p_43"/>
      <sheetName val="KPVC-BD_43"/>
      <sheetName val="Mutasi_Stock_D99BO41"/>
      <sheetName val="SALES_TRACKER_CIBITUNG_-_201535"/>
      <sheetName val="SALES_TRACKER_NON_CIBITUNG35"/>
      <sheetName val="Macro_34"/>
      <sheetName val="Seg_history_by_BT34"/>
      <sheetName val="HP_evol_by_seg34"/>
      <sheetName val="Financial_Highlights34"/>
      <sheetName val="Breakdown_KPI34"/>
      <sheetName val="Avensis+d_seg__in_&amp;_out_of_UK34"/>
      <sheetName val="ƒƒCƒ“‰æ–Ê__x005f_x0015__Op34"/>
      <sheetName val="CæÊ__x005f_x0015__Op34"/>
      <sheetName val="メイン画面__x005f_x0015__Op34"/>
      <sheetName val="Net_Price_Position_-_Sheet_134"/>
      <sheetName val="ƒƒCƒ“‰æ–Ê__x005f_x005f_x005f_x0015__Op34"/>
      <sheetName val="CæÊ__x005f_x005f_x005f_x0015__Op34"/>
      <sheetName val="メイン画面__x005f_x005f_x005f_x0015__Op34"/>
      <sheetName val="REKAP_OMZET_KAPAL34"/>
      <sheetName val="TL_Karawang_Yard34"/>
      <sheetName val="LINE_PALLET_BESI_1_(PATAN_A-B34"/>
      <sheetName val="WSS_PALLET_BESI_(PER_MESIN)34"/>
      <sheetName val="Master_MM32"/>
      <sheetName val="Part_List_For_Incomplete_LOT34"/>
      <sheetName val="Target380NX_34"/>
      <sheetName val="913L_Part_List32"/>
      <sheetName val="P_228"/>
      <sheetName val="PACK_SPEC_MAGELANG30"/>
      <sheetName val="393_N31"/>
      <sheetName val="_x000a__42"/>
      <sheetName val="__x000a_42"/>
      <sheetName val="KPI_Process30"/>
      <sheetName val="Sub_KPI_(2)30"/>
      <sheetName val="MAIN_KPI_30"/>
      <sheetName val="ORDER_M28"/>
      <sheetName val="ADJ_-_RATE26"/>
      <sheetName val="3__form_Countermeasure26"/>
      <sheetName val="List_kategori28"/>
      <sheetName val="__51"/>
      <sheetName val="__52"/>
      <sheetName val="CSM_with_CKD22"/>
      <sheetName val="Data_-_Sumatera22"/>
      <sheetName val="1195_B122"/>
      <sheetName val="ACT_-2005_Rear21"/>
      <sheetName val="Data_Costs21"/>
      <sheetName val="Control_Panel21"/>
      <sheetName val="3GP&amp;Ss_features21"/>
      <sheetName val="SNP_Lee_Fung_BSV21"/>
      <sheetName val="ASOTT_SI_BSV21"/>
      <sheetName val="CATL_SI_BSV21"/>
      <sheetName val="CSMF_SI_BSV21"/>
      <sheetName val="RHLT_SI_BSV21"/>
      <sheetName val="SCIL_SI_BSV21"/>
      <sheetName val="SCMN_SI_BSV21"/>
      <sheetName val="SCSS_SI_BSV21"/>
      <sheetName val="SFI_BSV21"/>
      <sheetName val="SNPS_SI_BSV21"/>
      <sheetName val="STEG_SI_BSV21"/>
      <sheetName val="STI_BSV21"/>
      <sheetName val="STTS_SI_BSV21"/>
      <sheetName val="SWMS_SI_BSV21"/>
      <sheetName val="CA_Comp_(Kembara)21"/>
      <sheetName val="1_LeadSchedule21"/>
      <sheetName val="O1-1CA_21"/>
      <sheetName val="15100_Prepayment21"/>
      <sheetName val="24100_Accr_Liab21"/>
      <sheetName val="R&amp;R_test21"/>
      <sheetName val="진행_DATA_(2)21"/>
      <sheetName val="Value_Analysis_-_Sheet_121"/>
      <sheetName val="ƒƒCƒ“‰æ–Ê__x005f_x005f_x005f_x005f_x005f19"/>
      <sheetName val="CæÊ__x005f_x005f_x005f_x005f_x005f19"/>
      <sheetName val="メイン画面__x005f_x005f_x005f_x005f_x005f_x005f_x00119"/>
      <sheetName val="GROUP_C18"/>
      <sheetName val="Sum_prob11"/>
      <sheetName val="tot_393N15"/>
      <sheetName val="Cost_centre_expenditure14"/>
      <sheetName val="393N_ONLY13"/>
      <sheetName val="140N_Part_Local_(SE)13"/>
      <sheetName val="Labul_0013"/>
      <sheetName val="BY_CATEGORY13"/>
      <sheetName val="Protected_Lists11"/>
      <sheetName val="中長計_XLS11"/>
      <sheetName val="BONUS_DB11"/>
      <sheetName val="167W_SOKAKU_Carry_Over_Prts11"/>
      <sheetName val="MUTASI_SCRAP11"/>
      <sheetName val="DFAS_FIX11"/>
      <sheetName val="kartu_mat11"/>
      <sheetName val="ASLI_(2)11"/>
      <sheetName val="GRAFIK_(2)11"/>
      <sheetName val="Productivity_Per_ManHour11"/>
      <sheetName val="6250_Vehicles11"/>
      <sheetName val="Trp__Name11"/>
      <sheetName val="Data_Base11"/>
      <sheetName val="Storage_Modules11"/>
      <sheetName val="Artikelübersicht_200911"/>
      <sheetName val="Artikelübersicht_201011"/>
      <sheetName val="6156_Vehicles11"/>
      <sheetName val="Plan_04-0511"/>
      <sheetName val="ƒƒCƒ“‰æ–Ê__x005f_x005f_x11"/>
      <sheetName val="CæÊ__x005f_x005f_x11"/>
      <sheetName val="メイン画面__x005f_x005f_x005f_x0015_11"/>
      <sheetName val="OEE__(2)71"/>
      <sheetName val="OEE_71"/>
      <sheetName val="dht_fix71"/>
      <sheetName val="Man_power71"/>
      <sheetName val="taruna_sheet71"/>
      <sheetName val="Calendar_200671"/>
      <sheetName val="06-11-07_selasa71"/>
      <sheetName val="data_editing71"/>
      <sheetName val="HRD_Salary71"/>
      <sheetName val="____72"/>
      <sheetName val="F-1_F-271"/>
      <sheetName val="MARCH_APRIL__0370"/>
      <sheetName val="Draft_Vehicle_Format70"/>
      <sheetName val="MASTER_70"/>
      <sheetName val="truck_capt70"/>
      <sheetName val="ocean_voyage70"/>
      <sheetName val="Nov_'0270"/>
      <sheetName val="Parts_list_(060411)70"/>
      <sheetName val="BD_&amp;_EH_(DATA)70"/>
      <sheetName val="Innova_List70"/>
      <sheetName val="LVC_31RB70"/>
      <sheetName val="Type_I67"/>
      <sheetName val="Unit_Price_9667"/>
      <sheetName val="progress_FC66"/>
      <sheetName val="OEM_sum66"/>
      <sheetName val="YTD_sales66"/>
      <sheetName val="GROUP_A67"/>
      <sheetName val="OTHERS_x62067"/>
      <sheetName val="Link_List_OPL65"/>
      <sheetName val="STATUS_FOLLOWUP56"/>
      <sheetName val="Total_Problem_WQC_201456"/>
      <sheetName val="base_data56"/>
      <sheetName val="U38x_labels56"/>
      <sheetName val="mstr_L153"/>
      <sheetName val="1_3a92est53"/>
      <sheetName val="Data_253"/>
      <sheetName val="MARCH-APRIL__0351"/>
      <sheetName val="Deffered_Charges_51"/>
      <sheetName val="Schedule_PM51"/>
      <sheetName val="Part_List51"/>
      <sheetName val="ECI_ChekSHeet51"/>
      <sheetName val="Remaining_LPVV51"/>
      <sheetName val="List_Monren51"/>
      <sheetName val="training_forklift51"/>
      <sheetName val="Part_List_Compare_Scan___Plan51"/>
      <sheetName val="MATRIKS_NILAI_AFTER51"/>
      <sheetName val="PPM_rev151"/>
      <sheetName val="Line_251"/>
      <sheetName val="Actual_YTD51"/>
      <sheetName val="Costs_Savings51"/>
      <sheetName val="Currency_Rate48"/>
      <sheetName val="SPECIAL_DR650A_(AUG_17)_(4)47"/>
      <sheetName val="Working_Plan47"/>
      <sheetName val="Inv__004347"/>
      <sheetName val="Inv__004447"/>
      <sheetName val="Inv__004547"/>
      <sheetName val="Inv__003947"/>
      <sheetName val="Inv__004247"/>
      <sheetName val="Inv__003847"/>
      <sheetName val="Inv__003347"/>
      <sheetName val="Inv__004647"/>
      <sheetName val="dongia_(2)47"/>
      <sheetName val="THPDMoi__(2)47"/>
      <sheetName val="t-h_HA_THE47"/>
      <sheetName val="DON_GIA47"/>
      <sheetName val="CHITIET_VL-NC47"/>
      <sheetName val="CHITIET_VL-NC-TT_-1p47"/>
      <sheetName val="TH_XL47"/>
      <sheetName val="CHITIET_VL-NC-TT-3p47"/>
      <sheetName val="Bia_TQT47"/>
      <sheetName val="TONGKE3p_47"/>
      <sheetName val="KPVC-BD_47"/>
      <sheetName val="Mutasi_Stock_D99BO45"/>
      <sheetName val="SALES_TRACKER_CIBITUNG_-_201539"/>
      <sheetName val="SALES_TRACKER_NON_CIBITUNG39"/>
      <sheetName val="Macro_38"/>
      <sheetName val="Seg_history_by_BT38"/>
      <sheetName val="HP_evol_by_seg38"/>
      <sheetName val="Financial_Highlights38"/>
      <sheetName val="Breakdown_KPI38"/>
      <sheetName val="Avensis+d_seg__in_&amp;_out_of_UK38"/>
      <sheetName val="ƒƒCƒ“‰æ–Ê__x005f_x0015__Op38"/>
      <sheetName val="CæÊ__x005f_x0015__Op38"/>
      <sheetName val="メイン画面__x005f_x0015__Op38"/>
      <sheetName val="Net_Price_Position_-_Sheet_138"/>
      <sheetName val="ƒƒCƒ“‰æ–Ê__x005f_x005f_x005f_x0015__Op38"/>
      <sheetName val="CæÊ__x005f_x005f_x005f_x0015__Op38"/>
      <sheetName val="メイン画面__x005f_x005f_x005f_x0015__Op38"/>
      <sheetName val="REKAP_OMZET_KAPAL38"/>
      <sheetName val="TL_Karawang_Yard38"/>
      <sheetName val="LINE_PALLET_BESI_1_(PATAN_A-B38"/>
      <sheetName val="WSS_PALLET_BESI_(PER_MESIN)38"/>
      <sheetName val="Master_MM36"/>
      <sheetName val="Part_List_For_Incomplete_LOT38"/>
      <sheetName val="Target380NX_38"/>
      <sheetName val="913L_Part_List36"/>
      <sheetName val="P_232"/>
      <sheetName val="PACK_SPEC_MAGELANG34"/>
      <sheetName val="393_N35"/>
      <sheetName val="_x000a__43"/>
      <sheetName val="__x000a_43"/>
      <sheetName val="KPI_Process34"/>
      <sheetName val="Sub_KPI_(2)34"/>
      <sheetName val="MAIN_KPI_34"/>
      <sheetName val="ORDER_M32"/>
      <sheetName val="ADJ_-_RATE30"/>
      <sheetName val="3__form_Countermeasure30"/>
      <sheetName val="List_kategori32"/>
      <sheetName val="__59"/>
      <sheetName val="__60"/>
      <sheetName val="CSM_with_CKD26"/>
      <sheetName val="Data_-_Sumatera26"/>
      <sheetName val="1195_B126"/>
      <sheetName val="ACT_-2005_Rear25"/>
      <sheetName val="Data_Costs25"/>
      <sheetName val="Control_Panel25"/>
      <sheetName val="3GP&amp;Ss_features25"/>
      <sheetName val="SNP_Lee_Fung_BSV25"/>
      <sheetName val="ASOTT_SI_BSV25"/>
      <sheetName val="CATL_SI_BSV25"/>
      <sheetName val="CSMF_SI_BSV25"/>
      <sheetName val="RHLT_SI_BSV25"/>
      <sheetName val="SCIL_SI_BSV25"/>
      <sheetName val="SCMN_SI_BSV25"/>
      <sheetName val="SCSS_SI_BSV25"/>
      <sheetName val="SFI_BSV25"/>
      <sheetName val="SNPS_SI_BSV25"/>
      <sheetName val="STEG_SI_BSV25"/>
      <sheetName val="STI_BSV25"/>
      <sheetName val="STTS_SI_BSV25"/>
      <sheetName val="SWMS_SI_BSV25"/>
      <sheetName val="CA_Comp_(Kembara)25"/>
      <sheetName val="1_LeadSchedule25"/>
      <sheetName val="O1-1CA_25"/>
      <sheetName val="15100_Prepayment25"/>
      <sheetName val="24100_Accr_Liab25"/>
      <sheetName val="R&amp;R_test25"/>
      <sheetName val="진행_DATA_(2)25"/>
      <sheetName val="Value_Analysis_-_Sheet_125"/>
      <sheetName val="ƒƒCƒ“‰æ–Ê__x005f_x005f_x005f_x005f_x005f23"/>
      <sheetName val="CæÊ__x005f_x005f_x005f_x005f_x005f23"/>
      <sheetName val="メイン画面__x005f_x005f_x005f_x005f_x005f_x005f_x00123"/>
      <sheetName val="GROUP_C22"/>
      <sheetName val="Sum_prob15"/>
      <sheetName val="tot_393N19"/>
      <sheetName val="Cost_centre_expenditure18"/>
      <sheetName val="393N_ONLY17"/>
      <sheetName val="140N_Part_Local_(SE)17"/>
      <sheetName val="Labul_0017"/>
      <sheetName val="BY_CATEGORY17"/>
      <sheetName val="Protected_Lists15"/>
      <sheetName val="中長計_XLS15"/>
      <sheetName val="BONUS_DB15"/>
      <sheetName val="167W_SOKAKU_Carry_Over_Prts15"/>
      <sheetName val="MUTASI_SCRAP15"/>
      <sheetName val="DFAS_FIX15"/>
      <sheetName val="kartu_mat15"/>
      <sheetName val="ASLI_(2)15"/>
      <sheetName val="GRAFIK_(2)15"/>
      <sheetName val="Productivity_Per_ManHour15"/>
      <sheetName val="6250_Vehicles15"/>
      <sheetName val="Trp__Name15"/>
      <sheetName val="Data_Base15"/>
      <sheetName val="Storage_Modules15"/>
      <sheetName val="Artikelübersicht_200915"/>
      <sheetName val="Artikelübersicht_201015"/>
      <sheetName val="6156_Vehicles15"/>
      <sheetName val="Plan_04-0515"/>
      <sheetName val="ƒƒCƒ“‰æ–Ê__x005f_x005f_x15"/>
      <sheetName val="CæÊ__x005f_x005f_x15"/>
      <sheetName val="メイン画面__x005f_x005f_x005f_x0015_15"/>
      <sheetName val="_x000a__41"/>
      <sheetName val="__x000a_41"/>
      <sheetName val="OEE__(2)70"/>
      <sheetName val="OEE_70"/>
      <sheetName val="dht_fix70"/>
      <sheetName val="Man_power70"/>
      <sheetName val="taruna_sheet70"/>
      <sheetName val="Calendar_200670"/>
      <sheetName val="06-11-07_selasa70"/>
      <sheetName val="data_editing70"/>
      <sheetName val="HRD_Salary70"/>
      <sheetName val="____71"/>
      <sheetName val="F-1_F-270"/>
      <sheetName val="MARCH_APRIL__0369"/>
      <sheetName val="Draft_Vehicle_Format69"/>
      <sheetName val="MASTER_69"/>
      <sheetName val="truck_capt69"/>
      <sheetName val="ocean_voyage69"/>
      <sheetName val="Nov_'0269"/>
      <sheetName val="Parts_list_(060411)69"/>
      <sheetName val="BD_&amp;_EH_(DATA)69"/>
      <sheetName val="Innova_List69"/>
      <sheetName val="LVC_31RB69"/>
      <sheetName val="Type_I66"/>
      <sheetName val="Unit_Price_9666"/>
      <sheetName val="progress_FC65"/>
      <sheetName val="OEM_sum65"/>
      <sheetName val="YTD_sales65"/>
      <sheetName val="GROUP_A66"/>
      <sheetName val="OTHERS_x62066"/>
      <sheetName val="Link_List_OPL64"/>
      <sheetName val="STATUS_FOLLOWUP55"/>
      <sheetName val="Total_Problem_WQC_201455"/>
      <sheetName val="base_data55"/>
      <sheetName val="U38x_labels55"/>
      <sheetName val="mstr_L152"/>
      <sheetName val="1_3a92est52"/>
      <sheetName val="Data_252"/>
      <sheetName val="MARCH-APRIL__0350"/>
      <sheetName val="Deffered_Charges_50"/>
      <sheetName val="Schedule_PM50"/>
      <sheetName val="Part_List50"/>
      <sheetName val="ECI_ChekSHeet50"/>
      <sheetName val="Remaining_LPVV50"/>
      <sheetName val="List_Monren50"/>
      <sheetName val="training_forklift50"/>
      <sheetName val="Part_List_Compare_Scan___Plan50"/>
      <sheetName val="MATRIKS_NILAI_AFTER50"/>
      <sheetName val="PPM_rev150"/>
      <sheetName val="Line_250"/>
      <sheetName val="Actual_YTD50"/>
      <sheetName val="Costs_Savings50"/>
      <sheetName val="Currency_Rate47"/>
      <sheetName val="SPECIAL_DR650A_(AUG_17)_(4)46"/>
      <sheetName val="Working_Plan46"/>
      <sheetName val="Inv__004346"/>
      <sheetName val="Inv__004446"/>
      <sheetName val="Inv__004546"/>
      <sheetName val="Inv__003946"/>
      <sheetName val="Inv__004246"/>
      <sheetName val="Inv__003846"/>
      <sheetName val="Inv__003346"/>
      <sheetName val="Inv__004646"/>
      <sheetName val="dongia_(2)46"/>
      <sheetName val="THPDMoi__(2)46"/>
      <sheetName val="t-h_HA_THE46"/>
      <sheetName val="DON_GIA46"/>
      <sheetName val="CHITIET_VL-NC46"/>
      <sheetName val="CHITIET_VL-NC-TT_-1p46"/>
      <sheetName val="TH_XL46"/>
      <sheetName val="CHITIET_VL-NC-TT-3p46"/>
      <sheetName val="Bia_TQT46"/>
      <sheetName val="TONGKE3p_46"/>
      <sheetName val="KPVC-BD_46"/>
      <sheetName val="Mutasi_Stock_D99BO44"/>
      <sheetName val="SALES_TRACKER_CIBITUNG_-_201538"/>
      <sheetName val="SALES_TRACKER_NON_CIBITUNG38"/>
      <sheetName val="Macro_37"/>
      <sheetName val="Seg_history_by_BT37"/>
      <sheetName val="HP_evol_by_seg37"/>
      <sheetName val="Financial_Highlights37"/>
      <sheetName val="Breakdown_KPI37"/>
      <sheetName val="Avensis+d_seg__in_&amp;_out_of_UK37"/>
      <sheetName val="ƒƒCƒ“‰æ–Ê__x005f_x0015__Op37"/>
      <sheetName val="CæÊ__x005f_x0015__Op37"/>
      <sheetName val="メイン画面__x005f_x0015__Op37"/>
      <sheetName val="Net_Price_Position_-_Sheet_137"/>
      <sheetName val="ƒƒCƒ“‰æ–Ê__x005f_x005f_x005f_x0015__Op37"/>
      <sheetName val="CæÊ__x005f_x005f_x005f_x0015__Op37"/>
      <sheetName val="メイン画面__x005f_x005f_x005f_x0015__Op37"/>
      <sheetName val="REKAP_OMZET_KAPAL37"/>
      <sheetName val="TL_Karawang_Yard37"/>
      <sheetName val="LINE_PALLET_BESI_1_(PATAN_A-B37"/>
      <sheetName val="WSS_PALLET_BESI_(PER_MESIN)37"/>
      <sheetName val="Master_MM35"/>
      <sheetName val="Part_List_For_Incomplete_LOT37"/>
      <sheetName val="Target380NX_37"/>
      <sheetName val="913L_Part_List35"/>
      <sheetName val="P_231"/>
      <sheetName val="PACK_SPEC_MAGELANG33"/>
      <sheetName val="393_N34"/>
      <sheetName val="KPI_Process33"/>
      <sheetName val="Sub_KPI_(2)33"/>
      <sheetName val="MAIN_KPI_33"/>
      <sheetName val="ORDER_M31"/>
      <sheetName val="ADJ_-_RATE29"/>
      <sheetName val="3__form_Countermeasure29"/>
      <sheetName val="List_kategori31"/>
      <sheetName val="__57"/>
      <sheetName val="__58"/>
      <sheetName val="CSM_with_CKD25"/>
      <sheetName val="Data_-_Sumatera25"/>
      <sheetName val="1195_B125"/>
      <sheetName val="ACT_-2005_Rear24"/>
      <sheetName val="Data_Costs24"/>
      <sheetName val="Control_Panel24"/>
      <sheetName val="3GP&amp;Ss_features24"/>
      <sheetName val="SNP_Lee_Fung_BSV24"/>
      <sheetName val="ASOTT_SI_BSV24"/>
      <sheetName val="CATL_SI_BSV24"/>
      <sheetName val="CSMF_SI_BSV24"/>
      <sheetName val="RHLT_SI_BSV24"/>
      <sheetName val="SCIL_SI_BSV24"/>
      <sheetName val="SCMN_SI_BSV24"/>
      <sheetName val="SCSS_SI_BSV24"/>
      <sheetName val="SFI_BSV24"/>
      <sheetName val="SNPS_SI_BSV24"/>
      <sheetName val="STEG_SI_BSV24"/>
      <sheetName val="STI_BSV24"/>
      <sheetName val="STTS_SI_BSV24"/>
      <sheetName val="SWMS_SI_BSV24"/>
      <sheetName val="CA_Comp_(Kembara)24"/>
      <sheetName val="1_LeadSchedule24"/>
      <sheetName val="O1-1CA_24"/>
      <sheetName val="15100_Prepayment24"/>
      <sheetName val="24100_Accr_Liab24"/>
      <sheetName val="R&amp;R_test24"/>
      <sheetName val="진행_DATA_(2)24"/>
      <sheetName val="Value_Analysis_-_Sheet_124"/>
      <sheetName val="ƒƒCƒ“‰æ–Ê__x005f_x005f_x005f_x005f_x005f22"/>
      <sheetName val="CæÊ__x005f_x005f_x005f_x005f_x005f22"/>
      <sheetName val="メイン画面__x005f_x005f_x005f_x005f_x005f_x005f_x00122"/>
      <sheetName val="GROUP_C21"/>
      <sheetName val="Sum_prob14"/>
      <sheetName val="tot_393N18"/>
      <sheetName val="Cost_centre_expenditure17"/>
      <sheetName val="393N_ONLY16"/>
      <sheetName val="140N_Part_Local_(SE)16"/>
      <sheetName val="Labul_0016"/>
      <sheetName val="BY_CATEGORY16"/>
      <sheetName val="Protected_Lists14"/>
      <sheetName val="中長計_XLS14"/>
      <sheetName val="BONUS_DB14"/>
      <sheetName val="167W_SOKAKU_Carry_Over_Prts14"/>
      <sheetName val="MUTASI_SCRAP14"/>
      <sheetName val="DFAS_FIX14"/>
      <sheetName val="kartu_mat14"/>
      <sheetName val="ASLI_(2)14"/>
      <sheetName val="GRAFIK_(2)14"/>
      <sheetName val="Productivity_Per_ManHour14"/>
      <sheetName val="6250_Vehicles14"/>
      <sheetName val="Trp__Name14"/>
      <sheetName val="Data_Base14"/>
      <sheetName val="Storage_Modules14"/>
      <sheetName val="Artikelübersicht_200914"/>
      <sheetName val="Artikelübersicht_201014"/>
      <sheetName val="6156_Vehicles14"/>
      <sheetName val="Plan_04-0514"/>
      <sheetName val="ƒƒCƒ“‰æ–Ê__x005f_x005f_x14"/>
      <sheetName val="CæÊ__x005f_x005f_x14"/>
      <sheetName val="メイン画面__x005f_x005f_x005f_x0015_14"/>
      <sheetName val="_x000a__39"/>
      <sheetName val="__x000a_39"/>
      <sheetName val="OEE__(2)69"/>
      <sheetName val="OEE_69"/>
      <sheetName val="dht_fix69"/>
      <sheetName val="Man_power69"/>
      <sheetName val="taruna_sheet69"/>
      <sheetName val="Calendar_200669"/>
      <sheetName val="06-11-07_selasa69"/>
      <sheetName val="data_editing69"/>
      <sheetName val="HRD_Salary69"/>
      <sheetName val="____70"/>
      <sheetName val="F-1_F-269"/>
      <sheetName val="MARCH_APRIL__0368"/>
      <sheetName val="Draft_Vehicle_Format68"/>
      <sheetName val="MASTER_68"/>
      <sheetName val="truck_capt68"/>
      <sheetName val="ocean_voyage68"/>
      <sheetName val="Nov_'0268"/>
      <sheetName val="Parts_list_(060411)68"/>
      <sheetName val="BD_&amp;_EH_(DATA)68"/>
      <sheetName val="Innova_List68"/>
      <sheetName val="LVC_31RB68"/>
      <sheetName val="Type_I65"/>
      <sheetName val="Unit_Price_9665"/>
      <sheetName val="progress_FC64"/>
      <sheetName val="OEM_sum64"/>
      <sheetName val="YTD_sales64"/>
      <sheetName val="GROUP_A65"/>
      <sheetName val="OTHERS_x62065"/>
      <sheetName val="Link_List_OPL63"/>
      <sheetName val="STATUS_FOLLOWUP54"/>
      <sheetName val="Total_Problem_WQC_201454"/>
      <sheetName val="base_data54"/>
      <sheetName val="U38x_labels54"/>
      <sheetName val="mstr_L151"/>
      <sheetName val="1_3a92est51"/>
      <sheetName val="Data_251"/>
      <sheetName val="MARCH-APRIL__0349"/>
      <sheetName val="Deffered_Charges_49"/>
      <sheetName val="Schedule_PM49"/>
      <sheetName val="Part_List49"/>
      <sheetName val="ECI_ChekSHeet49"/>
      <sheetName val="Remaining_LPVV49"/>
      <sheetName val="List_Monren49"/>
      <sheetName val="training_forklift49"/>
      <sheetName val="Part_List_Compare_Scan___Plan49"/>
      <sheetName val="MATRIKS_NILAI_AFTER49"/>
      <sheetName val="PPM_rev149"/>
      <sheetName val="Line_249"/>
      <sheetName val="Actual_YTD49"/>
      <sheetName val="Costs_Savings49"/>
      <sheetName val="Currency_Rate46"/>
      <sheetName val="SPECIAL_DR650A_(AUG_17)_(4)45"/>
      <sheetName val="Working_Plan45"/>
      <sheetName val="Inv__004345"/>
      <sheetName val="Inv__004445"/>
      <sheetName val="Inv__004545"/>
      <sheetName val="Inv__003945"/>
      <sheetName val="Inv__004245"/>
      <sheetName val="Inv__003845"/>
      <sheetName val="Inv__003345"/>
      <sheetName val="Inv__004645"/>
      <sheetName val="dongia_(2)45"/>
      <sheetName val="THPDMoi__(2)45"/>
      <sheetName val="t-h_HA_THE45"/>
      <sheetName val="DON_GIA45"/>
      <sheetName val="CHITIET_VL-NC45"/>
      <sheetName val="CHITIET_VL-NC-TT_-1p45"/>
      <sheetName val="TH_XL45"/>
      <sheetName val="CHITIET_VL-NC-TT-3p45"/>
      <sheetName val="Bia_TQT45"/>
      <sheetName val="TONGKE3p_45"/>
      <sheetName val="KPVC-BD_45"/>
      <sheetName val="Mutasi_Stock_D99BO43"/>
      <sheetName val="SALES_TRACKER_CIBITUNG_-_201537"/>
      <sheetName val="SALES_TRACKER_NON_CIBITUNG37"/>
      <sheetName val="Macro_36"/>
      <sheetName val="Seg_history_by_BT36"/>
      <sheetName val="HP_evol_by_seg36"/>
      <sheetName val="Financial_Highlights36"/>
      <sheetName val="Breakdown_KPI36"/>
      <sheetName val="Avensis+d_seg__in_&amp;_out_of_UK36"/>
      <sheetName val="ƒƒCƒ“‰æ–Ê__x005f_x0015__Op36"/>
      <sheetName val="CæÊ__x005f_x0015__Op36"/>
      <sheetName val="メイン画面__x005f_x0015__Op36"/>
      <sheetName val="Net_Price_Position_-_Sheet_136"/>
      <sheetName val="ƒƒCƒ“‰æ–Ê__x005f_x005f_x005f_x0015__Op36"/>
      <sheetName val="CæÊ__x005f_x005f_x005f_x0015__Op36"/>
      <sheetName val="メイン画面__x005f_x005f_x005f_x0015__Op36"/>
      <sheetName val="REKAP_OMZET_KAPAL36"/>
      <sheetName val="TL_Karawang_Yard36"/>
      <sheetName val="LINE_PALLET_BESI_1_(PATAN_A-B36"/>
      <sheetName val="WSS_PALLET_BESI_(PER_MESIN)36"/>
      <sheetName val="Master_MM34"/>
      <sheetName val="Part_List_For_Incomplete_LOT36"/>
      <sheetName val="Target380NX_36"/>
      <sheetName val="913L_Part_List34"/>
      <sheetName val="P_230"/>
      <sheetName val="PACK_SPEC_MAGELANG32"/>
      <sheetName val="393_N33"/>
      <sheetName val="_x000a__40"/>
      <sheetName val="__x000a_40"/>
      <sheetName val="KPI_Process32"/>
      <sheetName val="Sub_KPI_(2)32"/>
      <sheetName val="MAIN_KPI_32"/>
      <sheetName val="ORDER_M30"/>
      <sheetName val="ADJ_-_RATE28"/>
      <sheetName val="3__form_Countermeasure28"/>
      <sheetName val="List_kategori30"/>
      <sheetName val="__55"/>
      <sheetName val="__56"/>
      <sheetName val="CSM_with_CKD24"/>
      <sheetName val="Data_-_Sumatera24"/>
      <sheetName val="1195_B124"/>
      <sheetName val="ACT_-2005_Rear23"/>
      <sheetName val="Data_Costs23"/>
      <sheetName val="Control_Panel23"/>
      <sheetName val="3GP&amp;Ss_features23"/>
      <sheetName val="SNP_Lee_Fung_BSV23"/>
      <sheetName val="ASOTT_SI_BSV23"/>
      <sheetName val="CATL_SI_BSV23"/>
      <sheetName val="CSMF_SI_BSV23"/>
      <sheetName val="RHLT_SI_BSV23"/>
      <sheetName val="SCIL_SI_BSV23"/>
      <sheetName val="SCMN_SI_BSV23"/>
      <sheetName val="SCSS_SI_BSV23"/>
      <sheetName val="SFI_BSV23"/>
      <sheetName val="SNPS_SI_BSV23"/>
      <sheetName val="STEG_SI_BSV23"/>
      <sheetName val="STI_BSV23"/>
      <sheetName val="STTS_SI_BSV23"/>
      <sheetName val="SWMS_SI_BSV23"/>
      <sheetName val="CA_Comp_(Kembara)23"/>
      <sheetName val="1_LeadSchedule23"/>
      <sheetName val="O1-1CA_23"/>
      <sheetName val="15100_Prepayment23"/>
      <sheetName val="24100_Accr_Liab23"/>
      <sheetName val="R&amp;R_test23"/>
      <sheetName val="진행_DATA_(2)23"/>
      <sheetName val="Value_Analysis_-_Sheet_123"/>
      <sheetName val="ƒƒCƒ“‰æ–Ê__x005f_x005f_x005f_x005f_x005f21"/>
      <sheetName val="CæÊ__x005f_x005f_x005f_x005f_x005f21"/>
      <sheetName val="メイン画面__x005f_x005f_x005f_x005f_x005f_x005f_x00121"/>
      <sheetName val="GROUP_C20"/>
      <sheetName val="Sum_prob13"/>
      <sheetName val="tot_393N17"/>
      <sheetName val="Cost_centre_expenditure16"/>
      <sheetName val="393N_ONLY15"/>
      <sheetName val="140N_Part_Local_(SE)15"/>
      <sheetName val="Labul_0015"/>
      <sheetName val="BY_CATEGORY15"/>
      <sheetName val="Protected_Lists13"/>
      <sheetName val="中長計_XLS13"/>
      <sheetName val="BONUS_DB13"/>
      <sheetName val="167W_SOKAKU_Carry_Over_Prts13"/>
      <sheetName val="MUTASI_SCRAP13"/>
      <sheetName val="DFAS_FIX13"/>
      <sheetName val="kartu_mat13"/>
      <sheetName val="ASLI_(2)13"/>
      <sheetName val="GRAFIK_(2)13"/>
      <sheetName val="Productivity_Per_ManHour13"/>
      <sheetName val="6250_Vehicles13"/>
      <sheetName val="Trp__Name13"/>
      <sheetName val="Data_Base13"/>
      <sheetName val="Storage_Modules13"/>
      <sheetName val="Artikelübersicht_200913"/>
      <sheetName val="Artikelübersicht_201013"/>
      <sheetName val="6156_Vehicles13"/>
      <sheetName val="Plan_04-0513"/>
      <sheetName val="ƒƒCƒ“‰æ–Ê__x005f_x005f_x13"/>
      <sheetName val="CæÊ__x005f_x005f_x13"/>
      <sheetName val="メイン画面__x005f_x005f_x005f_x0015_13"/>
      <sheetName val="_x000a__38"/>
      <sheetName val="__x000a_38"/>
      <sheetName val="OEE__(2)68"/>
      <sheetName val="OEE_68"/>
      <sheetName val="dht_fix68"/>
      <sheetName val="Man_power68"/>
      <sheetName val="taruna_sheet68"/>
      <sheetName val="Calendar_200668"/>
      <sheetName val="06-11-07_selasa68"/>
      <sheetName val="data_editing68"/>
      <sheetName val="HRD_Salary68"/>
      <sheetName val="____69"/>
      <sheetName val="F-1_F-268"/>
      <sheetName val="MARCH_APRIL__0367"/>
      <sheetName val="Draft_Vehicle_Format67"/>
      <sheetName val="MASTER_67"/>
      <sheetName val="truck_capt67"/>
      <sheetName val="ocean_voyage67"/>
      <sheetName val="Nov_'0267"/>
      <sheetName val="Parts_list_(060411)67"/>
      <sheetName val="BD_&amp;_EH_(DATA)67"/>
      <sheetName val="Innova_List67"/>
      <sheetName val="LVC_31RB67"/>
      <sheetName val="Type_I64"/>
      <sheetName val="Unit_Price_9664"/>
      <sheetName val="progress_FC63"/>
      <sheetName val="OEM_sum63"/>
      <sheetName val="YTD_sales63"/>
      <sheetName val="GROUP_A64"/>
      <sheetName val="OTHERS_x62064"/>
      <sheetName val="Link_List_OPL62"/>
      <sheetName val="STATUS_FOLLOWUP53"/>
      <sheetName val="Total_Problem_WQC_201453"/>
      <sheetName val="base_data53"/>
      <sheetName val="U38x_labels53"/>
      <sheetName val="mstr_L150"/>
      <sheetName val="1_3a92est50"/>
      <sheetName val="Data_250"/>
      <sheetName val="MARCH-APRIL__0348"/>
      <sheetName val="Deffered_Charges_48"/>
      <sheetName val="Schedule_PM48"/>
      <sheetName val="Part_List48"/>
      <sheetName val="ECI_ChekSHeet48"/>
      <sheetName val="Remaining_LPVV48"/>
      <sheetName val="List_Monren48"/>
      <sheetName val="training_forklift48"/>
      <sheetName val="Part_List_Compare_Scan___Plan48"/>
      <sheetName val="MATRIKS_NILAI_AFTER48"/>
      <sheetName val="PPM_rev148"/>
      <sheetName val="Line_248"/>
      <sheetName val="Actual_YTD48"/>
      <sheetName val="Costs_Savings48"/>
      <sheetName val="Currency_Rate45"/>
      <sheetName val="SPECIAL_DR650A_(AUG_17)_(4)44"/>
      <sheetName val="Working_Plan44"/>
      <sheetName val="Inv__004344"/>
      <sheetName val="Inv__004444"/>
      <sheetName val="Inv__004544"/>
      <sheetName val="Inv__003944"/>
      <sheetName val="Inv__004244"/>
      <sheetName val="Inv__003844"/>
      <sheetName val="Inv__003344"/>
      <sheetName val="Inv__004644"/>
      <sheetName val="dongia_(2)44"/>
      <sheetName val="THPDMoi__(2)44"/>
      <sheetName val="t-h_HA_THE44"/>
      <sheetName val="DON_GIA44"/>
      <sheetName val="CHITIET_VL-NC44"/>
      <sheetName val="CHITIET_VL-NC-TT_-1p44"/>
      <sheetName val="TH_XL44"/>
      <sheetName val="CHITIET_VL-NC-TT-3p44"/>
      <sheetName val="Bia_TQT44"/>
      <sheetName val="TONGKE3p_44"/>
      <sheetName val="KPVC-BD_44"/>
      <sheetName val="Mutasi_Stock_D99BO42"/>
      <sheetName val="SALES_TRACKER_CIBITUNG_-_201536"/>
      <sheetName val="SALES_TRACKER_NON_CIBITUNG36"/>
      <sheetName val="Macro_35"/>
      <sheetName val="Seg_history_by_BT35"/>
      <sheetName val="HP_evol_by_seg35"/>
      <sheetName val="Financial_Highlights35"/>
      <sheetName val="Breakdown_KPI35"/>
      <sheetName val="Avensis+d_seg__in_&amp;_out_of_UK35"/>
      <sheetName val="ƒƒCƒ“‰æ–Ê__x005f_x0015__Op35"/>
      <sheetName val="CæÊ__x005f_x0015__Op35"/>
      <sheetName val="メイン画面__x005f_x0015__Op35"/>
      <sheetName val="Net_Price_Position_-_Sheet_135"/>
      <sheetName val="ƒƒCƒ“‰æ–Ê__x005f_x005f_x005f_x0015__Op35"/>
      <sheetName val="CæÊ__x005f_x005f_x005f_x0015__Op35"/>
      <sheetName val="メイン画面__x005f_x005f_x005f_x0015__Op35"/>
      <sheetName val="REKAP_OMZET_KAPAL35"/>
      <sheetName val="TL_Karawang_Yard35"/>
      <sheetName val="LINE_PALLET_BESI_1_(PATAN_A-B35"/>
      <sheetName val="WSS_PALLET_BESI_(PER_MESIN)35"/>
      <sheetName val="Master_MM33"/>
      <sheetName val="Part_List_For_Incomplete_LOT35"/>
      <sheetName val="Target380NX_35"/>
      <sheetName val="913L_Part_List33"/>
      <sheetName val="P_229"/>
      <sheetName val="PACK_SPEC_MAGELANG31"/>
      <sheetName val="393_N32"/>
      <sheetName val="KPI_Process31"/>
      <sheetName val="Sub_KPI_(2)31"/>
      <sheetName val="MAIN_KPI_31"/>
      <sheetName val="ORDER_M29"/>
      <sheetName val="ADJ_-_RATE27"/>
      <sheetName val="3__form_Countermeasure27"/>
      <sheetName val="List_kategori29"/>
      <sheetName val="__53"/>
      <sheetName val="__54"/>
      <sheetName val="CSM_with_CKD23"/>
      <sheetName val="Data_-_Sumatera23"/>
      <sheetName val="1195_B123"/>
      <sheetName val="ACT_-2005_Rear22"/>
      <sheetName val="Data_Costs22"/>
      <sheetName val="Control_Panel22"/>
      <sheetName val="3GP&amp;Ss_features22"/>
      <sheetName val="SNP_Lee_Fung_BSV22"/>
      <sheetName val="ASOTT_SI_BSV22"/>
      <sheetName val="CATL_SI_BSV22"/>
      <sheetName val="CSMF_SI_BSV22"/>
      <sheetName val="RHLT_SI_BSV22"/>
      <sheetName val="SCIL_SI_BSV22"/>
      <sheetName val="SCMN_SI_BSV22"/>
      <sheetName val="SCSS_SI_BSV22"/>
      <sheetName val="SFI_BSV22"/>
      <sheetName val="SNPS_SI_BSV22"/>
      <sheetName val="STEG_SI_BSV22"/>
      <sheetName val="STI_BSV22"/>
      <sheetName val="STTS_SI_BSV22"/>
      <sheetName val="SWMS_SI_BSV22"/>
      <sheetName val="CA_Comp_(Kembara)22"/>
      <sheetName val="1_LeadSchedule22"/>
      <sheetName val="O1-1CA_22"/>
      <sheetName val="15100_Prepayment22"/>
      <sheetName val="24100_Accr_Liab22"/>
      <sheetName val="R&amp;R_test22"/>
      <sheetName val="진행_DATA_(2)22"/>
      <sheetName val="Value_Analysis_-_Sheet_122"/>
      <sheetName val="ƒƒCƒ“‰æ–Ê__x005f_x005f_x005f_x005f_x005f20"/>
      <sheetName val="CæÊ__x005f_x005f_x005f_x005f_x005f20"/>
      <sheetName val="メイン画面__x005f_x005f_x005f_x005f_x005f_x005f_x00120"/>
      <sheetName val="GROUP_C19"/>
      <sheetName val="Sum_prob12"/>
      <sheetName val="tot_393N16"/>
      <sheetName val="Cost_centre_expenditure15"/>
      <sheetName val="393N_ONLY14"/>
      <sheetName val="140N_Part_Local_(SE)14"/>
      <sheetName val="Labul_0014"/>
      <sheetName val="BY_CATEGORY14"/>
      <sheetName val="Protected_Lists12"/>
      <sheetName val="中長計_XLS12"/>
      <sheetName val="BONUS_DB12"/>
      <sheetName val="167W_SOKAKU_Carry_Over_Prts12"/>
      <sheetName val="MUTASI_SCRAP12"/>
      <sheetName val="DFAS_FIX12"/>
      <sheetName val="kartu_mat12"/>
      <sheetName val="ASLI_(2)12"/>
      <sheetName val="GRAFIK_(2)12"/>
      <sheetName val="Productivity_Per_ManHour12"/>
      <sheetName val="6250_Vehicles12"/>
      <sheetName val="Trp__Name12"/>
      <sheetName val="Data_Base12"/>
      <sheetName val="Storage_Modules12"/>
      <sheetName val="Artikelübersicht_200912"/>
      <sheetName val="Artikelübersicht_201012"/>
      <sheetName val="6156_Vehicles12"/>
      <sheetName val="Plan_04-0512"/>
      <sheetName val="ƒƒCƒ“‰æ–Ê__x005f_x005f_x12"/>
      <sheetName val="CæÊ__x005f_x005f_x12"/>
      <sheetName val="メイン画面__x005f_x005f_x005f_x0015_12"/>
      <sheetName val="OEE__(2)72"/>
      <sheetName val="OEE_72"/>
      <sheetName val="dht_fix72"/>
      <sheetName val="Man_power72"/>
      <sheetName val="taruna_sheet72"/>
      <sheetName val="Calendar_200672"/>
      <sheetName val="06-11-07_selasa72"/>
      <sheetName val="data_editing72"/>
      <sheetName val="HRD_Salary72"/>
      <sheetName val="____73"/>
      <sheetName val="F-1_F-272"/>
      <sheetName val="MARCH_APRIL__0371"/>
      <sheetName val="Draft_Vehicle_Format71"/>
      <sheetName val="MASTER_71"/>
      <sheetName val="truck_capt71"/>
      <sheetName val="ocean_voyage71"/>
      <sheetName val="Nov_'0271"/>
      <sheetName val="Parts_list_(060411)71"/>
      <sheetName val="BD_&amp;_EH_(DATA)71"/>
      <sheetName val="Innova_List71"/>
      <sheetName val="LVC_31RB71"/>
      <sheetName val="Type_I68"/>
      <sheetName val="Unit_Price_9668"/>
      <sheetName val="progress_FC67"/>
      <sheetName val="OEM_sum67"/>
      <sheetName val="YTD_sales67"/>
      <sheetName val="GROUP_A68"/>
      <sheetName val="OTHERS_x62068"/>
      <sheetName val="Link_List_OPL66"/>
      <sheetName val="STATUS_FOLLOWUP57"/>
      <sheetName val="Total_Problem_WQC_201457"/>
      <sheetName val="base_data57"/>
      <sheetName val="U38x_labels57"/>
      <sheetName val="mstr_L154"/>
      <sheetName val="1_3a92est54"/>
      <sheetName val="Data_254"/>
      <sheetName val="MARCH-APRIL__0352"/>
      <sheetName val="Deffered_Charges_52"/>
      <sheetName val="Schedule_PM52"/>
      <sheetName val="Part_List52"/>
      <sheetName val="ECI_ChekSHeet52"/>
      <sheetName val="Remaining_LPVV52"/>
      <sheetName val="List_Monren52"/>
      <sheetName val="training_forklift52"/>
      <sheetName val="Part_List_Compare_Scan___Plan52"/>
      <sheetName val="MATRIKS_NILAI_AFTER52"/>
      <sheetName val="PPM_rev152"/>
      <sheetName val="Line_252"/>
      <sheetName val="Actual_YTD52"/>
      <sheetName val="Costs_Savings52"/>
      <sheetName val="Currency_Rate49"/>
      <sheetName val="SPECIAL_DR650A_(AUG_17)_(4)48"/>
      <sheetName val="Working_Plan48"/>
      <sheetName val="Inv__004348"/>
      <sheetName val="Inv__004448"/>
      <sheetName val="Inv__004548"/>
      <sheetName val="Inv__003948"/>
      <sheetName val="Inv__004248"/>
      <sheetName val="Inv__003848"/>
      <sheetName val="Inv__003348"/>
      <sheetName val="Inv__004648"/>
      <sheetName val="dongia_(2)48"/>
      <sheetName val="THPDMoi__(2)48"/>
      <sheetName val="t-h_HA_THE48"/>
      <sheetName val="DON_GIA48"/>
      <sheetName val="CHITIET_VL-NC48"/>
      <sheetName val="CHITIET_VL-NC-TT_-1p48"/>
      <sheetName val="TH_XL48"/>
      <sheetName val="CHITIET_VL-NC-TT-3p48"/>
      <sheetName val="Bia_TQT48"/>
      <sheetName val="TONGKE3p_48"/>
      <sheetName val="KPVC-BD_48"/>
      <sheetName val="Mutasi_Stock_D99BO46"/>
      <sheetName val="SALES_TRACKER_CIBITUNG_-_201540"/>
      <sheetName val="SALES_TRACKER_NON_CIBITUNG40"/>
      <sheetName val="Macro_39"/>
      <sheetName val="Seg_history_by_BT39"/>
      <sheetName val="HP_evol_by_seg39"/>
      <sheetName val="Financial_Highlights39"/>
      <sheetName val="Breakdown_KPI39"/>
      <sheetName val="Avensis+d_seg__in_&amp;_out_of_UK39"/>
      <sheetName val="ƒƒCƒ“‰æ–Ê__x005f_x0015__Op39"/>
      <sheetName val="CæÊ__x005f_x0015__Op39"/>
      <sheetName val="メイン画面__x005f_x0015__Op39"/>
      <sheetName val="Net_Price_Position_-_Sheet_139"/>
      <sheetName val="ƒƒCƒ“‰æ–Ê__x005f_x005f_x005f_x0015__Op39"/>
      <sheetName val="CæÊ__x005f_x005f_x005f_x0015__Op39"/>
      <sheetName val="メイン画面__x005f_x005f_x005f_x0015__Op39"/>
      <sheetName val="REKAP_OMZET_KAPAL39"/>
      <sheetName val="TL_Karawang_Yard39"/>
      <sheetName val="LINE_PALLET_BESI_1_(PATAN_A-B39"/>
      <sheetName val="WSS_PALLET_BESI_(PER_MESIN)39"/>
      <sheetName val="Master_MM37"/>
      <sheetName val="Part_List_For_Incomplete_LOT39"/>
      <sheetName val="Target380NX_39"/>
      <sheetName val="913L_Part_List37"/>
      <sheetName val="P_233"/>
      <sheetName val="PACK_SPEC_MAGELANG35"/>
      <sheetName val="393_N36"/>
      <sheetName val="_x000a__44"/>
      <sheetName val="__x000a_44"/>
      <sheetName val="KPI_Process35"/>
      <sheetName val="Sub_KPI_(2)35"/>
      <sheetName val="MAIN_KPI_35"/>
      <sheetName val="ORDER_M33"/>
      <sheetName val="ADJ_-_RATE31"/>
      <sheetName val="3__form_Countermeasure31"/>
      <sheetName val="List_kategori33"/>
      <sheetName val="__61"/>
      <sheetName val="__62"/>
      <sheetName val="CSM_with_CKD27"/>
      <sheetName val="Data_-_Sumatera27"/>
      <sheetName val="1195_B127"/>
      <sheetName val="ACT_-2005_Rear26"/>
      <sheetName val="Data_Costs26"/>
      <sheetName val="Control_Panel26"/>
      <sheetName val="3GP&amp;Ss_features26"/>
      <sheetName val="SNP_Lee_Fung_BSV26"/>
      <sheetName val="ASOTT_SI_BSV26"/>
      <sheetName val="CATL_SI_BSV26"/>
      <sheetName val="CSMF_SI_BSV26"/>
      <sheetName val="RHLT_SI_BSV26"/>
      <sheetName val="SCIL_SI_BSV26"/>
      <sheetName val="SCMN_SI_BSV26"/>
      <sheetName val="SCSS_SI_BSV26"/>
      <sheetName val="SFI_BSV26"/>
      <sheetName val="SNPS_SI_BSV26"/>
      <sheetName val="STEG_SI_BSV26"/>
      <sheetName val="STI_BSV26"/>
      <sheetName val="STTS_SI_BSV26"/>
      <sheetName val="SWMS_SI_BSV26"/>
      <sheetName val="CA_Comp_(Kembara)26"/>
      <sheetName val="1_LeadSchedule26"/>
      <sheetName val="O1-1CA_26"/>
      <sheetName val="15100_Prepayment26"/>
      <sheetName val="24100_Accr_Liab26"/>
      <sheetName val="R&amp;R_test26"/>
      <sheetName val="진행_DATA_(2)26"/>
      <sheetName val="Value_Analysis_-_Sheet_126"/>
      <sheetName val="ƒƒCƒ“‰æ–Ê__x005f_x005f_x005f_x005f_x005f24"/>
      <sheetName val="CæÊ__x005f_x005f_x005f_x005f_x005f24"/>
      <sheetName val="メイン画面__x005f_x005f_x005f_x005f_x005f_x005f_x00124"/>
      <sheetName val="GROUP_C23"/>
      <sheetName val="Sum_prob16"/>
      <sheetName val="tot_393N20"/>
      <sheetName val="Cost_centre_expenditure19"/>
      <sheetName val="393N_ONLY18"/>
      <sheetName val="140N_Part_Local_(SE)18"/>
      <sheetName val="Labul_0018"/>
      <sheetName val="BY_CATEGORY18"/>
      <sheetName val="Protected_Lists16"/>
      <sheetName val="中長計_XLS16"/>
      <sheetName val="BONUS_DB16"/>
      <sheetName val="167W_SOKAKU_Carry_Over_Prts16"/>
      <sheetName val="MUTASI_SCRAP16"/>
      <sheetName val="DFAS_FIX16"/>
      <sheetName val="kartu_mat16"/>
      <sheetName val="ASLI_(2)16"/>
      <sheetName val="GRAFIK_(2)16"/>
      <sheetName val="Productivity_Per_ManHour16"/>
      <sheetName val="6250_Vehicles16"/>
      <sheetName val="Trp__Name16"/>
      <sheetName val="Data_Base16"/>
      <sheetName val="Storage_Modules16"/>
      <sheetName val="Artikelübersicht_200916"/>
      <sheetName val="Artikelübersicht_201016"/>
      <sheetName val="6156_Vehicles16"/>
      <sheetName val="Plan_04-0516"/>
      <sheetName val="ƒƒCƒ“‰æ–Ê__x005f_x005f_x16"/>
      <sheetName val="CæÊ__x005f_x005f_x16"/>
      <sheetName val="メイン画面__x005f_x005f_x005f_x0015_16"/>
      <sheetName val="OEE__(2)78"/>
      <sheetName val="OEE_78"/>
      <sheetName val="dht_fix78"/>
      <sheetName val="Man_power78"/>
      <sheetName val="taruna_sheet78"/>
      <sheetName val="Calendar_200678"/>
      <sheetName val="06-11-07_selasa78"/>
      <sheetName val="data_editing78"/>
      <sheetName val="HRD_Salary78"/>
      <sheetName val="____79"/>
      <sheetName val="F-1_F-278"/>
      <sheetName val="MARCH_APRIL__0377"/>
      <sheetName val="Draft_Vehicle_Format77"/>
      <sheetName val="MASTER_77"/>
      <sheetName val="truck_capt77"/>
      <sheetName val="ocean_voyage77"/>
      <sheetName val="Nov_'0277"/>
      <sheetName val="Parts_list_(060411)77"/>
      <sheetName val="BD_&amp;_EH_(DATA)77"/>
      <sheetName val="Innova_List77"/>
      <sheetName val="LVC_31RB77"/>
      <sheetName val="Type_I74"/>
      <sheetName val="Unit_Price_9674"/>
      <sheetName val="progress_FC73"/>
      <sheetName val="OEM_sum73"/>
      <sheetName val="YTD_sales73"/>
      <sheetName val="GROUP_A74"/>
      <sheetName val="OTHERS_x62074"/>
      <sheetName val="Link_List_OPL72"/>
      <sheetName val="STATUS_FOLLOWUP63"/>
      <sheetName val="Total_Problem_WQC_201463"/>
      <sheetName val="base_data63"/>
      <sheetName val="U38x_labels63"/>
      <sheetName val="mstr_L160"/>
      <sheetName val="1_3a92est60"/>
      <sheetName val="Data_260"/>
      <sheetName val="MARCH-APRIL__0358"/>
      <sheetName val="Deffered_Charges_58"/>
      <sheetName val="Schedule_PM58"/>
      <sheetName val="Part_List58"/>
      <sheetName val="ECI_ChekSHeet58"/>
      <sheetName val="Remaining_LPVV58"/>
      <sheetName val="List_Monren58"/>
      <sheetName val="training_forklift58"/>
      <sheetName val="Part_List_Compare_Scan___Plan58"/>
      <sheetName val="MATRIKS_NILAI_AFTER58"/>
      <sheetName val="PPM_rev158"/>
      <sheetName val="Line_258"/>
      <sheetName val="Actual_YTD58"/>
      <sheetName val="Costs_Savings58"/>
      <sheetName val="Currency_Rate55"/>
      <sheetName val="SPECIAL_DR650A_(AUG_17)_(4)54"/>
      <sheetName val="Working_Plan54"/>
      <sheetName val="Inv__004354"/>
      <sheetName val="Inv__004454"/>
      <sheetName val="Inv__004554"/>
      <sheetName val="Inv__003954"/>
      <sheetName val="Inv__004254"/>
      <sheetName val="Inv__003854"/>
      <sheetName val="Inv__003354"/>
      <sheetName val="Inv__004654"/>
      <sheetName val="dongia_(2)54"/>
      <sheetName val="THPDMoi__(2)54"/>
      <sheetName val="t-h_HA_THE54"/>
      <sheetName val="DON_GIA54"/>
      <sheetName val="CHITIET_VL-NC54"/>
      <sheetName val="CHITIET_VL-NC-TT_-1p54"/>
      <sheetName val="TH_XL54"/>
      <sheetName val="CHITIET_VL-NC-TT-3p54"/>
      <sheetName val="Bia_TQT54"/>
      <sheetName val="TONGKE3p_54"/>
      <sheetName val="KPVC-BD_54"/>
      <sheetName val="Mutasi_Stock_D99BO52"/>
      <sheetName val="SALES_TRACKER_CIBITUNG_-_201546"/>
      <sheetName val="SALES_TRACKER_NON_CIBITUNG46"/>
      <sheetName val="Macro_45"/>
      <sheetName val="Seg_history_by_BT45"/>
      <sheetName val="HP_evol_by_seg45"/>
      <sheetName val="Financial_Highlights45"/>
      <sheetName val="Breakdown_KPI45"/>
      <sheetName val="Avensis+d_seg__in_&amp;_out_of_UK45"/>
      <sheetName val="ƒƒCƒ“‰æ–Ê__x005f_x0015__Op45"/>
      <sheetName val="CæÊ__x005f_x0015__Op45"/>
      <sheetName val="メイン画面__x005f_x0015__Op45"/>
      <sheetName val="Net_Price_Position_-_Sheet_145"/>
      <sheetName val="ƒƒCƒ“‰æ–Ê__x005f_x005f_x005f_x0015__Op45"/>
      <sheetName val="CæÊ__x005f_x005f_x005f_x0015__Op45"/>
      <sheetName val="メイン画面__x005f_x005f_x005f_x0015__Op45"/>
      <sheetName val="REKAP_OMZET_KAPAL45"/>
      <sheetName val="TL_Karawang_Yard45"/>
      <sheetName val="LINE_PALLET_BESI_1_(PATAN_A-B45"/>
      <sheetName val="WSS_PALLET_BESI_(PER_MESIN)45"/>
      <sheetName val="Master_MM43"/>
      <sheetName val="Part_List_For_Incomplete_LOT45"/>
      <sheetName val="Target380NX_45"/>
      <sheetName val="913L_Part_List43"/>
      <sheetName val="P_239"/>
      <sheetName val="PACK_SPEC_MAGELANG41"/>
      <sheetName val="393_N42"/>
      <sheetName val="_x000a__55"/>
      <sheetName val="__x000a_55"/>
      <sheetName val="KPI_Process41"/>
      <sheetName val="Sub_KPI_(2)41"/>
      <sheetName val="MAIN_KPI_41"/>
      <sheetName val="ORDER_M39"/>
      <sheetName val="ADJ_-_RATE37"/>
      <sheetName val="3__form_Countermeasure37"/>
      <sheetName val="List_kategori39"/>
      <sheetName val="_x000a__54"/>
      <sheetName val="__x000a_54"/>
      <sheetName val="__73"/>
      <sheetName val="__74"/>
      <sheetName val="CSM_with_CKD33"/>
      <sheetName val="Data_-_Sumatera33"/>
      <sheetName val="1195_B133"/>
      <sheetName val="ACT_-2005_Rear32"/>
      <sheetName val="Data_Costs32"/>
      <sheetName val="Control_Panel32"/>
      <sheetName val="3GP&amp;Ss_features32"/>
      <sheetName val="SNP_Lee_Fung_BSV32"/>
      <sheetName val="ASOTT_SI_BSV32"/>
      <sheetName val="CATL_SI_BSV32"/>
      <sheetName val="CSMF_SI_BSV32"/>
      <sheetName val="RHLT_SI_BSV32"/>
      <sheetName val="SCIL_SI_BSV32"/>
      <sheetName val="SCMN_SI_BSV32"/>
      <sheetName val="SCSS_SI_BSV32"/>
      <sheetName val="SFI_BSV32"/>
      <sheetName val="SNPS_SI_BSV32"/>
      <sheetName val="STEG_SI_BSV32"/>
      <sheetName val="STI_BSV32"/>
      <sheetName val="STTS_SI_BSV32"/>
      <sheetName val="SWMS_SI_BSV32"/>
      <sheetName val="CA_Comp_(Kembara)32"/>
      <sheetName val="1_LeadSchedule32"/>
      <sheetName val="O1-1CA_32"/>
      <sheetName val="15100_Prepayment32"/>
      <sheetName val="24100_Accr_Liab32"/>
      <sheetName val="R&amp;R_test32"/>
      <sheetName val="진행_DATA_(2)32"/>
      <sheetName val="Value_Analysis_-_Sheet_132"/>
      <sheetName val="ƒƒCƒ“‰æ–Ê__x005f_x005f_x005f_x005f_x005f30"/>
      <sheetName val="CæÊ__x005f_x005f_x005f_x005f_x005f30"/>
      <sheetName val="メイン画面__x005f_x005f_x005f_x005f_x005f_x005f_x00130"/>
      <sheetName val="GROUP_C29"/>
      <sheetName val="Sum_prob22"/>
      <sheetName val="tot_393N26"/>
      <sheetName val="Cost_centre_expenditure25"/>
      <sheetName val="393N_ONLY24"/>
      <sheetName val="140N_Part_Local_(SE)24"/>
      <sheetName val="Labul_0024"/>
      <sheetName val="BY_CATEGORY24"/>
      <sheetName val="Protected_Lists22"/>
      <sheetName val="中長計_XLS22"/>
      <sheetName val="BONUS_DB22"/>
      <sheetName val="167W_SOKAKU_Carry_Over_Prts22"/>
      <sheetName val="MUTASI_SCRAP22"/>
      <sheetName val="DFAS_FIX22"/>
      <sheetName val="kartu_mat22"/>
      <sheetName val="ASLI_(2)22"/>
      <sheetName val="GRAFIK_(2)22"/>
      <sheetName val="Productivity_Per_ManHour22"/>
      <sheetName val="6250_Vehicles22"/>
      <sheetName val="Trp__Name22"/>
      <sheetName val="Data_Base22"/>
      <sheetName val="Storage_Modules22"/>
      <sheetName val="Artikelübersicht_200922"/>
      <sheetName val="Artikelübersicht_201022"/>
      <sheetName val="6156_Vehicles22"/>
      <sheetName val="Plan_04-0522"/>
      <sheetName val="ƒƒCƒ“‰æ–Ê__x005f_x005f_x22"/>
      <sheetName val="CæÊ__x005f_x005f_x22"/>
      <sheetName val="メイン画面__x005f_x005f_x005f_x0015_22"/>
      <sheetName val="OEE__(2)73"/>
      <sheetName val="OEE_73"/>
      <sheetName val="dht_fix73"/>
      <sheetName val="Man_power73"/>
      <sheetName val="taruna_sheet73"/>
      <sheetName val="Calendar_200673"/>
      <sheetName val="06-11-07_selasa73"/>
      <sheetName val="data_editing73"/>
      <sheetName val="HRD_Salary73"/>
      <sheetName val="____74"/>
      <sheetName val="F-1_F-273"/>
      <sheetName val="MARCH_APRIL__0372"/>
      <sheetName val="Draft_Vehicle_Format72"/>
      <sheetName val="MASTER_72"/>
      <sheetName val="truck_capt72"/>
      <sheetName val="ocean_voyage72"/>
      <sheetName val="Nov_'0272"/>
      <sheetName val="Parts_list_(060411)72"/>
      <sheetName val="BD_&amp;_EH_(DATA)72"/>
      <sheetName val="Innova_List72"/>
      <sheetName val="LVC_31RB72"/>
      <sheetName val="Type_I69"/>
      <sheetName val="Unit_Price_9669"/>
      <sheetName val="progress_FC68"/>
      <sheetName val="OEM_sum68"/>
      <sheetName val="YTD_sales68"/>
      <sheetName val="GROUP_A69"/>
      <sheetName val="OTHERS_x62069"/>
      <sheetName val="Link_List_OPL67"/>
      <sheetName val="STATUS_FOLLOWUP58"/>
      <sheetName val="Total_Problem_WQC_201458"/>
      <sheetName val="base_data58"/>
      <sheetName val="U38x_labels58"/>
      <sheetName val="mstr_L155"/>
      <sheetName val="1_3a92est55"/>
      <sheetName val="Data_255"/>
      <sheetName val="MARCH-APRIL__0353"/>
      <sheetName val="Deffered_Charges_53"/>
      <sheetName val="Schedule_PM53"/>
      <sheetName val="Part_List53"/>
      <sheetName val="ECI_ChekSHeet53"/>
      <sheetName val="Remaining_LPVV53"/>
      <sheetName val="List_Monren53"/>
      <sheetName val="training_forklift53"/>
      <sheetName val="Part_List_Compare_Scan___Plan53"/>
      <sheetName val="MATRIKS_NILAI_AFTER53"/>
      <sheetName val="PPM_rev153"/>
      <sheetName val="Line_253"/>
      <sheetName val="Actual_YTD53"/>
      <sheetName val="Costs_Savings53"/>
      <sheetName val="Currency_Rate50"/>
      <sheetName val="SPECIAL_DR650A_(AUG_17)_(4)49"/>
      <sheetName val="Working_Plan49"/>
      <sheetName val="Inv__004349"/>
      <sheetName val="Inv__004449"/>
      <sheetName val="Inv__004549"/>
      <sheetName val="Inv__003949"/>
      <sheetName val="Inv__004249"/>
      <sheetName val="Inv__003849"/>
      <sheetName val="Inv__003349"/>
      <sheetName val="Inv__004649"/>
      <sheetName val="dongia_(2)49"/>
      <sheetName val="THPDMoi__(2)49"/>
      <sheetName val="t-h_HA_THE49"/>
      <sheetName val="DON_GIA49"/>
      <sheetName val="CHITIET_VL-NC49"/>
      <sheetName val="CHITIET_VL-NC-TT_-1p49"/>
      <sheetName val="TH_XL49"/>
      <sheetName val="CHITIET_VL-NC-TT-3p49"/>
      <sheetName val="Bia_TQT49"/>
      <sheetName val="TONGKE3p_49"/>
      <sheetName val="KPVC-BD_49"/>
      <sheetName val="Mutasi_Stock_D99BO47"/>
      <sheetName val="SALES_TRACKER_CIBITUNG_-_201541"/>
      <sheetName val="SALES_TRACKER_NON_CIBITUNG41"/>
      <sheetName val="Macro_40"/>
      <sheetName val="Seg_history_by_BT40"/>
      <sheetName val="HP_evol_by_seg40"/>
      <sheetName val="Financial_Highlights40"/>
      <sheetName val="Breakdown_KPI40"/>
      <sheetName val="Avensis+d_seg__in_&amp;_out_of_UK40"/>
      <sheetName val="ƒƒCƒ“‰æ–Ê__x005f_x0015__Op40"/>
      <sheetName val="CæÊ__x005f_x0015__Op40"/>
      <sheetName val="メイン画面__x005f_x0015__Op40"/>
      <sheetName val="Net_Price_Position_-_Sheet_140"/>
      <sheetName val="ƒƒCƒ“‰æ–Ê__x005f_x005f_x005f_x0015__Op40"/>
      <sheetName val="CæÊ__x005f_x005f_x005f_x0015__Op40"/>
      <sheetName val="メイン画面__x005f_x005f_x005f_x0015__Op40"/>
      <sheetName val="REKAP_OMZET_KAPAL40"/>
      <sheetName val="TL_Karawang_Yard40"/>
      <sheetName val="LINE_PALLET_BESI_1_(PATAN_A-B40"/>
      <sheetName val="WSS_PALLET_BESI_(PER_MESIN)40"/>
      <sheetName val="Master_MM38"/>
      <sheetName val="Part_List_For_Incomplete_LOT40"/>
      <sheetName val="Target380NX_40"/>
      <sheetName val="913L_Part_List38"/>
      <sheetName val="P_234"/>
      <sheetName val="PACK_SPEC_MAGELANG36"/>
      <sheetName val="393_N37"/>
      <sheetName val="KPI_Process36"/>
      <sheetName val="Sub_KPI_(2)36"/>
      <sheetName val="MAIN_KPI_36"/>
      <sheetName val="ORDER_M34"/>
      <sheetName val="ADJ_-_RATE32"/>
      <sheetName val="3__form_Countermeasure32"/>
      <sheetName val="List_kategori34"/>
      <sheetName val="_x000a__45"/>
      <sheetName val="__x000a_45"/>
      <sheetName val="__63"/>
      <sheetName val="__64"/>
      <sheetName val="CSM_with_CKD28"/>
      <sheetName val="Data_-_Sumatera28"/>
      <sheetName val="1195_B128"/>
      <sheetName val="ACT_-2005_Rear27"/>
      <sheetName val="Data_Costs27"/>
      <sheetName val="Control_Panel27"/>
      <sheetName val="3GP&amp;Ss_features27"/>
      <sheetName val="SNP_Lee_Fung_BSV27"/>
      <sheetName val="ASOTT_SI_BSV27"/>
      <sheetName val="CATL_SI_BSV27"/>
      <sheetName val="CSMF_SI_BSV27"/>
      <sheetName val="RHLT_SI_BSV27"/>
      <sheetName val="SCIL_SI_BSV27"/>
      <sheetName val="SCMN_SI_BSV27"/>
      <sheetName val="SCSS_SI_BSV27"/>
      <sheetName val="SFI_BSV27"/>
      <sheetName val="SNPS_SI_BSV27"/>
      <sheetName val="STEG_SI_BSV27"/>
      <sheetName val="STI_BSV27"/>
      <sheetName val="STTS_SI_BSV27"/>
      <sheetName val="SWMS_SI_BSV27"/>
      <sheetName val="CA_Comp_(Kembara)27"/>
      <sheetName val="1_LeadSchedule27"/>
      <sheetName val="O1-1CA_27"/>
      <sheetName val="15100_Prepayment27"/>
      <sheetName val="24100_Accr_Liab27"/>
      <sheetName val="R&amp;R_test27"/>
      <sheetName val="진행_DATA_(2)27"/>
      <sheetName val="Value_Analysis_-_Sheet_127"/>
      <sheetName val="ƒƒCƒ“‰æ–Ê__x005f_x005f_x005f_x005f_x005f25"/>
      <sheetName val="CæÊ__x005f_x005f_x005f_x005f_x005f25"/>
      <sheetName val="メイン画面__x005f_x005f_x005f_x005f_x005f_x005f_x00125"/>
      <sheetName val="GROUP_C24"/>
      <sheetName val="Sum_prob17"/>
      <sheetName val="tot_393N21"/>
      <sheetName val="Cost_centre_expenditure20"/>
      <sheetName val="393N_ONLY19"/>
      <sheetName val="140N_Part_Local_(SE)19"/>
      <sheetName val="Labul_0019"/>
      <sheetName val="BY_CATEGORY19"/>
      <sheetName val="Protected_Lists17"/>
      <sheetName val="中長計_XLS17"/>
      <sheetName val="BONUS_DB17"/>
      <sheetName val="167W_SOKAKU_Carry_Over_Prts17"/>
      <sheetName val="MUTASI_SCRAP17"/>
      <sheetName val="DFAS_FIX17"/>
      <sheetName val="kartu_mat17"/>
      <sheetName val="ASLI_(2)17"/>
      <sheetName val="GRAFIK_(2)17"/>
      <sheetName val="Productivity_Per_ManHour17"/>
      <sheetName val="6250_Vehicles17"/>
      <sheetName val="Trp__Name17"/>
      <sheetName val="Data_Base17"/>
      <sheetName val="Storage_Modules17"/>
      <sheetName val="Artikelübersicht_200917"/>
      <sheetName val="Artikelübersicht_201017"/>
      <sheetName val="6156_Vehicles17"/>
      <sheetName val="Plan_04-0517"/>
      <sheetName val="ƒƒCƒ“‰æ–Ê__x005f_x005f_x17"/>
      <sheetName val="CæÊ__x005f_x005f_x17"/>
      <sheetName val="メイン画面__x005f_x005f_x005f_x0015_17"/>
      <sheetName val="_x000a__47"/>
      <sheetName val="__x000a_47"/>
      <sheetName val="OEE__(2)74"/>
      <sheetName val="OEE_74"/>
      <sheetName val="dht_fix74"/>
      <sheetName val="Man_power74"/>
      <sheetName val="taruna_sheet74"/>
      <sheetName val="Calendar_200674"/>
      <sheetName val="06-11-07_selasa74"/>
      <sheetName val="data_editing74"/>
      <sheetName val="HRD_Salary74"/>
      <sheetName val="____75"/>
      <sheetName val="F-1_F-274"/>
      <sheetName val="MARCH_APRIL__0373"/>
      <sheetName val="Draft_Vehicle_Format73"/>
      <sheetName val="MASTER_73"/>
      <sheetName val="truck_capt73"/>
      <sheetName val="ocean_voyage73"/>
      <sheetName val="Nov_'0273"/>
      <sheetName val="Parts_list_(060411)73"/>
      <sheetName val="BD_&amp;_EH_(DATA)73"/>
      <sheetName val="Innova_List73"/>
      <sheetName val="LVC_31RB73"/>
      <sheetName val="Type_I70"/>
      <sheetName val="Unit_Price_9670"/>
      <sheetName val="progress_FC69"/>
      <sheetName val="OEM_sum69"/>
      <sheetName val="YTD_sales69"/>
      <sheetName val="GROUP_A70"/>
      <sheetName val="OTHERS_x62070"/>
      <sheetName val="Link_List_OPL68"/>
      <sheetName val="STATUS_FOLLOWUP59"/>
      <sheetName val="Total_Problem_WQC_201459"/>
      <sheetName val="base_data59"/>
      <sheetName val="U38x_labels59"/>
      <sheetName val="mstr_L156"/>
      <sheetName val="1_3a92est56"/>
      <sheetName val="Data_256"/>
      <sheetName val="MARCH-APRIL__0354"/>
      <sheetName val="Deffered_Charges_54"/>
      <sheetName val="Schedule_PM54"/>
      <sheetName val="Part_List54"/>
      <sheetName val="ECI_ChekSHeet54"/>
      <sheetName val="Remaining_LPVV54"/>
      <sheetName val="List_Monren54"/>
      <sheetName val="training_forklift54"/>
      <sheetName val="Part_List_Compare_Scan___Plan54"/>
      <sheetName val="MATRIKS_NILAI_AFTER54"/>
      <sheetName val="PPM_rev154"/>
      <sheetName val="Line_254"/>
      <sheetName val="Actual_YTD54"/>
      <sheetName val="Costs_Savings54"/>
      <sheetName val="Currency_Rate51"/>
      <sheetName val="SPECIAL_DR650A_(AUG_17)_(4)50"/>
      <sheetName val="Working_Plan50"/>
      <sheetName val="Inv__004350"/>
      <sheetName val="Inv__004450"/>
      <sheetName val="Inv__004550"/>
      <sheetName val="Inv__003950"/>
      <sheetName val="Inv__004250"/>
      <sheetName val="Inv__003850"/>
      <sheetName val="Inv__003350"/>
      <sheetName val="Inv__004650"/>
      <sheetName val="dongia_(2)50"/>
      <sheetName val="THPDMoi__(2)50"/>
      <sheetName val="t-h_HA_THE50"/>
      <sheetName val="DON_GIA50"/>
      <sheetName val="CHITIET_VL-NC50"/>
      <sheetName val="CHITIET_VL-NC-TT_-1p50"/>
      <sheetName val="TH_XL50"/>
      <sheetName val="CHITIET_VL-NC-TT-3p50"/>
      <sheetName val="Bia_TQT50"/>
      <sheetName val="TONGKE3p_50"/>
      <sheetName val="KPVC-BD_50"/>
      <sheetName val="Mutasi_Stock_D99BO48"/>
      <sheetName val="SALES_TRACKER_CIBITUNG_-_201542"/>
      <sheetName val="SALES_TRACKER_NON_CIBITUNG42"/>
      <sheetName val="Macro_41"/>
      <sheetName val="Seg_history_by_BT41"/>
      <sheetName val="HP_evol_by_seg41"/>
      <sheetName val="Financial_Highlights41"/>
      <sheetName val="Breakdown_KPI41"/>
      <sheetName val="Avensis+d_seg__in_&amp;_out_of_UK41"/>
      <sheetName val="ƒƒCƒ“‰æ–Ê__x005f_x0015__Op41"/>
      <sheetName val="CæÊ__x005f_x0015__Op41"/>
      <sheetName val="メイン画面__x005f_x0015__Op41"/>
      <sheetName val="Net_Price_Position_-_Sheet_141"/>
      <sheetName val="ƒƒCƒ“‰æ–Ê__x005f_x005f_x005f_x0015__Op41"/>
      <sheetName val="CæÊ__x005f_x005f_x005f_x0015__Op41"/>
      <sheetName val="メイン画面__x005f_x005f_x005f_x0015__Op41"/>
      <sheetName val="REKAP_OMZET_KAPAL41"/>
      <sheetName val="TL_Karawang_Yard41"/>
      <sheetName val="LINE_PALLET_BESI_1_(PATAN_A-B41"/>
      <sheetName val="WSS_PALLET_BESI_(PER_MESIN)41"/>
      <sheetName val="Master_MM39"/>
      <sheetName val="Part_List_For_Incomplete_LOT41"/>
      <sheetName val="Target380NX_41"/>
      <sheetName val="913L_Part_List39"/>
      <sheetName val="P_235"/>
      <sheetName val="PACK_SPEC_MAGELANG37"/>
      <sheetName val="393_N38"/>
      <sheetName val="_x000a__49"/>
      <sheetName val="__x000a_49"/>
      <sheetName val="KPI_Process37"/>
      <sheetName val="Sub_KPI_(2)37"/>
      <sheetName val="MAIN_KPI_37"/>
      <sheetName val="ORDER_M35"/>
      <sheetName val="ADJ_-_RATE33"/>
      <sheetName val="3__form_Countermeasure33"/>
      <sheetName val="List_kategori35"/>
      <sheetName val="__65"/>
      <sheetName val="__66"/>
      <sheetName val="CSM_with_CKD29"/>
      <sheetName val="Data_-_Sumatera29"/>
      <sheetName val="1195_B129"/>
      <sheetName val="ACT_-2005_Rear28"/>
      <sheetName val="Data_Costs28"/>
      <sheetName val="Control_Panel28"/>
      <sheetName val="3GP&amp;Ss_features28"/>
      <sheetName val="SNP_Lee_Fung_BSV28"/>
      <sheetName val="ASOTT_SI_BSV28"/>
      <sheetName val="CATL_SI_BSV28"/>
      <sheetName val="CSMF_SI_BSV28"/>
      <sheetName val="RHLT_SI_BSV28"/>
      <sheetName val="SCIL_SI_BSV28"/>
      <sheetName val="SCMN_SI_BSV28"/>
      <sheetName val="SCSS_SI_BSV28"/>
      <sheetName val="SFI_BSV28"/>
      <sheetName val="SNPS_SI_BSV28"/>
      <sheetName val="STEG_SI_BSV28"/>
      <sheetName val="STI_BSV28"/>
      <sheetName val="STTS_SI_BSV28"/>
      <sheetName val="SWMS_SI_BSV28"/>
      <sheetName val="CA_Comp_(Kembara)28"/>
      <sheetName val="1_LeadSchedule28"/>
      <sheetName val="O1-1CA_28"/>
      <sheetName val="15100_Prepayment28"/>
      <sheetName val="24100_Accr_Liab28"/>
      <sheetName val="R&amp;R_test28"/>
      <sheetName val="진행_DATA_(2)28"/>
      <sheetName val="Value_Analysis_-_Sheet_128"/>
      <sheetName val="ƒƒCƒ“‰æ–Ê__x005f_x005f_x005f_x005f_x005f26"/>
      <sheetName val="CæÊ__x005f_x005f_x005f_x005f_x005f26"/>
      <sheetName val="メイン画面__x005f_x005f_x005f_x005f_x005f_x005f_x00126"/>
      <sheetName val="GROUP_C25"/>
      <sheetName val="Sum_prob18"/>
      <sheetName val="tot_393N22"/>
      <sheetName val="Cost_centre_expenditure21"/>
      <sheetName val="393N_ONLY20"/>
      <sheetName val="140N_Part_Local_(SE)20"/>
      <sheetName val="Labul_0020"/>
      <sheetName val="BY_CATEGORY20"/>
      <sheetName val="Protected_Lists18"/>
      <sheetName val="中長計_XLS18"/>
      <sheetName val="BONUS_DB18"/>
      <sheetName val="167W_SOKAKU_Carry_Over_Prts18"/>
      <sheetName val="MUTASI_SCRAP18"/>
      <sheetName val="DFAS_FIX18"/>
      <sheetName val="kartu_mat18"/>
      <sheetName val="ASLI_(2)18"/>
      <sheetName val="GRAFIK_(2)18"/>
      <sheetName val="Productivity_Per_ManHour18"/>
      <sheetName val="6250_Vehicles18"/>
      <sheetName val="Trp__Name18"/>
      <sheetName val="Data_Base18"/>
      <sheetName val="Storage_Modules18"/>
      <sheetName val="Artikelübersicht_200918"/>
      <sheetName val="Artikelübersicht_201018"/>
      <sheetName val="6156_Vehicles18"/>
      <sheetName val="Plan_04-0518"/>
      <sheetName val="ƒƒCƒ“‰æ–Ê__x005f_x005f_x18"/>
      <sheetName val="CæÊ__x005f_x005f_x18"/>
      <sheetName val="メイン画面__x005f_x005f_x005f_x0015_18"/>
      <sheetName val="_x000a__46"/>
      <sheetName val="__x000a_46"/>
      <sheetName val="_x000a__48"/>
      <sheetName val="__x000a_48"/>
      <sheetName val="OEE__(2)75"/>
      <sheetName val="OEE_75"/>
      <sheetName val="dht_fix75"/>
      <sheetName val="Man_power75"/>
      <sheetName val="taruna_sheet75"/>
      <sheetName val="Calendar_200675"/>
      <sheetName val="06-11-07_selasa75"/>
      <sheetName val="data_editing75"/>
      <sheetName val="HRD_Salary75"/>
      <sheetName val="____76"/>
      <sheetName val="F-1_F-275"/>
      <sheetName val="MARCH_APRIL__0374"/>
      <sheetName val="Draft_Vehicle_Format74"/>
      <sheetName val="MASTER_74"/>
      <sheetName val="truck_capt74"/>
      <sheetName val="ocean_voyage74"/>
      <sheetName val="Nov_'0274"/>
      <sheetName val="Parts_list_(060411)74"/>
      <sheetName val="BD_&amp;_EH_(DATA)74"/>
      <sheetName val="Innova_List74"/>
      <sheetName val="LVC_31RB74"/>
      <sheetName val="Type_I71"/>
      <sheetName val="Unit_Price_9671"/>
      <sheetName val="progress_FC70"/>
      <sheetName val="OEM_sum70"/>
      <sheetName val="YTD_sales70"/>
      <sheetName val="GROUP_A71"/>
      <sheetName val="OTHERS_x62071"/>
      <sheetName val="Link_List_OPL69"/>
      <sheetName val="STATUS_FOLLOWUP60"/>
      <sheetName val="Total_Problem_WQC_201460"/>
      <sheetName val="base_data60"/>
      <sheetName val="U38x_labels60"/>
      <sheetName val="mstr_L157"/>
      <sheetName val="1_3a92est57"/>
      <sheetName val="Data_257"/>
      <sheetName val="MARCH-APRIL__0355"/>
      <sheetName val="Deffered_Charges_55"/>
      <sheetName val="Schedule_PM55"/>
      <sheetName val="Part_List55"/>
      <sheetName val="ECI_ChekSHeet55"/>
      <sheetName val="Remaining_LPVV55"/>
      <sheetName val="List_Monren55"/>
      <sheetName val="training_forklift55"/>
      <sheetName val="Part_List_Compare_Scan___Plan55"/>
      <sheetName val="MATRIKS_NILAI_AFTER55"/>
      <sheetName val="PPM_rev155"/>
      <sheetName val="Line_255"/>
      <sheetName val="Actual_YTD55"/>
      <sheetName val="Costs_Savings55"/>
      <sheetName val="Currency_Rate52"/>
      <sheetName val="SPECIAL_DR650A_(AUG_17)_(4)51"/>
      <sheetName val="Working_Plan51"/>
      <sheetName val="Inv__004351"/>
      <sheetName val="Inv__004451"/>
      <sheetName val="Inv__004551"/>
      <sheetName val="Inv__003951"/>
      <sheetName val="Inv__004251"/>
      <sheetName val="Inv__003851"/>
      <sheetName val="Inv__003351"/>
      <sheetName val="Inv__004651"/>
      <sheetName val="dongia_(2)51"/>
      <sheetName val="THPDMoi__(2)51"/>
      <sheetName val="t-h_HA_THE51"/>
      <sheetName val="DON_GIA51"/>
      <sheetName val="CHITIET_VL-NC51"/>
      <sheetName val="CHITIET_VL-NC-TT_-1p51"/>
      <sheetName val="TH_XL51"/>
      <sheetName val="CHITIET_VL-NC-TT-3p51"/>
      <sheetName val="Bia_TQT51"/>
      <sheetName val="TONGKE3p_51"/>
      <sheetName val="KPVC-BD_51"/>
      <sheetName val="Mutasi_Stock_D99BO49"/>
      <sheetName val="SALES_TRACKER_CIBITUNG_-_201543"/>
      <sheetName val="SALES_TRACKER_NON_CIBITUNG43"/>
      <sheetName val="Macro_42"/>
      <sheetName val="Seg_history_by_BT42"/>
      <sheetName val="HP_evol_by_seg42"/>
      <sheetName val="Financial_Highlights42"/>
      <sheetName val="Breakdown_KPI42"/>
      <sheetName val="Avensis+d_seg__in_&amp;_out_of_UK42"/>
      <sheetName val="ƒƒCƒ“‰æ–Ê__x005f_x0015__Op42"/>
      <sheetName val="CæÊ__x005f_x0015__Op42"/>
      <sheetName val="メイン画面__x005f_x0015__Op42"/>
      <sheetName val="Net_Price_Position_-_Sheet_142"/>
      <sheetName val="ƒƒCƒ“‰æ–Ê__x005f_x005f_x005f_x0015__Op42"/>
      <sheetName val="CæÊ__x005f_x005f_x005f_x0015__Op42"/>
      <sheetName val="メイン画面__x005f_x005f_x005f_x0015__Op42"/>
      <sheetName val="REKAP_OMZET_KAPAL42"/>
      <sheetName val="TL_Karawang_Yard42"/>
      <sheetName val="LINE_PALLET_BESI_1_(PATAN_A-B42"/>
      <sheetName val="WSS_PALLET_BESI_(PER_MESIN)42"/>
      <sheetName val="Master_MM40"/>
      <sheetName val="Part_List_For_Incomplete_LOT42"/>
      <sheetName val="Target380NX_42"/>
      <sheetName val="913L_Part_List40"/>
      <sheetName val="P_236"/>
      <sheetName val="PACK_SPEC_MAGELANG38"/>
      <sheetName val="393_N39"/>
      <sheetName val="KPI_Process38"/>
      <sheetName val="Sub_KPI_(2)38"/>
      <sheetName val="MAIN_KPI_38"/>
      <sheetName val="ORDER_M36"/>
      <sheetName val="ADJ_-_RATE34"/>
      <sheetName val="3__form_Countermeasure34"/>
      <sheetName val="List_kategori36"/>
      <sheetName val="__67"/>
      <sheetName val="__68"/>
      <sheetName val="CSM_with_CKD30"/>
      <sheetName val="Data_-_Sumatera30"/>
      <sheetName val="1195_B130"/>
      <sheetName val="ACT_-2005_Rear29"/>
      <sheetName val="Data_Costs29"/>
      <sheetName val="Control_Panel29"/>
      <sheetName val="3GP&amp;Ss_features29"/>
      <sheetName val="SNP_Lee_Fung_BSV29"/>
      <sheetName val="ASOTT_SI_BSV29"/>
      <sheetName val="CATL_SI_BSV29"/>
      <sheetName val="CSMF_SI_BSV29"/>
      <sheetName val="RHLT_SI_BSV29"/>
      <sheetName val="SCIL_SI_BSV29"/>
      <sheetName val="SCMN_SI_BSV29"/>
      <sheetName val="SCSS_SI_BSV29"/>
      <sheetName val="SFI_BSV29"/>
      <sheetName val="SNPS_SI_BSV29"/>
      <sheetName val="STEG_SI_BSV29"/>
      <sheetName val="STI_BSV29"/>
      <sheetName val="STTS_SI_BSV29"/>
      <sheetName val="SWMS_SI_BSV29"/>
      <sheetName val="CA_Comp_(Kembara)29"/>
      <sheetName val="1_LeadSchedule29"/>
      <sheetName val="O1-1CA_29"/>
      <sheetName val="15100_Prepayment29"/>
      <sheetName val="24100_Accr_Liab29"/>
      <sheetName val="R&amp;R_test29"/>
      <sheetName val="진행_DATA_(2)29"/>
      <sheetName val="Value_Analysis_-_Sheet_129"/>
      <sheetName val="ƒƒCƒ“‰æ–Ê__x005f_x005f_x005f_x005f_x005f27"/>
      <sheetName val="CæÊ__x005f_x005f_x005f_x005f_x005f27"/>
      <sheetName val="メイン画面__x005f_x005f_x005f_x005f_x005f_x005f_x00127"/>
      <sheetName val="GROUP_C26"/>
      <sheetName val="Sum_prob19"/>
      <sheetName val="tot_393N23"/>
      <sheetName val="Cost_centre_expenditure22"/>
      <sheetName val="393N_ONLY21"/>
      <sheetName val="140N_Part_Local_(SE)21"/>
      <sheetName val="Labul_0021"/>
      <sheetName val="BY_CATEGORY21"/>
      <sheetName val="Protected_Lists19"/>
      <sheetName val="中長計_XLS19"/>
      <sheetName val="BONUS_DB19"/>
      <sheetName val="167W_SOKAKU_Carry_Over_Prts19"/>
      <sheetName val="MUTASI_SCRAP19"/>
      <sheetName val="DFAS_FIX19"/>
      <sheetName val="kartu_mat19"/>
      <sheetName val="ASLI_(2)19"/>
      <sheetName val="GRAFIK_(2)19"/>
      <sheetName val="Productivity_Per_ManHour19"/>
      <sheetName val="6250_Vehicles19"/>
      <sheetName val="Trp__Name19"/>
      <sheetName val="Data_Base19"/>
      <sheetName val="Storage_Modules19"/>
      <sheetName val="Artikelübersicht_200919"/>
      <sheetName val="Artikelübersicht_201019"/>
      <sheetName val="6156_Vehicles19"/>
      <sheetName val="Plan_04-0519"/>
      <sheetName val="ƒƒCƒ“‰æ–Ê__x005f_x005f_x19"/>
      <sheetName val="CæÊ__x005f_x005f_x19"/>
      <sheetName val="メイン画面__x005f_x005f_x005f_x0015_19"/>
      <sheetName val="OEE__(2)76"/>
      <sheetName val="OEE_76"/>
      <sheetName val="dht_fix76"/>
      <sheetName val="Man_power76"/>
      <sheetName val="taruna_sheet76"/>
      <sheetName val="Calendar_200676"/>
      <sheetName val="06-11-07_selasa76"/>
      <sheetName val="data_editing76"/>
      <sheetName val="HRD_Salary76"/>
      <sheetName val="____77"/>
      <sheetName val="F-1_F-276"/>
      <sheetName val="MARCH_APRIL__0375"/>
      <sheetName val="Draft_Vehicle_Format75"/>
      <sheetName val="MASTER_75"/>
      <sheetName val="truck_capt75"/>
      <sheetName val="ocean_voyage75"/>
      <sheetName val="Nov_'0275"/>
      <sheetName val="Parts_list_(060411)75"/>
      <sheetName val="BD_&amp;_EH_(DATA)75"/>
      <sheetName val="Innova_List75"/>
      <sheetName val="LVC_31RB75"/>
      <sheetName val="Type_I72"/>
      <sheetName val="Unit_Price_9672"/>
      <sheetName val="progress_FC71"/>
      <sheetName val="OEM_sum71"/>
      <sheetName val="YTD_sales71"/>
      <sheetName val="GROUP_A72"/>
      <sheetName val="OTHERS_x62072"/>
      <sheetName val="Link_List_OPL70"/>
      <sheetName val="STATUS_FOLLOWUP61"/>
      <sheetName val="Total_Problem_WQC_201461"/>
      <sheetName val="base_data61"/>
      <sheetName val="U38x_labels61"/>
      <sheetName val="mstr_L158"/>
      <sheetName val="1_3a92est58"/>
      <sheetName val="Data_258"/>
      <sheetName val="MARCH-APRIL__0356"/>
      <sheetName val="Deffered_Charges_56"/>
      <sheetName val="Schedule_PM56"/>
      <sheetName val="Part_List56"/>
      <sheetName val="ECI_ChekSHeet56"/>
      <sheetName val="Remaining_LPVV56"/>
      <sheetName val="List_Monren56"/>
      <sheetName val="training_forklift56"/>
      <sheetName val="Part_List_Compare_Scan___Plan56"/>
      <sheetName val="MATRIKS_NILAI_AFTER56"/>
      <sheetName val="PPM_rev156"/>
      <sheetName val="Line_256"/>
      <sheetName val="Actual_YTD56"/>
      <sheetName val="Costs_Savings56"/>
      <sheetName val="Currency_Rate53"/>
      <sheetName val="SPECIAL_DR650A_(AUG_17)_(4)52"/>
      <sheetName val="Working_Plan52"/>
      <sheetName val="Inv__004352"/>
      <sheetName val="Inv__004452"/>
      <sheetName val="Inv__004552"/>
      <sheetName val="Inv__003952"/>
      <sheetName val="Inv__004252"/>
      <sheetName val="Inv__003852"/>
      <sheetName val="Inv__003352"/>
      <sheetName val="Inv__004652"/>
      <sheetName val="dongia_(2)52"/>
      <sheetName val="THPDMoi__(2)52"/>
      <sheetName val="t-h_HA_THE52"/>
      <sheetName val="DON_GIA52"/>
      <sheetName val="CHITIET_VL-NC52"/>
      <sheetName val="CHITIET_VL-NC-TT_-1p52"/>
      <sheetName val="TH_XL52"/>
      <sheetName val="CHITIET_VL-NC-TT-3p52"/>
      <sheetName val="Bia_TQT52"/>
      <sheetName val="TONGKE3p_52"/>
      <sheetName val="KPVC-BD_52"/>
      <sheetName val="Mutasi_Stock_D99BO50"/>
      <sheetName val="SALES_TRACKER_CIBITUNG_-_201544"/>
      <sheetName val="SALES_TRACKER_NON_CIBITUNG44"/>
      <sheetName val="Macro_43"/>
      <sheetName val="Seg_history_by_BT43"/>
      <sheetName val="HP_evol_by_seg43"/>
      <sheetName val="Financial_Highlights43"/>
      <sheetName val="Breakdown_KPI43"/>
      <sheetName val="Avensis+d_seg__in_&amp;_out_of_UK43"/>
      <sheetName val="ƒƒCƒ“‰æ–Ê__x005f_x0015__Op43"/>
      <sheetName val="CæÊ__x005f_x0015__Op43"/>
      <sheetName val="メイン画面__x005f_x0015__Op43"/>
      <sheetName val="Net_Price_Position_-_Sheet_143"/>
      <sheetName val="ƒƒCƒ“‰æ–Ê__x005f_x005f_x005f_x0015__Op43"/>
      <sheetName val="CæÊ__x005f_x005f_x005f_x0015__Op43"/>
      <sheetName val="メイン画面__x005f_x005f_x005f_x0015__Op43"/>
      <sheetName val="REKAP_OMZET_KAPAL43"/>
      <sheetName val="TL_Karawang_Yard43"/>
      <sheetName val="LINE_PALLET_BESI_1_(PATAN_A-B43"/>
      <sheetName val="WSS_PALLET_BESI_(PER_MESIN)43"/>
      <sheetName val="Master_MM41"/>
      <sheetName val="Part_List_For_Incomplete_LOT43"/>
      <sheetName val="Target380NX_43"/>
      <sheetName val="913L_Part_List41"/>
      <sheetName val="_x000a__50"/>
      <sheetName val="__x000a_50"/>
      <sheetName val="P_237"/>
      <sheetName val="PACK_SPEC_MAGELANG39"/>
      <sheetName val="393_N40"/>
      <sheetName val="_x000a__51"/>
      <sheetName val="__x000a_51"/>
      <sheetName val="KPI_Process39"/>
      <sheetName val="Sub_KPI_(2)39"/>
      <sheetName val="MAIN_KPI_39"/>
      <sheetName val="ORDER_M37"/>
      <sheetName val="ADJ_-_RATE35"/>
      <sheetName val="3__form_Countermeasure35"/>
      <sheetName val="List_kategori37"/>
      <sheetName val="__69"/>
      <sheetName val="__70"/>
      <sheetName val="CSM_with_CKD31"/>
      <sheetName val="Data_-_Sumatera31"/>
      <sheetName val="1195_B131"/>
      <sheetName val="ACT_-2005_Rear30"/>
      <sheetName val="Data_Costs30"/>
      <sheetName val="Control_Panel30"/>
      <sheetName val="3GP&amp;Ss_features30"/>
      <sheetName val="SNP_Lee_Fung_BSV30"/>
      <sheetName val="ASOTT_SI_BSV30"/>
      <sheetName val="CATL_SI_BSV30"/>
      <sheetName val="CSMF_SI_BSV30"/>
      <sheetName val="RHLT_SI_BSV30"/>
      <sheetName val="SCIL_SI_BSV30"/>
      <sheetName val="SCMN_SI_BSV30"/>
      <sheetName val="SCSS_SI_BSV30"/>
      <sheetName val="SFI_BSV30"/>
      <sheetName val="SNPS_SI_BSV30"/>
      <sheetName val="STEG_SI_BSV30"/>
      <sheetName val="STI_BSV30"/>
      <sheetName val="STTS_SI_BSV30"/>
      <sheetName val="SWMS_SI_BSV30"/>
      <sheetName val="CA_Comp_(Kembara)30"/>
      <sheetName val="1_LeadSchedule30"/>
      <sheetName val="O1-1CA_30"/>
      <sheetName val="15100_Prepayment30"/>
      <sheetName val="24100_Accr_Liab30"/>
      <sheetName val="R&amp;R_test30"/>
      <sheetName val="진행_DATA_(2)30"/>
      <sheetName val="Value_Analysis_-_Sheet_130"/>
      <sheetName val="ƒƒCƒ“‰æ–Ê__x005f_x005f_x005f_x005f_x005f28"/>
      <sheetName val="CæÊ__x005f_x005f_x005f_x005f_x005f28"/>
      <sheetName val="メイン画面__x005f_x005f_x005f_x005f_x005f_x005f_x00128"/>
      <sheetName val="GROUP_C27"/>
      <sheetName val="Sum_prob20"/>
      <sheetName val="tot_393N24"/>
      <sheetName val="Cost_centre_expenditure23"/>
      <sheetName val="393N_ONLY22"/>
      <sheetName val="140N_Part_Local_(SE)22"/>
      <sheetName val="Labul_0022"/>
      <sheetName val="BY_CATEGORY22"/>
      <sheetName val="Protected_Lists20"/>
      <sheetName val="中長計_XLS20"/>
      <sheetName val="BONUS_DB20"/>
      <sheetName val="167W_SOKAKU_Carry_Over_Prts20"/>
      <sheetName val="MUTASI_SCRAP20"/>
      <sheetName val="DFAS_FIX20"/>
      <sheetName val="kartu_mat20"/>
      <sheetName val="ASLI_(2)20"/>
      <sheetName val="GRAFIK_(2)20"/>
      <sheetName val="Productivity_Per_ManHour20"/>
      <sheetName val="6250_Vehicles20"/>
      <sheetName val="Trp__Name20"/>
      <sheetName val="Data_Base20"/>
      <sheetName val="Storage_Modules20"/>
      <sheetName val="Artikelübersicht_200920"/>
      <sheetName val="Artikelübersicht_201020"/>
      <sheetName val="6156_Vehicles20"/>
      <sheetName val="Plan_04-0520"/>
      <sheetName val="ƒƒCƒ“‰æ–Ê__x005f_x005f_x20"/>
      <sheetName val="CæÊ__x005f_x005f_x20"/>
      <sheetName val="メイン画面__x005f_x005f_x005f_x0015_20"/>
      <sheetName val="OEE__(2)77"/>
      <sheetName val="OEE_77"/>
      <sheetName val="dht_fix77"/>
      <sheetName val="Man_power77"/>
      <sheetName val="taruna_sheet77"/>
      <sheetName val="Calendar_200677"/>
      <sheetName val="06-11-07_selasa77"/>
      <sheetName val="data_editing77"/>
      <sheetName val="HRD_Salary77"/>
      <sheetName val="____78"/>
      <sheetName val="F-1_F-277"/>
      <sheetName val="MARCH_APRIL__0376"/>
      <sheetName val="Draft_Vehicle_Format76"/>
      <sheetName val="MASTER_76"/>
      <sheetName val="truck_capt76"/>
      <sheetName val="ocean_voyage76"/>
      <sheetName val="Nov_'0276"/>
      <sheetName val="Parts_list_(060411)76"/>
      <sheetName val="BD_&amp;_EH_(DATA)76"/>
      <sheetName val="Innova_List76"/>
      <sheetName val="LVC_31RB76"/>
      <sheetName val="Type_I73"/>
      <sheetName val="Unit_Price_9673"/>
      <sheetName val="progress_FC72"/>
      <sheetName val="OEM_sum72"/>
      <sheetName val="YTD_sales72"/>
      <sheetName val="GROUP_A73"/>
      <sheetName val="OTHERS_x62073"/>
      <sheetName val="Link_List_OPL71"/>
      <sheetName val="STATUS_FOLLOWUP62"/>
      <sheetName val="Total_Problem_WQC_201462"/>
      <sheetName val="base_data62"/>
      <sheetName val="U38x_labels62"/>
      <sheetName val="mstr_L159"/>
      <sheetName val="1_3a92est59"/>
      <sheetName val="Data_259"/>
      <sheetName val="MARCH-APRIL__0357"/>
      <sheetName val="Deffered_Charges_57"/>
      <sheetName val="Schedule_PM57"/>
      <sheetName val="Part_List57"/>
      <sheetName val="ECI_ChekSHeet57"/>
      <sheetName val="Remaining_LPVV57"/>
      <sheetName val="List_Monren57"/>
      <sheetName val="training_forklift57"/>
      <sheetName val="Part_List_Compare_Scan___Plan57"/>
      <sheetName val="MATRIKS_NILAI_AFTER57"/>
      <sheetName val="PPM_rev157"/>
      <sheetName val="Line_257"/>
      <sheetName val="Actual_YTD57"/>
      <sheetName val="Costs_Savings57"/>
      <sheetName val="Currency_Rate54"/>
      <sheetName val="SPECIAL_DR650A_(AUG_17)_(4)53"/>
      <sheetName val="Working_Plan53"/>
      <sheetName val="Inv__004353"/>
      <sheetName val="Inv__004453"/>
      <sheetName val="Inv__004553"/>
      <sheetName val="Inv__003953"/>
      <sheetName val="Inv__004253"/>
      <sheetName val="Inv__003853"/>
      <sheetName val="Inv__003353"/>
      <sheetName val="Inv__004653"/>
      <sheetName val="dongia_(2)53"/>
      <sheetName val="THPDMoi__(2)53"/>
      <sheetName val="t-h_HA_THE53"/>
      <sheetName val="DON_GIA53"/>
      <sheetName val="CHITIET_VL-NC53"/>
      <sheetName val="CHITIET_VL-NC-TT_-1p53"/>
      <sheetName val="TH_XL53"/>
      <sheetName val="CHITIET_VL-NC-TT-3p53"/>
      <sheetName val="Bia_TQT53"/>
      <sheetName val="TONGKE3p_53"/>
      <sheetName val="KPVC-BD_53"/>
      <sheetName val="Mutasi_Stock_D99BO51"/>
      <sheetName val="SALES_TRACKER_CIBITUNG_-_201545"/>
      <sheetName val="SALES_TRACKER_NON_CIBITUNG45"/>
      <sheetName val="Macro_44"/>
      <sheetName val="Seg_history_by_BT44"/>
      <sheetName val="HP_evol_by_seg44"/>
      <sheetName val="Financial_Highlights44"/>
      <sheetName val="Breakdown_KPI44"/>
      <sheetName val="Avensis+d_seg__in_&amp;_out_of_UK44"/>
      <sheetName val="ƒƒCƒ“‰æ–Ê__x005f_x0015__Op44"/>
      <sheetName val="CæÊ__x005f_x0015__Op44"/>
      <sheetName val="メイン画面__x005f_x0015__Op44"/>
      <sheetName val="Net_Price_Position_-_Sheet_144"/>
      <sheetName val="ƒƒCƒ“‰æ–Ê__x005f_x005f_x005f_x0015__Op44"/>
      <sheetName val="CæÊ__x005f_x005f_x005f_x0015__Op44"/>
      <sheetName val="メイン画面__x005f_x005f_x005f_x0015__Op44"/>
      <sheetName val="REKAP_OMZET_KAPAL44"/>
      <sheetName val="TL_Karawang_Yard44"/>
      <sheetName val="LINE_PALLET_BESI_1_(PATAN_A-B44"/>
      <sheetName val="WSS_PALLET_BESI_(PER_MESIN)44"/>
      <sheetName val="Master_MM42"/>
      <sheetName val="Part_List_For_Incomplete_LOT44"/>
      <sheetName val="Target380NX_44"/>
      <sheetName val="913L_Part_List42"/>
      <sheetName val="P_238"/>
      <sheetName val="PACK_SPEC_MAGELANG40"/>
      <sheetName val="393_N41"/>
      <sheetName val="_x000a__53"/>
      <sheetName val="__x000a_53"/>
      <sheetName val="KPI_Process40"/>
      <sheetName val="Sub_KPI_(2)40"/>
      <sheetName val="MAIN_KPI_40"/>
      <sheetName val="ORDER_M38"/>
      <sheetName val="ADJ_-_RATE36"/>
      <sheetName val="3__form_Countermeasure36"/>
      <sheetName val="List_kategori38"/>
      <sheetName val="_x000a__52"/>
      <sheetName val="__x000a_52"/>
      <sheetName val="__71"/>
      <sheetName val="__72"/>
      <sheetName val="CSM_with_CKD32"/>
      <sheetName val="Data_-_Sumatera32"/>
      <sheetName val="1195_B132"/>
      <sheetName val="ACT_-2005_Rear31"/>
      <sheetName val="Data_Costs31"/>
      <sheetName val="Control_Panel31"/>
      <sheetName val="3GP&amp;Ss_features31"/>
      <sheetName val="SNP_Lee_Fung_BSV31"/>
      <sheetName val="ASOTT_SI_BSV31"/>
      <sheetName val="CATL_SI_BSV31"/>
      <sheetName val="CSMF_SI_BSV31"/>
      <sheetName val="RHLT_SI_BSV31"/>
      <sheetName val="SCIL_SI_BSV31"/>
      <sheetName val="SCMN_SI_BSV31"/>
      <sheetName val="SCSS_SI_BSV31"/>
      <sheetName val="SFI_BSV31"/>
      <sheetName val="SNPS_SI_BSV31"/>
      <sheetName val="STEG_SI_BSV31"/>
      <sheetName val="STI_BSV31"/>
      <sheetName val="STTS_SI_BSV31"/>
      <sheetName val="SWMS_SI_BSV31"/>
      <sheetName val="CA_Comp_(Kembara)31"/>
      <sheetName val="1_LeadSchedule31"/>
      <sheetName val="O1-1CA_31"/>
      <sheetName val="15100_Prepayment31"/>
      <sheetName val="24100_Accr_Liab31"/>
      <sheetName val="R&amp;R_test31"/>
      <sheetName val="진행_DATA_(2)31"/>
      <sheetName val="Value_Analysis_-_Sheet_131"/>
      <sheetName val="ƒƒCƒ“‰æ–Ê__x005f_x005f_x005f_x005f_x005f29"/>
      <sheetName val="CæÊ__x005f_x005f_x005f_x005f_x005f29"/>
      <sheetName val="メイン画面__x005f_x005f_x005f_x005f_x005f_x005f_x00129"/>
      <sheetName val="GROUP_C28"/>
      <sheetName val="Sum_prob21"/>
      <sheetName val="tot_393N25"/>
      <sheetName val="Cost_centre_expenditure24"/>
      <sheetName val="393N_ONLY23"/>
      <sheetName val="140N_Part_Local_(SE)23"/>
      <sheetName val="Labul_0023"/>
      <sheetName val="BY_CATEGORY23"/>
      <sheetName val="Protected_Lists21"/>
      <sheetName val="中長計_XLS21"/>
      <sheetName val="BONUS_DB21"/>
      <sheetName val="167W_SOKAKU_Carry_Over_Prts21"/>
      <sheetName val="MUTASI_SCRAP21"/>
      <sheetName val="DFAS_FIX21"/>
      <sheetName val="kartu_mat21"/>
      <sheetName val="ASLI_(2)21"/>
      <sheetName val="GRAFIK_(2)21"/>
      <sheetName val="Productivity_Per_ManHour21"/>
      <sheetName val="6250_Vehicles21"/>
      <sheetName val="Trp__Name21"/>
      <sheetName val="Data_Base21"/>
      <sheetName val="Storage_Modules21"/>
      <sheetName val="Artikelübersicht_200921"/>
      <sheetName val="Artikelübersicht_201021"/>
      <sheetName val="6156_Vehicles21"/>
      <sheetName val="Plan_04-0521"/>
      <sheetName val="ƒƒCƒ“‰æ–Ê__x005f_x005f_x21"/>
      <sheetName val="CæÊ__x005f_x005f_x21"/>
      <sheetName val="メイン画面__x005f_x005f_x005f_x0015_21"/>
      <sheetName val="OEE__(2)79"/>
      <sheetName val="OEE_79"/>
      <sheetName val="dht_fix79"/>
      <sheetName val="Man_power79"/>
      <sheetName val="taruna_sheet79"/>
      <sheetName val="Calendar_200679"/>
      <sheetName val="06-11-07_selasa79"/>
      <sheetName val="data_editing79"/>
      <sheetName val="HRD_Salary79"/>
      <sheetName val="____80"/>
      <sheetName val="F-1_F-279"/>
      <sheetName val="MARCH_APRIL__0378"/>
      <sheetName val="Draft_Vehicle_Format78"/>
      <sheetName val="MASTER_78"/>
      <sheetName val="truck_capt78"/>
      <sheetName val="ocean_voyage78"/>
      <sheetName val="Nov_'0278"/>
      <sheetName val="Parts_list_(060411)78"/>
      <sheetName val="BD_&amp;_EH_(DATA)78"/>
      <sheetName val="Innova_List78"/>
      <sheetName val="LVC_31RB78"/>
      <sheetName val="Type_I75"/>
      <sheetName val="Unit_Price_9675"/>
      <sheetName val="progress_FC74"/>
      <sheetName val="OEM_sum74"/>
      <sheetName val="YTD_sales74"/>
      <sheetName val="GROUP_A75"/>
      <sheetName val="OTHERS_x62075"/>
      <sheetName val="Link_List_OPL73"/>
      <sheetName val="STATUS_FOLLOWUP64"/>
      <sheetName val="Total_Problem_WQC_201464"/>
      <sheetName val="base_data64"/>
      <sheetName val="U38x_labels64"/>
      <sheetName val="mstr_L161"/>
      <sheetName val="1_3a92est61"/>
      <sheetName val="Data_261"/>
      <sheetName val="MARCH-APRIL__0359"/>
      <sheetName val="Deffered_Charges_59"/>
      <sheetName val="Schedule_PM59"/>
      <sheetName val="Part_List59"/>
      <sheetName val="ECI_ChekSHeet59"/>
      <sheetName val="Remaining_LPVV59"/>
      <sheetName val="List_Monren59"/>
      <sheetName val="training_forklift59"/>
      <sheetName val="Part_List_Compare_Scan___Plan59"/>
      <sheetName val="MATRIKS_NILAI_AFTER59"/>
      <sheetName val="PPM_rev159"/>
      <sheetName val="Line_259"/>
      <sheetName val="Actual_YTD59"/>
      <sheetName val="Costs_Savings59"/>
      <sheetName val="Currency_Rate56"/>
      <sheetName val="SPECIAL_DR650A_(AUG_17)_(4)55"/>
      <sheetName val="Working_Plan55"/>
      <sheetName val="Inv__004355"/>
      <sheetName val="Inv__004455"/>
      <sheetName val="Inv__004555"/>
      <sheetName val="Inv__003955"/>
      <sheetName val="Inv__004255"/>
      <sheetName val="Inv__003855"/>
      <sheetName val="Inv__003355"/>
      <sheetName val="Inv__004655"/>
      <sheetName val="dongia_(2)55"/>
      <sheetName val="THPDMoi__(2)55"/>
      <sheetName val="t-h_HA_THE55"/>
      <sheetName val="DON_GIA55"/>
      <sheetName val="CHITIET_VL-NC55"/>
      <sheetName val="CHITIET_VL-NC-TT_-1p55"/>
      <sheetName val="TH_XL55"/>
      <sheetName val="CHITIET_VL-NC-TT-3p55"/>
      <sheetName val="Bia_TQT55"/>
      <sheetName val="TONGKE3p_55"/>
      <sheetName val="KPVC-BD_55"/>
      <sheetName val="Mutasi_Stock_D99BO53"/>
      <sheetName val="SALES_TRACKER_CIBITUNG_-_201547"/>
      <sheetName val="SALES_TRACKER_NON_CIBITUNG47"/>
      <sheetName val="Macro_46"/>
      <sheetName val="Seg_history_by_BT46"/>
      <sheetName val="HP_evol_by_seg46"/>
      <sheetName val="Financial_Highlights46"/>
      <sheetName val="Breakdown_KPI46"/>
      <sheetName val="Avensis+d_seg__in_&amp;_out_of_UK46"/>
      <sheetName val="ƒƒCƒ“‰æ–Ê__x005f_x0015__Op46"/>
      <sheetName val="CæÊ__x005f_x0015__Op46"/>
      <sheetName val="メイン画面__x005f_x0015__Op46"/>
      <sheetName val="Net_Price_Position_-_Sheet_146"/>
      <sheetName val="ƒƒCƒ“‰æ–Ê__x005f_x005f_x005f_x0015__Op46"/>
      <sheetName val="CæÊ__x005f_x005f_x005f_x0015__Op46"/>
      <sheetName val="メイン画面__x005f_x005f_x005f_x0015__Op46"/>
      <sheetName val="REKAP_OMZET_KAPAL46"/>
      <sheetName val="TL_Karawang_Yard46"/>
      <sheetName val="LINE_PALLET_BESI_1_(PATAN_A-B46"/>
      <sheetName val="WSS_PALLET_BESI_(PER_MESIN)46"/>
      <sheetName val="Master_MM44"/>
      <sheetName val="Part_List_For_Incomplete_LOT46"/>
      <sheetName val="Target380NX_46"/>
      <sheetName val="913L_Part_List44"/>
      <sheetName val="P_240"/>
      <sheetName val="PACK_SPEC_MAGELANG42"/>
      <sheetName val="393_N43"/>
      <sheetName val="_x000a__59"/>
      <sheetName val="__x000a_59"/>
      <sheetName val="KPI_Process42"/>
      <sheetName val="Sub_KPI_(2)42"/>
      <sheetName val="MAIN_KPI_42"/>
      <sheetName val="ORDER_M40"/>
      <sheetName val="ADJ_-_RATE38"/>
      <sheetName val="3__form_Countermeasure38"/>
      <sheetName val="List_kategori40"/>
      <sheetName val="__75"/>
      <sheetName val="__76"/>
      <sheetName val="CSM_with_CKD34"/>
      <sheetName val="Data_-_Sumatera34"/>
      <sheetName val="1195_B134"/>
      <sheetName val="ACT_-2005_Rear33"/>
      <sheetName val="Data_Costs33"/>
      <sheetName val="Control_Panel33"/>
      <sheetName val="3GP&amp;Ss_features33"/>
      <sheetName val="SNP_Lee_Fung_BSV33"/>
      <sheetName val="ASOTT_SI_BSV33"/>
      <sheetName val="CATL_SI_BSV33"/>
      <sheetName val="CSMF_SI_BSV33"/>
      <sheetName val="RHLT_SI_BSV33"/>
      <sheetName val="SCIL_SI_BSV33"/>
      <sheetName val="SCMN_SI_BSV33"/>
      <sheetName val="SCSS_SI_BSV33"/>
      <sheetName val="SFI_BSV33"/>
      <sheetName val="SNPS_SI_BSV33"/>
      <sheetName val="STEG_SI_BSV33"/>
      <sheetName val="STI_BSV33"/>
      <sheetName val="STTS_SI_BSV33"/>
      <sheetName val="SWMS_SI_BSV33"/>
      <sheetName val="CA_Comp_(Kembara)33"/>
      <sheetName val="1_LeadSchedule33"/>
      <sheetName val="O1-1CA_33"/>
      <sheetName val="15100_Prepayment33"/>
      <sheetName val="24100_Accr_Liab33"/>
      <sheetName val="R&amp;R_test33"/>
      <sheetName val="진행_DATA_(2)33"/>
      <sheetName val="Value_Analysis_-_Sheet_133"/>
      <sheetName val="ƒƒCƒ“‰æ–Ê__x005f_x005f_x005f_x005f_x005f31"/>
      <sheetName val="CæÊ__x005f_x005f_x005f_x005f_x005f31"/>
      <sheetName val="メイン画面__x005f_x005f_x005f_x005f_x005f_x005f_x00131"/>
      <sheetName val="GROUP_C30"/>
      <sheetName val="Sum_prob23"/>
      <sheetName val="tot_393N27"/>
      <sheetName val="Cost_centre_expenditure26"/>
      <sheetName val="393N_ONLY25"/>
      <sheetName val="140N_Part_Local_(SE)25"/>
      <sheetName val="Labul_0025"/>
      <sheetName val="BY_CATEGORY25"/>
      <sheetName val="Protected_Lists23"/>
      <sheetName val="中長計_XLS23"/>
      <sheetName val="BONUS_DB23"/>
      <sheetName val="167W_SOKAKU_Carry_Over_Prts23"/>
      <sheetName val="MUTASI_SCRAP23"/>
      <sheetName val="DFAS_FIX23"/>
      <sheetName val="kartu_mat23"/>
      <sheetName val="ASLI_(2)23"/>
      <sheetName val="GRAFIK_(2)23"/>
      <sheetName val="Productivity_Per_ManHour23"/>
      <sheetName val="6250_Vehicles23"/>
      <sheetName val="Trp__Name23"/>
      <sheetName val="Data_Base23"/>
      <sheetName val="Storage_Modules23"/>
      <sheetName val="Artikelübersicht_200923"/>
      <sheetName val="Artikelübersicht_201023"/>
      <sheetName val="6156_Vehicles23"/>
      <sheetName val="Plan_04-0523"/>
      <sheetName val="ƒƒCƒ“‰æ–Ê__x005f_x005f_x23"/>
      <sheetName val="CæÊ__x005f_x005f_x23"/>
      <sheetName val="メイン画面__x005f_x005f_x005f_x0015_23"/>
      <sheetName val="OEE__(2)81"/>
      <sheetName val="OEE_81"/>
      <sheetName val="dht_fix81"/>
      <sheetName val="Man_power81"/>
      <sheetName val="taruna_sheet81"/>
      <sheetName val="Calendar_200681"/>
      <sheetName val="06-11-07_selasa81"/>
      <sheetName val="data_editing81"/>
      <sheetName val="HRD_Salary81"/>
      <sheetName val="____82"/>
      <sheetName val="F-1_F-281"/>
      <sheetName val="MARCH_APRIL__0380"/>
      <sheetName val="Draft_Vehicle_Format80"/>
      <sheetName val="MASTER_80"/>
      <sheetName val="truck_capt80"/>
      <sheetName val="ocean_voyage80"/>
      <sheetName val="Nov_'0280"/>
      <sheetName val="Parts_list_(060411)80"/>
      <sheetName val="BD_&amp;_EH_(DATA)80"/>
      <sheetName val="Innova_List80"/>
      <sheetName val="LVC_31RB80"/>
      <sheetName val="Type_I77"/>
      <sheetName val="Unit_Price_9677"/>
      <sheetName val="progress_FC76"/>
      <sheetName val="OEM_sum76"/>
      <sheetName val="YTD_sales76"/>
      <sheetName val="GROUP_A77"/>
      <sheetName val="OTHERS_x62077"/>
      <sheetName val="Link_List_OPL75"/>
      <sheetName val="STATUS_FOLLOWUP66"/>
      <sheetName val="Total_Problem_WQC_201466"/>
      <sheetName val="base_data66"/>
      <sheetName val="U38x_labels66"/>
      <sheetName val="mstr_L163"/>
      <sheetName val="1_3a92est63"/>
      <sheetName val="Data_263"/>
      <sheetName val="MARCH-APRIL__0361"/>
      <sheetName val="Deffered_Charges_61"/>
      <sheetName val="Schedule_PM61"/>
      <sheetName val="Part_List61"/>
      <sheetName val="ECI_ChekSHeet61"/>
      <sheetName val="Remaining_LPVV61"/>
      <sheetName val="List_Monren61"/>
      <sheetName val="training_forklift61"/>
      <sheetName val="Part_List_Compare_Scan___Plan61"/>
      <sheetName val="MATRIKS_NILAI_AFTER61"/>
      <sheetName val="PPM_rev161"/>
      <sheetName val="Line_261"/>
      <sheetName val="Actual_YTD61"/>
      <sheetName val="Costs_Savings61"/>
      <sheetName val="Currency_Rate58"/>
      <sheetName val="SPECIAL_DR650A_(AUG_17)_(4)57"/>
      <sheetName val="Working_Plan57"/>
      <sheetName val="Inv__004357"/>
      <sheetName val="Inv__004457"/>
      <sheetName val="Inv__004557"/>
      <sheetName val="Inv__003957"/>
      <sheetName val="Inv__004257"/>
      <sheetName val="Inv__003857"/>
      <sheetName val="Inv__003357"/>
      <sheetName val="Inv__004657"/>
      <sheetName val="dongia_(2)57"/>
      <sheetName val="THPDMoi__(2)57"/>
      <sheetName val="t-h_HA_THE57"/>
      <sheetName val="DON_GIA57"/>
      <sheetName val="CHITIET_VL-NC57"/>
      <sheetName val="CHITIET_VL-NC-TT_-1p57"/>
      <sheetName val="TH_XL57"/>
      <sheetName val="CHITIET_VL-NC-TT-3p57"/>
      <sheetName val="Bia_TQT57"/>
      <sheetName val="TONGKE3p_57"/>
      <sheetName val="KPVC-BD_57"/>
      <sheetName val="Mutasi_Stock_D99BO55"/>
      <sheetName val="SALES_TRACKER_CIBITUNG_-_201549"/>
      <sheetName val="SALES_TRACKER_NON_CIBITUNG49"/>
      <sheetName val="Macro_48"/>
      <sheetName val="Seg_history_by_BT48"/>
      <sheetName val="HP_evol_by_seg48"/>
      <sheetName val="Financial_Highlights48"/>
      <sheetName val="Breakdown_KPI48"/>
      <sheetName val="Avensis+d_seg__in_&amp;_out_of_UK48"/>
      <sheetName val="ƒƒCƒ“‰æ–Ê__x005f_x0015__Op48"/>
      <sheetName val="CæÊ__x005f_x0015__Op48"/>
      <sheetName val="メイン画面__x005f_x0015__Op48"/>
      <sheetName val="Net_Price_Position_-_Sheet_148"/>
      <sheetName val="ƒƒCƒ“‰æ–Ê__x005f_x005f_x005f_x0015__Op48"/>
      <sheetName val="CæÊ__x005f_x005f_x005f_x0015__Op48"/>
      <sheetName val="メイン画面__x005f_x005f_x005f_x0015__Op48"/>
      <sheetName val="REKAP_OMZET_KAPAL48"/>
      <sheetName val="TL_Karawang_Yard48"/>
      <sheetName val="LINE_PALLET_BESI_1_(PATAN_A-B48"/>
      <sheetName val="WSS_PALLET_BESI_(PER_MESIN)48"/>
      <sheetName val="Master_MM46"/>
      <sheetName val="Part_List_For_Incomplete_LOT48"/>
      <sheetName val="Target380NX_48"/>
      <sheetName val="913L_Part_List46"/>
      <sheetName val="P_242"/>
      <sheetName val="PACK_SPEC_MAGELANG44"/>
      <sheetName val="393_N45"/>
      <sheetName val="_x000a__60"/>
      <sheetName val="__x000a_60"/>
      <sheetName val="KPI_Process44"/>
      <sheetName val="Sub_KPI_(2)44"/>
      <sheetName val="MAIN_KPI_44"/>
      <sheetName val="ORDER_M42"/>
      <sheetName val="ADJ_-_RATE40"/>
      <sheetName val="3__form_Countermeasure40"/>
      <sheetName val="List_kategori42"/>
      <sheetName val="__79"/>
      <sheetName val="__80"/>
      <sheetName val="CSM_with_CKD36"/>
      <sheetName val="Data_-_Sumatera36"/>
      <sheetName val="1195_B136"/>
      <sheetName val="ACT_-2005_Rear35"/>
      <sheetName val="Data_Costs35"/>
      <sheetName val="Control_Panel35"/>
      <sheetName val="3GP&amp;Ss_features35"/>
      <sheetName val="SNP_Lee_Fung_BSV35"/>
      <sheetName val="ASOTT_SI_BSV35"/>
      <sheetName val="CATL_SI_BSV35"/>
      <sheetName val="CSMF_SI_BSV35"/>
      <sheetName val="RHLT_SI_BSV35"/>
      <sheetName val="SCIL_SI_BSV35"/>
      <sheetName val="SCMN_SI_BSV35"/>
      <sheetName val="SCSS_SI_BSV35"/>
      <sheetName val="SFI_BSV35"/>
      <sheetName val="SNPS_SI_BSV35"/>
      <sheetName val="STEG_SI_BSV35"/>
      <sheetName val="STI_BSV35"/>
      <sheetName val="STTS_SI_BSV35"/>
      <sheetName val="SWMS_SI_BSV35"/>
      <sheetName val="CA_Comp_(Kembara)35"/>
      <sheetName val="1_LeadSchedule35"/>
      <sheetName val="O1-1CA_35"/>
      <sheetName val="15100_Prepayment35"/>
      <sheetName val="24100_Accr_Liab35"/>
      <sheetName val="R&amp;R_test35"/>
      <sheetName val="진행_DATA_(2)35"/>
      <sheetName val="Value_Analysis_-_Sheet_135"/>
      <sheetName val="ƒƒCƒ“‰æ–Ê__x005f_x005f_x005f_x005f_x005f33"/>
      <sheetName val="CæÊ__x005f_x005f_x005f_x005f_x005f33"/>
      <sheetName val="メイン画面__x005f_x005f_x005f_x005f_x005f_x005f_x00133"/>
      <sheetName val="GROUP_C32"/>
      <sheetName val="Sum_prob25"/>
      <sheetName val="tot_393N29"/>
      <sheetName val="Cost_centre_expenditure28"/>
      <sheetName val="393N_ONLY27"/>
      <sheetName val="140N_Part_Local_(SE)27"/>
      <sheetName val="Labul_0027"/>
      <sheetName val="BY_CATEGORY27"/>
      <sheetName val="Protected_Lists25"/>
      <sheetName val="中長計_XLS25"/>
      <sheetName val="BONUS_DB25"/>
      <sheetName val="167W_SOKAKU_Carry_Over_Prts25"/>
      <sheetName val="MUTASI_SCRAP25"/>
      <sheetName val="DFAS_FIX25"/>
      <sheetName val="kartu_mat25"/>
      <sheetName val="ASLI_(2)25"/>
      <sheetName val="GRAFIK_(2)25"/>
      <sheetName val="Productivity_Per_ManHour25"/>
      <sheetName val="6250_Vehicles25"/>
      <sheetName val="Trp__Name25"/>
      <sheetName val="Data_Base25"/>
      <sheetName val="Storage_Modules25"/>
      <sheetName val="Artikelübersicht_200925"/>
      <sheetName val="Artikelübersicht_201025"/>
      <sheetName val="6156_Vehicles25"/>
      <sheetName val="Plan_04-0525"/>
      <sheetName val="ƒƒCƒ“‰æ–Ê__x005f_x005f_x25"/>
      <sheetName val="CæÊ__x005f_x005f_x25"/>
      <sheetName val="メイン画面__x005f_x005f_x005f_x0015_25"/>
      <sheetName val="_x000a__57"/>
      <sheetName val="__x000a_57"/>
      <sheetName val="_x000a__56"/>
      <sheetName val="__x000a_56"/>
      <sheetName val="OEE__(2)80"/>
      <sheetName val="OEE_80"/>
      <sheetName val="dht_fix80"/>
      <sheetName val="Man_power80"/>
      <sheetName val="taruna_sheet80"/>
      <sheetName val="Calendar_200680"/>
      <sheetName val="06-11-07_selasa80"/>
      <sheetName val="data_editing80"/>
      <sheetName val="HRD_Salary80"/>
      <sheetName val="____81"/>
      <sheetName val="F-1_F-280"/>
      <sheetName val="MARCH_APRIL__0379"/>
      <sheetName val="Draft_Vehicle_Format79"/>
      <sheetName val="MASTER_79"/>
      <sheetName val="truck_capt79"/>
      <sheetName val="ocean_voyage79"/>
      <sheetName val="Nov_'0279"/>
      <sheetName val="Parts_list_(060411)79"/>
      <sheetName val="BD_&amp;_EH_(DATA)79"/>
      <sheetName val="Innova_List79"/>
      <sheetName val="LVC_31RB79"/>
      <sheetName val="Type_I76"/>
      <sheetName val="Unit_Price_9676"/>
      <sheetName val="progress_FC75"/>
      <sheetName val="OEM_sum75"/>
      <sheetName val="YTD_sales75"/>
      <sheetName val="GROUP_A76"/>
      <sheetName val="OTHERS_x62076"/>
      <sheetName val="Link_List_OPL74"/>
      <sheetName val="STATUS_FOLLOWUP65"/>
      <sheetName val="Total_Problem_WQC_201465"/>
      <sheetName val="base_data65"/>
      <sheetName val="U38x_labels65"/>
      <sheetName val="mstr_L162"/>
      <sheetName val="1_3a92est62"/>
      <sheetName val="Data_262"/>
      <sheetName val="MARCH-APRIL__0360"/>
      <sheetName val="Deffered_Charges_60"/>
      <sheetName val="Schedule_PM60"/>
      <sheetName val="Part_List60"/>
      <sheetName val="ECI_ChekSHeet60"/>
      <sheetName val="Remaining_LPVV60"/>
      <sheetName val="List_Monren60"/>
      <sheetName val="training_forklift60"/>
      <sheetName val="Part_List_Compare_Scan___Plan60"/>
      <sheetName val="MATRIKS_NILAI_AFTER60"/>
      <sheetName val="PPM_rev160"/>
      <sheetName val="Line_260"/>
      <sheetName val="Actual_YTD60"/>
      <sheetName val="Costs_Savings60"/>
      <sheetName val="Currency_Rate57"/>
      <sheetName val="SPECIAL_DR650A_(AUG_17)_(4)56"/>
      <sheetName val="Working_Plan56"/>
      <sheetName val="Inv__004356"/>
      <sheetName val="Inv__004456"/>
      <sheetName val="Inv__004556"/>
      <sheetName val="Inv__003956"/>
      <sheetName val="Inv__004256"/>
      <sheetName val="Inv__003856"/>
      <sheetName val="Inv__003356"/>
      <sheetName val="Inv__004656"/>
      <sheetName val="dongia_(2)56"/>
      <sheetName val="THPDMoi__(2)56"/>
      <sheetName val="t-h_HA_THE56"/>
      <sheetName val="DON_GIA56"/>
      <sheetName val="CHITIET_VL-NC56"/>
      <sheetName val="CHITIET_VL-NC-TT_-1p56"/>
      <sheetName val="TH_XL56"/>
      <sheetName val="CHITIET_VL-NC-TT-3p56"/>
      <sheetName val="Bia_TQT56"/>
      <sheetName val="TONGKE3p_56"/>
      <sheetName val="KPVC-BD_56"/>
      <sheetName val="Mutasi_Stock_D99BO54"/>
      <sheetName val="SALES_TRACKER_CIBITUNG_-_201548"/>
      <sheetName val="SALES_TRACKER_NON_CIBITUNG48"/>
      <sheetName val="Macro_47"/>
      <sheetName val="Seg_history_by_BT47"/>
      <sheetName val="HP_evol_by_seg47"/>
      <sheetName val="Financial_Highlights47"/>
      <sheetName val="Breakdown_KPI47"/>
      <sheetName val="Avensis+d_seg__in_&amp;_out_of_UK47"/>
      <sheetName val="ƒƒCƒ“‰æ–Ê__x005f_x0015__Op47"/>
      <sheetName val="CæÊ__x005f_x0015__Op47"/>
      <sheetName val="メイン画面__x005f_x0015__Op47"/>
      <sheetName val="Net_Price_Position_-_Sheet_147"/>
      <sheetName val="ƒƒCƒ“‰æ–Ê__x005f_x005f_x005f_x0015__Op47"/>
      <sheetName val="CæÊ__x005f_x005f_x005f_x0015__Op47"/>
      <sheetName val="メイン画面__x005f_x005f_x005f_x0015__Op47"/>
      <sheetName val="REKAP_OMZET_KAPAL47"/>
      <sheetName val="TL_Karawang_Yard47"/>
      <sheetName val="LINE_PALLET_BESI_1_(PATAN_A-B47"/>
      <sheetName val="WSS_PALLET_BESI_(PER_MESIN)47"/>
      <sheetName val="Master_MM45"/>
      <sheetName val="Part_List_For_Incomplete_LOT47"/>
      <sheetName val="Target380NX_47"/>
      <sheetName val="913L_Part_List45"/>
      <sheetName val="P_241"/>
      <sheetName val="PACK_SPEC_MAGELANG43"/>
      <sheetName val="393_N44"/>
      <sheetName val="KPI_Process43"/>
      <sheetName val="Sub_KPI_(2)43"/>
      <sheetName val="MAIN_KPI_43"/>
      <sheetName val="ORDER_M41"/>
      <sheetName val="ADJ_-_RATE39"/>
      <sheetName val="3__form_Countermeasure39"/>
      <sheetName val="List_kategori41"/>
      <sheetName val="_x000a__58"/>
      <sheetName val="__x000a_58"/>
      <sheetName val="__77"/>
      <sheetName val="__78"/>
      <sheetName val="CSM_with_CKD35"/>
      <sheetName val="Data_-_Sumatera35"/>
      <sheetName val="1195_B135"/>
      <sheetName val="ACT_-2005_Rear34"/>
      <sheetName val="Data_Costs34"/>
      <sheetName val="Control_Panel34"/>
      <sheetName val="3GP&amp;Ss_features34"/>
      <sheetName val="SNP_Lee_Fung_BSV34"/>
      <sheetName val="ASOTT_SI_BSV34"/>
      <sheetName val="CATL_SI_BSV34"/>
      <sheetName val="CSMF_SI_BSV34"/>
      <sheetName val="RHLT_SI_BSV34"/>
      <sheetName val="SCIL_SI_BSV34"/>
      <sheetName val="SCMN_SI_BSV34"/>
      <sheetName val="SCSS_SI_BSV34"/>
      <sheetName val="SFI_BSV34"/>
      <sheetName val="SNPS_SI_BSV34"/>
      <sheetName val="STEG_SI_BSV34"/>
      <sheetName val="STI_BSV34"/>
      <sheetName val="STTS_SI_BSV34"/>
      <sheetName val="SWMS_SI_BSV34"/>
      <sheetName val="CA_Comp_(Kembara)34"/>
      <sheetName val="1_LeadSchedule34"/>
      <sheetName val="O1-1CA_34"/>
      <sheetName val="15100_Prepayment34"/>
      <sheetName val="24100_Accr_Liab34"/>
      <sheetName val="R&amp;R_test34"/>
      <sheetName val="진행_DATA_(2)34"/>
      <sheetName val="Value_Analysis_-_Sheet_134"/>
      <sheetName val="ƒƒCƒ“‰æ–Ê__x005f_x005f_x005f_x005f_x005f32"/>
      <sheetName val="CæÊ__x005f_x005f_x005f_x005f_x005f32"/>
      <sheetName val="メイン画面__x005f_x005f_x005f_x005f_x005f_x005f_x00132"/>
      <sheetName val="GROUP_C31"/>
      <sheetName val="Sum_prob24"/>
      <sheetName val="tot_393N28"/>
      <sheetName val="Cost_centre_expenditure27"/>
      <sheetName val="393N_ONLY26"/>
      <sheetName val="140N_Part_Local_(SE)26"/>
      <sheetName val="Labul_0026"/>
      <sheetName val="BY_CATEGORY26"/>
      <sheetName val="Protected_Lists24"/>
      <sheetName val="中長計_XLS24"/>
      <sheetName val="BONUS_DB24"/>
      <sheetName val="167W_SOKAKU_Carry_Over_Prts24"/>
      <sheetName val="MUTASI_SCRAP24"/>
      <sheetName val="DFAS_FIX24"/>
      <sheetName val="kartu_mat24"/>
      <sheetName val="ASLI_(2)24"/>
      <sheetName val="GRAFIK_(2)24"/>
      <sheetName val="Productivity_Per_ManHour24"/>
      <sheetName val="6250_Vehicles24"/>
      <sheetName val="Trp__Name24"/>
      <sheetName val="Data_Base24"/>
      <sheetName val="Storage_Modules24"/>
      <sheetName val="Artikelübersicht_200924"/>
      <sheetName val="Artikelübersicht_201024"/>
      <sheetName val="6156_Vehicles24"/>
      <sheetName val="Plan_04-0524"/>
      <sheetName val="ƒƒCƒ“‰æ–Ê__x005f_x005f_x24"/>
      <sheetName val="CæÊ__x005f_x005f_x24"/>
      <sheetName val="メイン画面__x005f_x005f_x005f_x0015_24"/>
      <sheetName val="OEE__(2)82"/>
      <sheetName val="OEE_82"/>
      <sheetName val="dht_fix82"/>
      <sheetName val="Man_power82"/>
      <sheetName val="taruna_sheet82"/>
      <sheetName val="Calendar_200682"/>
      <sheetName val="06-11-07_selasa82"/>
      <sheetName val="data_editing82"/>
      <sheetName val="HRD_Salary82"/>
      <sheetName val="____83"/>
      <sheetName val="F-1_F-282"/>
      <sheetName val="MARCH_APRIL__0381"/>
      <sheetName val="Draft_Vehicle_Format81"/>
      <sheetName val="MASTER_81"/>
      <sheetName val="truck_capt81"/>
      <sheetName val="ocean_voyage81"/>
      <sheetName val="Nov_'0281"/>
      <sheetName val="Parts_list_(060411)81"/>
      <sheetName val="BD_&amp;_EH_(DATA)81"/>
      <sheetName val="Innova_List81"/>
      <sheetName val="LVC_31RB81"/>
      <sheetName val="Type_I78"/>
      <sheetName val="Unit_Price_9678"/>
      <sheetName val="progress_FC77"/>
      <sheetName val="OEM_sum77"/>
      <sheetName val="YTD_sales77"/>
      <sheetName val="GROUP_A78"/>
      <sheetName val="OTHERS_x62078"/>
      <sheetName val="Link_List_OPL76"/>
      <sheetName val="STATUS_FOLLOWUP67"/>
      <sheetName val="Total_Problem_WQC_201467"/>
      <sheetName val="base_data67"/>
      <sheetName val="U38x_labels67"/>
      <sheetName val="mstr_L164"/>
      <sheetName val="1_3a92est64"/>
      <sheetName val="Data_264"/>
      <sheetName val="MARCH-APRIL__0362"/>
      <sheetName val="Deffered_Charges_62"/>
      <sheetName val="Schedule_PM62"/>
      <sheetName val="Part_List62"/>
      <sheetName val="ECI_ChekSHeet62"/>
      <sheetName val="Remaining_LPVV62"/>
      <sheetName val="List_Monren62"/>
      <sheetName val="training_forklift62"/>
      <sheetName val="Part_List_Compare_Scan___Plan62"/>
      <sheetName val="MATRIKS_NILAI_AFTER62"/>
      <sheetName val="PPM_rev162"/>
      <sheetName val="Line_262"/>
      <sheetName val="Actual_YTD62"/>
      <sheetName val="Costs_Savings62"/>
      <sheetName val="Currency_Rate59"/>
      <sheetName val="SPECIAL_DR650A_(AUG_17)_(4)58"/>
      <sheetName val="Working_Plan58"/>
      <sheetName val="Inv__004358"/>
      <sheetName val="Inv__004458"/>
      <sheetName val="Inv__004558"/>
      <sheetName val="Inv__003958"/>
      <sheetName val="Inv__004258"/>
      <sheetName val="Inv__003858"/>
      <sheetName val="Inv__003358"/>
      <sheetName val="Inv__004658"/>
      <sheetName val="dongia_(2)58"/>
      <sheetName val="THPDMoi__(2)58"/>
      <sheetName val="t-h_HA_THE58"/>
      <sheetName val="DON_GIA58"/>
      <sheetName val="CHITIET_VL-NC58"/>
      <sheetName val="CHITIET_VL-NC-TT_-1p58"/>
      <sheetName val="TH_XL58"/>
      <sheetName val="CHITIET_VL-NC-TT-3p58"/>
      <sheetName val="Bia_TQT58"/>
      <sheetName val="TONGKE3p_58"/>
      <sheetName val="KPVC-BD_58"/>
      <sheetName val="Mutasi_Stock_D99BO56"/>
      <sheetName val="SALES_TRACKER_CIBITUNG_-_201550"/>
      <sheetName val="SALES_TRACKER_NON_CIBITUNG50"/>
      <sheetName val="Macro_49"/>
      <sheetName val="Seg_history_by_BT49"/>
      <sheetName val="HP_evol_by_seg49"/>
      <sheetName val="Financial_Highlights49"/>
      <sheetName val="Breakdown_KPI49"/>
      <sheetName val="Avensis+d_seg__in_&amp;_out_of_UK49"/>
      <sheetName val="ƒƒCƒ“‰æ–Ê__x005f_x0015__Op49"/>
      <sheetName val="CæÊ__x005f_x0015__Op49"/>
      <sheetName val="メイン画面__x005f_x0015__Op49"/>
      <sheetName val="Net_Price_Position_-_Sheet_149"/>
      <sheetName val="ƒƒCƒ“‰æ–Ê__x005f_x005f_x005f_x0015__Op49"/>
      <sheetName val="CæÊ__x005f_x005f_x005f_x0015__Op49"/>
      <sheetName val="メイン画面__x005f_x005f_x005f_x0015__Op49"/>
      <sheetName val="REKAP_OMZET_KAPAL49"/>
      <sheetName val="TL_Karawang_Yard49"/>
      <sheetName val="LINE_PALLET_BESI_1_(PATAN_A-B49"/>
      <sheetName val="WSS_PALLET_BESI_(PER_MESIN)49"/>
      <sheetName val="Master_MM47"/>
      <sheetName val="Part_List_For_Incomplete_LOT49"/>
      <sheetName val="Target380NX_49"/>
      <sheetName val="913L_Part_List47"/>
      <sheetName val="P_243"/>
      <sheetName val="PACK_SPEC_MAGELANG45"/>
      <sheetName val="393_N46"/>
      <sheetName val="_x000a__61"/>
      <sheetName val="__x000a_61"/>
      <sheetName val="KPI_Process45"/>
      <sheetName val="Sub_KPI_(2)45"/>
      <sheetName val="MAIN_KPI_45"/>
      <sheetName val="ORDER_M43"/>
      <sheetName val="ADJ_-_RATE41"/>
      <sheetName val="3__form_Countermeasure41"/>
      <sheetName val="List_kategori43"/>
      <sheetName val="__81"/>
      <sheetName val="__82"/>
      <sheetName val="CSM_with_CKD37"/>
      <sheetName val="Data_-_Sumatera37"/>
      <sheetName val="1195_B137"/>
      <sheetName val="ACT_-2005_Rear36"/>
      <sheetName val="Data_Costs36"/>
      <sheetName val="Control_Panel36"/>
      <sheetName val="3GP&amp;Ss_features36"/>
      <sheetName val="SNP_Lee_Fung_BSV36"/>
      <sheetName val="ASOTT_SI_BSV36"/>
      <sheetName val="CATL_SI_BSV36"/>
      <sheetName val="CSMF_SI_BSV36"/>
      <sheetName val="RHLT_SI_BSV36"/>
      <sheetName val="SCIL_SI_BSV36"/>
      <sheetName val="SCMN_SI_BSV36"/>
      <sheetName val="SCSS_SI_BSV36"/>
      <sheetName val="SFI_BSV36"/>
      <sheetName val="SNPS_SI_BSV36"/>
      <sheetName val="STEG_SI_BSV36"/>
      <sheetName val="STI_BSV36"/>
      <sheetName val="STTS_SI_BSV36"/>
      <sheetName val="SWMS_SI_BSV36"/>
      <sheetName val="CA_Comp_(Kembara)36"/>
      <sheetName val="1_LeadSchedule36"/>
      <sheetName val="O1-1CA_36"/>
      <sheetName val="15100_Prepayment36"/>
      <sheetName val="24100_Accr_Liab36"/>
      <sheetName val="R&amp;R_test36"/>
      <sheetName val="진행_DATA_(2)36"/>
      <sheetName val="Value_Analysis_-_Sheet_136"/>
      <sheetName val="ƒƒCƒ“‰æ–Ê__x005f_x005f_x005f_x005f_x005f34"/>
      <sheetName val="CæÊ__x005f_x005f_x005f_x005f_x005f34"/>
      <sheetName val="メイン画面__x005f_x005f_x005f_x005f_x005f_x005f_x00134"/>
      <sheetName val="GROUP_C33"/>
      <sheetName val="Sum_prob26"/>
      <sheetName val="tot_393N30"/>
      <sheetName val="Cost_centre_expenditure29"/>
      <sheetName val="393N_ONLY28"/>
      <sheetName val="140N_Part_Local_(SE)28"/>
      <sheetName val="Labul_0028"/>
      <sheetName val="BY_CATEGORY28"/>
      <sheetName val="Protected_Lists26"/>
      <sheetName val="中長計_XLS26"/>
      <sheetName val="BONUS_DB26"/>
      <sheetName val="167W_SOKAKU_Carry_Over_Prts26"/>
      <sheetName val="MUTASI_SCRAP26"/>
      <sheetName val="DFAS_FIX26"/>
      <sheetName val="kartu_mat26"/>
      <sheetName val="ASLI_(2)26"/>
      <sheetName val="GRAFIK_(2)26"/>
      <sheetName val="Productivity_Per_ManHour26"/>
      <sheetName val="6250_Vehicles26"/>
      <sheetName val="Trp__Name26"/>
      <sheetName val="Data_Base26"/>
      <sheetName val="Storage_Modules26"/>
      <sheetName val="Artikelübersicht_200926"/>
      <sheetName val="Artikelübersicht_201026"/>
      <sheetName val="6156_Vehicles26"/>
      <sheetName val="Plan_04-0526"/>
      <sheetName val="ƒƒCƒ“‰æ–Ê__x005f_x005f_x26"/>
      <sheetName val="CæÊ__x005f_x005f_x26"/>
      <sheetName val="メイン画面__x005f_x005f_x005f_x0015_26"/>
      <sheetName val="OEE__(2)83"/>
      <sheetName val="OEE_83"/>
      <sheetName val="dht_fix83"/>
      <sheetName val="Man_power83"/>
      <sheetName val="taruna_sheet83"/>
      <sheetName val="Calendar_200683"/>
      <sheetName val="06-11-07_selasa83"/>
      <sheetName val="data_editing83"/>
      <sheetName val="HRD_Salary83"/>
      <sheetName val="____84"/>
      <sheetName val="F-1_F-283"/>
      <sheetName val="MARCH_APRIL__0382"/>
      <sheetName val="Draft_Vehicle_Format82"/>
      <sheetName val="MASTER_82"/>
      <sheetName val="truck_capt82"/>
      <sheetName val="ocean_voyage82"/>
      <sheetName val="Nov_'0282"/>
      <sheetName val="Parts_list_(060411)82"/>
      <sheetName val="BD_&amp;_EH_(DATA)82"/>
      <sheetName val="Innova_List82"/>
      <sheetName val="LVC_31RB82"/>
      <sheetName val="Type_I79"/>
      <sheetName val="Unit_Price_9679"/>
      <sheetName val="progress_FC78"/>
      <sheetName val="OEM_sum78"/>
      <sheetName val="YTD_sales78"/>
      <sheetName val="GROUP_A79"/>
      <sheetName val="OTHERS_x62079"/>
      <sheetName val="Link_List_OPL77"/>
      <sheetName val="STATUS_FOLLOWUP68"/>
      <sheetName val="Total_Problem_WQC_201468"/>
      <sheetName val="base_data68"/>
      <sheetName val="U38x_labels68"/>
      <sheetName val="mstr_L165"/>
      <sheetName val="1_3a92est65"/>
      <sheetName val="Data_265"/>
      <sheetName val="MARCH-APRIL__0363"/>
      <sheetName val="Deffered_Charges_63"/>
      <sheetName val="Schedule_PM63"/>
      <sheetName val="Part_List63"/>
      <sheetName val="ECI_ChekSHeet63"/>
      <sheetName val="Remaining_LPVV63"/>
      <sheetName val="List_Monren63"/>
      <sheetName val="training_forklift63"/>
      <sheetName val="Part_List_Compare_Scan___Plan63"/>
      <sheetName val="MATRIKS_NILAI_AFTER63"/>
      <sheetName val="PPM_rev163"/>
      <sheetName val="Line_263"/>
      <sheetName val="Actual_YTD63"/>
      <sheetName val="Costs_Savings63"/>
      <sheetName val="Currency_Rate60"/>
      <sheetName val="SPECIAL_DR650A_(AUG_17)_(4)59"/>
      <sheetName val="Working_Plan59"/>
      <sheetName val="Inv__004359"/>
      <sheetName val="Inv__004459"/>
      <sheetName val="Inv__004559"/>
      <sheetName val="Inv__003959"/>
      <sheetName val="Inv__004259"/>
      <sheetName val="Inv__003859"/>
      <sheetName val="Inv__003359"/>
      <sheetName val="Inv__004659"/>
      <sheetName val="dongia_(2)59"/>
      <sheetName val="THPDMoi__(2)59"/>
      <sheetName val="t-h_HA_THE59"/>
      <sheetName val="DON_GIA59"/>
      <sheetName val="CHITIET_VL-NC59"/>
      <sheetName val="CHITIET_VL-NC-TT_-1p59"/>
      <sheetName val="TH_XL59"/>
      <sheetName val="CHITIET_VL-NC-TT-3p59"/>
      <sheetName val="Bia_TQT59"/>
      <sheetName val="TONGKE3p_59"/>
      <sheetName val="KPVC-BD_59"/>
      <sheetName val="Mutasi_Stock_D99BO57"/>
      <sheetName val="SALES_TRACKER_CIBITUNG_-_201551"/>
      <sheetName val="SALES_TRACKER_NON_CIBITUNG51"/>
      <sheetName val="Macro_50"/>
      <sheetName val="Seg_history_by_BT50"/>
      <sheetName val="HP_evol_by_seg50"/>
      <sheetName val="Financial_Highlights50"/>
      <sheetName val="Breakdown_KPI50"/>
      <sheetName val="Avensis+d_seg__in_&amp;_out_of_UK50"/>
      <sheetName val="ƒƒCƒ“‰æ–Ê__x005f_x0015__Op50"/>
      <sheetName val="CæÊ__x005f_x0015__Op50"/>
      <sheetName val="メイン画面__x005f_x0015__Op50"/>
      <sheetName val="Net_Price_Position_-_Sheet_150"/>
      <sheetName val="ƒƒCƒ“‰æ–Ê__x005f_x005f_x005f_x0015__Op50"/>
      <sheetName val="CæÊ__x005f_x005f_x005f_x0015__Op50"/>
      <sheetName val="メイン画面__x005f_x005f_x005f_x0015__Op50"/>
      <sheetName val="REKAP_OMZET_KAPAL50"/>
      <sheetName val="TL_Karawang_Yard50"/>
      <sheetName val="LINE_PALLET_BESI_1_(PATAN_A-B50"/>
      <sheetName val="WSS_PALLET_BESI_(PER_MESIN)50"/>
      <sheetName val="Master_MM48"/>
      <sheetName val="Part_List_For_Incomplete_LOT50"/>
      <sheetName val="Target380NX_50"/>
      <sheetName val="913L_Part_List48"/>
      <sheetName val="P_244"/>
      <sheetName val="PACK_SPEC_MAGELANG46"/>
      <sheetName val="393_N47"/>
      <sheetName val="_x000a__62"/>
      <sheetName val="__x000a_62"/>
      <sheetName val="KPI_Process46"/>
      <sheetName val="Sub_KPI_(2)46"/>
      <sheetName val="MAIN_KPI_46"/>
      <sheetName val="ORDER_M44"/>
      <sheetName val="ADJ_-_RATE42"/>
      <sheetName val="3__form_Countermeasure42"/>
      <sheetName val="List_kategori44"/>
      <sheetName val="__83"/>
      <sheetName val="__84"/>
      <sheetName val="CSM_with_CKD38"/>
      <sheetName val="Data_-_Sumatera38"/>
      <sheetName val="1195_B138"/>
      <sheetName val="ACT_-2005_Rear37"/>
      <sheetName val="Data_Costs37"/>
      <sheetName val="Control_Panel37"/>
      <sheetName val="3GP&amp;Ss_features37"/>
      <sheetName val="SNP_Lee_Fung_BSV37"/>
      <sheetName val="ASOTT_SI_BSV37"/>
      <sheetName val="CATL_SI_BSV37"/>
      <sheetName val="CSMF_SI_BSV37"/>
      <sheetName val="RHLT_SI_BSV37"/>
      <sheetName val="SCIL_SI_BSV37"/>
      <sheetName val="SCMN_SI_BSV37"/>
      <sheetName val="SCSS_SI_BSV37"/>
      <sheetName val="SFI_BSV37"/>
      <sheetName val="SNPS_SI_BSV37"/>
      <sheetName val="STEG_SI_BSV37"/>
      <sheetName val="STI_BSV37"/>
      <sheetName val="STTS_SI_BSV37"/>
      <sheetName val="SWMS_SI_BSV37"/>
      <sheetName val="CA_Comp_(Kembara)37"/>
      <sheetName val="1_LeadSchedule37"/>
      <sheetName val="O1-1CA_37"/>
      <sheetName val="15100_Prepayment37"/>
      <sheetName val="24100_Accr_Liab37"/>
      <sheetName val="R&amp;R_test37"/>
      <sheetName val="진행_DATA_(2)37"/>
      <sheetName val="Value_Analysis_-_Sheet_137"/>
      <sheetName val="ƒƒCƒ“‰æ–Ê__x005f_x005f_x005f_x005f_x005f35"/>
      <sheetName val="CæÊ__x005f_x005f_x005f_x005f_x005f35"/>
      <sheetName val="メイン画面__x005f_x005f_x005f_x005f_x005f_x005f_x00135"/>
      <sheetName val="GROUP_C34"/>
      <sheetName val="Sum_prob27"/>
      <sheetName val="tot_393N31"/>
      <sheetName val="Cost_centre_expenditure30"/>
      <sheetName val="393N_ONLY29"/>
      <sheetName val="140N_Part_Local_(SE)29"/>
      <sheetName val="Labul_0029"/>
      <sheetName val="BY_CATEGORY29"/>
      <sheetName val="Protected_Lists27"/>
      <sheetName val="中長計_XLS27"/>
      <sheetName val="BONUS_DB27"/>
      <sheetName val="167W_SOKAKU_Carry_Over_Prts27"/>
      <sheetName val="MUTASI_SCRAP27"/>
      <sheetName val="DFAS_FIX27"/>
      <sheetName val="kartu_mat27"/>
      <sheetName val="ASLI_(2)27"/>
      <sheetName val="GRAFIK_(2)27"/>
      <sheetName val="Productivity_Per_ManHour27"/>
      <sheetName val="6250_Vehicles27"/>
      <sheetName val="Trp__Name27"/>
      <sheetName val="Data_Base27"/>
      <sheetName val="Storage_Modules27"/>
      <sheetName val="Artikelübersicht_200927"/>
      <sheetName val="Artikelübersicht_201027"/>
      <sheetName val="6156_Vehicles27"/>
      <sheetName val="Plan_04-0527"/>
      <sheetName val="ƒƒCƒ“‰æ–Ê__x005f_x005f_x27"/>
      <sheetName val="CæÊ__x005f_x005f_x27"/>
      <sheetName val="メイン画面__x005f_x005f_x005f_x0015_27"/>
      <sheetName val="_x000a__74"/>
      <sheetName val="__x000a_74"/>
      <sheetName val="_x000a__65"/>
      <sheetName val="__x000a_65"/>
      <sheetName val="OEE__(2)87"/>
      <sheetName val="OEE_87"/>
      <sheetName val="dht_fix87"/>
      <sheetName val="Man_power87"/>
      <sheetName val="taruna_sheet87"/>
      <sheetName val="Calendar_200687"/>
      <sheetName val="06-11-07_selasa87"/>
      <sheetName val="data_editing87"/>
      <sheetName val="HRD_Salary87"/>
      <sheetName val="____88"/>
      <sheetName val="F-1_F-287"/>
      <sheetName val="MARCH_APRIL__0386"/>
      <sheetName val="Draft_Vehicle_Format86"/>
      <sheetName val="MASTER_86"/>
      <sheetName val="truck_capt86"/>
      <sheetName val="ocean_voyage86"/>
      <sheetName val="Nov_'0286"/>
      <sheetName val="Parts_list_(060411)86"/>
      <sheetName val="BD_&amp;_EH_(DATA)86"/>
      <sheetName val="Innova_List86"/>
      <sheetName val="LVC_31RB86"/>
      <sheetName val="Type_I83"/>
      <sheetName val="Unit_Price_9683"/>
      <sheetName val="progress_FC82"/>
      <sheetName val="OEM_sum82"/>
      <sheetName val="YTD_sales82"/>
      <sheetName val="GROUP_A83"/>
      <sheetName val="OTHERS_x62083"/>
      <sheetName val="Link_List_OPL81"/>
      <sheetName val="STATUS_FOLLOWUP72"/>
      <sheetName val="Total_Problem_WQC_201472"/>
      <sheetName val="base_data72"/>
      <sheetName val="U38x_labels72"/>
      <sheetName val="mstr_L169"/>
      <sheetName val="1_3a92est69"/>
      <sheetName val="Data_269"/>
      <sheetName val="MARCH-APRIL__0367"/>
      <sheetName val="Deffered_Charges_67"/>
      <sheetName val="Schedule_PM67"/>
      <sheetName val="Part_List67"/>
      <sheetName val="ECI_ChekSHeet67"/>
      <sheetName val="Remaining_LPVV67"/>
      <sheetName val="List_Monren67"/>
      <sheetName val="training_forklift67"/>
      <sheetName val="Part_List_Compare_Scan___Plan67"/>
      <sheetName val="MATRIKS_NILAI_AFTER67"/>
      <sheetName val="PPM_rev167"/>
      <sheetName val="Line_267"/>
      <sheetName val="Actual_YTD67"/>
      <sheetName val="Costs_Savings67"/>
      <sheetName val="Currency_Rate64"/>
      <sheetName val="SPECIAL_DR650A_(AUG_17)_(4)63"/>
      <sheetName val="Working_Plan63"/>
      <sheetName val="Inv__004363"/>
      <sheetName val="Inv__004463"/>
      <sheetName val="Inv__004563"/>
      <sheetName val="Inv__003963"/>
      <sheetName val="Inv__004263"/>
      <sheetName val="Inv__003863"/>
      <sheetName val="Inv__003363"/>
      <sheetName val="Inv__004663"/>
      <sheetName val="dongia_(2)63"/>
      <sheetName val="THPDMoi__(2)63"/>
      <sheetName val="t-h_HA_THE63"/>
      <sheetName val="DON_GIA63"/>
      <sheetName val="CHITIET_VL-NC63"/>
      <sheetName val="CHITIET_VL-NC-TT_-1p63"/>
      <sheetName val="TH_XL63"/>
      <sheetName val="CHITIET_VL-NC-TT-3p63"/>
      <sheetName val="Bia_TQT63"/>
      <sheetName val="TONGKE3p_63"/>
      <sheetName val="KPVC-BD_63"/>
      <sheetName val="Mutasi_Stock_D99BO61"/>
      <sheetName val="SALES_TRACKER_CIBITUNG_-_201555"/>
      <sheetName val="SALES_TRACKER_NON_CIBITUNG55"/>
      <sheetName val="Macro_54"/>
      <sheetName val="Seg_history_by_BT54"/>
      <sheetName val="HP_evol_by_seg54"/>
      <sheetName val="Financial_Highlights54"/>
      <sheetName val="Breakdown_KPI54"/>
      <sheetName val="Avensis+d_seg__in_&amp;_out_of_UK54"/>
      <sheetName val="ƒƒCƒ“‰æ–Ê__x005f_x0015__Op54"/>
      <sheetName val="CæÊ__x005f_x0015__Op54"/>
      <sheetName val="メイン画面__x005f_x0015__Op54"/>
      <sheetName val="Net_Price_Position_-_Sheet_154"/>
      <sheetName val="ƒƒCƒ“‰æ–Ê__x005f_x005f_x005f_x0015__Op54"/>
      <sheetName val="CæÊ__x005f_x005f_x005f_x0015__Op54"/>
      <sheetName val="メイン画面__x005f_x005f_x005f_x0015__Op54"/>
      <sheetName val="REKAP_OMZET_KAPAL54"/>
      <sheetName val="TL_Karawang_Yard54"/>
      <sheetName val="LINE_PALLET_BESI_1_(PATAN_A-B54"/>
      <sheetName val="WSS_PALLET_BESI_(PER_MESIN)54"/>
      <sheetName val="Master_MM52"/>
      <sheetName val="Part_List_For_Incomplete_LOT54"/>
      <sheetName val="Target380NX_54"/>
      <sheetName val="913L_Part_List52"/>
      <sheetName val="P_248"/>
      <sheetName val="PACK_SPEC_MAGELANG50"/>
      <sheetName val="393_N51"/>
      <sheetName val="_x000a__66"/>
      <sheetName val="__x000a_66"/>
      <sheetName val="KPI_Process50"/>
      <sheetName val="Sub_KPI_(2)50"/>
      <sheetName val="MAIN_KPI_50"/>
      <sheetName val="ORDER_M48"/>
      <sheetName val="ADJ_-_RATE46"/>
      <sheetName val="3__form_Countermeasure46"/>
      <sheetName val="List_kategori48"/>
      <sheetName val="__91"/>
      <sheetName val="__92"/>
      <sheetName val="CSM_with_CKD42"/>
      <sheetName val="Data_-_Sumatera42"/>
      <sheetName val="1195_B142"/>
      <sheetName val="ACT_-2005_Rear41"/>
      <sheetName val="Data_Costs41"/>
      <sheetName val="Control_Panel41"/>
      <sheetName val="3GP&amp;Ss_features41"/>
      <sheetName val="SNP_Lee_Fung_BSV41"/>
      <sheetName val="ASOTT_SI_BSV41"/>
      <sheetName val="CATL_SI_BSV41"/>
      <sheetName val="CSMF_SI_BSV41"/>
      <sheetName val="RHLT_SI_BSV41"/>
      <sheetName val="SCIL_SI_BSV41"/>
      <sheetName val="SCMN_SI_BSV41"/>
      <sheetName val="SCSS_SI_BSV41"/>
      <sheetName val="SFI_BSV41"/>
      <sheetName val="SNPS_SI_BSV41"/>
      <sheetName val="STEG_SI_BSV41"/>
      <sheetName val="STI_BSV41"/>
      <sheetName val="STTS_SI_BSV41"/>
      <sheetName val="SWMS_SI_BSV41"/>
      <sheetName val="CA_Comp_(Kembara)41"/>
      <sheetName val="1_LeadSchedule41"/>
      <sheetName val="O1-1CA_41"/>
      <sheetName val="15100_Prepayment41"/>
      <sheetName val="24100_Accr_Liab41"/>
      <sheetName val="R&amp;R_test41"/>
      <sheetName val="진행_DATA_(2)41"/>
      <sheetName val="Value_Analysis_-_Sheet_141"/>
      <sheetName val="ƒƒCƒ“‰æ–Ê__x005f_x005f_x005f_x005f_x005f39"/>
      <sheetName val="CæÊ__x005f_x005f_x005f_x005f_x005f39"/>
      <sheetName val="メイン画面__x005f_x005f_x005f_x005f_x005f_x005f_x00139"/>
      <sheetName val="GROUP_C38"/>
      <sheetName val="Sum_prob31"/>
      <sheetName val="tot_393N35"/>
      <sheetName val="Cost_centre_expenditure34"/>
      <sheetName val="393N_ONLY33"/>
      <sheetName val="140N_Part_Local_(SE)33"/>
      <sheetName val="Labul_0033"/>
      <sheetName val="BY_CATEGORY33"/>
      <sheetName val="Protected_Lists31"/>
      <sheetName val="中長計_XLS31"/>
      <sheetName val="BONUS_DB31"/>
      <sheetName val="167W_SOKAKU_Carry_Over_Prts31"/>
      <sheetName val="MUTASI_SCRAP31"/>
      <sheetName val="DFAS_FIX31"/>
      <sheetName val="kartu_mat31"/>
      <sheetName val="ASLI_(2)31"/>
      <sheetName val="GRAFIK_(2)31"/>
      <sheetName val="Productivity_Per_ManHour31"/>
      <sheetName val="6250_Vehicles31"/>
      <sheetName val="Trp__Name31"/>
      <sheetName val="Data_Base31"/>
      <sheetName val="Storage_Modules31"/>
      <sheetName val="Artikelübersicht_200931"/>
      <sheetName val="Artikelübersicht_201031"/>
      <sheetName val="6156_Vehicles31"/>
      <sheetName val="Plan_04-0531"/>
      <sheetName val="ƒƒCƒ“‰æ–Ê__x005f_x005f_x31"/>
      <sheetName val="CæÊ__x005f_x005f_x31"/>
      <sheetName val="メイン画面__x005f_x005f_x005f_x0015_31"/>
      <sheetName val="_x000a__64"/>
      <sheetName val="__x000a_64"/>
      <sheetName val="OEE__(2)86"/>
      <sheetName val="OEE_86"/>
      <sheetName val="dht_fix86"/>
      <sheetName val="Man_power86"/>
      <sheetName val="taruna_sheet86"/>
      <sheetName val="Calendar_200686"/>
      <sheetName val="06-11-07_selasa86"/>
      <sheetName val="data_editing86"/>
      <sheetName val="HRD_Salary86"/>
      <sheetName val="____87"/>
      <sheetName val="F-1_F-286"/>
      <sheetName val="MARCH_APRIL__0385"/>
      <sheetName val="Draft_Vehicle_Format85"/>
      <sheetName val="MASTER_85"/>
      <sheetName val="truck_capt85"/>
      <sheetName val="ocean_voyage85"/>
      <sheetName val="Nov_'0285"/>
      <sheetName val="Parts_list_(060411)85"/>
      <sheetName val="BD_&amp;_EH_(DATA)85"/>
      <sheetName val="Innova_List85"/>
      <sheetName val="LVC_31RB85"/>
      <sheetName val="Type_I82"/>
      <sheetName val="Unit_Price_9682"/>
      <sheetName val="progress_FC81"/>
      <sheetName val="OEM_sum81"/>
      <sheetName val="YTD_sales81"/>
      <sheetName val="GROUP_A82"/>
      <sheetName val="OTHERS_x62082"/>
      <sheetName val="Link_List_OPL80"/>
      <sheetName val="STATUS_FOLLOWUP71"/>
      <sheetName val="Total_Problem_WQC_201471"/>
      <sheetName val="base_data71"/>
      <sheetName val="U38x_labels71"/>
      <sheetName val="mstr_L168"/>
      <sheetName val="1_3a92est68"/>
      <sheetName val="Data_268"/>
      <sheetName val="MARCH-APRIL__0366"/>
      <sheetName val="Deffered_Charges_66"/>
      <sheetName val="Schedule_PM66"/>
      <sheetName val="Part_List66"/>
      <sheetName val="ECI_ChekSHeet66"/>
      <sheetName val="Remaining_LPVV66"/>
      <sheetName val="List_Monren66"/>
      <sheetName val="training_forklift66"/>
      <sheetName val="Part_List_Compare_Scan___Plan66"/>
      <sheetName val="MATRIKS_NILAI_AFTER66"/>
      <sheetName val="PPM_rev166"/>
      <sheetName val="Line_266"/>
      <sheetName val="Actual_YTD66"/>
      <sheetName val="Costs_Savings66"/>
      <sheetName val="Currency_Rate63"/>
      <sheetName val="SPECIAL_DR650A_(AUG_17)_(4)62"/>
      <sheetName val="Working_Plan62"/>
      <sheetName val="Inv__004362"/>
      <sheetName val="Inv__004462"/>
      <sheetName val="Inv__004562"/>
      <sheetName val="Inv__003962"/>
      <sheetName val="Inv__004262"/>
      <sheetName val="Inv__003862"/>
      <sheetName val="Inv__003362"/>
      <sheetName val="Inv__004662"/>
      <sheetName val="dongia_(2)62"/>
      <sheetName val="THPDMoi__(2)62"/>
      <sheetName val="t-h_HA_THE62"/>
      <sheetName val="DON_GIA62"/>
      <sheetName val="CHITIET_VL-NC62"/>
      <sheetName val="CHITIET_VL-NC-TT_-1p62"/>
      <sheetName val="TH_XL62"/>
      <sheetName val="CHITIET_VL-NC-TT-3p62"/>
      <sheetName val="Bia_TQT62"/>
      <sheetName val="TONGKE3p_62"/>
      <sheetName val="KPVC-BD_62"/>
      <sheetName val="Mutasi_Stock_D99BO60"/>
      <sheetName val="SALES_TRACKER_CIBITUNG_-_201554"/>
      <sheetName val="SALES_TRACKER_NON_CIBITUNG54"/>
      <sheetName val="Macro_53"/>
      <sheetName val="Seg_history_by_BT53"/>
      <sheetName val="HP_evol_by_seg53"/>
      <sheetName val="Financial_Highlights53"/>
      <sheetName val="Breakdown_KPI53"/>
      <sheetName val="Avensis+d_seg__in_&amp;_out_of_UK53"/>
      <sheetName val="ƒƒCƒ“‰æ–Ê__x005f_x0015__Op53"/>
      <sheetName val="CæÊ__x005f_x0015__Op53"/>
      <sheetName val="メイン画面__x005f_x0015__Op53"/>
      <sheetName val="Net_Price_Position_-_Sheet_153"/>
      <sheetName val="ƒƒCƒ“‰æ–Ê__x005f_x005f_x005f_x0015__Op53"/>
      <sheetName val="CæÊ__x005f_x005f_x005f_x0015__Op53"/>
      <sheetName val="メイン画面__x005f_x005f_x005f_x0015__Op53"/>
      <sheetName val="REKAP_OMZET_KAPAL53"/>
      <sheetName val="TL_Karawang_Yard53"/>
      <sheetName val="LINE_PALLET_BESI_1_(PATAN_A-B53"/>
      <sheetName val="WSS_PALLET_BESI_(PER_MESIN)53"/>
      <sheetName val="Master_MM51"/>
      <sheetName val="Part_List_For_Incomplete_LOT53"/>
      <sheetName val="Target380NX_53"/>
      <sheetName val="913L_Part_List51"/>
      <sheetName val="P_247"/>
      <sheetName val="PACK_SPEC_MAGELANG49"/>
      <sheetName val="393_N50"/>
      <sheetName val="KPI_Process49"/>
      <sheetName val="Sub_KPI_(2)49"/>
      <sheetName val="MAIN_KPI_49"/>
      <sheetName val="ORDER_M47"/>
      <sheetName val="ADJ_-_RATE45"/>
      <sheetName val="3__form_Countermeasure45"/>
      <sheetName val="List_kategori47"/>
      <sheetName val="__89"/>
      <sheetName val="__90"/>
      <sheetName val="CSM_with_CKD41"/>
      <sheetName val="Data_-_Sumatera41"/>
      <sheetName val="1195_B141"/>
      <sheetName val="ACT_-2005_Rear40"/>
      <sheetName val="Data_Costs40"/>
      <sheetName val="Control_Panel40"/>
      <sheetName val="3GP&amp;Ss_features40"/>
      <sheetName val="SNP_Lee_Fung_BSV40"/>
      <sheetName val="ASOTT_SI_BSV40"/>
      <sheetName val="CATL_SI_BSV40"/>
      <sheetName val="CSMF_SI_BSV40"/>
      <sheetName val="RHLT_SI_BSV40"/>
      <sheetName val="SCIL_SI_BSV40"/>
      <sheetName val="SCMN_SI_BSV40"/>
      <sheetName val="SCSS_SI_BSV40"/>
      <sheetName val="SFI_BSV40"/>
      <sheetName val="SNPS_SI_BSV40"/>
      <sheetName val="STEG_SI_BSV40"/>
      <sheetName val="STI_BSV40"/>
      <sheetName val="STTS_SI_BSV40"/>
      <sheetName val="SWMS_SI_BSV40"/>
      <sheetName val="CA_Comp_(Kembara)40"/>
      <sheetName val="1_LeadSchedule40"/>
      <sheetName val="O1-1CA_40"/>
      <sheetName val="15100_Prepayment40"/>
      <sheetName val="24100_Accr_Liab40"/>
      <sheetName val="R&amp;R_test40"/>
      <sheetName val="진행_DATA_(2)40"/>
      <sheetName val="Value_Analysis_-_Sheet_140"/>
      <sheetName val="ƒƒCƒ“‰æ–Ê__x005f_x005f_x005f_x005f_x005f38"/>
      <sheetName val="CæÊ__x005f_x005f_x005f_x005f_x005f38"/>
      <sheetName val="メイン画面__x005f_x005f_x005f_x005f_x005f_x005f_x00138"/>
      <sheetName val="GROUP_C37"/>
      <sheetName val="Sum_prob30"/>
      <sheetName val="tot_393N34"/>
      <sheetName val="Cost_centre_expenditure33"/>
      <sheetName val="393N_ONLY32"/>
      <sheetName val="140N_Part_Local_(SE)32"/>
      <sheetName val="Labul_0032"/>
      <sheetName val="BY_CATEGORY32"/>
      <sheetName val="Protected_Lists30"/>
      <sheetName val="中長計_XLS30"/>
      <sheetName val="BONUS_DB30"/>
      <sheetName val="167W_SOKAKU_Carry_Over_Prts30"/>
      <sheetName val="MUTASI_SCRAP30"/>
      <sheetName val="DFAS_FIX30"/>
      <sheetName val="kartu_mat30"/>
      <sheetName val="ASLI_(2)30"/>
      <sheetName val="GRAFIK_(2)30"/>
      <sheetName val="Productivity_Per_ManHour30"/>
      <sheetName val="6250_Vehicles30"/>
      <sheetName val="Trp__Name30"/>
      <sheetName val="Data_Base30"/>
      <sheetName val="Storage_Modules30"/>
      <sheetName val="Artikelübersicht_200930"/>
      <sheetName val="Artikelübersicht_201030"/>
      <sheetName val="6156_Vehicles30"/>
      <sheetName val="Plan_04-0530"/>
      <sheetName val="ƒƒCƒ“‰æ–Ê__x005f_x005f_x30"/>
      <sheetName val="CæÊ__x005f_x005f_x30"/>
      <sheetName val="メイン画面__x005f_x005f_x005f_x0015_30"/>
      <sheetName val="OEE__(2)84"/>
      <sheetName val="OEE_84"/>
      <sheetName val="dht_fix84"/>
      <sheetName val="Man_power84"/>
      <sheetName val="taruna_sheet84"/>
      <sheetName val="Calendar_200684"/>
      <sheetName val="06-11-07_selasa84"/>
      <sheetName val="data_editing84"/>
      <sheetName val="HRD_Salary84"/>
      <sheetName val="____85"/>
      <sheetName val="F-1_F-284"/>
      <sheetName val="MARCH_APRIL__0383"/>
      <sheetName val="Draft_Vehicle_Format83"/>
      <sheetName val="MASTER_83"/>
      <sheetName val="truck_capt83"/>
      <sheetName val="ocean_voyage83"/>
      <sheetName val="Nov_'0283"/>
      <sheetName val="Parts_list_(060411)83"/>
      <sheetName val="BD_&amp;_EH_(DATA)83"/>
      <sheetName val="Innova_List83"/>
      <sheetName val="LVC_31RB83"/>
      <sheetName val="Type_I80"/>
      <sheetName val="Unit_Price_9680"/>
      <sheetName val="progress_FC79"/>
      <sheetName val="OEM_sum79"/>
      <sheetName val="YTD_sales79"/>
      <sheetName val="GROUP_A80"/>
      <sheetName val="OTHERS_x62080"/>
      <sheetName val="Link_List_OPL78"/>
      <sheetName val="STATUS_FOLLOWUP69"/>
      <sheetName val="Total_Problem_WQC_201469"/>
      <sheetName val="base_data69"/>
      <sheetName val="U38x_labels69"/>
      <sheetName val="mstr_L166"/>
      <sheetName val="1_3a92est66"/>
      <sheetName val="Data_266"/>
      <sheetName val="MARCH-APRIL__0364"/>
      <sheetName val="Deffered_Charges_64"/>
      <sheetName val="Schedule_PM64"/>
      <sheetName val="Part_List64"/>
      <sheetName val="ECI_ChekSHeet64"/>
      <sheetName val="Remaining_LPVV64"/>
      <sheetName val="List_Monren64"/>
      <sheetName val="training_forklift64"/>
      <sheetName val="Part_List_Compare_Scan___Plan64"/>
      <sheetName val="MATRIKS_NILAI_AFTER64"/>
      <sheetName val="PPM_rev164"/>
      <sheetName val="Line_264"/>
      <sheetName val="Actual_YTD64"/>
      <sheetName val="Costs_Savings64"/>
      <sheetName val="Currency_Rate61"/>
      <sheetName val="SPECIAL_DR650A_(AUG_17)_(4)60"/>
      <sheetName val="Working_Plan60"/>
      <sheetName val="Inv__004360"/>
      <sheetName val="Inv__004460"/>
      <sheetName val="Inv__004560"/>
      <sheetName val="Inv__003960"/>
      <sheetName val="Inv__004260"/>
      <sheetName val="Inv__003860"/>
      <sheetName val="Inv__003360"/>
      <sheetName val="Inv__004660"/>
      <sheetName val="dongia_(2)60"/>
      <sheetName val="THPDMoi__(2)60"/>
      <sheetName val="t-h_HA_THE60"/>
      <sheetName val="DON_GIA60"/>
      <sheetName val="CHITIET_VL-NC60"/>
      <sheetName val="CHITIET_VL-NC-TT_-1p60"/>
      <sheetName val="TH_XL60"/>
      <sheetName val="CHITIET_VL-NC-TT-3p60"/>
      <sheetName val="Bia_TQT60"/>
      <sheetName val="TONGKE3p_60"/>
      <sheetName val="KPVC-BD_60"/>
      <sheetName val="Mutasi_Stock_D99BO58"/>
      <sheetName val="SALES_TRACKER_CIBITUNG_-_201552"/>
      <sheetName val="SALES_TRACKER_NON_CIBITUNG52"/>
      <sheetName val="Macro_51"/>
      <sheetName val="Seg_history_by_BT51"/>
      <sheetName val="HP_evol_by_seg51"/>
      <sheetName val="Financial_Highlights51"/>
      <sheetName val="Breakdown_KPI51"/>
      <sheetName val="Avensis+d_seg__in_&amp;_out_of_UK51"/>
      <sheetName val="ƒƒCƒ“‰æ–Ê__x005f_x0015__Op51"/>
      <sheetName val="CæÊ__x005f_x0015__Op51"/>
      <sheetName val="メイン画面__x005f_x0015__Op51"/>
      <sheetName val="Net_Price_Position_-_Sheet_151"/>
      <sheetName val="ƒƒCƒ“‰æ–Ê__x005f_x005f_x005f_x0015__Op51"/>
      <sheetName val="CæÊ__x005f_x005f_x005f_x0015__Op51"/>
      <sheetName val="メイン画面__x005f_x005f_x005f_x0015__Op51"/>
      <sheetName val="REKAP_OMZET_KAPAL51"/>
      <sheetName val="TL_Karawang_Yard51"/>
      <sheetName val="LINE_PALLET_BESI_1_(PATAN_A-B51"/>
      <sheetName val="WSS_PALLET_BESI_(PER_MESIN)51"/>
      <sheetName val="Master_MM49"/>
      <sheetName val="Part_List_For_Incomplete_LOT51"/>
      <sheetName val="Target380NX_51"/>
      <sheetName val="913L_Part_List49"/>
      <sheetName val="P_245"/>
      <sheetName val="PACK_SPEC_MAGELANG47"/>
      <sheetName val="393_N48"/>
      <sheetName val="KPI_Process47"/>
      <sheetName val="Sub_KPI_(2)47"/>
      <sheetName val="MAIN_KPI_47"/>
      <sheetName val="ORDER_M45"/>
      <sheetName val="ADJ_-_RATE43"/>
      <sheetName val="3__form_Countermeasure43"/>
      <sheetName val="List_kategori45"/>
      <sheetName val="__85"/>
      <sheetName val="__86"/>
      <sheetName val="CSM_with_CKD39"/>
      <sheetName val="Data_-_Sumatera39"/>
      <sheetName val="1195_B139"/>
      <sheetName val="ACT_-2005_Rear38"/>
      <sheetName val="Data_Costs38"/>
      <sheetName val="Control_Panel38"/>
      <sheetName val="3GP&amp;Ss_features38"/>
      <sheetName val="SNP_Lee_Fung_BSV38"/>
      <sheetName val="ASOTT_SI_BSV38"/>
      <sheetName val="CATL_SI_BSV38"/>
      <sheetName val="CSMF_SI_BSV38"/>
      <sheetName val="RHLT_SI_BSV38"/>
      <sheetName val="SCIL_SI_BSV38"/>
      <sheetName val="SCMN_SI_BSV38"/>
      <sheetName val="SCSS_SI_BSV38"/>
      <sheetName val="SFI_BSV38"/>
      <sheetName val="SNPS_SI_BSV38"/>
      <sheetName val="STEG_SI_BSV38"/>
      <sheetName val="STI_BSV38"/>
      <sheetName val="STTS_SI_BSV38"/>
      <sheetName val="SWMS_SI_BSV38"/>
      <sheetName val="CA_Comp_(Kembara)38"/>
      <sheetName val="1_LeadSchedule38"/>
      <sheetName val="O1-1CA_38"/>
      <sheetName val="15100_Prepayment38"/>
      <sheetName val="24100_Accr_Liab38"/>
      <sheetName val="R&amp;R_test38"/>
      <sheetName val="진행_DATA_(2)38"/>
      <sheetName val="Value_Analysis_-_Sheet_138"/>
      <sheetName val="ƒƒCƒ“‰æ–Ê__x005f_x005f_x005f_x005f_x005f36"/>
      <sheetName val="CæÊ__x005f_x005f_x005f_x005f_x005f36"/>
      <sheetName val="メイン画面__x005f_x005f_x005f_x005f_x005f_x005f_x00136"/>
      <sheetName val="GROUP_C35"/>
      <sheetName val="Sum_prob28"/>
      <sheetName val="tot_393N32"/>
      <sheetName val="Cost_centre_expenditure31"/>
      <sheetName val="393N_ONLY30"/>
      <sheetName val="140N_Part_Local_(SE)30"/>
      <sheetName val="Labul_0030"/>
      <sheetName val="BY_CATEGORY30"/>
      <sheetName val="Protected_Lists28"/>
      <sheetName val="中長計_XLS28"/>
      <sheetName val="BONUS_DB28"/>
      <sheetName val="167W_SOKAKU_Carry_Over_Prts28"/>
      <sheetName val="MUTASI_SCRAP28"/>
      <sheetName val="DFAS_FIX28"/>
      <sheetName val="kartu_mat28"/>
      <sheetName val="ASLI_(2)28"/>
      <sheetName val="GRAFIK_(2)28"/>
      <sheetName val="Productivity_Per_ManHour28"/>
      <sheetName val="6250_Vehicles28"/>
      <sheetName val="Trp__Name28"/>
      <sheetName val="Data_Base28"/>
      <sheetName val="Storage_Modules28"/>
      <sheetName val="Artikelübersicht_200928"/>
      <sheetName val="Artikelübersicht_201028"/>
      <sheetName val="6156_Vehicles28"/>
      <sheetName val="Plan_04-0528"/>
      <sheetName val="ƒƒCƒ“‰æ–Ê__x005f_x005f_x28"/>
      <sheetName val="CæÊ__x005f_x005f_x28"/>
      <sheetName val="メイン画面__x005f_x005f_x005f_x0015_28"/>
      <sheetName val="_x000a__63"/>
      <sheetName val="__x000a_63"/>
      <sheetName val="OEE__(2)85"/>
      <sheetName val="OEE_85"/>
      <sheetName val="dht_fix85"/>
      <sheetName val="Man_power85"/>
      <sheetName val="taruna_sheet85"/>
      <sheetName val="Calendar_200685"/>
      <sheetName val="06-11-07_selasa85"/>
      <sheetName val="data_editing85"/>
      <sheetName val="HRD_Salary85"/>
      <sheetName val="____86"/>
      <sheetName val="F-1_F-285"/>
      <sheetName val="MARCH_APRIL__0384"/>
      <sheetName val="Draft_Vehicle_Format84"/>
      <sheetName val="MASTER_84"/>
      <sheetName val="truck_capt84"/>
      <sheetName val="ocean_voyage84"/>
      <sheetName val="Nov_'0284"/>
      <sheetName val="Parts_list_(060411)84"/>
      <sheetName val="BD_&amp;_EH_(DATA)84"/>
      <sheetName val="Innova_List84"/>
      <sheetName val="LVC_31RB84"/>
      <sheetName val="Type_I81"/>
      <sheetName val="Unit_Price_9681"/>
      <sheetName val="progress_FC80"/>
      <sheetName val="OEM_sum80"/>
      <sheetName val="YTD_sales80"/>
      <sheetName val="GROUP_A81"/>
      <sheetName val="OTHERS_x62081"/>
      <sheetName val="Link_List_OPL79"/>
      <sheetName val="STATUS_FOLLOWUP70"/>
      <sheetName val="Total_Problem_WQC_201470"/>
      <sheetName val="base_data70"/>
      <sheetName val="U38x_labels70"/>
      <sheetName val="mstr_L167"/>
      <sheetName val="1_3a92est67"/>
      <sheetName val="Data_267"/>
      <sheetName val="MARCH-APRIL__0365"/>
      <sheetName val="Deffered_Charges_65"/>
      <sheetName val="Schedule_PM65"/>
      <sheetName val="Part_List65"/>
      <sheetName val="ECI_ChekSHeet65"/>
      <sheetName val="Remaining_LPVV65"/>
      <sheetName val="List_Monren65"/>
      <sheetName val="training_forklift65"/>
      <sheetName val="Part_List_Compare_Scan___Plan65"/>
      <sheetName val="MATRIKS_NILAI_AFTER65"/>
      <sheetName val="PPM_rev165"/>
      <sheetName val="Line_265"/>
      <sheetName val="Actual_YTD65"/>
      <sheetName val="Costs_Savings65"/>
      <sheetName val="Currency_Rate62"/>
      <sheetName val="SPECIAL_DR650A_(AUG_17)_(4)61"/>
      <sheetName val="Working_Plan61"/>
      <sheetName val="Inv__004361"/>
      <sheetName val="Inv__004461"/>
      <sheetName val="Inv__004561"/>
      <sheetName val="Inv__003961"/>
      <sheetName val="Inv__004261"/>
      <sheetName val="Inv__003861"/>
      <sheetName val="Inv__003361"/>
      <sheetName val="Inv__004661"/>
      <sheetName val="dongia_(2)61"/>
      <sheetName val="THPDMoi__(2)61"/>
      <sheetName val="t-h_HA_THE61"/>
      <sheetName val="DON_GIA61"/>
      <sheetName val="CHITIET_VL-NC61"/>
      <sheetName val="CHITIET_VL-NC-TT_-1p61"/>
      <sheetName val="TH_XL61"/>
      <sheetName val="CHITIET_VL-NC-TT-3p61"/>
      <sheetName val="Bia_TQT61"/>
      <sheetName val="TONGKE3p_61"/>
      <sheetName val="KPVC-BD_61"/>
      <sheetName val="Mutasi_Stock_D99BO59"/>
      <sheetName val="SALES_TRACKER_CIBITUNG_-_201553"/>
      <sheetName val="SALES_TRACKER_NON_CIBITUNG53"/>
      <sheetName val="Macro_52"/>
      <sheetName val="Seg_history_by_BT52"/>
      <sheetName val="HP_evol_by_seg52"/>
      <sheetName val="Financial_Highlights52"/>
      <sheetName val="Breakdown_KPI52"/>
      <sheetName val="Avensis+d_seg__in_&amp;_out_of_UK52"/>
      <sheetName val="ƒƒCƒ“‰æ–Ê__x005f_x0015__Op52"/>
      <sheetName val="CæÊ__x005f_x0015__Op52"/>
      <sheetName val="メイン画面__x005f_x0015__Op52"/>
      <sheetName val="Net_Price_Position_-_Sheet_152"/>
      <sheetName val="ƒƒCƒ“‰æ–Ê__x005f_x005f_x005f_x0015__Op52"/>
      <sheetName val="CæÊ__x005f_x005f_x005f_x0015__Op52"/>
      <sheetName val="メイン画面__x005f_x005f_x005f_x0015__Op52"/>
      <sheetName val="REKAP_OMZET_KAPAL52"/>
      <sheetName val="TL_Karawang_Yard52"/>
      <sheetName val="LINE_PALLET_BESI_1_(PATAN_A-B52"/>
      <sheetName val="WSS_PALLET_BESI_(PER_MESIN)52"/>
      <sheetName val="Master_MM50"/>
      <sheetName val="Part_List_For_Incomplete_LOT52"/>
      <sheetName val="Target380NX_52"/>
      <sheetName val="913L_Part_List50"/>
      <sheetName val="P_246"/>
      <sheetName val="PACK_SPEC_MAGELANG48"/>
      <sheetName val="393_N49"/>
      <sheetName val="KPI_Process48"/>
      <sheetName val="Sub_KPI_(2)48"/>
      <sheetName val="MAIN_KPI_48"/>
      <sheetName val="ORDER_M46"/>
      <sheetName val="ADJ_-_RATE44"/>
      <sheetName val="3__form_Countermeasure44"/>
      <sheetName val="List_kategori46"/>
      <sheetName val="__87"/>
      <sheetName val="__88"/>
      <sheetName val="CSM_with_CKD40"/>
      <sheetName val="Data_-_Sumatera40"/>
      <sheetName val="1195_B140"/>
      <sheetName val="ACT_-2005_Rear39"/>
      <sheetName val="Data_Costs39"/>
      <sheetName val="Control_Panel39"/>
      <sheetName val="3GP&amp;Ss_features39"/>
      <sheetName val="SNP_Lee_Fung_BSV39"/>
      <sheetName val="ASOTT_SI_BSV39"/>
      <sheetName val="CATL_SI_BSV39"/>
      <sheetName val="CSMF_SI_BSV39"/>
      <sheetName val="RHLT_SI_BSV39"/>
      <sheetName val="SCIL_SI_BSV39"/>
      <sheetName val="SCMN_SI_BSV39"/>
      <sheetName val="SCSS_SI_BSV39"/>
      <sheetName val="SFI_BSV39"/>
      <sheetName val="SNPS_SI_BSV39"/>
      <sheetName val="STEG_SI_BSV39"/>
      <sheetName val="STI_BSV39"/>
      <sheetName val="STTS_SI_BSV39"/>
      <sheetName val="SWMS_SI_BSV39"/>
      <sheetName val="CA_Comp_(Kembara)39"/>
      <sheetName val="1_LeadSchedule39"/>
      <sheetName val="O1-1CA_39"/>
      <sheetName val="15100_Prepayment39"/>
      <sheetName val="24100_Accr_Liab39"/>
      <sheetName val="R&amp;R_test39"/>
      <sheetName val="진행_DATA_(2)39"/>
      <sheetName val="Value_Analysis_-_Sheet_139"/>
      <sheetName val="ƒƒCƒ“‰æ–Ê__x005f_x005f_x005f_x005f_x005f37"/>
      <sheetName val="CæÊ__x005f_x005f_x005f_x005f_x005f37"/>
      <sheetName val="メイン画面__x005f_x005f_x005f_x005f_x005f_x005f_x00137"/>
      <sheetName val="GROUP_C36"/>
      <sheetName val="Sum_prob29"/>
      <sheetName val="tot_393N33"/>
      <sheetName val="Cost_centre_expenditure32"/>
      <sheetName val="393N_ONLY31"/>
      <sheetName val="140N_Part_Local_(SE)31"/>
      <sheetName val="Labul_0031"/>
      <sheetName val="BY_CATEGORY31"/>
      <sheetName val="Protected_Lists29"/>
      <sheetName val="中長計_XLS29"/>
      <sheetName val="BONUS_DB29"/>
      <sheetName val="167W_SOKAKU_Carry_Over_Prts29"/>
      <sheetName val="MUTASI_SCRAP29"/>
      <sheetName val="DFAS_FIX29"/>
      <sheetName val="kartu_mat29"/>
      <sheetName val="ASLI_(2)29"/>
      <sheetName val="GRAFIK_(2)29"/>
      <sheetName val="Productivity_Per_ManHour29"/>
      <sheetName val="6250_Vehicles29"/>
      <sheetName val="Trp__Name29"/>
      <sheetName val="Data_Base29"/>
      <sheetName val="Storage_Modules29"/>
      <sheetName val="Artikelübersicht_200929"/>
      <sheetName val="Artikelübersicht_201029"/>
      <sheetName val="6156_Vehicles29"/>
      <sheetName val="Plan_04-0529"/>
      <sheetName val="ƒƒCƒ“‰æ–Ê__x005f_x005f_x29"/>
      <sheetName val="CæÊ__x005f_x005f_x29"/>
      <sheetName val="メイン画面__x005f_x005f_x005f_x0015_29"/>
      <sheetName val="OEE__(2)88"/>
      <sheetName val="OEE_88"/>
      <sheetName val="dht_fix88"/>
      <sheetName val="Man_power88"/>
      <sheetName val="taruna_sheet88"/>
      <sheetName val="Calendar_200688"/>
      <sheetName val="06-11-07_selasa88"/>
      <sheetName val="data_editing88"/>
      <sheetName val="HRD_Salary88"/>
      <sheetName val="____89"/>
      <sheetName val="F-1_F-288"/>
      <sheetName val="MARCH_APRIL__0387"/>
      <sheetName val="Draft_Vehicle_Format87"/>
      <sheetName val="MASTER_87"/>
      <sheetName val="truck_capt87"/>
      <sheetName val="ocean_voyage87"/>
      <sheetName val="Nov_'0287"/>
      <sheetName val="Parts_list_(060411)87"/>
      <sheetName val="BD_&amp;_EH_(DATA)87"/>
      <sheetName val="Innova_List87"/>
      <sheetName val="LVC_31RB87"/>
      <sheetName val="Type_I84"/>
      <sheetName val="Unit_Price_9684"/>
      <sheetName val="progress_FC83"/>
      <sheetName val="OEM_sum83"/>
      <sheetName val="YTD_sales83"/>
      <sheetName val="GROUP_A84"/>
      <sheetName val="OTHERS_x62084"/>
      <sheetName val="Link_List_OPL82"/>
      <sheetName val="STATUS_FOLLOWUP73"/>
      <sheetName val="Total_Problem_WQC_201473"/>
      <sheetName val="base_data73"/>
      <sheetName val="U38x_labels73"/>
      <sheetName val="mstr_L170"/>
      <sheetName val="1_3a92est70"/>
      <sheetName val="Data_270"/>
      <sheetName val="MARCH-APRIL__0368"/>
      <sheetName val="Deffered_Charges_68"/>
      <sheetName val="Schedule_PM68"/>
      <sheetName val="Part_List68"/>
      <sheetName val="ECI_ChekSHeet68"/>
      <sheetName val="Remaining_LPVV68"/>
      <sheetName val="List_Monren68"/>
      <sheetName val="training_forklift68"/>
      <sheetName val="Part_List_Compare_Scan___Plan68"/>
      <sheetName val="MATRIKS_NILAI_AFTER68"/>
      <sheetName val="PPM_rev168"/>
      <sheetName val="Line_268"/>
      <sheetName val="Actual_YTD68"/>
      <sheetName val="Costs_Savings68"/>
      <sheetName val="Currency_Rate65"/>
      <sheetName val="SPECIAL_DR650A_(AUG_17)_(4)64"/>
      <sheetName val="Working_Plan64"/>
      <sheetName val="Inv__004364"/>
      <sheetName val="Inv__004464"/>
      <sheetName val="Inv__004564"/>
      <sheetName val="Inv__003964"/>
      <sheetName val="Inv__004264"/>
      <sheetName val="Inv__003864"/>
      <sheetName val="Inv__003364"/>
      <sheetName val="Inv__004664"/>
      <sheetName val="dongia_(2)64"/>
      <sheetName val="THPDMoi__(2)64"/>
      <sheetName val="t-h_HA_THE64"/>
      <sheetName val="DON_GIA64"/>
      <sheetName val="CHITIET_VL-NC64"/>
      <sheetName val="CHITIET_VL-NC-TT_-1p64"/>
      <sheetName val="TH_XL64"/>
      <sheetName val="CHITIET_VL-NC-TT-3p64"/>
      <sheetName val="Bia_TQT64"/>
      <sheetName val="TONGKE3p_64"/>
      <sheetName val="KPVC-BD_64"/>
      <sheetName val="Mutasi_Stock_D99BO62"/>
      <sheetName val="SALES_TRACKER_CIBITUNG_-_201556"/>
      <sheetName val="SALES_TRACKER_NON_CIBITUNG56"/>
      <sheetName val="Macro_55"/>
      <sheetName val="Seg_history_by_BT55"/>
      <sheetName val="HP_evol_by_seg55"/>
      <sheetName val="Financial_Highlights55"/>
      <sheetName val="Breakdown_KPI55"/>
      <sheetName val="Avensis+d_seg__in_&amp;_out_of_UK55"/>
      <sheetName val="ƒƒCƒ“‰æ–Ê__x005f_x0015__Op55"/>
      <sheetName val="CæÊ__x005f_x0015__Op55"/>
      <sheetName val="メイン画面__x005f_x0015__Op55"/>
      <sheetName val="Net_Price_Position_-_Sheet_155"/>
      <sheetName val="ƒƒCƒ“‰æ–Ê__x005f_x005f_x005f_x0015__Op55"/>
      <sheetName val="CæÊ__x005f_x005f_x005f_x0015__Op55"/>
      <sheetName val="メイン画面__x005f_x005f_x005f_x0015__Op55"/>
      <sheetName val="REKAP_OMZET_KAPAL55"/>
      <sheetName val="TL_Karawang_Yard55"/>
      <sheetName val="LINE_PALLET_BESI_1_(PATAN_A-B55"/>
      <sheetName val="WSS_PALLET_BESI_(PER_MESIN)55"/>
      <sheetName val="Master_MM53"/>
      <sheetName val="Part_List_For_Incomplete_LOT55"/>
      <sheetName val="Target380NX_55"/>
      <sheetName val="913L_Part_List53"/>
      <sheetName val="P_249"/>
      <sheetName val="PACK_SPEC_MAGELANG51"/>
      <sheetName val="393_N52"/>
      <sheetName val="_x000a__68"/>
      <sheetName val="__x000a_68"/>
      <sheetName val="KPI_Process51"/>
      <sheetName val="Sub_KPI_(2)51"/>
      <sheetName val="MAIN_KPI_51"/>
      <sheetName val="ORDER_M49"/>
      <sheetName val="ADJ_-_RATE47"/>
      <sheetName val="3__form_Countermeasure47"/>
      <sheetName val="List_kategori49"/>
      <sheetName val="_x000a__67"/>
      <sheetName val="__x000a_67"/>
      <sheetName val="__93"/>
      <sheetName val="__94"/>
      <sheetName val="CSM_with_CKD43"/>
      <sheetName val="Data_-_Sumatera43"/>
      <sheetName val="1195_B143"/>
      <sheetName val="ACT_-2005_Rear42"/>
      <sheetName val="Data_Costs42"/>
      <sheetName val="Control_Panel42"/>
      <sheetName val="3GP&amp;Ss_features42"/>
      <sheetName val="SNP_Lee_Fung_BSV42"/>
      <sheetName val="ASOTT_SI_BSV42"/>
      <sheetName val="CATL_SI_BSV42"/>
      <sheetName val="CSMF_SI_BSV42"/>
      <sheetName val="RHLT_SI_BSV42"/>
      <sheetName val="SCIL_SI_BSV42"/>
      <sheetName val="SCMN_SI_BSV42"/>
      <sheetName val="SCSS_SI_BSV42"/>
      <sheetName val="SFI_BSV42"/>
      <sheetName val="SNPS_SI_BSV42"/>
      <sheetName val="STEG_SI_BSV42"/>
      <sheetName val="STI_BSV42"/>
      <sheetName val="STTS_SI_BSV42"/>
      <sheetName val="SWMS_SI_BSV42"/>
      <sheetName val="CA_Comp_(Kembara)42"/>
      <sheetName val="1_LeadSchedule42"/>
      <sheetName val="O1-1CA_42"/>
      <sheetName val="15100_Prepayment42"/>
      <sheetName val="24100_Accr_Liab42"/>
      <sheetName val="R&amp;R_test42"/>
      <sheetName val="진행_DATA_(2)42"/>
      <sheetName val="Value_Analysis_-_Sheet_142"/>
      <sheetName val="ƒƒCƒ“‰æ–Ê__x005f_x005f_x005f_x005f_x005f40"/>
      <sheetName val="CæÊ__x005f_x005f_x005f_x005f_x005f40"/>
      <sheetName val="メイン画面__x005f_x005f_x005f_x005f_x005f_x005f_x00140"/>
      <sheetName val="GROUP_C39"/>
      <sheetName val="Sum_prob32"/>
      <sheetName val="tot_393N36"/>
      <sheetName val="Cost_centre_expenditure35"/>
      <sheetName val="393N_ONLY34"/>
      <sheetName val="140N_Part_Local_(SE)34"/>
      <sheetName val="Labul_0034"/>
      <sheetName val="BY_CATEGORY34"/>
      <sheetName val="Protected_Lists32"/>
      <sheetName val="中長計_XLS32"/>
      <sheetName val="BONUS_DB32"/>
      <sheetName val="167W_SOKAKU_Carry_Over_Prts32"/>
      <sheetName val="MUTASI_SCRAP32"/>
      <sheetName val="DFAS_FIX32"/>
      <sheetName val="kartu_mat32"/>
      <sheetName val="ASLI_(2)32"/>
      <sheetName val="GRAFIK_(2)32"/>
      <sheetName val="Productivity_Per_ManHour32"/>
      <sheetName val="6250_Vehicles32"/>
      <sheetName val="Trp__Name32"/>
      <sheetName val="Data_Base32"/>
      <sheetName val="Storage_Modules32"/>
      <sheetName val="Artikelübersicht_200932"/>
      <sheetName val="Artikelübersicht_201032"/>
      <sheetName val="6156_Vehicles32"/>
      <sheetName val="Plan_04-0532"/>
      <sheetName val="ƒƒCƒ“‰æ–Ê__x005f_x005f_x32"/>
      <sheetName val="CæÊ__x005f_x005f_x32"/>
      <sheetName val="メイン画面__x005f_x005f_x005f_x0015_32"/>
      <sheetName val="OEE__(2)89"/>
      <sheetName val="OEE_89"/>
      <sheetName val="dht_fix89"/>
      <sheetName val="Man_power89"/>
      <sheetName val="taruna_sheet89"/>
      <sheetName val="Calendar_200689"/>
      <sheetName val="06-11-07_selasa89"/>
      <sheetName val="data_editing89"/>
      <sheetName val="HRD_Salary89"/>
      <sheetName val="____90"/>
      <sheetName val="F-1_F-289"/>
      <sheetName val="MARCH_APRIL__0388"/>
      <sheetName val="Draft_Vehicle_Format88"/>
      <sheetName val="MASTER_88"/>
      <sheetName val="truck_capt88"/>
      <sheetName val="ocean_voyage88"/>
      <sheetName val="Nov_'0288"/>
      <sheetName val="Parts_list_(060411)88"/>
      <sheetName val="BD_&amp;_EH_(DATA)88"/>
      <sheetName val="Innova_List88"/>
      <sheetName val="LVC_31RB88"/>
      <sheetName val="Type_I85"/>
      <sheetName val="Unit_Price_9685"/>
      <sheetName val="progress_FC84"/>
      <sheetName val="OEM_sum84"/>
      <sheetName val="YTD_sales84"/>
      <sheetName val="GROUP_A85"/>
      <sheetName val="OTHERS_x62085"/>
      <sheetName val="Link_List_OPL83"/>
      <sheetName val="STATUS_FOLLOWUP74"/>
      <sheetName val="Total_Problem_WQC_201474"/>
      <sheetName val="base_data74"/>
      <sheetName val="U38x_labels74"/>
      <sheetName val="mstr_L171"/>
      <sheetName val="1_3a92est71"/>
      <sheetName val="Data_271"/>
      <sheetName val="MARCH-APRIL__0369"/>
      <sheetName val="Deffered_Charges_69"/>
      <sheetName val="Schedule_PM69"/>
      <sheetName val="Part_List69"/>
      <sheetName val="ECI_ChekSHeet69"/>
      <sheetName val="Remaining_LPVV69"/>
      <sheetName val="List_Monren69"/>
      <sheetName val="training_forklift69"/>
      <sheetName val="Part_List_Compare_Scan___Plan69"/>
      <sheetName val="MATRIKS_NILAI_AFTER69"/>
      <sheetName val="PPM_rev169"/>
      <sheetName val="Line_269"/>
      <sheetName val="Actual_YTD69"/>
      <sheetName val="Costs_Savings69"/>
      <sheetName val="Currency_Rate66"/>
      <sheetName val="SPECIAL_DR650A_(AUG_17)_(4)65"/>
      <sheetName val="Working_Plan65"/>
      <sheetName val="Inv__004365"/>
      <sheetName val="Inv__004465"/>
      <sheetName val="Inv__004565"/>
      <sheetName val="Inv__003965"/>
      <sheetName val="Inv__004265"/>
      <sheetName val="Inv__003865"/>
      <sheetName val="Inv__003365"/>
      <sheetName val="Inv__004665"/>
      <sheetName val="dongia_(2)65"/>
      <sheetName val="THPDMoi__(2)65"/>
      <sheetName val="t-h_HA_THE65"/>
      <sheetName val="DON_GIA65"/>
      <sheetName val="CHITIET_VL-NC65"/>
      <sheetName val="CHITIET_VL-NC-TT_-1p65"/>
      <sheetName val="TH_XL65"/>
      <sheetName val="CHITIET_VL-NC-TT-3p65"/>
      <sheetName val="Bia_TQT65"/>
      <sheetName val="TONGKE3p_65"/>
      <sheetName val="KPVC-BD_65"/>
      <sheetName val="Mutasi_Stock_D99BO63"/>
      <sheetName val="SALES_TRACKER_CIBITUNG_-_201557"/>
      <sheetName val="SALES_TRACKER_NON_CIBITUNG57"/>
      <sheetName val="Macro_56"/>
      <sheetName val="Seg_history_by_BT56"/>
      <sheetName val="HP_evol_by_seg56"/>
      <sheetName val="Financial_Highlights56"/>
      <sheetName val="Breakdown_KPI56"/>
      <sheetName val="Avensis+d_seg__in_&amp;_out_of_UK56"/>
      <sheetName val="ƒƒCƒ“‰æ–Ê__x005f_x0015__Op56"/>
      <sheetName val="CæÊ__x005f_x0015__Op56"/>
      <sheetName val="メイン画面__x005f_x0015__Op56"/>
      <sheetName val="Net_Price_Position_-_Sheet_156"/>
      <sheetName val="ƒƒCƒ“‰æ–Ê__x005f_x005f_x005f_x0015__Op56"/>
      <sheetName val="CæÊ__x005f_x005f_x005f_x0015__Op56"/>
      <sheetName val="メイン画面__x005f_x005f_x005f_x0015__Op56"/>
      <sheetName val="REKAP_OMZET_KAPAL56"/>
      <sheetName val="TL_Karawang_Yard56"/>
      <sheetName val="LINE_PALLET_BESI_1_(PATAN_A-B56"/>
      <sheetName val="WSS_PALLET_BESI_(PER_MESIN)56"/>
      <sheetName val="Master_MM54"/>
      <sheetName val="Part_List_For_Incomplete_LOT56"/>
      <sheetName val="Target380NX_56"/>
      <sheetName val="913L_Part_List54"/>
      <sheetName val="P_250"/>
      <sheetName val="PACK_SPEC_MAGELANG52"/>
      <sheetName val="393_N53"/>
      <sheetName val="KPI_Process52"/>
      <sheetName val="Sub_KPI_(2)52"/>
      <sheetName val="MAIN_KPI_52"/>
      <sheetName val="ORDER_M50"/>
      <sheetName val="ADJ_-_RATE48"/>
      <sheetName val="3__form_Countermeasure48"/>
      <sheetName val="List_kategori50"/>
      <sheetName val="_x000a__69"/>
      <sheetName val="__x000a_69"/>
      <sheetName val="__95"/>
      <sheetName val="__96"/>
      <sheetName val="CSM_with_CKD44"/>
      <sheetName val="Data_-_Sumatera44"/>
      <sheetName val="1195_B144"/>
      <sheetName val="ACT_-2005_Rear43"/>
      <sheetName val="Data_Costs43"/>
      <sheetName val="Control_Panel43"/>
      <sheetName val="3GP&amp;Ss_features43"/>
      <sheetName val="SNP_Lee_Fung_BSV43"/>
      <sheetName val="ASOTT_SI_BSV43"/>
      <sheetName val="CATL_SI_BSV43"/>
      <sheetName val="CSMF_SI_BSV43"/>
      <sheetName val="RHLT_SI_BSV43"/>
      <sheetName val="SCIL_SI_BSV43"/>
      <sheetName val="SCMN_SI_BSV43"/>
      <sheetName val="SCSS_SI_BSV43"/>
      <sheetName val="SFI_BSV43"/>
      <sheetName val="SNPS_SI_BSV43"/>
      <sheetName val="STEG_SI_BSV43"/>
      <sheetName val="STI_BSV43"/>
      <sheetName val="STTS_SI_BSV43"/>
      <sheetName val="SWMS_SI_BSV43"/>
      <sheetName val="CA_Comp_(Kembara)43"/>
      <sheetName val="1_LeadSchedule43"/>
      <sheetName val="O1-1CA_43"/>
      <sheetName val="15100_Prepayment43"/>
      <sheetName val="24100_Accr_Liab43"/>
      <sheetName val="R&amp;R_test43"/>
      <sheetName val="진행_DATA_(2)43"/>
      <sheetName val="Value_Analysis_-_Sheet_143"/>
      <sheetName val="ƒƒCƒ“‰æ–Ê__x005f_x005f_x005f_x005f_x005f41"/>
      <sheetName val="CæÊ__x005f_x005f_x005f_x005f_x005f41"/>
      <sheetName val="メイン画面__x005f_x005f_x005f_x005f_x005f_x005f_x00141"/>
      <sheetName val="GROUP_C40"/>
      <sheetName val="Sum_prob33"/>
      <sheetName val="tot_393N37"/>
      <sheetName val="Cost_centre_expenditure36"/>
      <sheetName val="393N_ONLY35"/>
      <sheetName val="140N_Part_Local_(SE)35"/>
      <sheetName val="Labul_0035"/>
      <sheetName val="BY_CATEGORY35"/>
      <sheetName val="Protected_Lists33"/>
      <sheetName val="中長計_XLS33"/>
      <sheetName val="BONUS_DB33"/>
      <sheetName val="167W_SOKAKU_Carry_Over_Prts33"/>
      <sheetName val="MUTASI_SCRAP33"/>
      <sheetName val="DFAS_FIX33"/>
      <sheetName val="kartu_mat33"/>
      <sheetName val="ASLI_(2)33"/>
      <sheetName val="GRAFIK_(2)33"/>
      <sheetName val="Productivity_Per_ManHour33"/>
      <sheetName val="6250_Vehicles33"/>
      <sheetName val="Trp__Name33"/>
      <sheetName val="Data_Base33"/>
      <sheetName val="Storage_Modules33"/>
      <sheetName val="Artikelübersicht_200933"/>
      <sheetName val="Artikelübersicht_201033"/>
      <sheetName val="6156_Vehicles33"/>
      <sheetName val="Plan_04-0533"/>
      <sheetName val="ƒƒCƒ“‰æ–Ê__x005f_x005f_x33"/>
      <sheetName val="CæÊ__x005f_x005f_x33"/>
      <sheetName val="メイン画面__x005f_x005f_x005f_x0015_33"/>
      <sheetName val="_x000a__70"/>
      <sheetName val="__x000a_70"/>
      <sheetName val="_x000a__73"/>
      <sheetName val="__x000a_73"/>
      <sheetName val="_x000a__71"/>
      <sheetName val="__x000a_71"/>
      <sheetName val="_x000a__72"/>
      <sheetName val="__x000a_72"/>
      <sheetName val="OEE__(2)90"/>
      <sheetName val="OEE_90"/>
      <sheetName val="dht_fix90"/>
      <sheetName val="Man_power90"/>
      <sheetName val="taruna_sheet90"/>
      <sheetName val="Calendar_200690"/>
      <sheetName val="06-11-07_selasa90"/>
      <sheetName val="data_editing90"/>
      <sheetName val="HRD_Salary90"/>
      <sheetName val="____91"/>
      <sheetName val="F-1_F-290"/>
      <sheetName val="MARCH_APRIL__0389"/>
      <sheetName val="Draft_Vehicle_Format89"/>
      <sheetName val="MASTER_89"/>
      <sheetName val="truck_capt89"/>
      <sheetName val="ocean_voyage89"/>
      <sheetName val="Nov_'0289"/>
      <sheetName val="Parts_list_(060411)89"/>
      <sheetName val="BD_&amp;_EH_(DATA)89"/>
      <sheetName val="Innova_List89"/>
      <sheetName val="LVC_31RB89"/>
      <sheetName val="Type_I86"/>
      <sheetName val="Unit_Price_9686"/>
      <sheetName val="progress_FC85"/>
      <sheetName val="OEM_sum85"/>
      <sheetName val="YTD_sales85"/>
      <sheetName val="GROUP_A86"/>
      <sheetName val="OTHERS_x62086"/>
      <sheetName val="Link_List_OPL84"/>
      <sheetName val="STATUS_FOLLOWUP75"/>
      <sheetName val="Total_Problem_WQC_201475"/>
      <sheetName val="base_data75"/>
      <sheetName val="U38x_labels75"/>
      <sheetName val="mstr_L172"/>
      <sheetName val="1_3a92est72"/>
      <sheetName val="Data_272"/>
      <sheetName val="MARCH-APRIL__0370"/>
      <sheetName val="Deffered_Charges_70"/>
      <sheetName val="Schedule_PM70"/>
      <sheetName val="Part_List70"/>
      <sheetName val="ECI_ChekSHeet70"/>
      <sheetName val="Remaining_LPVV70"/>
      <sheetName val="List_Monren70"/>
      <sheetName val="training_forklift70"/>
      <sheetName val="Part_List_Compare_Scan___Plan70"/>
      <sheetName val="MATRIKS_NILAI_AFTER70"/>
      <sheetName val="PPM_rev170"/>
      <sheetName val="Line_270"/>
      <sheetName val="Actual_YTD70"/>
      <sheetName val="Costs_Savings70"/>
      <sheetName val="Currency_Rate67"/>
      <sheetName val="SPECIAL_DR650A_(AUG_17)_(4)66"/>
      <sheetName val="Working_Plan66"/>
      <sheetName val="Inv__004366"/>
      <sheetName val="Inv__004466"/>
      <sheetName val="Inv__004566"/>
      <sheetName val="Inv__003966"/>
      <sheetName val="Inv__004266"/>
      <sheetName val="Inv__003866"/>
      <sheetName val="Inv__003366"/>
      <sheetName val="Inv__004666"/>
      <sheetName val="dongia_(2)66"/>
      <sheetName val="THPDMoi__(2)66"/>
      <sheetName val="t-h_HA_THE66"/>
      <sheetName val="DON_GIA66"/>
      <sheetName val="CHITIET_VL-NC66"/>
      <sheetName val="CHITIET_VL-NC-TT_-1p66"/>
      <sheetName val="TH_XL66"/>
      <sheetName val="CHITIET_VL-NC-TT-3p66"/>
      <sheetName val="Bia_TQT66"/>
      <sheetName val="TONGKE3p_66"/>
      <sheetName val="KPVC-BD_66"/>
      <sheetName val="Mutasi_Stock_D99BO64"/>
      <sheetName val="SALES_TRACKER_CIBITUNG_-_201558"/>
      <sheetName val="SALES_TRACKER_NON_CIBITUNG58"/>
      <sheetName val="Macro_57"/>
      <sheetName val="Seg_history_by_BT57"/>
      <sheetName val="HP_evol_by_seg57"/>
      <sheetName val="Financial_Highlights57"/>
      <sheetName val="Breakdown_KPI57"/>
      <sheetName val="Avensis+d_seg__in_&amp;_out_of_UK57"/>
      <sheetName val="ƒƒCƒ“‰æ–Ê__x005f_x0015__Op57"/>
      <sheetName val="CæÊ__x005f_x0015__Op57"/>
      <sheetName val="メイン画面__x005f_x0015__Op57"/>
      <sheetName val="Net_Price_Position_-_Sheet_157"/>
      <sheetName val="ƒƒCƒ“‰æ–Ê__x005f_x005f_x005f_x0015__Op57"/>
      <sheetName val="CæÊ__x005f_x005f_x005f_x0015__Op57"/>
      <sheetName val="メイン画面__x005f_x005f_x005f_x0015__Op57"/>
      <sheetName val="REKAP_OMZET_KAPAL57"/>
      <sheetName val="TL_Karawang_Yard57"/>
      <sheetName val="LINE_PALLET_BESI_1_(PATAN_A-B57"/>
      <sheetName val="WSS_PALLET_BESI_(PER_MESIN)57"/>
      <sheetName val="Master_MM55"/>
      <sheetName val="Part_List_For_Incomplete_LOT57"/>
      <sheetName val="Target380NX_57"/>
      <sheetName val="913L_Part_List55"/>
      <sheetName val="P_251"/>
      <sheetName val="PACK_SPEC_MAGELANG53"/>
      <sheetName val="393_N54"/>
      <sheetName val="KPI_Process53"/>
      <sheetName val="Sub_KPI_(2)53"/>
      <sheetName val="MAIN_KPI_53"/>
      <sheetName val="ORDER_M51"/>
      <sheetName val="ADJ_-_RATE49"/>
      <sheetName val="3__form_Countermeasure49"/>
      <sheetName val="List_kategori51"/>
      <sheetName val="__97"/>
      <sheetName val="__98"/>
      <sheetName val="CSM_with_CKD45"/>
      <sheetName val="Data_-_Sumatera45"/>
      <sheetName val="1195_B145"/>
      <sheetName val="ACT_-2005_Rear44"/>
      <sheetName val="Data_Costs44"/>
      <sheetName val="Control_Panel44"/>
      <sheetName val="3GP&amp;Ss_features44"/>
      <sheetName val="SNP_Lee_Fung_BSV44"/>
      <sheetName val="ASOTT_SI_BSV44"/>
      <sheetName val="CATL_SI_BSV44"/>
      <sheetName val="CSMF_SI_BSV44"/>
      <sheetName val="RHLT_SI_BSV44"/>
      <sheetName val="SCIL_SI_BSV44"/>
      <sheetName val="SCMN_SI_BSV44"/>
      <sheetName val="SCSS_SI_BSV44"/>
      <sheetName val="SFI_BSV44"/>
      <sheetName val="SNPS_SI_BSV44"/>
      <sheetName val="STEG_SI_BSV44"/>
      <sheetName val="STI_BSV44"/>
      <sheetName val="STTS_SI_BSV44"/>
      <sheetName val="SWMS_SI_BSV44"/>
      <sheetName val="CA_Comp_(Kembara)44"/>
      <sheetName val="1_LeadSchedule44"/>
      <sheetName val="O1-1CA_44"/>
      <sheetName val="15100_Prepayment44"/>
      <sheetName val="24100_Accr_Liab44"/>
      <sheetName val="R&amp;R_test44"/>
      <sheetName val="진행_DATA_(2)44"/>
      <sheetName val="Value_Analysis_-_Sheet_144"/>
      <sheetName val="ƒƒCƒ“‰æ–Ê__x005f_x005f_x005f_x005f_x005f42"/>
      <sheetName val="CæÊ__x005f_x005f_x005f_x005f_x005f42"/>
      <sheetName val="メイン画面__x005f_x005f_x005f_x005f_x005f_x005f_x00142"/>
      <sheetName val="GROUP_C41"/>
      <sheetName val="Sum_prob34"/>
      <sheetName val="tot_393N38"/>
      <sheetName val="Cost_centre_expenditure37"/>
      <sheetName val="393N_ONLY36"/>
      <sheetName val="140N_Part_Local_(SE)36"/>
      <sheetName val="Labul_0036"/>
      <sheetName val="BY_CATEGORY36"/>
      <sheetName val="Protected_Lists34"/>
      <sheetName val="中長計_XLS34"/>
      <sheetName val="BONUS_DB34"/>
      <sheetName val="167W_SOKAKU_Carry_Over_Prts34"/>
      <sheetName val="MUTASI_SCRAP34"/>
      <sheetName val="DFAS_FIX34"/>
      <sheetName val="kartu_mat34"/>
      <sheetName val="ASLI_(2)34"/>
      <sheetName val="GRAFIK_(2)34"/>
      <sheetName val="Productivity_Per_ManHour34"/>
      <sheetName val="6250_Vehicles34"/>
      <sheetName val="Trp__Name34"/>
      <sheetName val="Data_Base34"/>
      <sheetName val="Storage_Modules34"/>
      <sheetName val="Artikelübersicht_200934"/>
      <sheetName val="Artikelübersicht_201034"/>
      <sheetName val="6156_Vehicles34"/>
      <sheetName val="Plan_04-0534"/>
      <sheetName val="ƒƒCƒ“‰æ–Ê__x005f_x005f_x34"/>
      <sheetName val="CæÊ__x005f_x005f_x34"/>
      <sheetName val="メイン画面__x005f_x005f_x005f_x0015_34"/>
      <sheetName val="_x000a__75"/>
      <sheetName val="__x000a_75"/>
      <sheetName val="OEE__(2)91"/>
      <sheetName val="OEE_91"/>
      <sheetName val="dht_fix91"/>
      <sheetName val="Man_power91"/>
      <sheetName val="taruna_sheet91"/>
      <sheetName val="Calendar_200691"/>
      <sheetName val="06-11-07_selasa91"/>
      <sheetName val="data_editing91"/>
      <sheetName val="HRD_Salary91"/>
      <sheetName val="____92"/>
      <sheetName val="F-1_F-291"/>
      <sheetName val="MARCH_APRIL__0390"/>
      <sheetName val="Draft_Vehicle_Format90"/>
      <sheetName val="MASTER_90"/>
      <sheetName val="truck_capt90"/>
      <sheetName val="ocean_voyage90"/>
      <sheetName val="Nov_'0290"/>
      <sheetName val="Parts_list_(060411)90"/>
      <sheetName val="BD_&amp;_EH_(DATA)90"/>
      <sheetName val="Innova_List90"/>
      <sheetName val="LVC_31RB90"/>
      <sheetName val="Type_I87"/>
      <sheetName val="Unit_Price_9687"/>
      <sheetName val="progress_FC86"/>
      <sheetName val="OEM_sum86"/>
      <sheetName val="YTD_sales86"/>
      <sheetName val="GROUP_A87"/>
      <sheetName val="OTHERS_x62087"/>
      <sheetName val="Link_List_OPL85"/>
      <sheetName val="STATUS_FOLLOWUP76"/>
      <sheetName val="Total_Problem_WQC_201476"/>
      <sheetName val="base_data76"/>
      <sheetName val="U38x_labels76"/>
      <sheetName val="mstr_L173"/>
      <sheetName val="1_3a92est73"/>
      <sheetName val="Data_273"/>
      <sheetName val="MARCH-APRIL__0371"/>
      <sheetName val="Deffered_Charges_71"/>
      <sheetName val="Schedule_PM71"/>
      <sheetName val="Part_List71"/>
      <sheetName val="ECI_ChekSHeet71"/>
      <sheetName val="Remaining_LPVV71"/>
      <sheetName val="List_Monren71"/>
      <sheetName val="training_forklift71"/>
      <sheetName val="Part_List_Compare_Scan___Plan71"/>
      <sheetName val="MATRIKS_NILAI_AFTER71"/>
      <sheetName val="PPM_rev171"/>
      <sheetName val="Line_271"/>
      <sheetName val="Actual_YTD71"/>
      <sheetName val="Costs_Savings71"/>
      <sheetName val="Currency_Rate68"/>
      <sheetName val="SPECIAL_DR650A_(AUG_17)_(4)67"/>
      <sheetName val="Working_Plan67"/>
      <sheetName val="Inv__004367"/>
      <sheetName val="Inv__004467"/>
      <sheetName val="Inv__004567"/>
      <sheetName val="Inv__003967"/>
      <sheetName val="Inv__004267"/>
      <sheetName val="Inv__003867"/>
      <sheetName val="Inv__003367"/>
      <sheetName val="Inv__004667"/>
      <sheetName val="dongia_(2)67"/>
      <sheetName val="THPDMoi__(2)67"/>
      <sheetName val="t-h_HA_THE67"/>
      <sheetName val="DON_GIA67"/>
      <sheetName val="CHITIET_VL-NC67"/>
      <sheetName val="CHITIET_VL-NC-TT_-1p67"/>
      <sheetName val="TH_XL67"/>
      <sheetName val="CHITIET_VL-NC-TT-3p67"/>
      <sheetName val="Bia_TQT67"/>
      <sheetName val="TONGKE3p_67"/>
      <sheetName val="KPVC-BD_67"/>
      <sheetName val="Mutasi_Stock_D99BO65"/>
      <sheetName val="SALES_TRACKER_CIBITUNG_-_201559"/>
      <sheetName val="SALES_TRACKER_NON_CIBITUNG59"/>
      <sheetName val="Macro_58"/>
      <sheetName val="Seg_history_by_BT58"/>
      <sheetName val="HP_evol_by_seg58"/>
      <sheetName val="Financial_Highlights58"/>
      <sheetName val="Breakdown_KPI58"/>
      <sheetName val="Avensis+d_seg__in_&amp;_out_of_UK58"/>
      <sheetName val="ƒƒCƒ“‰æ–Ê__x005f_x0015__Op58"/>
      <sheetName val="CæÊ__x005f_x0015__Op58"/>
      <sheetName val="メイン画面__x005f_x0015__Op58"/>
      <sheetName val="Net_Price_Position_-_Sheet_158"/>
      <sheetName val="ƒƒCƒ“‰æ–Ê__x005f_x005f_x005f_x0015__Op58"/>
      <sheetName val="CæÊ__x005f_x005f_x005f_x0015__Op58"/>
      <sheetName val="メイン画面__x005f_x005f_x005f_x0015__Op58"/>
      <sheetName val="REKAP_OMZET_KAPAL58"/>
      <sheetName val="TL_Karawang_Yard58"/>
      <sheetName val="LINE_PALLET_BESI_1_(PATAN_A-B58"/>
      <sheetName val="WSS_PALLET_BESI_(PER_MESIN)58"/>
      <sheetName val="Master_MM56"/>
      <sheetName val="Part_List_For_Incomplete_LOT58"/>
      <sheetName val="Target380NX_58"/>
      <sheetName val="913L_Part_List56"/>
      <sheetName val="P_252"/>
      <sheetName val="PACK_SPEC_MAGELANG54"/>
      <sheetName val="393_N55"/>
      <sheetName val="_x000a__76"/>
      <sheetName val="__x000a_76"/>
      <sheetName val="KPI_Process54"/>
      <sheetName val="Sub_KPI_(2)54"/>
      <sheetName val="MAIN_KPI_54"/>
      <sheetName val="ORDER_M52"/>
      <sheetName val="ADJ_-_RATE50"/>
      <sheetName val="3__form_Countermeasure50"/>
      <sheetName val="List_kategori52"/>
      <sheetName val="__99"/>
      <sheetName val="__100"/>
      <sheetName val="CSM_with_CKD46"/>
      <sheetName val="Data_-_Sumatera46"/>
      <sheetName val="1195_B146"/>
      <sheetName val="ACT_-2005_Rear45"/>
      <sheetName val="Data_Costs45"/>
      <sheetName val="Control_Panel45"/>
      <sheetName val="3GP&amp;Ss_features45"/>
      <sheetName val="SNP_Lee_Fung_BSV45"/>
      <sheetName val="ASOTT_SI_BSV45"/>
      <sheetName val="CATL_SI_BSV45"/>
      <sheetName val="CSMF_SI_BSV45"/>
      <sheetName val="RHLT_SI_BSV45"/>
      <sheetName val="SCIL_SI_BSV45"/>
      <sheetName val="SCMN_SI_BSV45"/>
      <sheetName val="SCSS_SI_BSV45"/>
      <sheetName val="SFI_BSV45"/>
      <sheetName val="SNPS_SI_BSV45"/>
      <sheetName val="STEG_SI_BSV45"/>
      <sheetName val="STI_BSV45"/>
      <sheetName val="STTS_SI_BSV45"/>
      <sheetName val="SWMS_SI_BSV45"/>
      <sheetName val="CA_Comp_(Kembara)45"/>
      <sheetName val="1_LeadSchedule45"/>
      <sheetName val="O1-1CA_45"/>
      <sheetName val="15100_Prepayment45"/>
      <sheetName val="24100_Accr_Liab45"/>
      <sheetName val="R&amp;R_test45"/>
      <sheetName val="진행_DATA_(2)45"/>
      <sheetName val="Value_Analysis_-_Sheet_145"/>
      <sheetName val="ƒƒCƒ“‰æ–Ê__x005f_x005f_x005f_x005f_x005f43"/>
      <sheetName val="CæÊ__x005f_x005f_x005f_x005f_x005f43"/>
      <sheetName val="メイン画面__x005f_x005f_x005f_x005f_x005f_x005f_x00143"/>
      <sheetName val="GROUP_C42"/>
      <sheetName val="Sum_prob35"/>
      <sheetName val="tot_393N39"/>
      <sheetName val="Cost_centre_expenditure38"/>
      <sheetName val="393N_ONLY37"/>
      <sheetName val="140N_Part_Local_(SE)37"/>
      <sheetName val="Labul_0037"/>
      <sheetName val="BY_CATEGORY37"/>
      <sheetName val="Protected_Lists35"/>
      <sheetName val="中長計_XLS35"/>
      <sheetName val="BONUS_DB35"/>
      <sheetName val="167W_SOKAKU_Carry_Over_Prts35"/>
      <sheetName val="MUTASI_SCRAP35"/>
      <sheetName val="DFAS_FIX35"/>
      <sheetName val="kartu_mat35"/>
      <sheetName val="ASLI_(2)35"/>
      <sheetName val="GRAFIK_(2)35"/>
      <sheetName val="_x000a__77"/>
      <sheetName val="__x000a_77"/>
      <sheetName val="OEE__(2)92"/>
      <sheetName val="OEE_92"/>
      <sheetName val="dht_fix92"/>
      <sheetName val="Man_power92"/>
      <sheetName val="taruna_sheet92"/>
      <sheetName val="Calendar_200692"/>
      <sheetName val="06-11-07_selasa92"/>
      <sheetName val="data_editing92"/>
      <sheetName val="HRD_Salary92"/>
      <sheetName val="____93"/>
      <sheetName val="F-1_F-292"/>
      <sheetName val="MARCH_APRIL__0391"/>
      <sheetName val="Draft_Vehicle_Format91"/>
      <sheetName val="MASTER_91"/>
      <sheetName val="truck_capt91"/>
      <sheetName val="ocean_voyage91"/>
      <sheetName val="Nov_'0291"/>
      <sheetName val="Parts_list_(060411)91"/>
      <sheetName val="BD_&amp;_EH_(DATA)91"/>
      <sheetName val="Innova_List91"/>
      <sheetName val="LVC_31RB91"/>
      <sheetName val="Type_I88"/>
      <sheetName val="Unit_Price_9688"/>
      <sheetName val="progress_FC87"/>
      <sheetName val="OEM_sum87"/>
      <sheetName val="YTD_sales87"/>
      <sheetName val="GROUP_A88"/>
      <sheetName val="OTHERS_x62088"/>
      <sheetName val="Link_List_OPL86"/>
      <sheetName val="STATUS_FOLLOWUP77"/>
      <sheetName val="Total_Problem_WQC_201477"/>
      <sheetName val="base_data77"/>
      <sheetName val="U38x_labels77"/>
      <sheetName val="mstr_L174"/>
      <sheetName val="1_3a92est74"/>
      <sheetName val="Data_274"/>
      <sheetName val="MARCH-APRIL__0372"/>
      <sheetName val="Deffered_Charges_72"/>
      <sheetName val="Schedule_PM72"/>
      <sheetName val="Part_List72"/>
      <sheetName val="ECI_ChekSHeet72"/>
      <sheetName val="Remaining_LPVV72"/>
      <sheetName val="List_Monren72"/>
      <sheetName val="training_forklift72"/>
      <sheetName val="Part_List_Compare_Scan___Plan72"/>
      <sheetName val="MATRIKS_NILAI_AFTER72"/>
      <sheetName val="PPM_rev172"/>
      <sheetName val="Line_272"/>
      <sheetName val="Actual_YTD72"/>
      <sheetName val="Costs_Savings72"/>
      <sheetName val="Currency_Rate69"/>
      <sheetName val="SPECIAL_DR650A_(AUG_17)_(4)68"/>
      <sheetName val="Working_Plan68"/>
      <sheetName val="Inv__004368"/>
      <sheetName val="Inv__004468"/>
      <sheetName val="Inv__004568"/>
      <sheetName val="Inv__003968"/>
      <sheetName val="Inv__004268"/>
      <sheetName val="Inv__003868"/>
      <sheetName val="Inv__003368"/>
      <sheetName val="Inv__004668"/>
      <sheetName val="dongia_(2)68"/>
      <sheetName val="THPDMoi__(2)68"/>
      <sheetName val="t-h_HA_THE68"/>
      <sheetName val="DON_GIA68"/>
      <sheetName val="CHITIET_VL-NC68"/>
      <sheetName val="CHITIET_VL-NC-TT_-1p68"/>
      <sheetName val="TH_XL68"/>
      <sheetName val="CHITIET_VL-NC-TT-3p68"/>
      <sheetName val="Bia_TQT68"/>
      <sheetName val="TONGKE3p_68"/>
      <sheetName val="KPVC-BD_68"/>
      <sheetName val="Mutasi_Stock_D99BO66"/>
      <sheetName val="SALES_TRACKER_CIBITUNG_-_201560"/>
      <sheetName val="SALES_TRACKER_NON_CIBITUNG60"/>
      <sheetName val="Macro_59"/>
      <sheetName val="Seg_history_by_BT59"/>
      <sheetName val="HP_evol_by_seg59"/>
      <sheetName val="Financial_Highlights59"/>
      <sheetName val="Breakdown_KPI59"/>
      <sheetName val="Avensis+d_seg__in_&amp;_out_of_UK59"/>
      <sheetName val="ƒƒCƒ“‰æ–Ê__x005f_x0015__Op59"/>
      <sheetName val="CæÊ__x005f_x0015__Op59"/>
      <sheetName val="メイン画面__x005f_x0015__Op59"/>
      <sheetName val="Net_Price_Position_-_Sheet_159"/>
      <sheetName val="ƒƒCƒ“‰æ–Ê__x005f_x005f_x005f_x0015__Op59"/>
      <sheetName val="CæÊ__x005f_x005f_x005f_x0015__Op59"/>
      <sheetName val="メイン画面__x005f_x005f_x005f_x0015__Op59"/>
      <sheetName val="REKAP_OMZET_KAPAL59"/>
      <sheetName val="TL_Karawang_Yard59"/>
      <sheetName val="LINE_PALLET_BESI_1_(PATAN_A-B59"/>
      <sheetName val="WSS_PALLET_BESI_(PER_MESIN)59"/>
      <sheetName val="Master_MM57"/>
      <sheetName val="Part_List_For_Incomplete_LOT59"/>
      <sheetName val="Target380NX_59"/>
      <sheetName val="913L_Part_List57"/>
      <sheetName val="P_253"/>
      <sheetName val="PACK_SPEC_MAGELANG55"/>
      <sheetName val="393_N56"/>
      <sheetName val="_x000a__79"/>
      <sheetName val="__x000a_79"/>
      <sheetName val="KPI_Process55"/>
      <sheetName val="Sub_KPI_(2)55"/>
      <sheetName val="MAIN_KPI_55"/>
      <sheetName val="ORDER_M53"/>
      <sheetName val="ADJ_-_RATE51"/>
      <sheetName val="3__form_Countermeasure51"/>
      <sheetName val="List_kategori53"/>
      <sheetName val="_x000a__78"/>
      <sheetName val="__x000a_78"/>
      <sheetName val="__101"/>
      <sheetName val="__102"/>
      <sheetName val="CSM_with_CKD47"/>
      <sheetName val="Data_-_Sumatera47"/>
      <sheetName val="1195_B147"/>
      <sheetName val="ACT_-2005_Rear46"/>
      <sheetName val="Data_Costs46"/>
      <sheetName val="Control_Panel46"/>
      <sheetName val="3GP&amp;Ss_features46"/>
      <sheetName val="SNP_Lee_Fung_BSV46"/>
      <sheetName val="ASOTT_SI_BSV46"/>
      <sheetName val="CATL_SI_BSV46"/>
      <sheetName val="CSMF_SI_BSV46"/>
      <sheetName val="RHLT_SI_BSV46"/>
      <sheetName val="SCIL_SI_BSV46"/>
      <sheetName val="SCMN_SI_BSV46"/>
      <sheetName val="SCSS_SI_BSV46"/>
      <sheetName val="SFI_BSV46"/>
      <sheetName val="SNPS_SI_BSV46"/>
      <sheetName val="STEG_SI_BSV46"/>
      <sheetName val="STI_BSV46"/>
      <sheetName val="STTS_SI_BSV46"/>
      <sheetName val="SWMS_SI_BSV46"/>
      <sheetName val="CA_Comp_(Kembara)46"/>
      <sheetName val="1_LeadSchedule46"/>
      <sheetName val="O1-1CA_46"/>
      <sheetName val="15100_Prepayment46"/>
      <sheetName val="24100_Accr_Liab46"/>
      <sheetName val="R&amp;R_test46"/>
      <sheetName val="진행_DATA_(2)46"/>
      <sheetName val="Value_Analysis_-_Sheet_146"/>
      <sheetName val="ƒƒCƒ“‰æ–Ê__x005f_x005f_x005f_x005f_x005f44"/>
      <sheetName val="CæÊ__x005f_x005f_x005f_x005f_x005f44"/>
      <sheetName val="メイン画面__x005f_x005f_x005f_x005f_x005f_x005f_x00144"/>
      <sheetName val="GROUP_C43"/>
      <sheetName val="Sum_prob36"/>
      <sheetName val="tot_393N40"/>
      <sheetName val="Cost_centre_expenditure39"/>
      <sheetName val="393N_ONLY38"/>
      <sheetName val="140N_Part_Local_(SE)38"/>
      <sheetName val="Labul_0038"/>
      <sheetName val="BY_CATEGORY38"/>
      <sheetName val="Protected_Lists36"/>
      <sheetName val="中長計_XLS36"/>
      <sheetName val="BONUS_DB36"/>
      <sheetName val="167W_SOKAKU_Carry_Over_Prts36"/>
      <sheetName val="MUTASI_SCRAP36"/>
      <sheetName val="DFAS_FIX36"/>
      <sheetName val="kartu_mat36"/>
      <sheetName val="ASLI_(2)36"/>
      <sheetName val="GRAFIK_(2)36"/>
      <sheetName val="Productivity_Per_ManHour35"/>
      <sheetName val="6250_Vehicles35"/>
      <sheetName val="Trp__Name35"/>
      <sheetName val="Data_Base35"/>
      <sheetName val="Storage_Modules35"/>
      <sheetName val="Artikelübersicht_200935"/>
      <sheetName val="Artikelübersicht_201035"/>
      <sheetName val="6156_Vehicles35"/>
      <sheetName val="Plan_04-0535"/>
      <sheetName val="ƒƒCƒ“‰æ–Ê__x005f_x005f_x35"/>
      <sheetName val="CæÊ__x005f_x005f_x35"/>
      <sheetName val="メイン画面__x005f_x005f_x005f_x0015_35"/>
      <sheetName val="OEE__(2)93"/>
      <sheetName val="OEE_93"/>
      <sheetName val="dht_fix93"/>
      <sheetName val="Man_power93"/>
      <sheetName val="taruna_sheet93"/>
      <sheetName val="Calendar_200693"/>
      <sheetName val="06-11-07_selasa93"/>
      <sheetName val="data_editing93"/>
      <sheetName val="HRD_Salary93"/>
      <sheetName val="____94"/>
      <sheetName val="F-1_F-293"/>
      <sheetName val="MARCH_APRIL__0392"/>
      <sheetName val="Draft_Vehicle_Format92"/>
      <sheetName val="MASTER_92"/>
      <sheetName val="truck_capt92"/>
      <sheetName val="ocean_voyage92"/>
      <sheetName val="Nov_'0292"/>
      <sheetName val="Parts_list_(060411)92"/>
      <sheetName val="BD_&amp;_EH_(DATA)92"/>
      <sheetName val="Innova_List92"/>
      <sheetName val="LVC_31RB92"/>
      <sheetName val="Type_I89"/>
      <sheetName val="Unit_Price_9689"/>
      <sheetName val="progress_FC88"/>
      <sheetName val="OEM_sum88"/>
      <sheetName val="YTD_sales88"/>
      <sheetName val="GROUP_A89"/>
      <sheetName val="OTHERS_x62089"/>
      <sheetName val="Link_List_OPL87"/>
      <sheetName val="STATUS_FOLLOWUP78"/>
      <sheetName val="Total_Problem_WQC_201478"/>
      <sheetName val="base_data78"/>
      <sheetName val="U38x_labels78"/>
      <sheetName val="mstr_L175"/>
      <sheetName val="1_3a92est75"/>
      <sheetName val="Data_275"/>
      <sheetName val="MARCH-APRIL__0373"/>
      <sheetName val="Deffered_Charges_73"/>
      <sheetName val="Schedule_PM73"/>
      <sheetName val="Part_List73"/>
      <sheetName val="ECI_ChekSHeet73"/>
      <sheetName val="Remaining_LPVV73"/>
      <sheetName val="List_Monren73"/>
      <sheetName val="training_forklift73"/>
      <sheetName val="Part_List_Compare_Scan___Plan73"/>
      <sheetName val="MATRIKS_NILAI_AFTER73"/>
      <sheetName val="PPM_rev173"/>
      <sheetName val="Line_273"/>
      <sheetName val="Actual_YTD73"/>
      <sheetName val="Costs_Savings73"/>
      <sheetName val="Currency_Rate70"/>
      <sheetName val="SPECIAL_DR650A_(AUG_17)_(4)69"/>
      <sheetName val="Working_Plan69"/>
      <sheetName val="Inv__004369"/>
      <sheetName val="Inv__004469"/>
      <sheetName val="Inv__004569"/>
      <sheetName val="Inv__003969"/>
      <sheetName val="Inv__004269"/>
      <sheetName val="Inv__003869"/>
      <sheetName val="Inv__003369"/>
      <sheetName val="Inv__004669"/>
      <sheetName val="dongia_(2)69"/>
      <sheetName val="THPDMoi__(2)69"/>
      <sheetName val="t-h_HA_THE69"/>
      <sheetName val="DON_GIA69"/>
      <sheetName val="CHITIET_VL-NC69"/>
      <sheetName val="CHITIET_VL-NC-TT_-1p69"/>
      <sheetName val="TH_XL69"/>
      <sheetName val="CHITIET_VL-NC-TT-3p69"/>
      <sheetName val="Bia_TQT69"/>
      <sheetName val="TONGKE3p_69"/>
      <sheetName val="KPVC-BD_69"/>
      <sheetName val="Mutasi_Stock_D99BO67"/>
      <sheetName val="SALES_TRACKER_CIBITUNG_-_201561"/>
      <sheetName val="SALES_TRACKER_NON_CIBITUNG61"/>
      <sheetName val="Macro_60"/>
      <sheetName val="Seg_history_by_BT60"/>
      <sheetName val="HP_evol_by_seg60"/>
      <sheetName val="Financial_Highlights60"/>
      <sheetName val="Breakdown_KPI60"/>
      <sheetName val="Avensis+d_seg__in_&amp;_out_of_UK60"/>
      <sheetName val="ƒƒCƒ“‰æ–Ê__x005f_x0015__Op60"/>
      <sheetName val="CæÊ__x005f_x0015__Op60"/>
      <sheetName val="メイン画面__x005f_x0015__Op60"/>
      <sheetName val="Net_Price_Position_-_Sheet_160"/>
      <sheetName val="ƒƒCƒ“‰æ–Ê__x005f_x005f_x005f_x0015__Op60"/>
      <sheetName val="CæÊ__x005f_x005f_x005f_x0015__Op60"/>
      <sheetName val="メイン画面__x005f_x005f_x005f_x0015__Op60"/>
      <sheetName val="REKAP_OMZET_KAPAL60"/>
      <sheetName val="TL_Karawang_Yard60"/>
      <sheetName val="LINE_PALLET_BESI_1_(PATAN_A-B60"/>
      <sheetName val="WSS_PALLET_BESI_(PER_MESIN)60"/>
      <sheetName val="Master_MM58"/>
      <sheetName val="Part_List_For_Incomplete_LOT60"/>
      <sheetName val="Target380NX_60"/>
      <sheetName val="913L_Part_List58"/>
      <sheetName val="P_254"/>
      <sheetName val="PACK_SPEC_MAGELANG56"/>
      <sheetName val="393_N57"/>
      <sheetName val="KPI_Process56"/>
      <sheetName val="Sub_KPI_(2)56"/>
      <sheetName val="MAIN_KPI_56"/>
      <sheetName val="ORDER_M54"/>
      <sheetName val="ADJ_-_RATE52"/>
      <sheetName val="3__form_Countermeasure52"/>
      <sheetName val="List_kategori54"/>
      <sheetName val="_x000a__80"/>
      <sheetName val="__x000a_80"/>
      <sheetName val="__103"/>
      <sheetName val="__104"/>
      <sheetName val="CSM_with_CKD48"/>
      <sheetName val="Data_-_Sumatera48"/>
      <sheetName val="1195_B148"/>
      <sheetName val="ACT_-2005_Rear47"/>
      <sheetName val="Data_Costs47"/>
      <sheetName val="Control_Panel47"/>
      <sheetName val="3GP&amp;Ss_features47"/>
      <sheetName val="SNP_Lee_Fung_BSV47"/>
      <sheetName val="ASOTT_SI_BSV47"/>
      <sheetName val="CATL_SI_BSV47"/>
      <sheetName val="CSMF_SI_BSV47"/>
      <sheetName val="RHLT_SI_BSV47"/>
      <sheetName val="SCIL_SI_BSV47"/>
      <sheetName val="SCMN_SI_BSV47"/>
      <sheetName val="SCSS_SI_BSV47"/>
      <sheetName val="SFI_BSV47"/>
      <sheetName val="SNPS_SI_BSV47"/>
      <sheetName val="STEG_SI_BSV47"/>
      <sheetName val="STI_BSV47"/>
      <sheetName val="STTS_SI_BSV47"/>
      <sheetName val="SWMS_SI_BSV47"/>
      <sheetName val="CA_Comp_(Kembara)47"/>
      <sheetName val="1_LeadSchedule47"/>
      <sheetName val="O1-1CA_47"/>
      <sheetName val="15100_Prepayment47"/>
      <sheetName val="24100_Accr_Liab47"/>
      <sheetName val="R&amp;R_test47"/>
      <sheetName val="진행_DATA_(2)47"/>
      <sheetName val="Value_Analysis_-_Sheet_147"/>
      <sheetName val="ƒƒCƒ“‰æ–Ê__x005f_x005f_x005f_x005f_x005f45"/>
      <sheetName val="CæÊ__x005f_x005f_x005f_x005f_x005f45"/>
      <sheetName val="メイン画面__x005f_x005f_x005f_x005f_x005f_x005f_x00145"/>
      <sheetName val="GROUP_C44"/>
      <sheetName val="Sum_prob37"/>
      <sheetName val="tot_393N41"/>
      <sheetName val="Cost_centre_expenditure40"/>
      <sheetName val="393N_ONLY39"/>
      <sheetName val="140N_Part_Local_(SE)39"/>
      <sheetName val="Labul_0039"/>
      <sheetName val="BY_CATEGORY39"/>
      <sheetName val="Protected_Lists37"/>
      <sheetName val="中長計_XLS37"/>
      <sheetName val="BONUS_DB37"/>
      <sheetName val="167W_SOKAKU_Carry_Over_Prts37"/>
      <sheetName val="MUTASI_SCRAP37"/>
      <sheetName val="DFAS_FIX37"/>
      <sheetName val="kartu_mat37"/>
      <sheetName val="ASLI_(2)37"/>
      <sheetName val="GRAFIK_(2)37"/>
      <sheetName val="Productivity_Per_ManHour36"/>
      <sheetName val="6250_Vehicles36"/>
      <sheetName val="Trp__Name36"/>
      <sheetName val="Data_Base36"/>
      <sheetName val="Storage_Modules36"/>
      <sheetName val="Artikelübersicht_200936"/>
      <sheetName val="Artikelübersicht_201036"/>
      <sheetName val="6156_Vehicles36"/>
      <sheetName val="Plan_04-0536"/>
      <sheetName val="ƒƒCƒ“‰æ–Ê__x005f_x005f_x36"/>
      <sheetName val="CæÊ__x005f_x005f_x36"/>
      <sheetName val="メイン画面__x005f_x005f_x005f_x0015_36"/>
      <sheetName val="_x000a__81"/>
      <sheetName val="__x000a_81"/>
      <sheetName val="OEE__(2)94"/>
      <sheetName val="OEE_94"/>
      <sheetName val="dht_fix94"/>
      <sheetName val="Man_power94"/>
      <sheetName val="taruna_sheet94"/>
      <sheetName val="Calendar_200694"/>
      <sheetName val="06-11-07_selasa94"/>
      <sheetName val="data_editing94"/>
      <sheetName val="HRD_Salary94"/>
      <sheetName val="____95"/>
      <sheetName val="F-1_F-294"/>
      <sheetName val="MARCH_APRIL__0393"/>
      <sheetName val="Draft_Vehicle_Format93"/>
      <sheetName val="MASTER_93"/>
      <sheetName val="truck_capt93"/>
      <sheetName val="ocean_voyage93"/>
      <sheetName val="Nov_'0293"/>
      <sheetName val="Parts_list_(060411)93"/>
      <sheetName val="BD_&amp;_EH_(DATA)93"/>
      <sheetName val="Innova_List93"/>
      <sheetName val="LVC_31RB93"/>
      <sheetName val="Type_I90"/>
      <sheetName val="Unit_Price_9690"/>
      <sheetName val="progress_FC89"/>
      <sheetName val="OEM_sum89"/>
      <sheetName val="YTD_sales89"/>
      <sheetName val="GROUP_A90"/>
      <sheetName val="OTHERS_x62090"/>
      <sheetName val="Link_List_OPL88"/>
      <sheetName val="STATUS_FOLLOWUP79"/>
      <sheetName val="Total_Problem_WQC_201479"/>
      <sheetName val="base_data79"/>
      <sheetName val="U38x_labels79"/>
      <sheetName val="mstr_L176"/>
      <sheetName val="1_3a92est76"/>
      <sheetName val="Data_276"/>
      <sheetName val="MARCH-APRIL__0374"/>
      <sheetName val="Deffered_Charges_74"/>
      <sheetName val="Schedule_PM74"/>
      <sheetName val="Part_List74"/>
      <sheetName val="ECI_ChekSHeet74"/>
      <sheetName val="Remaining_LPVV74"/>
      <sheetName val="List_Monren74"/>
      <sheetName val="training_forklift74"/>
      <sheetName val="Part_List_Compare_Scan___Plan74"/>
      <sheetName val="MATRIKS_NILAI_AFTER74"/>
      <sheetName val="PPM_rev174"/>
      <sheetName val="Line_274"/>
      <sheetName val="Actual_YTD74"/>
      <sheetName val="Costs_Savings74"/>
      <sheetName val="Currency_Rate71"/>
      <sheetName val="SPECIAL_DR650A_(AUG_17)_(4)70"/>
      <sheetName val="Working_Plan70"/>
      <sheetName val="Inv__004370"/>
      <sheetName val="Inv__004470"/>
      <sheetName val="Inv__004570"/>
      <sheetName val="Inv__003970"/>
      <sheetName val="Inv__004270"/>
      <sheetName val="Inv__003870"/>
      <sheetName val="Inv__003370"/>
      <sheetName val="Inv__004670"/>
      <sheetName val="dongia_(2)70"/>
      <sheetName val="THPDMoi__(2)70"/>
      <sheetName val="t-h_HA_THE70"/>
      <sheetName val="DON_GIA70"/>
      <sheetName val="CHITIET_VL-NC70"/>
      <sheetName val="CHITIET_VL-NC-TT_-1p70"/>
      <sheetName val="TH_XL70"/>
      <sheetName val="CHITIET_VL-NC-TT-3p70"/>
      <sheetName val="Bia_TQT70"/>
      <sheetName val="TONGKE3p_70"/>
      <sheetName val="KPVC-BD_70"/>
      <sheetName val="Mutasi_Stock_D99BO68"/>
      <sheetName val="SALES_TRACKER_CIBITUNG_-_201562"/>
      <sheetName val="SALES_TRACKER_NON_CIBITUNG62"/>
      <sheetName val="Macro_61"/>
      <sheetName val="Seg_history_by_BT61"/>
      <sheetName val="HP_evol_by_seg61"/>
      <sheetName val="Financial_Highlights61"/>
      <sheetName val="Breakdown_KPI61"/>
      <sheetName val="Avensis+d_seg__in_&amp;_out_of_UK61"/>
      <sheetName val="ƒƒCƒ“‰æ–Ê__x005f_x0015__Op61"/>
      <sheetName val="CæÊ__x005f_x0015__Op61"/>
      <sheetName val="メイン画面__x005f_x0015__Op61"/>
      <sheetName val="Net_Price_Position_-_Sheet_161"/>
      <sheetName val="ƒƒCƒ“‰æ–Ê__x005f_x005f_x005f_x0015__Op61"/>
      <sheetName val="CæÊ__x005f_x005f_x005f_x0015__Op61"/>
      <sheetName val="メイン画面__x005f_x005f_x005f_x0015__Op61"/>
      <sheetName val="REKAP_OMZET_KAPAL61"/>
      <sheetName val="TL_Karawang_Yard61"/>
      <sheetName val="LINE_PALLET_BESI_1_(PATAN_A-B61"/>
      <sheetName val="WSS_PALLET_BESI_(PER_MESIN)61"/>
      <sheetName val="Master_MM59"/>
      <sheetName val="Part_List_For_Incomplete_LOT61"/>
      <sheetName val="Target380NX_61"/>
      <sheetName val="913L_Part_List59"/>
      <sheetName val="P_255"/>
      <sheetName val="PACK_SPEC_MAGELANG57"/>
      <sheetName val="393_N58"/>
      <sheetName val="KPI_Process57"/>
      <sheetName val="Sub_KPI_(2)57"/>
      <sheetName val="MAIN_KPI_57"/>
      <sheetName val="ORDER_M55"/>
      <sheetName val="ADJ_-_RATE53"/>
      <sheetName val="3__form_Countermeasure53"/>
      <sheetName val="List_kategori55"/>
      <sheetName val="__105"/>
      <sheetName val="__106"/>
      <sheetName val="CSM_with_CKD49"/>
      <sheetName val="Data_-_Sumatera49"/>
      <sheetName val="1195_B149"/>
      <sheetName val="ACT_-2005_Rear48"/>
      <sheetName val="Data_Costs48"/>
      <sheetName val="Control_Panel48"/>
      <sheetName val="3GP&amp;Ss_features48"/>
      <sheetName val="SNP_Lee_Fung_BSV48"/>
      <sheetName val="ASOTT_SI_BSV48"/>
      <sheetName val="CATL_SI_BSV48"/>
      <sheetName val="CSMF_SI_BSV48"/>
      <sheetName val="RHLT_SI_BSV48"/>
      <sheetName val="SCIL_SI_BSV48"/>
      <sheetName val="SCMN_SI_BSV48"/>
      <sheetName val="SCSS_SI_BSV48"/>
      <sheetName val="SFI_BSV48"/>
      <sheetName val="SNPS_SI_BSV48"/>
      <sheetName val="STEG_SI_BSV48"/>
      <sheetName val="STI_BSV48"/>
      <sheetName val="STTS_SI_BSV48"/>
      <sheetName val="SWMS_SI_BSV48"/>
      <sheetName val="CA_Comp_(Kembara)48"/>
      <sheetName val="1_LeadSchedule48"/>
      <sheetName val="O1-1CA_48"/>
      <sheetName val="15100_Prepayment48"/>
      <sheetName val="24100_Accr_Liab48"/>
      <sheetName val="R&amp;R_test48"/>
      <sheetName val="진행_DATA_(2)48"/>
      <sheetName val="Value_Analysis_-_Sheet_148"/>
      <sheetName val="ƒƒCƒ“‰æ–Ê__x005f_x005f_x005f_x005f_x005f46"/>
      <sheetName val="CæÊ__x005f_x005f_x005f_x005f_x005f46"/>
      <sheetName val="メイン画面__x005f_x005f_x005f_x005f_x005f_x005f_x00146"/>
      <sheetName val="GROUP_C45"/>
      <sheetName val="Sum_prob38"/>
      <sheetName val="tot_393N42"/>
      <sheetName val="Cost_centre_expenditure41"/>
      <sheetName val="393N_ONLY40"/>
      <sheetName val="140N_Part_Local_(SE)40"/>
      <sheetName val="Labul_0040"/>
      <sheetName val="BY_CATEGORY40"/>
      <sheetName val="Protected_Lists38"/>
      <sheetName val="中長計_XLS38"/>
      <sheetName val="BONUS_DB38"/>
      <sheetName val="167W_SOKAKU_Carry_Over_Prts38"/>
      <sheetName val="MUTASI_SCRAP38"/>
      <sheetName val="DFAS_FIX38"/>
      <sheetName val="kartu_mat38"/>
      <sheetName val="ASLI_(2)38"/>
      <sheetName val="GRAFIK_(2)38"/>
      <sheetName val="Productivity_Per_ManHour37"/>
      <sheetName val="6250_Vehicles37"/>
      <sheetName val="Trp__Name37"/>
      <sheetName val="Data_Base37"/>
      <sheetName val="Storage_Modules37"/>
      <sheetName val="Artikelübersicht_200937"/>
      <sheetName val="Artikelübersicht_201037"/>
      <sheetName val="6156_Vehicles37"/>
      <sheetName val="Plan_04-0537"/>
      <sheetName val="ƒƒCƒ“‰æ–Ê__x005f_x005f_x37"/>
      <sheetName val="CæÊ__x005f_x005f_x37"/>
      <sheetName val="メイン画面__x005f_x005f_x005f_x0015_37"/>
      <sheetName val="_x000a__92"/>
      <sheetName val="__x000a_92"/>
      <sheetName val="OEE__(2)101"/>
      <sheetName val="OEE_101"/>
      <sheetName val="dht_fix101"/>
      <sheetName val="Man_power101"/>
      <sheetName val="taruna_sheet101"/>
      <sheetName val="Calendar_2006101"/>
      <sheetName val="06-11-07_selasa101"/>
      <sheetName val="data_editing101"/>
      <sheetName val="HRD_Salary101"/>
      <sheetName val="____102"/>
      <sheetName val="F-1_F-2101"/>
      <sheetName val="MARCH_APRIL__03100"/>
      <sheetName val="Draft_Vehicle_Format100"/>
      <sheetName val="MASTER_100"/>
      <sheetName val="truck_capt100"/>
      <sheetName val="ocean_voyage100"/>
      <sheetName val="Nov_'02100"/>
      <sheetName val="Parts_list_(060411)100"/>
      <sheetName val="BD_&amp;_EH_(DATA)100"/>
      <sheetName val="Innova_List100"/>
      <sheetName val="LVC_31RB100"/>
      <sheetName val="Type_I97"/>
      <sheetName val="Unit_Price_9697"/>
      <sheetName val="progress_FC96"/>
      <sheetName val="OEM_sum96"/>
      <sheetName val="YTD_sales96"/>
      <sheetName val="GROUP_A97"/>
      <sheetName val="OTHERS_x62097"/>
      <sheetName val="Link_List_OPL95"/>
      <sheetName val="STATUS_FOLLOWUP86"/>
      <sheetName val="Total_Problem_WQC_201486"/>
      <sheetName val="base_data86"/>
      <sheetName val="U38x_labels86"/>
      <sheetName val="mstr_L183"/>
      <sheetName val="1_3a92est83"/>
      <sheetName val="Data_283"/>
      <sheetName val="MARCH-APRIL__0381"/>
      <sheetName val="Deffered_Charges_81"/>
      <sheetName val="Schedule_PM81"/>
      <sheetName val="Part_List81"/>
      <sheetName val="ECI_ChekSHeet81"/>
      <sheetName val="Remaining_LPVV81"/>
      <sheetName val="List_Monren81"/>
      <sheetName val="training_forklift81"/>
      <sheetName val="Part_List_Compare_Scan___Plan81"/>
      <sheetName val="MATRIKS_NILAI_AFTER81"/>
      <sheetName val="PPM_rev181"/>
      <sheetName val="Line_281"/>
      <sheetName val="Actual_YTD81"/>
      <sheetName val="Costs_Savings81"/>
      <sheetName val="Currency_Rate78"/>
      <sheetName val="SPECIAL_DR650A_(AUG_17)_(4)77"/>
      <sheetName val="Working_Plan77"/>
      <sheetName val="Inv__004377"/>
      <sheetName val="Inv__004477"/>
      <sheetName val="Inv__004577"/>
      <sheetName val="Inv__003977"/>
      <sheetName val="Inv__004277"/>
      <sheetName val="Inv__003877"/>
      <sheetName val="Inv__003377"/>
      <sheetName val="Inv__004677"/>
      <sheetName val="dongia_(2)77"/>
      <sheetName val="THPDMoi__(2)77"/>
      <sheetName val="t-h_HA_THE77"/>
      <sheetName val="DON_GIA77"/>
      <sheetName val="CHITIET_VL-NC77"/>
      <sheetName val="CHITIET_VL-NC-TT_-1p77"/>
      <sheetName val="TH_XL77"/>
      <sheetName val="CHITIET_VL-NC-TT-3p77"/>
      <sheetName val="Bia_TQT77"/>
      <sheetName val="TONGKE3p_77"/>
      <sheetName val="KPVC-BD_77"/>
      <sheetName val="Mutasi_Stock_D99BO75"/>
      <sheetName val="SALES_TRACKER_CIBITUNG_-_201569"/>
      <sheetName val="SALES_TRACKER_NON_CIBITUNG69"/>
      <sheetName val="Macro_68"/>
      <sheetName val="Seg_history_by_BT68"/>
      <sheetName val="HP_evol_by_seg68"/>
      <sheetName val="Financial_Highlights68"/>
      <sheetName val="Breakdown_KPI68"/>
      <sheetName val="Avensis+d_seg__in_&amp;_out_of_UK68"/>
      <sheetName val="ƒƒCƒ“‰æ–Ê__x005f_x0015__Op68"/>
      <sheetName val="CæÊ__x005f_x0015__Op68"/>
      <sheetName val="メイン画面__x005f_x0015__Op68"/>
      <sheetName val="Net_Price_Position_-_Sheet_168"/>
      <sheetName val="ƒƒCƒ“‰æ–Ê__x005f_x005f_x005f_x0015__Op68"/>
      <sheetName val="CæÊ__x005f_x005f_x005f_x0015__Op68"/>
      <sheetName val="メイン画面__x005f_x005f_x005f_x0015__Op68"/>
      <sheetName val="REKAP_OMZET_KAPAL68"/>
      <sheetName val="TL_Karawang_Yard68"/>
      <sheetName val="LINE_PALLET_BESI_1_(PATAN_A-B68"/>
      <sheetName val="WSS_PALLET_BESI_(PER_MESIN)68"/>
      <sheetName val="Master_MM66"/>
      <sheetName val="Part_List_For_Incomplete_LOT68"/>
      <sheetName val="Target380NX_68"/>
      <sheetName val="913L_Part_List66"/>
      <sheetName val="P_262"/>
      <sheetName val="PACK_SPEC_MAGELANG64"/>
      <sheetName val="393_N65"/>
      <sheetName val="KPI_Process64"/>
      <sheetName val="Sub_KPI_(2)64"/>
      <sheetName val="MAIN_KPI_64"/>
      <sheetName val="ORDER_M62"/>
      <sheetName val="ADJ_-_RATE60"/>
      <sheetName val="3__form_Countermeasure60"/>
      <sheetName val="List_kategori62"/>
      <sheetName val="_x000a__88"/>
      <sheetName val="__x000a_88"/>
      <sheetName val="__119"/>
      <sheetName val="__120"/>
      <sheetName val="CSM_with_CKD56"/>
      <sheetName val="Data_-_Sumatera56"/>
      <sheetName val="1195_B156"/>
      <sheetName val="ACT_-2005_Rear55"/>
      <sheetName val="Data_Costs55"/>
      <sheetName val="Control_Panel55"/>
      <sheetName val="3GP&amp;Ss_features55"/>
      <sheetName val="SNP_Lee_Fung_BSV55"/>
      <sheetName val="ASOTT_SI_BSV55"/>
      <sheetName val="CATL_SI_BSV55"/>
      <sheetName val="CSMF_SI_BSV55"/>
      <sheetName val="RHLT_SI_BSV55"/>
      <sheetName val="SCIL_SI_BSV55"/>
      <sheetName val="SCMN_SI_BSV55"/>
      <sheetName val="SCSS_SI_BSV55"/>
      <sheetName val="SFI_BSV55"/>
      <sheetName val="SNPS_SI_BSV55"/>
      <sheetName val="STEG_SI_BSV55"/>
      <sheetName val="STI_BSV55"/>
      <sheetName val="STTS_SI_BSV55"/>
      <sheetName val="SWMS_SI_BSV55"/>
      <sheetName val="CA_Comp_(Kembara)55"/>
      <sheetName val="1_LeadSchedule55"/>
      <sheetName val="O1-1CA_55"/>
      <sheetName val="15100_Prepayment55"/>
      <sheetName val="24100_Accr_Liab55"/>
      <sheetName val="R&amp;R_test55"/>
      <sheetName val="진행_DATA_(2)55"/>
      <sheetName val="Value_Analysis_-_Sheet_155"/>
      <sheetName val="ƒƒCƒ“‰æ–Ê__x005f_x005f_x005f_x005f_x005f53"/>
      <sheetName val="CæÊ__x005f_x005f_x005f_x005f_x005f53"/>
      <sheetName val="メイン画面__x005f_x005f_x005f_x005f_x005f_x005f_x00162"/>
      <sheetName val="GROUP_C52"/>
      <sheetName val="Sum_prob45"/>
      <sheetName val="tot_393N49"/>
      <sheetName val="Cost_centre_expenditure48"/>
      <sheetName val="393N_ONLY47"/>
      <sheetName val="140N_Part_Local_(SE)47"/>
      <sheetName val="Labul_0047"/>
      <sheetName val="BY_CATEGORY47"/>
      <sheetName val="Protected_Lists45"/>
      <sheetName val="中長計_XLS45"/>
      <sheetName val="BONUS_DB45"/>
      <sheetName val="167W_SOKAKU_Carry_Over_Prts45"/>
      <sheetName val="MUTASI_SCRAP45"/>
      <sheetName val="DFAS_FIX45"/>
      <sheetName val="kartu_mat45"/>
      <sheetName val="ASLI_(2)45"/>
      <sheetName val="GRAFIK_(2)45"/>
      <sheetName val="Productivity_Per_ManHour44"/>
      <sheetName val="6250_Vehicles44"/>
      <sheetName val="Trp__Name44"/>
      <sheetName val="Data_Base44"/>
      <sheetName val="Storage_Modules44"/>
      <sheetName val="Artikelübersicht_200944"/>
      <sheetName val="Artikelübersicht_201044"/>
      <sheetName val="6156_Vehicles44"/>
      <sheetName val="Plan_04-0544"/>
      <sheetName val="ƒƒCƒ“‰æ–Ê__x005f_x005f_x44"/>
      <sheetName val="CæÊ__x005f_x005f_x44"/>
      <sheetName val="メイン画面__x005f_x005f_x005f_x0015_44"/>
      <sheetName val="_x000a__83"/>
      <sheetName val="__x000a_83"/>
      <sheetName val="OEE__(2)96"/>
      <sheetName val="OEE_96"/>
      <sheetName val="dht_fix96"/>
      <sheetName val="Man_power96"/>
      <sheetName val="taruna_sheet96"/>
      <sheetName val="Calendar_200696"/>
      <sheetName val="06-11-07_selasa96"/>
      <sheetName val="data_editing96"/>
      <sheetName val="HRD_Salary96"/>
      <sheetName val="____97"/>
      <sheetName val="F-1_F-296"/>
      <sheetName val="MARCH_APRIL__0395"/>
      <sheetName val="Draft_Vehicle_Format95"/>
      <sheetName val="MASTER_95"/>
      <sheetName val="truck_capt95"/>
      <sheetName val="ocean_voyage95"/>
      <sheetName val="Nov_'0295"/>
      <sheetName val="Parts_list_(060411)95"/>
      <sheetName val="BD_&amp;_EH_(DATA)95"/>
      <sheetName val="Innova_List95"/>
      <sheetName val="LVC_31RB95"/>
      <sheetName val="Type_I92"/>
      <sheetName val="Unit_Price_9692"/>
      <sheetName val="progress_FC91"/>
      <sheetName val="OEM_sum91"/>
      <sheetName val="YTD_sales91"/>
      <sheetName val="GROUP_A92"/>
      <sheetName val="OTHERS_x62092"/>
      <sheetName val="Link_List_OPL90"/>
      <sheetName val="STATUS_FOLLOWUP81"/>
      <sheetName val="Total_Problem_WQC_201481"/>
      <sheetName val="base_data81"/>
      <sheetName val="U38x_labels81"/>
      <sheetName val="mstr_L178"/>
      <sheetName val="1_3a92est78"/>
      <sheetName val="Data_278"/>
      <sheetName val="MARCH-APRIL__0376"/>
      <sheetName val="Deffered_Charges_76"/>
      <sheetName val="Schedule_PM76"/>
      <sheetName val="Part_List76"/>
      <sheetName val="ECI_ChekSHeet76"/>
      <sheetName val="Remaining_LPVV76"/>
      <sheetName val="List_Monren76"/>
      <sheetName val="training_forklift76"/>
      <sheetName val="Part_List_Compare_Scan___Plan76"/>
      <sheetName val="MATRIKS_NILAI_AFTER76"/>
      <sheetName val="PPM_rev176"/>
      <sheetName val="Line_276"/>
      <sheetName val="Actual_YTD76"/>
      <sheetName val="Costs_Savings76"/>
      <sheetName val="Currency_Rate73"/>
      <sheetName val="SPECIAL_DR650A_(AUG_17)_(4)72"/>
      <sheetName val="Working_Plan72"/>
      <sheetName val="Inv__004372"/>
      <sheetName val="Inv__004472"/>
      <sheetName val="Inv__004572"/>
      <sheetName val="Inv__003972"/>
      <sheetName val="Inv__004272"/>
      <sheetName val="Inv__003872"/>
      <sheetName val="Inv__003372"/>
      <sheetName val="Inv__004672"/>
      <sheetName val="dongia_(2)72"/>
      <sheetName val="THPDMoi__(2)72"/>
      <sheetName val="t-h_HA_THE72"/>
      <sheetName val="DON_GIA72"/>
      <sheetName val="CHITIET_VL-NC72"/>
      <sheetName val="CHITIET_VL-NC-TT_-1p72"/>
      <sheetName val="TH_XL72"/>
      <sheetName val="CHITIET_VL-NC-TT-3p72"/>
      <sheetName val="Bia_TQT72"/>
      <sheetName val="TONGKE3p_72"/>
      <sheetName val="KPVC-BD_72"/>
      <sheetName val="Mutasi_Stock_D99BO70"/>
      <sheetName val="SALES_TRACKER_CIBITUNG_-_201564"/>
      <sheetName val="SALES_TRACKER_NON_CIBITUNG64"/>
      <sheetName val="Macro_63"/>
      <sheetName val="Seg_history_by_BT63"/>
      <sheetName val="HP_evol_by_seg63"/>
      <sheetName val="Financial_Highlights63"/>
      <sheetName val="Breakdown_KPI63"/>
      <sheetName val="Avensis+d_seg__in_&amp;_out_of_UK63"/>
      <sheetName val="ƒƒCƒ“‰æ–Ê__x005f_x0015__Op63"/>
      <sheetName val="CæÊ__x005f_x0015__Op63"/>
      <sheetName val="メイン画面__x005f_x0015__Op63"/>
      <sheetName val="Net_Price_Position_-_Sheet_163"/>
      <sheetName val="ƒƒCƒ“‰æ–Ê__x005f_x005f_x005f_x0015__Op63"/>
      <sheetName val="CæÊ__x005f_x005f_x005f_x0015__Op63"/>
      <sheetName val="メイン画面__x005f_x005f_x005f_x0015__Op63"/>
      <sheetName val="REKAP_OMZET_KAPAL63"/>
      <sheetName val="TL_Karawang_Yard63"/>
      <sheetName val="LINE_PALLET_BESI_1_(PATAN_A-B63"/>
      <sheetName val="WSS_PALLET_BESI_(PER_MESIN)63"/>
      <sheetName val="Master_MM61"/>
      <sheetName val="Part_List_For_Incomplete_LOT63"/>
      <sheetName val="Target380NX_63"/>
      <sheetName val="913L_Part_List61"/>
      <sheetName val="P_257"/>
      <sheetName val="PACK_SPEC_MAGELANG59"/>
      <sheetName val="393_N60"/>
      <sheetName val="_x000a__84"/>
      <sheetName val="__x000a_84"/>
      <sheetName val="KPI_Process59"/>
      <sheetName val="Sub_KPI_(2)59"/>
      <sheetName val="MAIN_KPI_59"/>
      <sheetName val="ORDER_M57"/>
      <sheetName val="ADJ_-_RATE55"/>
      <sheetName val="3__form_Countermeasure55"/>
      <sheetName val="List_kategori57"/>
      <sheetName val="__109"/>
      <sheetName val="__110"/>
      <sheetName val="CSM_with_CKD51"/>
      <sheetName val="Data_-_Sumatera51"/>
      <sheetName val="1195_B151"/>
      <sheetName val="ACT_-2005_Rear50"/>
      <sheetName val="Data_Costs50"/>
      <sheetName val="Control_Panel50"/>
      <sheetName val="3GP&amp;Ss_features50"/>
      <sheetName val="SNP_Lee_Fung_BSV50"/>
      <sheetName val="ASOTT_SI_BSV50"/>
      <sheetName val="CATL_SI_BSV50"/>
      <sheetName val="CSMF_SI_BSV50"/>
      <sheetName val="RHLT_SI_BSV50"/>
      <sheetName val="SCIL_SI_BSV50"/>
      <sheetName val="SCMN_SI_BSV50"/>
      <sheetName val="SCSS_SI_BSV50"/>
      <sheetName val="SFI_BSV50"/>
      <sheetName val="SNPS_SI_BSV50"/>
      <sheetName val="STEG_SI_BSV50"/>
      <sheetName val="STI_BSV50"/>
      <sheetName val="STTS_SI_BSV50"/>
      <sheetName val="SWMS_SI_BSV50"/>
      <sheetName val="CA_Comp_(Kembara)50"/>
      <sheetName val="1_LeadSchedule50"/>
      <sheetName val="O1-1CA_50"/>
      <sheetName val="15100_Prepayment50"/>
      <sheetName val="24100_Accr_Liab50"/>
      <sheetName val="R&amp;R_test50"/>
      <sheetName val="진행_DATA_(2)50"/>
      <sheetName val="Value_Analysis_-_Sheet_150"/>
      <sheetName val="ƒƒCƒ“‰æ–Ê__x005f_x005f_x005f_x005f_x005f48"/>
      <sheetName val="CæÊ__x005f_x005f_x005f_x005f_x005f48"/>
      <sheetName val="メイン画面__x005f_x005f_x005f_x005f_x005f_x005f_x00148"/>
      <sheetName val="GROUP_C47"/>
      <sheetName val="Sum_prob40"/>
      <sheetName val="tot_393N44"/>
      <sheetName val="Cost_centre_expenditure43"/>
      <sheetName val="393N_ONLY42"/>
      <sheetName val="140N_Part_Local_(SE)42"/>
      <sheetName val="Labul_0042"/>
      <sheetName val="BY_CATEGORY42"/>
      <sheetName val="Protected_Lists40"/>
      <sheetName val="中長計_XLS40"/>
      <sheetName val="BONUS_DB40"/>
      <sheetName val="167W_SOKAKU_Carry_Over_Prts40"/>
      <sheetName val="MUTASI_SCRAP40"/>
      <sheetName val="DFAS_FIX40"/>
      <sheetName val="kartu_mat40"/>
      <sheetName val="ASLI_(2)40"/>
      <sheetName val="GRAFIK_(2)40"/>
      <sheetName val="Productivity_Per_ManHour39"/>
      <sheetName val="6250_Vehicles39"/>
      <sheetName val="Trp__Name39"/>
      <sheetName val="Data_Base39"/>
      <sheetName val="Storage_Modules39"/>
      <sheetName val="Artikelübersicht_200939"/>
      <sheetName val="Artikelübersicht_201039"/>
      <sheetName val="6156_Vehicles39"/>
      <sheetName val="Plan_04-0539"/>
      <sheetName val="ƒƒCƒ“‰æ–Ê__x005f_x005f_x39"/>
      <sheetName val="CæÊ__x005f_x005f_x39"/>
      <sheetName val="メイン画面__x005f_x005f_x005f_x0015_39"/>
      <sheetName val="OEE__(2)95"/>
      <sheetName val="OEE_95"/>
      <sheetName val="dht_fix95"/>
      <sheetName val="Man_power95"/>
      <sheetName val="taruna_sheet95"/>
      <sheetName val="Calendar_200695"/>
      <sheetName val="06-11-07_selasa95"/>
      <sheetName val="data_editing95"/>
      <sheetName val="HRD_Salary95"/>
      <sheetName val="____96"/>
      <sheetName val="F-1_F-295"/>
      <sheetName val="MARCH_APRIL__0394"/>
      <sheetName val="Draft_Vehicle_Format94"/>
      <sheetName val="MASTER_94"/>
      <sheetName val="truck_capt94"/>
      <sheetName val="ocean_voyage94"/>
      <sheetName val="Nov_'0294"/>
      <sheetName val="Parts_list_(060411)94"/>
      <sheetName val="BD_&amp;_EH_(DATA)94"/>
      <sheetName val="Innova_List94"/>
      <sheetName val="LVC_31RB94"/>
      <sheetName val="Type_I91"/>
      <sheetName val="Unit_Price_9691"/>
      <sheetName val="progress_FC90"/>
      <sheetName val="OEM_sum90"/>
      <sheetName val="YTD_sales90"/>
      <sheetName val="GROUP_A91"/>
      <sheetName val="OTHERS_x62091"/>
      <sheetName val="Link_List_OPL89"/>
      <sheetName val="STATUS_FOLLOWUP80"/>
      <sheetName val="Total_Problem_WQC_201480"/>
      <sheetName val="base_data80"/>
      <sheetName val="U38x_labels80"/>
      <sheetName val="mstr_L177"/>
      <sheetName val="1_3a92est77"/>
      <sheetName val="Data_277"/>
      <sheetName val="MARCH-APRIL__0375"/>
      <sheetName val="Deffered_Charges_75"/>
      <sheetName val="Schedule_PM75"/>
      <sheetName val="Part_List75"/>
      <sheetName val="ECI_ChekSHeet75"/>
      <sheetName val="Remaining_LPVV75"/>
      <sheetName val="List_Monren75"/>
      <sheetName val="training_forklift75"/>
      <sheetName val="Part_List_Compare_Scan___Plan75"/>
      <sheetName val="MATRIKS_NILAI_AFTER75"/>
      <sheetName val="PPM_rev175"/>
      <sheetName val="Line_275"/>
      <sheetName val="Actual_YTD75"/>
      <sheetName val="Costs_Savings75"/>
      <sheetName val="Currency_Rate72"/>
      <sheetName val="SPECIAL_DR650A_(AUG_17)_(4)71"/>
      <sheetName val="Working_Plan71"/>
      <sheetName val="Inv__004371"/>
      <sheetName val="Inv__004471"/>
      <sheetName val="Inv__004571"/>
      <sheetName val="Inv__003971"/>
      <sheetName val="Inv__004271"/>
      <sheetName val="Inv__003871"/>
      <sheetName val="Inv__003371"/>
      <sheetName val="Inv__004671"/>
      <sheetName val="dongia_(2)71"/>
      <sheetName val="THPDMoi__(2)71"/>
      <sheetName val="t-h_HA_THE71"/>
      <sheetName val="DON_GIA71"/>
      <sheetName val="CHITIET_VL-NC71"/>
      <sheetName val="CHITIET_VL-NC-TT_-1p71"/>
      <sheetName val="TH_XL71"/>
      <sheetName val="CHITIET_VL-NC-TT-3p71"/>
      <sheetName val="Bia_TQT71"/>
      <sheetName val="TONGKE3p_71"/>
      <sheetName val="KPVC-BD_71"/>
      <sheetName val="Mutasi_Stock_D99BO69"/>
      <sheetName val="SALES_TRACKER_CIBITUNG_-_201563"/>
      <sheetName val="SALES_TRACKER_NON_CIBITUNG63"/>
      <sheetName val="Macro_62"/>
      <sheetName val="Seg_history_by_BT62"/>
      <sheetName val="HP_evol_by_seg62"/>
      <sheetName val="Financial_Highlights62"/>
      <sheetName val="Breakdown_KPI62"/>
      <sheetName val="Avensis+d_seg__in_&amp;_out_of_UK62"/>
      <sheetName val="ƒƒCƒ“‰æ–Ê__x005f_x0015__Op62"/>
      <sheetName val="CæÊ__x005f_x0015__Op62"/>
      <sheetName val="メイン画面__x005f_x0015__Op62"/>
      <sheetName val="Net_Price_Position_-_Sheet_162"/>
      <sheetName val="ƒƒCƒ“‰æ–Ê__x005f_x005f_x005f_x0015__Op62"/>
      <sheetName val="CæÊ__x005f_x005f_x005f_x0015__Op62"/>
      <sheetName val="メイン画面__x005f_x005f_x005f_x0015__Op62"/>
      <sheetName val="REKAP_OMZET_KAPAL62"/>
      <sheetName val="TL_Karawang_Yard62"/>
      <sheetName val="LINE_PALLET_BESI_1_(PATAN_A-B62"/>
      <sheetName val="WSS_PALLET_BESI_(PER_MESIN)62"/>
      <sheetName val="Master_MM60"/>
      <sheetName val="Part_List_For_Incomplete_LOT62"/>
      <sheetName val="Target380NX_62"/>
      <sheetName val="913L_Part_List60"/>
      <sheetName val="P_256"/>
      <sheetName val="PACK_SPEC_MAGELANG58"/>
      <sheetName val="393_N59"/>
      <sheetName val="KPI_Process58"/>
      <sheetName val="Sub_KPI_(2)58"/>
      <sheetName val="MAIN_KPI_58"/>
      <sheetName val="ORDER_M56"/>
      <sheetName val="ADJ_-_RATE54"/>
      <sheetName val="3__form_Countermeasure54"/>
      <sheetName val="List_kategori56"/>
      <sheetName val="_x000a__82"/>
      <sheetName val="__x000a_82"/>
      <sheetName val="__107"/>
      <sheetName val="__108"/>
      <sheetName val="CSM_with_CKD50"/>
      <sheetName val="Data_-_Sumatera50"/>
      <sheetName val="1195_B150"/>
      <sheetName val="ACT_-2005_Rear49"/>
      <sheetName val="Data_Costs49"/>
      <sheetName val="Control_Panel49"/>
      <sheetName val="3GP&amp;Ss_features49"/>
      <sheetName val="SNP_Lee_Fung_BSV49"/>
      <sheetName val="ASOTT_SI_BSV49"/>
      <sheetName val="CATL_SI_BSV49"/>
      <sheetName val="CSMF_SI_BSV49"/>
      <sheetName val="RHLT_SI_BSV49"/>
      <sheetName val="SCIL_SI_BSV49"/>
      <sheetName val="SCMN_SI_BSV49"/>
      <sheetName val="SCSS_SI_BSV49"/>
      <sheetName val="SFI_BSV49"/>
      <sheetName val="SNPS_SI_BSV49"/>
      <sheetName val="STEG_SI_BSV49"/>
      <sheetName val="STI_BSV49"/>
      <sheetName val="STTS_SI_BSV49"/>
      <sheetName val="SWMS_SI_BSV49"/>
      <sheetName val="CA_Comp_(Kembara)49"/>
      <sheetName val="1_LeadSchedule49"/>
      <sheetName val="O1-1CA_49"/>
      <sheetName val="15100_Prepayment49"/>
      <sheetName val="24100_Accr_Liab49"/>
      <sheetName val="R&amp;R_test49"/>
      <sheetName val="진행_DATA_(2)49"/>
      <sheetName val="Value_Analysis_-_Sheet_149"/>
      <sheetName val="ƒƒCƒ“‰æ–Ê__x005f_x005f_x005f_x005f_x005f47"/>
      <sheetName val="CæÊ__x005f_x005f_x005f_x005f_x005f47"/>
      <sheetName val="メイン画面__x005f_x005f_x005f_x005f_x005f_x005f_x00147"/>
      <sheetName val="GROUP_C46"/>
      <sheetName val="Sum_prob39"/>
      <sheetName val="tot_393N43"/>
      <sheetName val="Cost_centre_expenditure42"/>
      <sheetName val="393N_ONLY41"/>
      <sheetName val="140N_Part_Local_(SE)41"/>
      <sheetName val="Labul_0041"/>
      <sheetName val="BY_CATEGORY41"/>
      <sheetName val="Protected_Lists39"/>
      <sheetName val="中長計_XLS39"/>
      <sheetName val="BONUS_DB39"/>
      <sheetName val="167W_SOKAKU_Carry_Over_Prts39"/>
      <sheetName val="MUTASI_SCRAP39"/>
      <sheetName val="DFAS_FIX39"/>
      <sheetName val="kartu_mat39"/>
      <sheetName val="ASLI_(2)39"/>
      <sheetName val="GRAFIK_(2)39"/>
      <sheetName val="Productivity_Per_ManHour38"/>
      <sheetName val="6250_Vehicles38"/>
      <sheetName val="Trp__Name38"/>
      <sheetName val="Data_Base38"/>
      <sheetName val="Storage_Modules38"/>
      <sheetName val="Artikelübersicht_200938"/>
      <sheetName val="Artikelübersicht_201038"/>
      <sheetName val="6156_Vehicles38"/>
      <sheetName val="Plan_04-0538"/>
      <sheetName val="ƒƒCƒ“‰æ–Ê__x005f_x005f_x38"/>
      <sheetName val="CæÊ__x005f_x005f_x38"/>
      <sheetName val="メイン画面__x005f_x005f_x005f_x0015_38"/>
      <sheetName val="OEE__(2)97"/>
      <sheetName val="OEE_97"/>
      <sheetName val="dht_fix97"/>
      <sheetName val="Man_power97"/>
      <sheetName val="taruna_sheet97"/>
      <sheetName val="Calendar_200697"/>
      <sheetName val="06-11-07_selasa97"/>
      <sheetName val="data_editing97"/>
      <sheetName val="HRD_Salary97"/>
      <sheetName val="____98"/>
      <sheetName val="F-1_F-297"/>
      <sheetName val="MARCH_APRIL__0396"/>
      <sheetName val="Draft_Vehicle_Format96"/>
      <sheetName val="MASTER_96"/>
      <sheetName val="truck_capt96"/>
      <sheetName val="ocean_voyage96"/>
      <sheetName val="Nov_'0296"/>
      <sheetName val="Parts_list_(060411)96"/>
      <sheetName val="BD_&amp;_EH_(DATA)96"/>
      <sheetName val="Innova_List96"/>
      <sheetName val="LVC_31RB96"/>
      <sheetName val="Type_I93"/>
      <sheetName val="Unit_Price_9693"/>
      <sheetName val="progress_FC92"/>
      <sheetName val="OEM_sum92"/>
      <sheetName val="YTD_sales92"/>
      <sheetName val="GROUP_A93"/>
      <sheetName val="OTHERS_x62093"/>
      <sheetName val="Link_List_OPL91"/>
      <sheetName val="STATUS_FOLLOWUP82"/>
      <sheetName val="Total_Problem_WQC_201482"/>
      <sheetName val="base_data82"/>
      <sheetName val="U38x_labels82"/>
      <sheetName val="mstr_L179"/>
      <sheetName val="1_3a92est79"/>
      <sheetName val="Data_279"/>
      <sheetName val="MARCH-APRIL__0377"/>
      <sheetName val="Deffered_Charges_77"/>
      <sheetName val="Schedule_PM77"/>
      <sheetName val="Part_List77"/>
      <sheetName val="ECI_ChekSHeet77"/>
      <sheetName val="Remaining_LPVV77"/>
      <sheetName val="List_Monren77"/>
      <sheetName val="training_forklift77"/>
      <sheetName val="Part_List_Compare_Scan___Plan77"/>
      <sheetName val="MATRIKS_NILAI_AFTER77"/>
      <sheetName val="PPM_rev177"/>
      <sheetName val="Line_277"/>
      <sheetName val="Actual_YTD77"/>
      <sheetName val="Costs_Savings77"/>
      <sheetName val="Currency_Rate74"/>
      <sheetName val="SPECIAL_DR650A_(AUG_17)_(4)73"/>
      <sheetName val="Working_Plan73"/>
      <sheetName val="Inv__004373"/>
      <sheetName val="Inv__004473"/>
      <sheetName val="Inv__004573"/>
      <sheetName val="Inv__003973"/>
      <sheetName val="Inv__004273"/>
      <sheetName val="Inv__003873"/>
      <sheetName val="Inv__003373"/>
      <sheetName val="Inv__004673"/>
      <sheetName val="dongia_(2)73"/>
      <sheetName val="THPDMoi__(2)73"/>
      <sheetName val="t-h_HA_THE73"/>
      <sheetName val="DON_GIA73"/>
      <sheetName val="CHITIET_VL-NC73"/>
      <sheetName val="CHITIET_VL-NC-TT_-1p73"/>
      <sheetName val="TH_XL73"/>
      <sheetName val="CHITIET_VL-NC-TT-3p73"/>
      <sheetName val="Bia_TQT73"/>
      <sheetName val="TONGKE3p_73"/>
      <sheetName val="KPVC-BD_73"/>
      <sheetName val="Mutasi_Stock_D99BO71"/>
      <sheetName val="SALES_TRACKER_CIBITUNG_-_201565"/>
      <sheetName val="SALES_TRACKER_NON_CIBITUNG65"/>
      <sheetName val="Macro_64"/>
      <sheetName val="Seg_history_by_BT64"/>
      <sheetName val="HP_evol_by_seg64"/>
      <sheetName val="Financial_Highlights64"/>
      <sheetName val="Breakdown_KPI64"/>
      <sheetName val="Avensis+d_seg__in_&amp;_out_of_UK64"/>
      <sheetName val="ƒƒCƒ“‰æ–Ê__x005f_x0015__Op64"/>
      <sheetName val="CæÊ__x005f_x0015__Op64"/>
      <sheetName val="メイン画面__x005f_x0015__Op64"/>
      <sheetName val="Net_Price_Position_-_Sheet_164"/>
      <sheetName val="ƒƒCƒ“‰æ–Ê__x005f_x005f_x005f_x0015__Op64"/>
      <sheetName val="CæÊ__x005f_x005f_x005f_x0015__Op64"/>
      <sheetName val="メイン画面__x005f_x005f_x005f_x0015__Op64"/>
      <sheetName val="REKAP_OMZET_KAPAL64"/>
      <sheetName val="TL_Karawang_Yard64"/>
      <sheetName val="LINE_PALLET_BESI_1_(PATAN_A-B64"/>
      <sheetName val="WSS_PALLET_BESI_(PER_MESIN)64"/>
      <sheetName val="Master_MM62"/>
      <sheetName val="Part_List_For_Incomplete_LOT64"/>
      <sheetName val="Target380NX_64"/>
      <sheetName val="913L_Part_List62"/>
      <sheetName val="P_258"/>
      <sheetName val="PACK_SPEC_MAGELANG60"/>
      <sheetName val="393_N61"/>
      <sheetName val="KPI_Process60"/>
      <sheetName val="Sub_KPI_(2)60"/>
      <sheetName val="MAIN_KPI_60"/>
      <sheetName val="ORDER_M58"/>
      <sheetName val="ADJ_-_RATE56"/>
      <sheetName val="3__form_Countermeasure56"/>
      <sheetName val="List_kategori58"/>
      <sheetName val="__111"/>
      <sheetName val="__112"/>
      <sheetName val="CSM_with_CKD52"/>
      <sheetName val="Data_-_Sumatera52"/>
      <sheetName val="1195_B152"/>
      <sheetName val="ACT_-2005_Rear51"/>
      <sheetName val="Data_Costs51"/>
      <sheetName val="Control_Panel51"/>
      <sheetName val="3GP&amp;Ss_features51"/>
      <sheetName val="SNP_Lee_Fung_BSV51"/>
      <sheetName val="ASOTT_SI_BSV51"/>
      <sheetName val="CATL_SI_BSV51"/>
      <sheetName val="CSMF_SI_BSV51"/>
      <sheetName val="RHLT_SI_BSV51"/>
      <sheetName val="SCIL_SI_BSV51"/>
      <sheetName val="SCMN_SI_BSV51"/>
      <sheetName val="SCSS_SI_BSV51"/>
      <sheetName val="SFI_BSV51"/>
      <sheetName val="SNPS_SI_BSV51"/>
      <sheetName val="STEG_SI_BSV51"/>
      <sheetName val="STI_BSV51"/>
      <sheetName val="STTS_SI_BSV51"/>
      <sheetName val="SWMS_SI_BSV51"/>
      <sheetName val="CA_Comp_(Kembara)51"/>
      <sheetName val="1_LeadSchedule51"/>
      <sheetName val="O1-1CA_51"/>
      <sheetName val="15100_Prepayment51"/>
      <sheetName val="24100_Accr_Liab51"/>
      <sheetName val="R&amp;R_test51"/>
      <sheetName val="진행_DATA_(2)51"/>
      <sheetName val="Value_Analysis_-_Sheet_151"/>
      <sheetName val="ƒƒCƒ“‰æ–Ê__x005f_x005f_x005f_x005f_x005f49"/>
      <sheetName val="CæÊ__x005f_x005f_x005f_x005f_x005f49"/>
      <sheetName val="メイン画面__x005f_x005f_x005f_x005f_x005f_x005f_x00149"/>
      <sheetName val="GROUP_C48"/>
      <sheetName val="Sum_prob41"/>
      <sheetName val="tot_393N45"/>
      <sheetName val="Cost_centre_expenditure44"/>
      <sheetName val="393N_ONLY43"/>
      <sheetName val="140N_Part_Local_(SE)43"/>
      <sheetName val="Labul_0043"/>
      <sheetName val="BY_CATEGORY43"/>
      <sheetName val="Protected_Lists41"/>
      <sheetName val="中長計_XLS41"/>
      <sheetName val="BONUS_DB41"/>
      <sheetName val="167W_SOKAKU_Carry_Over_Prts41"/>
      <sheetName val="MUTASI_SCRAP41"/>
      <sheetName val="DFAS_FIX41"/>
      <sheetName val="kartu_mat41"/>
      <sheetName val="ASLI_(2)41"/>
      <sheetName val="GRAFIK_(2)41"/>
      <sheetName val="Productivity_Per_ManHour40"/>
      <sheetName val="6250_Vehicles40"/>
      <sheetName val="Trp__Name40"/>
      <sheetName val="Data_Base40"/>
      <sheetName val="Storage_Modules40"/>
      <sheetName val="Artikelübersicht_200940"/>
      <sheetName val="Artikelübersicht_201040"/>
      <sheetName val="6156_Vehicles40"/>
      <sheetName val="Plan_04-0540"/>
      <sheetName val="ƒƒCƒ“‰æ–Ê__x005f_x005f_x40"/>
      <sheetName val="CæÊ__x005f_x005f_x40"/>
      <sheetName val="メイン画面__x005f_x005f_x005f_x0015_40"/>
      <sheetName val="_x000a__85"/>
      <sheetName val="__x000a_85"/>
      <sheetName val="OEE__(2)98"/>
      <sheetName val="OEE_98"/>
      <sheetName val="dht_fix98"/>
      <sheetName val="Man_power98"/>
      <sheetName val="taruna_sheet98"/>
      <sheetName val="Calendar_200698"/>
      <sheetName val="06-11-07_selasa98"/>
      <sheetName val="data_editing98"/>
      <sheetName val="HRD_Salary98"/>
      <sheetName val="____99"/>
      <sheetName val="F-1_F-298"/>
      <sheetName val="MARCH_APRIL__0397"/>
      <sheetName val="Draft_Vehicle_Format97"/>
      <sheetName val="MASTER_97"/>
      <sheetName val="truck_capt97"/>
      <sheetName val="ocean_voyage97"/>
      <sheetName val="Nov_'0297"/>
      <sheetName val="Parts_list_(060411)97"/>
      <sheetName val="BD_&amp;_EH_(DATA)97"/>
      <sheetName val="Innova_List97"/>
      <sheetName val="LVC_31RB97"/>
      <sheetName val="Type_I94"/>
      <sheetName val="Unit_Price_9694"/>
      <sheetName val="progress_FC93"/>
      <sheetName val="OEM_sum93"/>
      <sheetName val="YTD_sales93"/>
      <sheetName val="GROUP_A94"/>
      <sheetName val="OTHERS_x62094"/>
      <sheetName val="Link_List_OPL92"/>
      <sheetName val="STATUS_FOLLOWUP83"/>
      <sheetName val="Total_Problem_WQC_201483"/>
      <sheetName val="base_data83"/>
      <sheetName val="U38x_labels83"/>
      <sheetName val="mstr_L180"/>
      <sheetName val="1_3a92est80"/>
      <sheetName val="Data_280"/>
      <sheetName val="MARCH-APRIL__0378"/>
      <sheetName val="Deffered_Charges_78"/>
      <sheetName val="Schedule_PM78"/>
      <sheetName val="Part_List78"/>
      <sheetName val="ECI_ChekSHeet78"/>
      <sheetName val="Remaining_LPVV78"/>
      <sheetName val="List_Monren78"/>
      <sheetName val="training_forklift78"/>
      <sheetName val="Part_List_Compare_Scan___Plan78"/>
      <sheetName val="MATRIKS_NILAI_AFTER78"/>
      <sheetName val="PPM_rev178"/>
      <sheetName val="Line_278"/>
      <sheetName val="Actual_YTD78"/>
      <sheetName val="Costs_Savings78"/>
      <sheetName val="Currency_Rate75"/>
      <sheetName val="SPECIAL_DR650A_(AUG_17)_(4)74"/>
      <sheetName val="Working_Plan74"/>
      <sheetName val="Inv__004374"/>
      <sheetName val="Inv__004474"/>
      <sheetName val="Inv__004574"/>
      <sheetName val="Inv__003974"/>
      <sheetName val="Inv__004274"/>
      <sheetName val="Inv__003874"/>
      <sheetName val="Inv__003374"/>
      <sheetName val="Inv__004674"/>
      <sheetName val="dongia_(2)74"/>
      <sheetName val="THPDMoi__(2)74"/>
      <sheetName val="t-h_HA_THE74"/>
      <sheetName val="DON_GIA74"/>
      <sheetName val="CHITIET_VL-NC74"/>
      <sheetName val="CHITIET_VL-NC-TT_-1p74"/>
      <sheetName val="TH_XL74"/>
      <sheetName val="CHITIET_VL-NC-TT-3p74"/>
      <sheetName val="Bia_TQT74"/>
      <sheetName val="TONGKE3p_74"/>
      <sheetName val="KPVC-BD_74"/>
      <sheetName val="Mutasi_Stock_D99BO72"/>
      <sheetName val="SALES_TRACKER_CIBITUNG_-_201566"/>
      <sheetName val="SALES_TRACKER_NON_CIBITUNG66"/>
      <sheetName val="Macro_65"/>
      <sheetName val="Seg_history_by_BT65"/>
      <sheetName val="HP_evol_by_seg65"/>
      <sheetName val="Financial_Highlights65"/>
      <sheetName val="Breakdown_KPI65"/>
      <sheetName val="Avensis+d_seg__in_&amp;_out_of_UK65"/>
      <sheetName val="ƒƒCƒ“‰æ–Ê__x005f_x0015__Op65"/>
      <sheetName val="CæÊ__x005f_x0015__Op65"/>
      <sheetName val="メイン画面__x005f_x0015__Op65"/>
      <sheetName val="Net_Price_Position_-_Sheet_165"/>
      <sheetName val="ƒƒCƒ“‰æ–Ê__x005f_x005f_x005f_x0015__Op65"/>
      <sheetName val="CæÊ__x005f_x005f_x005f_x0015__Op65"/>
      <sheetName val="メイン画面__x005f_x005f_x005f_x0015__Op65"/>
      <sheetName val="REKAP_OMZET_KAPAL65"/>
      <sheetName val="TL_Karawang_Yard65"/>
      <sheetName val="LINE_PALLET_BESI_1_(PATAN_A-B65"/>
      <sheetName val="WSS_PALLET_BESI_(PER_MESIN)65"/>
      <sheetName val="Master_MM63"/>
      <sheetName val="Part_List_For_Incomplete_LOT65"/>
      <sheetName val="Target380NX_65"/>
      <sheetName val="913L_Part_List63"/>
      <sheetName val="P_259"/>
      <sheetName val="PACK_SPEC_MAGELANG61"/>
      <sheetName val="393_N62"/>
      <sheetName val="KPI_Process61"/>
      <sheetName val="Sub_KPI_(2)61"/>
      <sheetName val="MAIN_KPI_61"/>
      <sheetName val="ORDER_M59"/>
      <sheetName val="ADJ_-_RATE57"/>
      <sheetName val="3__form_Countermeasure57"/>
      <sheetName val="List_kategori59"/>
      <sheetName val="__113"/>
      <sheetName val="__114"/>
      <sheetName val="CSM_with_CKD53"/>
      <sheetName val="Data_-_Sumatera53"/>
      <sheetName val="1195_B153"/>
      <sheetName val="ACT_-2005_Rear52"/>
      <sheetName val="Data_Costs52"/>
      <sheetName val="Control_Panel52"/>
      <sheetName val="3GP&amp;Ss_features52"/>
      <sheetName val="SNP_Lee_Fung_BSV52"/>
      <sheetName val="ASOTT_SI_BSV52"/>
      <sheetName val="CATL_SI_BSV52"/>
      <sheetName val="CSMF_SI_BSV52"/>
      <sheetName val="RHLT_SI_BSV52"/>
      <sheetName val="SCIL_SI_BSV52"/>
      <sheetName val="SCMN_SI_BSV52"/>
      <sheetName val="SCSS_SI_BSV52"/>
      <sheetName val="SFI_BSV52"/>
      <sheetName val="SNPS_SI_BSV52"/>
      <sheetName val="STEG_SI_BSV52"/>
      <sheetName val="STI_BSV52"/>
      <sheetName val="STTS_SI_BSV52"/>
      <sheetName val="SWMS_SI_BSV52"/>
      <sheetName val="CA_Comp_(Kembara)52"/>
      <sheetName val="1_LeadSchedule52"/>
      <sheetName val="O1-1CA_52"/>
      <sheetName val="15100_Prepayment52"/>
      <sheetName val="24100_Accr_Liab52"/>
      <sheetName val="R&amp;R_test52"/>
      <sheetName val="진행_DATA_(2)52"/>
      <sheetName val="Value_Analysis_-_Sheet_152"/>
      <sheetName val="ƒƒCƒ“‰æ–Ê__x005f_x005f_x005f_x005f_x005f50"/>
      <sheetName val="CæÊ__x005f_x005f_x005f_x005f_x005f50"/>
      <sheetName val="メイン画面__x005f_x005f_x005f_x005f_x005f_x005f_x00150"/>
      <sheetName val="GROUP_C49"/>
      <sheetName val="Sum_prob42"/>
      <sheetName val="tot_393N46"/>
      <sheetName val="Cost_centre_expenditure45"/>
      <sheetName val="393N_ONLY44"/>
      <sheetName val="140N_Part_Local_(SE)44"/>
      <sheetName val="Labul_0044"/>
      <sheetName val="BY_CATEGORY44"/>
      <sheetName val="Protected_Lists42"/>
      <sheetName val="中長計_XLS42"/>
      <sheetName val="BONUS_DB42"/>
      <sheetName val="167W_SOKAKU_Carry_Over_Prts42"/>
      <sheetName val="MUTASI_SCRAP42"/>
      <sheetName val="DFAS_FIX42"/>
      <sheetName val="kartu_mat42"/>
      <sheetName val="ASLI_(2)42"/>
      <sheetName val="GRAFIK_(2)42"/>
      <sheetName val="Productivity_Per_ManHour41"/>
      <sheetName val="6250_Vehicles41"/>
      <sheetName val="Trp__Name41"/>
      <sheetName val="Data_Base41"/>
      <sheetName val="Storage_Modules41"/>
      <sheetName val="Artikelübersicht_200941"/>
      <sheetName val="Artikelübersicht_201041"/>
      <sheetName val="6156_Vehicles41"/>
      <sheetName val="Plan_04-0541"/>
      <sheetName val="ƒƒCƒ“‰æ–Ê__x005f_x005f_x41"/>
      <sheetName val="CæÊ__x005f_x005f_x41"/>
      <sheetName val="メイン画面__x005f_x005f_x005f_x0015_41"/>
      <sheetName val="OEE__(2)99"/>
      <sheetName val="OEE_99"/>
      <sheetName val="dht_fix99"/>
      <sheetName val="Man_power99"/>
      <sheetName val="taruna_sheet99"/>
      <sheetName val="Calendar_200699"/>
      <sheetName val="06-11-07_selasa99"/>
      <sheetName val="data_editing99"/>
      <sheetName val="HRD_Salary99"/>
      <sheetName val="____100"/>
      <sheetName val="F-1_F-299"/>
      <sheetName val="MARCH_APRIL__0398"/>
      <sheetName val="Draft_Vehicle_Format98"/>
      <sheetName val="MASTER_98"/>
      <sheetName val="truck_capt98"/>
      <sheetName val="ocean_voyage98"/>
      <sheetName val="Nov_'0298"/>
      <sheetName val="Parts_list_(060411)98"/>
      <sheetName val="BD_&amp;_EH_(DATA)98"/>
      <sheetName val="Innova_List98"/>
      <sheetName val="LVC_31RB98"/>
      <sheetName val="Type_I95"/>
      <sheetName val="Unit_Price_9695"/>
      <sheetName val="progress_FC94"/>
      <sheetName val="OEM_sum94"/>
      <sheetName val="YTD_sales94"/>
      <sheetName val="GROUP_A95"/>
      <sheetName val="OTHERS_x62095"/>
      <sheetName val="Link_List_OPL93"/>
      <sheetName val="STATUS_FOLLOWUP84"/>
      <sheetName val="Total_Problem_WQC_201484"/>
      <sheetName val="base_data84"/>
      <sheetName val="U38x_labels84"/>
      <sheetName val="mstr_L181"/>
      <sheetName val="1_3a92est81"/>
      <sheetName val="Data_281"/>
      <sheetName val="MARCH-APRIL__0379"/>
      <sheetName val="Deffered_Charges_79"/>
      <sheetName val="Schedule_PM79"/>
      <sheetName val="Part_List79"/>
      <sheetName val="ECI_ChekSHeet79"/>
      <sheetName val="Remaining_LPVV79"/>
      <sheetName val="List_Monren79"/>
      <sheetName val="training_forklift79"/>
      <sheetName val="Part_List_Compare_Scan___Plan79"/>
      <sheetName val="MATRIKS_NILAI_AFTER79"/>
      <sheetName val="PPM_rev179"/>
      <sheetName val="Line_279"/>
      <sheetName val="Actual_YTD79"/>
      <sheetName val="Costs_Savings79"/>
      <sheetName val="Currency_Rate76"/>
      <sheetName val="SPECIAL_DR650A_(AUG_17)_(4)75"/>
      <sheetName val="Working_Plan75"/>
      <sheetName val="Inv__004375"/>
      <sheetName val="Inv__004475"/>
      <sheetName val="Inv__004575"/>
      <sheetName val="Inv__003975"/>
      <sheetName val="Inv__004275"/>
      <sheetName val="Inv__003875"/>
      <sheetName val="Inv__003375"/>
      <sheetName val="Inv__004675"/>
      <sheetName val="dongia_(2)75"/>
      <sheetName val="THPDMoi__(2)75"/>
      <sheetName val="t-h_HA_THE75"/>
      <sheetName val="DON_GIA75"/>
      <sheetName val="CHITIET_VL-NC75"/>
      <sheetName val="CHITIET_VL-NC-TT_-1p75"/>
      <sheetName val="TH_XL75"/>
      <sheetName val="CHITIET_VL-NC-TT-3p75"/>
      <sheetName val="Bia_TQT75"/>
      <sheetName val="TONGKE3p_75"/>
      <sheetName val="KPVC-BD_75"/>
      <sheetName val="Mutasi_Stock_D99BO73"/>
      <sheetName val="SALES_TRACKER_CIBITUNG_-_201567"/>
      <sheetName val="SALES_TRACKER_NON_CIBITUNG67"/>
      <sheetName val="Macro_66"/>
      <sheetName val="Seg_history_by_BT66"/>
      <sheetName val="HP_evol_by_seg66"/>
      <sheetName val="Financial_Highlights66"/>
      <sheetName val="Breakdown_KPI66"/>
      <sheetName val="Avensis+d_seg__in_&amp;_out_of_UK66"/>
      <sheetName val="ƒƒCƒ“‰æ–Ê__x005f_x0015__Op66"/>
      <sheetName val="CæÊ__x005f_x0015__Op66"/>
      <sheetName val="メイン画面__x005f_x0015__Op66"/>
      <sheetName val="Net_Price_Position_-_Sheet_166"/>
      <sheetName val="ƒƒCƒ“‰æ–Ê__x005f_x005f_x005f_x0015__Op66"/>
      <sheetName val="CæÊ__x005f_x005f_x005f_x0015__Op66"/>
      <sheetName val="メイン画面__x005f_x005f_x005f_x0015__Op66"/>
      <sheetName val="REKAP_OMZET_KAPAL66"/>
      <sheetName val="TL_Karawang_Yard66"/>
      <sheetName val="LINE_PALLET_BESI_1_(PATAN_A-B66"/>
      <sheetName val="WSS_PALLET_BESI_(PER_MESIN)66"/>
      <sheetName val="Master_MM64"/>
      <sheetName val="Part_List_For_Incomplete_LOT66"/>
      <sheetName val="Target380NX_66"/>
      <sheetName val="913L_Part_List64"/>
      <sheetName val="P_260"/>
      <sheetName val="PACK_SPEC_MAGELANG62"/>
      <sheetName val="393_N63"/>
      <sheetName val="KPI_Process62"/>
      <sheetName val="Sub_KPI_(2)62"/>
      <sheetName val="MAIN_KPI_62"/>
      <sheetName val="ORDER_M60"/>
      <sheetName val="ADJ_-_RATE58"/>
      <sheetName val="3__form_Countermeasure58"/>
      <sheetName val="List_kategori60"/>
      <sheetName val="_x000a__86"/>
      <sheetName val="__x000a_86"/>
      <sheetName val="__115"/>
      <sheetName val="__116"/>
      <sheetName val="CSM_with_CKD54"/>
      <sheetName val="Data_-_Sumatera54"/>
      <sheetName val="1195_B154"/>
      <sheetName val="ACT_-2005_Rear53"/>
      <sheetName val="Data_Costs53"/>
      <sheetName val="Control_Panel53"/>
      <sheetName val="3GP&amp;Ss_features53"/>
      <sheetName val="SNP_Lee_Fung_BSV53"/>
      <sheetName val="ASOTT_SI_BSV53"/>
      <sheetName val="CATL_SI_BSV53"/>
      <sheetName val="CSMF_SI_BSV53"/>
      <sheetName val="RHLT_SI_BSV53"/>
      <sheetName val="SCIL_SI_BSV53"/>
      <sheetName val="SCMN_SI_BSV53"/>
      <sheetName val="SCSS_SI_BSV53"/>
      <sheetName val="SFI_BSV53"/>
      <sheetName val="SNPS_SI_BSV53"/>
      <sheetName val="STEG_SI_BSV53"/>
      <sheetName val="STI_BSV53"/>
      <sheetName val="STTS_SI_BSV53"/>
      <sheetName val="SWMS_SI_BSV53"/>
      <sheetName val="CA_Comp_(Kembara)53"/>
      <sheetName val="1_LeadSchedule53"/>
      <sheetName val="O1-1CA_53"/>
      <sheetName val="15100_Prepayment53"/>
      <sheetName val="24100_Accr_Liab53"/>
      <sheetName val="R&amp;R_test53"/>
      <sheetName val="진행_DATA_(2)53"/>
      <sheetName val="Value_Analysis_-_Sheet_153"/>
      <sheetName val="ƒƒCƒ“‰æ–Ê__x005f_x005f_x005f_x005f_x005f51"/>
      <sheetName val="CæÊ__x005f_x005f_x005f_x005f_x005f51"/>
      <sheetName val="メイン画面__x005f_x005f_x005f_x005f_x005f_x005f_x00160"/>
      <sheetName val="GROUP_C50"/>
      <sheetName val="Sum_prob43"/>
      <sheetName val="tot_393N47"/>
      <sheetName val="Cost_centre_expenditure46"/>
      <sheetName val="393N_ONLY45"/>
      <sheetName val="140N_Part_Local_(SE)45"/>
      <sheetName val="Labul_0045"/>
      <sheetName val="BY_CATEGORY45"/>
      <sheetName val="Protected_Lists43"/>
      <sheetName val="中長計_XLS43"/>
      <sheetName val="BONUS_DB43"/>
      <sheetName val="167W_SOKAKU_Carry_Over_Prts43"/>
      <sheetName val="MUTASI_SCRAP43"/>
      <sheetName val="DFAS_FIX43"/>
      <sheetName val="kartu_mat43"/>
      <sheetName val="ASLI_(2)43"/>
      <sheetName val="GRAFIK_(2)43"/>
      <sheetName val="Productivity_Per_ManHour42"/>
      <sheetName val="6250_Vehicles42"/>
      <sheetName val="Trp__Name42"/>
      <sheetName val="Data_Base42"/>
      <sheetName val="Storage_Modules42"/>
      <sheetName val="Artikelübersicht_200942"/>
      <sheetName val="Artikelübersicht_201042"/>
      <sheetName val="6156_Vehicles42"/>
      <sheetName val="Plan_04-0542"/>
      <sheetName val="ƒƒCƒ“‰æ–Ê__x005f_x005f_x42"/>
      <sheetName val="CæÊ__x005f_x005f_x42"/>
      <sheetName val="メイン画面__x005f_x005f_x005f_x0015_42"/>
      <sheetName val="OEE__(2)100"/>
      <sheetName val="OEE_100"/>
      <sheetName val="dht_fix100"/>
      <sheetName val="Man_power100"/>
      <sheetName val="taruna_sheet100"/>
      <sheetName val="Calendar_2006100"/>
      <sheetName val="06-11-07_selasa100"/>
      <sheetName val="data_editing100"/>
      <sheetName val="HRD_Salary100"/>
      <sheetName val="____101"/>
      <sheetName val="F-1_F-2100"/>
      <sheetName val="MARCH_APRIL__0399"/>
      <sheetName val="Draft_Vehicle_Format99"/>
      <sheetName val="MASTER_99"/>
      <sheetName val="truck_capt99"/>
      <sheetName val="ocean_voyage99"/>
      <sheetName val="Nov_'0299"/>
      <sheetName val="Parts_list_(060411)99"/>
      <sheetName val="BD_&amp;_EH_(DATA)99"/>
      <sheetName val="Innova_List99"/>
      <sheetName val="LVC_31RB99"/>
      <sheetName val="Type_I96"/>
      <sheetName val="Unit_Price_9696"/>
      <sheetName val="progress_FC95"/>
      <sheetName val="OEM_sum95"/>
      <sheetName val="YTD_sales95"/>
      <sheetName val="GROUP_A96"/>
      <sheetName val="OTHERS_x62096"/>
      <sheetName val="Link_List_OPL94"/>
      <sheetName val="STATUS_FOLLOWUP85"/>
      <sheetName val="Total_Problem_WQC_201485"/>
      <sheetName val="base_data85"/>
      <sheetName val="U38x_labels85"/>
      <sheetName val="mstr_L182"/>
      <sheetName val="1_3a92est82"/>
      <sheetName val="Data_282"/>
      <sheetName val="MARCH-APRIL__0380"/>
      <sheetName val="Deffered_Charges_80"/>
      <sheetName val="Schedule_PM80"/>
      <sheetName val="Part_List80"/>
      <sheetName val="ECI_ChekSHeet80"/>
      <sheetName val="Remaining_LPVV80"/>
      <sheetName val="List_Monren80"/>
      <sheetName val="training_forklift80"/>
      <sheetName val="Part_List_Compare_Scan___Plan80"/>
      <sheetName val="MATRIKS_NILAI_AFTER80"/>
      <sheetName val="PPM_rev180"/>
      <sheetName val="Line_280"/>
      <sheetName val="Actual_YTD80"/>
      <sheetName val="Costs_Savings80"/>
      <sheetName val="Currency_Rate77"/>
      <sheetName val="SPECIAL_DR650A_(AUG_17)_(4)76"/>
      <sheetName val="Working_Plan76"/>
      <sheetName val="Inv__004376"/>
      <sheetName val="Inv__004476"/>
      <sheetName val="Inv__004576"/>
      <sheetName val="Inv__003976"/>
      <sheetName val="Inv__004276"/>
      <sheetName val="Inv__003876"/>
      <sheetName val="Inv__003376"/>
      <sheetName val="Inv__004676"/>
      <sheetName val="dongia_(2)76"/>
      <sheetName val="THPDMoi__(2)76"/>
      <sheetName val="t-h_HA_THE76"/>
      <sheetName val="DON_GIA76"/>
      <sheetName val="CHITIET_VL-NC76"/>
      <sheetName val="CHITIET_VL-NC-TT_-1p76"/>
      <sheetName val="TH_XL76"/>
      <sheetName val="CHITIET_VL-NC-TT-3p76"/>
      <sheetName val="Bia_TQT76"/>
      <sheetName val="TONGKE3p_76"/>
      <sheetName val="KPVC-BD_76"/>
      <sheetName val="Mutasi_Stock_D99BO74"/>
      <sheetName val="SALES_TRACKER_CIBITUNG_-_201568"/>
      <sheetName val="SALES_TRACKER_NON_CIBITUNG68"/>
      <sheetName val="Macro_67"/>
      <sheetName val="Seg_history_by_BT67"/>
      <sheetName val="HP_evol_by_seg67"/>
      <sheetName val="Financial_Highlights67"/>
      <sheetName val="Breakdown_KPI67"/>
      <sheetName val="Avensis+d_seg__in_&amp;_out_of_UK67"/>
      <sheetName val="ƒƒCƒ“‰æ–Ê__x005f_x0015__Op67"/>
      <sheetName val="CæÊ__x005f_x0015__Op67"/>
      <sheetName val="メイン画面__x005f_x0015__Op67"/>
      <sheetName val="Net_Price_Position_-_Sheet_167"/>
      <sheetName val="ƒƒCƒ“‰æ–Ê__x005f_x005f_x005f_x0015__Op67"/>
      <sheetName val="CæÊ__x005f_x005f_x005f_x0015__Op67"/>
      <sheetName val="メイン画面__x005f_x005f_x005f_x0015__Op67"/>
      <sheetName val="REKAP_OMZET_KAPAL67"/>
      <sheetName val="TL_Karawang_Yard67"/>
      <sheetName val="LINE_PALLET_BESI_1_(PATAN_A-B67"/>
      <sheetName val="WSS_PALLET_BESI_(PER_MESIN)67"/>
      <sheetName val="Master_MM65"/>
      <sheetName val="Part_List_For_Incomplete_LOT67"/>
      <sheetName val="Target380NX_67"/>
      <sheetName val="913L_Part_List65"/>
      <sheetName val="P_261"/>
      <sheetName val="PACK_SPEC_MAGELANG63"/>
      <sheetName val="393_N64"/>
      <sheetName val="KPI_Process63"/>
      <sheetName val="Sub_KPI_(2)63"/>
      <sheetName val="MAIN_KPI_63"/>
      <sheetName val="ORDER_M61"/>
      <sheetName val="ADJ_-_RATE59"/>
      <sheetName val="3__form_Countermeasure59"/>
      <sheetName val="List_kategori61"/>
      <sheetName val="_x000a__87"/>
      <sheetName val="__x000a_87"/>
      <sheetName val="__117"/>
      <sheetName val="__118"/>
      <sheetName val="CSM_with_CKD55"/>
      <sheetName val="Data_-_Sumatera55"/>
      <sheetName val="1195_B155"/>
      <sheetName val="ACT_-2005_Rear54"/>
      <sheetName val="Data_Costs54"/>
      <sheetName val="Control_Panel54"/>
      <sheetName val="3GP&amp;Ss_features54"/>
      <sheetName val="SNP_Lee_Fung_BSV54"/>
      <sheetName val="ASOTT_SI_BSV54"/>
      <sheetName val="CATL_SI_BSV54"/>
      <sheetName val="CSMF_SI_BSV54"/>
      <sheetName val="RHLT_SI_BSV54"/>
      <sheetName val="SCIL_SI_BSV54"/>
      <sheetName val="SCMN_SI_BSV54"/>
      <sheetName val="SCSS_SI_BSV54"/>
      <sheetName val="SFI_BSV54"/>
      <sheetName val="SNPS_SI_BSV54"/>
      <sheetName val="STEG_SI_BSV54"/>
      <sheetName val="STI_BSV54"/>
      <sheetName val="STTS_SI_BSV54"/>
      <sheetName val="SWMS_SI_BSV54"/>
      <sheetName val="CA_Comp_(Kembara)54"/>
      <sheetName val="1_LeadSchedule54"/>
      <sheetName val="O1-1CA_54"/>
      <sheetName val="15100_Prepayment54"/>
      <sheetName val="24100_Accr_Liab54"/>
      <sheetName val="R&amp;R_test54"/>
      <sheetName val="진행_DATA_(2)54"/>
      <sheetName val="Value_Analysis_-_Sheet_154"/>
      <sheetName val="ƒƒCƒ“‰æ–Ê__x005f_x005f_x005f_x005f_x005f52"/>
      <sheetName val="CæÊ__x005f_x005f_x005f_x005f_x005f52"/>
      <sheetName val="メイン画面__x005f_x005f_x005f_x005f_x005f_x005f_x00161"/>
      <sheetName val="GROUP_C51"/>
      <sheetName val="Sum_prob44"/>
      <sheetName val="tot_393N48"/>
      <sheetName val="Cost_centre_expenditure47"/>
      <sheetName val="393N_ONLY46"/>
      <sheetName val="140N_Part_Local_(SE)46"/>
      <sheetName val="Labul_0046"/>
      <sheetName val="BY_CATEGORY46"/>
      <sheetName val="Protected_Lists44"/>
      <sheetName val="中長計_XLS44"/>
      <sheetName val="BONUS_DB44"/>
      <sheetName val="167W_SOKAKU_Carry_Over_Prts44"/>
      <sheetName val="MUTASI_SCRAP44"/>
      <sheetName val="DFAS_FIX44"/>
      <sheetName val="kartu_mat44"/>
      <sheetName val="ASLI_(2)44"/>
      <sheetName val="GRAFIK_(2)44"/>
      <sheetName val="Productivity_Per_ManHour43"/>
      <sheetName val="6250_Vehicles43"/>
      <sheetName val="Trp__Name43"/>
      <sheetName val="Data_Base43"/>
      <sheetName val="Storage_Modules43"/>
      <sheetName val="Artikelübersicht_200943"/>
      <sheetName val="Artikelübersicht_201043"/>
      <sheetName val="6156_Vehicles43"/>
      <sheetName val="Plan_04-0543"/>
      <sheetName val="ƒƒCƒ“‰æ–Ê__x005f_x005f_x43"/>
      <sheetName val="CæÊ__x005f_x005f_x43"/>
      <sheetName val="メイン画面__x005f_x005f_x005f_x0015_43"/>
      <sheetName val="OEE__(2)104"/>
      <sheetName val="OEE_104"/>
      <sheetName val="dht_fix104"/>
      <sheetName val="Man_power104"/>
      <sheetName val="taruna_sheet104"/>
      <sheetName val="Calendar_2006104"/>
      <sheetName val="06-11-07_selasa104"/>
      <sheetName val="data_editing104"/>
      <sheetName val="HRD_Salary104"/>
      <sheetName val="____105"/>
      <sheetName val="F-1_F-2104"/>
      <sheetName val="MARCH_APRIL__03103"/>
      <sheetName val="Draft_Vehicle_Format103"/>
      <sheetName val="MASTER_103"/>
      <sheetName val="truck_capt103"/>
      <sheetName val="ocean_voyage103"/>
      <sheetName val="Nov_'02103"/>
      <sheetName val="Parts_list_(060411)103"/>
      <sheetName val="BD_&amp;_EH_(DATA)103"/>
      <sheetName val="Innova_List103"/>
      <sheetName val="LVC_31RB103"/>
      <sheetName val="Type_I100"/>
      <sheetName val="Unit_Price_96100"/>
      <sheetName val="progress_FC99"/>
      <sheetName val="OEM_sum99"/>
      <sheetName val="YTD_sales99"/>
      <sheetName val="GROUP_A100"/>
      <sheetName val="OTHERS_x620100"/>
      <sheetName val="Link_List_OPL98"/>
      <sheetName val="STATUS_FOLLOWUP89"/>
      <sheetName val="Total_Problem_WQC_201489"/>
      <sheetName val="base_data89"/>
      <sheetName val="U38x_labels89"/>
      <sheetName val="mstr_L186"/>
      <sheetName val="1_3a92est86"/>
      <sheetName val="Data_286"/>
      <sheetName val="MARCH-APRIL__0384"/>
      <sheetName val="Deffered_Charges_84"/>
      <sheetName val="Schedule_PM84"/>
      <sheetName val="Part_List84"/>
      <sheetName val="ECI_ChekSHeet84"/>
      <sheetName val="Remaining_LPVV84"/>
      <sheetName val="List_Monren84"/>
      <sheetName val="training_forklift84"/>
      <sheetName val="Part_List_Compare_Scan___Plan84"/>
      <sheetName val="MATRIKS_NILAI_AFTER84"/>
      <sheetName val="PPM_rev184"/>
      <sheetName val="Line_284"/>
      <sheetName val="Actual_YTD84"/>
      <sheetName val="Costs_Savings84"/>
      <sheetName val="Currency_Rate81"/>
      <sheetName val="SPECIAL_DR650A_(AUG_17)_(4)80"/>
      <sheetName val="Working_Plan80"/>
      <sheetName val="Inv__004380"/>
      <sheetName val="Inv__004480"/>
      <sheetName val="Inv__004580"/>
      <sheetName val="Inv__003980"/>
      <sheetName val="Inv__004280"/>
      <sheetName val="Inv__003880"/>
      <sheetName val="Inv__003380"/>
      <sheetName val="Inv__004680"/>
      <sheetName val="dongia_(2)80"/>
      <sheetName val="THPDMoi__(2)80"/>
      <sheetName val="t-h_HA_THE80"/>
      <sheetName val="DON_GIA80"/>
      <sheetName val="CHITIET_VL-NC80"/>
      <sheetName val="CHITIET_VL-NC-TT_-1p80"/>
      <sheetName val="TH_XL80"/>
      <sheetName val="CHITIET_VL-NC-TT-3p80"/>
      <sheetName val="Bia_TQT80"/>
      <sheetName val="TONGKE3p_80"/>
      <sheetName val="KPVC-BD_80"/>
      <sheetName val="Mutasi_Stock_D99BO78"/>
      <sheetName val="SALES_TRACKER_CIBITUNG_-_201572"/>
      <sheetName val="SALES_TRACKER_NON_CIBITUNG72"/>
      <sheetName val="Macro_71"/>
      <sheetName val="Seg_history_by_BT71"/>
      <sheetName val="HP_evol_by_seg71"/>
      <sheetName val="Financial_Highlights71"/>
      <sheetName val="Breakdown_KPI71"/>
      <sheetName val="Avensis+d_seg__in_&amp;_out_of_UK71"/>
      <sheetName val="ƒƒCƒ“‰æ–Ê__x005f_x0015__Op71"/>
      <sheetName val="CæÊ__x005f_x0015__Op71"/>
      <sheetName val="メイン画面__x005f_x0015__Op71"/>
      <sheetName val="Net_Price_Position_-_Sheet_171"/>
      <sheetName val="ƒƒCƒ“‰æ–Ê__x005f_x005f_x005f_x0015__Op71"/>
      <sheetName val="CæÊ__x005f_x005f_x005f_x0015__Op71"/>
      <sheetName val="メイン画面__x005f_x005f_x005f_x0015__Op71"/>
      <sheetName val="REKAP_OMZET_KAPAL71"/>
      <sheetName val="TL_Karawang_Yard71"/>
      <sheetName val="LINE_PALLET_BESI_1_(PATAN_A-B71"/>
      <sheetName val="WSS_PALLET_BESI_(PER_MESIN)71"/>
      <sheetName val="Master_MM69"/>
      <sheetName val="Part_List_For_Incomplete_LOT71"/>
      <sheetName val="Target380NX_71"/>
      <sheetName val="913L_Part_List69"/>
      <sheetName val="P_265"/>
      <sheetName val="PACK_SPEC_MAGELANG67"/>
      <sheetName val="393_N68"/>
      <sheetName val="KPI_Process67"/>
      <sheetName val="Sub_KPI_(2)67"/>
      <sheetName val="MAIN_KPI_67"/>
      <sheetName val="ORDER_M65"/>
      <sheetName val="ADJ_-_RATE63"/>
      <sheetName val="3__form_Countermeasure63"/>
      <sheetName val="List_kategori65"/>
      <sheetName val="__125"/>
      <sheetName val="__126"/>
      <sheetName val="CSM_with_CKD59"/>
      <sheetName val="Data_-_Sumatera59"/>
      <sheetName val="1195_B159"/>
      <sheetName val="ACT_-2005_Rear58"/>
      <sheetName val="Data_Costs58"/>
      <sheetName val="Control_Panel58"/>
      <sheetName val="3GP&amp;Ss_features58"/>
      <sheetName val="SNP_Lee_Fung_BSV58"/>
      <sheetName val="ASOTT_SI_BSV58"/>
      <sheetName val="CATL_SI_BSV58"/>
      <sheetName val="CSMF_SI_BSV58"/>
      <sheetName val="RHLT_SI_BSV58"/>
      <sheetName val="SCIL_SI_BSV58"/>
      <sheetName val="SCMN_SI_BSV58"/>
      <sheetName val="SCSS_SI_BSV58"/>
      <sheetName val="SFI_BSV58"/>
      <sheetName val="SNPS_SI_BSV58"/>
      <sheetName val="STEG_SI_BSV58"/>
      <sheetName val="STI_BSV58"/>
      <sheetName val="STTS_SI_BSV58"/>
      <sheetName val="SWMS_SI_BSV58"/>
      <sheetName val="CA_Comp_(Kembara)58"/>
      <sheetName val="1_LeadSchedule58"/>
      <sheetName val="O1-1CA_58"/>
      <sheetName val="15100_Prepayment58"/>
      <sheetName val="24100_Accr_Liab58"/>
      <sheetName val="R&amp;R_test58"/>
      <sheetName val="진행_DATA_(2)58"/>
      <sheetName val="Value_Analysis_-_Sheet_158"/>
      <sheetName val="ƒƒCƒ“‰æ–Ê__x005f_x005f_x005f_x005f_x005f56"/>
      <sheetName val="CæÊ__x005f_x005f_x005f_x005f_x005f56"/>
      <sheetName val="メイン画面__x005f_x005f_x005f_x005f_x005f_x005f_x00165"/>
      <sheetName val="GROUP_C55"/>
      <sheetName val="Sum_prob48"/>
      <sheetName val="tot_393N52"/>
      <sheetName val="Cost_centre_expenditure51"/>
      <sheetName val="393N_ONLY50"/>
      <sheetName val="140N_Part_Local_(SE)50"/>
      <sheetName val="Labul_0050"/>
      <sheetName val="BY_CATEGORY50"/>
      <sheetName val="Protected_Lists48"/>
      <sheetName val="中長計_XLS48"/>
      <sheetName val="BONUS_DB48"/>
      <sheetName val="167W_SOKAKU_Carry_Over_Prts48"/>
      <sheetName val="MUTASI_SCRAP48"/>
      <sheetName val="DFAS_FIX48"/>
      <sheetName val="kartu_mat48"/>
      <sheetName val="ASLI_(2)48"/>
      <sheetName val="GRAFIK_(2)48"/>
      <sheetName val="Productivity_Per_ManHour47"/>
      <sheetName val="6250_Vehicles47"/>
      <sheetName val="Trp__Name47"/>
      <sheetName val="Data_Base47"/>
      <sheetName val="Storage_Modules47"/>
      <sheetName val="Artikelübersicht_200947"/>
      <sheetName val="Artikelübersicht_201047"/>
      <sheetName val="6156_Vehicles47"/>
      <sheetName val="Plan_04-0547"/>
      <sheetName val="ƒƒCƒ“‰æ–Ê__x005f_x005f_x47"/>
      <sheetName val="CæÊ__x005f_x005f_x47"/>
      <sheetName val="メイン画面__x005f_x005f_x005f_x0015_47"/>
      <sheetName val="_x000a__89"/>
      <sheetName val="__x000a_89"/>
      <sheetName val="OEE__(2)102"/>
      <sheetName val="OEE_102"/>
      <sheetName val="dht_fix102"/>
      <sheetName val="Man_power102"/>
      <sheetName val="taruna_sheet102"/>
      <sheetName val="Calendar_2006102"/>
      <sheetName val="06-11-07_selasa102"/>
      <sheetName val="data_editing102"/>
      <sheetName val="HRD_Salary102"/>
      <sheetName val="____103"/>
      <sheetName val="F-1_F-2102"/>
      <sheetName val="MARCH_APRIL__03101"/>
      <sheetName val="Draft_Vehicle_Format101"/>
      <sheetName val="MASTER_101"/>
      <sheetName val="truck_capt101"/>
      <sheetName val="ocean_voyage101"/>
      <sheetName val="Nov_'02101"/>
      <sheetName val="Parts_list_(060411)101"/>
      <sheetName val="BD_&amp;_EH_(DATA)101"/>
      <sheetName val="Innova_List101"/>
      <sheetName val="LVC_31RB101"/>
      <sheetName val="Type_I98"/>
      <sheetName val="Unit_Price_9698"/>
      <sheetName val="progress_FC97"/>
      <sheetName val="OEM_sum97"/>
      <sheetName val="YTD_sales97"/>
      <sheetName val="GROUP_A98"/>
      <sheetName val="OTHERS_x62098"/>
      <sheetName val="Link_List_OPL96"/>
      <sheetName val="STATUS_FOLLOWUP87"/>
      <sheetName val="Total_Problem_WQC_201487"/>
      <sheetName val="base_data87"/>
      <sheetName val="U38x_labels87"/>
      <sheetName val="mstr_L184"/>
      <sheetName val="1_3a92est84"/>
      <sheetName val="Data_284"/>
      <sheetName val="MARCH-APRIL__0382"/>
      <sheetName val="Deffered_Charges_82"/>
      <sheetName val="Schedule_PM82"/>
      <sheetName val="Part_List82"/>
      <sheetName val="ECI_ChekSHeet82"/>
      <sheetName val="Remaining_LPVV82"/>
      <sheetName val="List_Monren82"/>
      <sheetName val="training_forklift82"/>
      <sheetName val="Part_List_Compare_Scan___Plan82"/>
      <sheetName val="MATRIKS_NILAI_AFTER82"/>
      <sheetName val="PPM_rev182"/>
      <sheetName val="Line_282"/>
      <sheetName val="Actual_YTD82"/>
      <sheetName val="Costs_Savings82"/>
      <sheetName val="Currency_Rate79"/>
      <sheetName val="SPECIAL_DR650A_(AUG_17)_(4)78"/>
      <sheetName val="Working_Plan78"/>
      <sheetName val="Inv__004378"/>
      <sheetName val="Inv__004478"/>
      <sheetName val="Inv__004578"/>
      <sheetName val="Inv__003978"/>
      <sheetName val="Inv__004278"/>
      <sheetName val="Inv__003878"/>
      <sheetName val="Inv__003378"/>
      <sheetName val="Inv__004678"/>
      <sheetName val="dongia_(2)78"/>
      <sheetName val="THPDMoi__(2)78"/>
      <sheetName val="t-h_HA_THE78"/>
      <sheetName val="DON_GIA78"/>
      <sheetName val="CHITIET_VL-NC78"/>
      <sheetName val="CHITIET_VL-NC-TT_-1p78"/>
      <sheetName val="TH_XL78"/>
      <sheetName val="CHITIET_VL-NC-TT-3p78"/>
      <sheetName val="Bia_TQT78"/>
      <sheetName val="TONGKE3p_78"/>
      <sheetName val="KPVC-BD_78"/>
      <sheetName val="Mutasi_Stock_D99BO76"/>
      <sheetName val="SALES_TRACKER_CIBITUNG_-_201570"/>
      <sheetName val="SALES_TRACKER_NON_CIBITUNG70"/>
      <sheetName val="Macro_69"/>
      <sheetName val="Seg_history_by_BT69"/>
      <sheetName val="HP_evol_by_seg69"/>
      <sheetName val="Financial_Highlights69"/>
      <sheetName val="Breakdown_KPI69"/>
      <sheetName val="Avensis+d_seg__in_&amp;_out_of_UK69"/>
      <sheetName val="ƒƒCƒ“‰æ–Ê__x005f_x0015__Op69"/>
      <sheetName val="CæÊ__x005f_x0015__Op69"/>
      <sheetName val="メイン画面__x005f_x0015__Op69"/>
      <sheetName val="Net_Price_Position_-_Sheet_169"/>
      <sheetName val="ƒƒCƒ“‰æ–Ê__x005f_x005f_x005f_x0015__Op69"/>
      <sheetName val="CæÊ__x005f_x005f_x005f_x0015__Op69"/>
      <sheetName val="メイン画面__x005f_x005f_x005f_x0015__Op69"/>
      <sheetName val="REKAP_OMZET_KAPAL69"/>
      <sheetName val="TL_Karawang_Yard69"/>
      <sheetName val="LINE_PALLET_BESI_1_(PATAN_A-B69"/>
      <sheetName val="WSS_PALLET_BESI_(PER_MESIN)69"/>
      <sheetName val="Master_MM67"/>
      <sheetName val="Part_List_For_Incomplete_LOT69"/>
      <sheetName val="Target380NX_69"/>
      <sheetName val="913L_Part_List67"/>
      <sheetName val="P_263"/>
      <sheetName val="PACK_SPEC_MAGELANG65"/>
      <sheetName val="393_N66"/>
      <sheetName val="KPI_Process65"/>
      <sheetName val="Sub_KPI_(2)65"/>
      <sheetName val="MAIN_KPI_65"/>
      <sheetName val="ORDER_M63"/>
      <sheetName val="ADJ_-_RATE61"/>
      <sheetName val="3__form_Countermeasure61"/>
      <sheetName val="List_kategori63"/>
      <sheetName val="__121"/>
      <sheetName val="__122"/>
      <sheetName val="CSM_with_CKD57"/>
      <sheetName val="Data_-_Sumatera57"/>
      <sheetName val="1195_B157"/>
      <sheetName val="ACT_-2005_Rear56"/>
      <sheetName val="Data_Costs56"/>
      <sheetName val="Control_Panel56"/>
      <sheetName val="3GP&amp;Ss_features56"/>
      <sheetName val="SNP_Lee_Fung_BSV56"/>
      <sheetName val="ASOTT_SI_BSV56"/>
      <sheetName val="CATL_SI_BSV56"/>
      <sheetName val="CSMF_SI_BSV56"/>
      <sheetName val="RHLT_SI_BSV56"/>
      <sheetName val="SCIL_SI_BSV56"/>
      <sheetName val="SCMN_SI_BSV56"/>
      <sheetName val="SCSS_SI_BSV56"/>
      <sheetName val="SFI_BSV56"/>
      <sheetName val="SNPS_SI_BSV56"/>
      <sheetName val="STEG_SI_BSV56"/>
      <sheetName val="STI_BSV56"/>
      <sheetName val="STTS_SI_BSV56"/>
      <sheetName val="SWMS_SI_BSV56"/>
      <sheetName val="CA_Comp_(Kembara)56"/>
      <sheetName val="1_LeadSchedule56"/>
      <sheetName val="O1-1CA_56"/>
      <sheetName val="15100_Prepayment56"/>
      <sheetName val="24100_Accr_Liab56"/>
      <sheetName val="R&amp;R_test56"/>
      <sheetName val="진행_DATA_(2)56"/>
      <sheetName val="Value_Analysis_-_Sheet_156"/>
      <sheetName val="ƒƒCƒ“‰æ–Ê__x005f_x005f_x005f_x005f_x005f54"/>
      <sheetName val="CæÊ__x005f_x005f_x005f_x005f_x005f54"/>
      <sheetName val="メイン画面__x005f_x005f_x005f_x005f_x005f_x005f_x00163"/>
      <sheetName val="GROUP_C53"/>
      <sheetName val="Sum_prob46"/>
      <sheetName val="tot_393N50"/>
      <sheetName val="Cost_centre_expenditure49"/>
      <sheetName val="393N_ONLY48"/>
      <sheetName val="140N_Part_Local_(SE)48"/>
      <sheetName val="Labul_0048"/>
      <sheetName val="BY_CATEGORY48"/>
      <sheetName val="Protected_Lists46"/>
      <sheetName val="中長計_XLS46"/>
      <sheetName val="BONUS_DB46"/>
      <sheetName val="167W_SOKAKU_Carry_Over_Prts46"/>
      <sheetName val="MUTASI_SCRAP46"/>
      <sheetName val="DFAS_FIX46"/>
      <sheetName val="kartu_mat46"/>
      <sheetName val="ASLI_(2)46"/>
      <sheetName val="GRAFIK_(2)46"/>
      <sheetName val="Productivity_Per_ManHour45"/>
      <sheetName val="6250_Vehicles45"/>
      <sheetName val="Trp__Name45"/>
      <sheetName val="Data_Base45"/>
      <sheetName val="Storage_Modules45"/>
      <sheetName val="Artikelübersicht_200945"/>
      <sheetName val="Artikelübersicht_201045"/>
      <sheetName val="6156_Vehicles45"/>
      <sheetName val="Plan_04-0545"/>
      <sheetName val="ƒƒCƒ“‰æ–Ê__x005f_x005f_x45"/>
      <sheetName val="CæÊ__x005f_x005f_x45"/>
      <sheetName val="メイン画面__x005f_x005f_x005f_x0015_45"/>
      <sheetName val="_x000a__90"/>
      <sheetName val="__x000a_90"/>
      <sheetName val="OEE__(2)103"/>
      <sheetName val="OEE_103"/>
      <sheetName val="dht_fix103"/>
      <sheetName val="Man_power103"/>
      <sheetName val="taruna_sheet103"/>
      <sheetName val="Calendar_2006103"/>
      <sheetName val="06-11-07_selasa103"/>
      <sheetName val="data_editing103"/>
      <sheetName val="HRD_Salary103"/>
      <sheetName val="____104"/>
      <sheetName val="F-1_F-2103"/>
      <sheetName val="MARCH_APRIL__03102"/>
      <sheetName val="Draft_Vehicle_Format102"/>
      <sheetName val="MASTER_102"/>
      <sheetName val="truck_capt102"/>
      <sheetName val="ocean_voyage102"/>
      <sheetName val="Nov_'02102"/>
      <sheetName val="Parts_list_(060411)102"/>
      <sheetName val="BD_&amp;_EH_(DATA)102"/>
      <sheetName val="Innova_List102"/>
      <sheetName val="LVC_31RB102"/>
      <sheetName val="Type_I99"/>
      <sheetName val="Unit_Price_9699"/>
      <sheetName val="progress_FC98"/>
      <sheetName val="OEM_sum98"/>
      <sheetName val="YTD_sales98"/>
      <sheetName val="GROUP_A99"/>
      <sheetName val="OTHERS_x62099"/>
      <sheetName val="Link_List_OPL97"/>
      <sheetName val="STATUS_FOLLOWUP88"/>
      <sheetName val="Total_Problem_WQC_201488"/>
      <sheetName val="base_data88"/>
      <sheetName val="U38x_labels88"/>
      <sheetName val="mstr_L185"/>
      <sheetName val="1_3a92est85"/>
      <sheetName val="Data_285"/>
      <sheetName val="MARCH-APRIL__0383"/>
      <sheetName val="Deffered_Charges_83"/>
      <sheetName val="Schedule_PM83"/>
      <sheetName val="Part_List83"/>
      <sheetName val="ECI_ChekSHeet83"/>
      <sheetName val="Remaining_LPVV83"/>
      <sheetName val="List_Monren83"/>
      <sheetName val="training_forklift83"/>
      <sheetName val="Part_List_Compare_Scan___Plan83"/>
      <sheetName val="MATRIKS_NILAI_AFTER83"/>
      <sheetName val="PPM_rev183"/>
      <sheetName val="Line_283"/>
      <sheetName val="Actual_YTD83"/>
      <sheetName val="Costs_Savings83"/>
      <sheetName val="Currency_Rate80"/>
      <sheetName val="SPECIAL_DR650A_(AUG_17)_(4)79"/>
      <sheetName val="Working_Plan79"/>
      <sheetName val="Inv__004379"/>
      <sheetName val="Inv__004479"/>
      <sheetName val="Inv__004579"/>
      <sheetName val="Inv__003979"/>
      <sheetName val="Inv__004279"/>
      <sheetName val="Inv__003879"/>
      <sheetName val="Inv__003379"/>
      <sheetName val="Inv__004679"/>
      <sheetName val="dongia_(2)79"/>
      <sheetName val="THPDMoi__(2)79"/>
      <sheetName val="t-h_HA_THE79"/>
      <sheetName val="DON_GIA79"/>
      <sheetName val="CHITIET_VL-NC79"/>
      <sheetName val="CHITIET_VL-NC-TT_-1p79"/>
      <sheetName val="TH_XL79"/>
      <sheetName val="CHITIET_VL-NC-TT-3p79"/>
      <sheetName val="Bia_TQT79"/>
      <sheetName val="TONGKE3p_79"/>
      <sheetName val="KPVC-BD_79"/>
      <sheetName val="Mutasi_Stock_D99BO77"/>
      <sheetName val="SALES_TRACKER_CIBITUNG_-_201571"/>
      <sheetName val="SALES_TRACKER_NON_CIBITUNG71"/>
      <sheetName val="Macro_70"/>
      <sheetName val="Seg_history_by_BT70"/>
      <sheetName val="HP_evol_by_seg70"/>
      <sheetName val="Financial_Highlights70"/>
      <sheetName val="Breakdown_KPI70"/>
      <sheetName val="Avensis+d_seg__in_&amp;_out_of_UK70"/>
      <sheetName val="ƒƒCƒ“‰æ–Ê__x005f_x0015__Op70"/>
      <sheetName val="CæÊ__x005f_x0015__Op70"/>
      <sheetName val="メイン画面__x005f_x0015__Op70"/>
      <sheetName val="Net_Price_Position_-_Sheet_170"/>
      <sheetName val="ƒƒCƒ“‰æ–Ê__x005f_x005f_x005f_x0015__Op70"/>
      <sheetName val="CæÊ__x005f_x005f_x005f_x0015__Op70"/>
      <sheetName val="メイン画面__x005f_x005f_x005f_x0015__Op70"/>
      <sheetName val="REKAP_OMZET_KAPAL70"/>
      <sheetName val="TL_Karawang_Yard70"/>
      <sheetName val="LINE_PALLET_BESI_1_(PATAN_A-B70"/>
      <sheetName val="WSS_PALLET_BESI_(PER_MESIN)70"/>
      <sheetName val="Master_MM68"/>
      <sheetName val="Part_List_For_Incomplete_LOT70"/>
      <sheetName val="Target380NX_70"/>
      <sheetName val="913L_Part_List68"/>
      <sheetName val="P_264"/>
      <sheetName val="PACK_SPEC_MAGELANG66"/>
      <sheetName val="393_N67"/>
      <sheetName val="KPI_Process66"/>
      <sheetName val="Sub_KPI_(2)66"/>
      <sheetName val="MAIN_KPI_66"/>
      <sheetName val="ORDER_M64"/>
      <sheetName val="ADJ_-_RATE62"/>
      <sheetName val="3__form_Countermeasure62"/>
      <sheetName val="List_kategori64"/>
      <sheetName val="_x000a__91"/>
      <sheetName val="__x000a_91"/>
      <sheetName val="__123"/>
      <sheetName val="__124"/>
      <sheetName val="CSM_with_CKD58"/>
      <sheetName val="Data_-_Sumatera58"/>
      <sheetName val="1195_B158"/>
      <sheetName val="ACT_-2005_Rear57"/>
      <sheetName val="Data_Costs57"/>
      <sheetName val="Control_Panel57"/>
      <sheetName val="3GP&amp;Ss_features57"/>
      <sheetName val="SNP_Lee_Fung_BSV57"/>
      <sheetName val="ASOTT_SI_BSV57"/>
      <sheetName val="CATL_SI_BSV57"/>
      <sheetName val="CSMF_SI_BSV57"/>
      <sheetName val="RHLT_SI_BSV57"/>
      <sheetName val="SCIL_SI_BSV57"/>
      <sheetName val="SCMN_SI_BSV57"/>
      <sheetName val="SCSS_SI_BSV57"/>
      <sheetName val="SFI_BSV57"/>
      <sheetName val="SNPS_SI_BSV57"/>
      <sheetName val="STEG_SI_BSV57"/>
      <sheetName val="STI_BSV57"/>
      <sheetName val="STTS_SI_BSV57"/>
      <sheetName val="SWMS_SI_BSV57"/>
      <sheetName val="CA_Comp_(Kembara)57"/>
      <sheetName val="1_LeadSchedule57"/>
      <sheetName val="O1-1CA_57"/>
      <sheetName val="15100_Prepayment57"/>
      <sheetName val="24100_Accr_Liab57"/>
      <sheetName val="R&amp;R_test57"/>
      <sheetName val="진행_DATA_(2)57"/>
      <sheetName val="Value_Analysis_-_Sheet_157"/>
      <sheetName val="ƒƒCƒ“‰æ–Ê__x005f_x005f_x005f_x005f_x005f55"/>
      <sheetName val="CæÊ__x005f_x005f_x005f_x005f_x005f55"/>
      <sheetName val="メイン画面__x005f_x005f_x005f_x005f_x005f_x005f_x00164"/>
      <sheetName val="GROUP_C54"/>
      <sheetName val="Sum_prob47"/>
      <sheetName val="tot_393N51"/>
      <sheetName val="Cost_centre_expenditure50"/>
      <sheetName val="393N_ONLY49"/>
      <sheetName val="140N_Part_Local_(SE)49"/>
      <sheetName val="Labul_0049"/>
      <sheetName val="BY_CATEGORY49"/>
      <sheetName val="Protected_Lists47"/>
      <sheetName val="中長計_XLS47"/>
      <sheetName val="BONUS_DB47"/>
      <sheetName val="167W_SOKAKU_Carry_Over_Prts47"/>
      <sheetName val="MUTASI_SCRAP47"/>
      <sheetName val="DFAS_FIX47"/>
      <sheetName val="kartu_mat47"/>
      <sheetName val="ASLI_(2)47"/>
      <sheetName val="GRAFIK_(2)47"/>
      <sheetName val="Productivity_Per_ManHour46"/>
      <sheetName val="6250_Vehicles46"/>
      <sheetName val="Trp__Name46"/>
      <sheetName val="Data_Base46"/>
      <sheetName val="Storage_Modules46"/>
      <sheetName val="Artikelübersicht_200946"/>
      <sheetName val="Artikelübersicht_201046"/>
      <sheetName val="6156_Vehicles46"/>
      <sheetName val="Plan_04-0546"/>
      <sheetName val="ƒƒCƒ“‰æ–Ê__x005f_x005f_x46"/>
      <sheetName val="CæÊ__x005f_x005f_x46"/>
      <sheetName val="メイン画面__x005f_x005f_x005f_x0015_46"/>
      <sheetName val="OEE__(2)106"/>
      <sheetName val="OEE_106"/>
      <sheetName val="dht_fix106"/>
      <sheetName val="Man_power106"/>
      <sheetName val="taruna_sheet106"/>
      <sheetName val="Calendar_2006106"/>
      <sheetName val="06-11-07_selasa106"/>
      <sheetName val="data_editing106"/>
      <sheetName val="HRD_Salary106"/>
      <sheetName val="____107"/>
      <sheetName val="F-1_F-2106"/>
      <sheetName val="MARCH_APRIL__03105"/>
      <sheetName val="Draft_Vehicle_Format105"/>
      <sheetName val="MASTER_105"/>
      <sheetName val="truck_capt105"/>
      <sheetName val="ocean_voyage105"/>
      <sheetName val="Nov_'02105"/>
      <sheetName val="Parts_list_(060411)105"/>
      <sheetName val="BD_&amp;_EH_(DATA)105"/>
      <sheetName val="Innova_List105"/>
      <sheetName val="LVC_31RB105"/>
      <sheetName val="Type_I102"/>
      <sheetName val="Unit_Price_96102"/>
      <sheetName val="progress_FC101"/>
      <sheetName val="OEM_sum101"/>
      <sheetName val="YTD_sales101"/>
      <sheetName val="GROUP_A102"/>
      <sheetName val="OTHERS_x620102"/>
      <sheetName val="Link_List_OPL100"/>
      <sheetName val="STATUS_FOLLOWUP91"/>
      <sheetName val="Total_Problem_WQC_201491"/>
      <sheetName val="base_data91"/>
      <sheetName val="U38x_labels91"/>
      <sheetName val="mstr_L188"/>
      <sheetName val="1_3a92est88"/>
      <sheetName val="Data_288"/>
      <sheetName val="MARCH-APRIL__0386"/>
      <sheetName val="Deffered_Charges_86"/>
      <sheetName val="Schedule_PM86"/>
      <sheetName val="Part_List86"/>
      <sheetName val="ECI_ChekSHeet86"/>
      <sheetName val="Remaining_LPVV86"/>
      <sheetName val="List_Monren86"/>
      <sheetName val="training_forklift86"/>
      <sheetName val="Part_List_Compare_Scan___Plan86"/>
      <sheetName val="MATRIKS_NILAI_AFTER86"/>
      <sheetName val="PPM_rev186"/>
      <sheetName val="Line_286"/>
      <sheetName val="Actual_YTD86"/>
      <sheetName val="Costs_Savings86"/>
      <sheetName val="Currency_Rate83"/>
      <sheetName val="SPECIAL_DR650A_(AUG_17)_(4)82"/>
      <sheetName val="Working_Plan82"/>
      <sheetName val="Inv__004382"/>
      <sheetName val="Inv__004482"/>
      <sheetName val="Inv__004582"/>
      <sheetName val="Inv__003982"/>
      <sheetName val="Inv__004282"/>
      <sheetName val="Inv__003882"/>
      <sheetName val="Inv__003382"/>
      <sheetName val="Inv__004682"/>
      <sheetName val="dongia_(2)82"/>
      <sheetName val="THPDMoi__(2)82"/>
      <sheetName val="t-h_HA_THE82"/>
      <sheetName val="DON_GIA82"/>
      <sheetName val="CHITIET_VL-NC82"/>
      <sheetName val="CHITIET_VL-NC-TT_-1p82"/>
      <sheetName val="TH_XL82"/>
      <sheetName val="CHITIET_VL-NC-TT-3p82"/>
      <sheetName val="Bia_TQT82"/>
      <sheetName val="TONGKE3p_82"/>
      <sheetName val="KPVC-BD_82"/>
      <sheetName val="Mutasi_Stock_D99BO80"/>
      <sheetName val="SALES_TRACKER_CIBITUNG_-_201574"/>
      <sheetName val="SALES_TRACKER_NON_CIBITUNG74"/>
      <sheetName val="Macro_73"/>
      <sheetName val="Seg_history_by_BT73"/>
      <sheetName val="HP_evol_by_seg73"/>
      <sheetName val="Financial_Highlights73"/>
      <sheetName val="Breakdown_KPI73"/>
      <sheetName val="Avensis+d_seg__in_&amp;_out_of_UK73"/>
      <sheetName val="ƒƒCƒ“‰æ–Ê__x005f_x0015__Op73"/>
      <sheetName val="CæÊ__x005f_x0015__Op73"/>
      <sheetName val="メイン画面__x005f_x0015__Op73"/>
      <sheetName val="Net_Price_Position_-_Sheet_173"/>
      <sheetName val="ƒƒCƒ“‰æ–Ê__x005f_x005f_x005f_x0015__Op73"/>
      <sheetName val="CæÊ__x005f_x005f_x005f_x0015__Op73"/>
      <sheetName val="メイン画面__x005f_x005f_x005f_x0015__Op73"/>
      <sheetName val="REKAP_OMZET_KAPAL73"/>
      <sheetName val="TL_Karawang_Yard73"/>
      <sheetName val="LINE_PALLET_BESI_1_(PATAN_A-B73"/>
      <sheetName val="WSS_PALLET_BESI_(PER_MESIN)73"/>
      <sheetName val="Master_MM71"/>
      <sheetName val="Part_List_For_Incomplete_LOT73"/>
      <sheetName val="Target380NX_73"/>
      <sheetName val="913L_Part_List71"/>
      <sheetName val="P_267"/>
      <sheetName val="PACK_SPEC_MAGELANG69"/>
      <sheetName val="393_N70"/>
      <sheetName val="_x000a__96"/>
      <sheetName val="__x000a_96"/>
      <sheetName val="KPI_Process69"/>
      <sheetName val="Sub_KPI_(2)69"/>
      <sheetName val="MAIN_KPI_69"/>
      <sheetName val="ORDER_M67"/>
      <sheetName val="ADJ_-_RATE65"/>
      <sheetName val="3__form_Countermeasure65"/>
      <sheetName val="List_kategori67"/>
      <sheetName val="_x000a__95"/>
      <sheetName val="__x000a_95"/>
      <sheetName val="__129"/>
      <sheetName val="__130"/>
      <sheetName val="CSM_with_CKD61"/>
      <sheetName val="Data_-_Sumatera61"/>
      <sheetName val="1195_B161"/>
      <sheetName val="ACT_-2005_Rear60"/>
      <sheetName val="Data_Costs60"/>
      <sheetName val="Control_Panel60"/>
      <sheetName val="3GP&amp;Ss_features60"/>
      <sheetName val="SNP_Lee_Fung_BSV60"/>
      <sheetName val="ASOTT_SI_BSV60"/>
      <sheetName val="CATL_SI_BSV60"/>
      <sheetName val="CSMF_SI_BSV60"/>
      <sheetName val="RHLT_SI_BSV60"/>
      <sheetName val="SCIL_SI_BSV60"/>
      <sheetName val="SCMN_SI_BSV60"/>
      <sheetName val="SCSS_SI_BSV60"/>
      <sheetName val="SFI_BSV60"/>
      <sheetName val="SNPS_SI_BSV60"/>
      <sheetName val="STEG_SI_BSV60"/>
      <sheetName val="STI_BSV60"/>
      <sheetName val="STTS_SI_BSV60"/>
      <sheetName val="SWMS_SI_BSV60"/>
      <sheetName val="CA_Comp_(Kembara)60"/>
      <sheetName val="1_LeadSchedule60"/>
      <sheetName val="O1-1CA_60"/>
      <sheetName val="15100_Prepayment60"/>
      <sheetName val="24100_Accr_Liab60"/>
      <sheetName val="R&amp;R_test60"/>
      <sheetName val="진행_DATA_(2)60"/>
      <sheetName val="Value_Analysis_-_Sheet_160"/>
      <sheetName val="ƒƒCƒ“‰æ–Ê__x005f_x005f_x005f_x005f_x005f58"/>
      <sheetName val="CæÊ__x005f_x005f_x005f_x005f_x005f58"/>
      <sheetName val="メイン画面__x005f_x005f_x005f_x005f_x005f_x005f_x00167"/>
      <sheetName val="GROUP_C57"/>
      <sheetName val="Sum_prob50"/>
      <sheetName val="tot_393N54"/>
      <sheetName val="Cost_centre_expenditure53"/>
      <sheetName val="393N_ONLY52"/>
      <sheetName val="140N_Part_Local_(SE)52"/>
      <sheetName val="Labul_0052"/>
      <sheetName val="BY_CATEGORY52"/>
      <sheetName val="Protected_Lists50"/>
      <sheetName val="中長計_XLS50"/>
      <sheetName val="BONUS_DB50"/>
      <sheetName val="167W_SOKAKU_Carry_Over_Prts50"/>
      <sheetName val="MUTASI_SCRAP50"/>
      <sheetName val="DFAS_FIX50"/>
      <sheetName val="kartu_mat50"/>
      <sheetName val="ASLI_(2)50"/>
      <sheetName val="GRAFIK_(2)50"/>
      <sheetName val="Productivity_Per_ManHour49"/>
      <sheetName val="6250_Vehicles49"/>
      <sheetName val="Trp__Name49"/>
      <sheetName val="Data_Base49"/>
      <sheetName val="Storage_Modules49"/>
      <sheetName val="Artikelübersicht_200949"/>
      <sheetName val="Artikelübersicht_201049"/>
      <sheetName val="6156_Vehicles49"/>
      <sheetName val="Plan_04-0549"/>
      <sheetName val="ƒƒCƒ“‰æ–Ê__x005f_x005f_x49"/>
      <sheetName val="CæÊ__x005f_x005f_x49"/>
      <sheetName val="メイン画面__x005f_x005f_x005f_x0015_49"/>
      <sheetName val="_x000a__93"/>
      <sheetName val="__x000a_93"/>
      <sheetName val="OEE__(2)105"/>
      <sheetName val="OEE_105"/>
      <sheetName val="dht_fix105"/>
      <sheetName val="Man_power105"/>
      <sheetName val="taruna_sheet105"/>
      <sheetName val="Calendar_2006105"/>
      <sheetName val="06-11-07_selasa105"/>
      <sheetName val="data_editing105"/>
      <sheetName val="HRD_Salary105"/>
      <sheetName val="____106"/>
      <sheetName val="F-1_F-2105"/>
      <sheetName val="MARCH_APRIL__03104"/>
      <sheetName val="Draft_Vehicle_Format104"/>
      <sheetName val="MASTER_104"/>
      <sheetName val="truck_capt104"/>
      <sheetName val="ocean_voyage104"/>
      <sheetName val="Nov_'02104"/>
      <sheetName val="Parts_list_(060411)104"/>
      <sheetName val="BD_&amp;_EH_(DATA)104"/>
      <sheetName val="Innova_List104"/>
      <sheetName val="LVC_31RB104"/>
      <sheetName val="Type_I101"/>
      <sheetName val="Unit_Price_96101"/>
      <sheetName val="progress_FC100"/>
      <sheetName val="OEM_sum100"/>
      <sheetName val="YTD_sales100"/>
      <sheetName val="GROUP_A101"/>
      <sheetName val="OTHERS_x620101"/>
      <sheetName val="Link_List_OPL99"/>
      <sheetName val="STATUS_FOLLOWUP90"/>
      <sheetName val="Total_Problem_WQC_201490"/>
      <sheetName val="base_data90"/>
      <sheetName val="U38x_labels90"/>
      <sheetName val="mstr_L187"/>
      <sheetName val="1_3a92est87"/>
      <sheetName val="Data_287"/>
      <sheetName val="MARCH-APRIL__0385"/>
      <sheetName val="Deffered_Charges_85"/>
      <sheetName val="Schedule_PM85"/>
      <sheetName val="Part_List85"/>
      <sheetName val="ECI_ChekSHeet85"/>
      <sheetName val="Remaining_LPVV85"/>
      <sheetName val="List_Monren85"/>
      <sheetName val="training_forklift85"/>
      <sheetName val="Part_List_Compare_Scan___Plan85"/>
      <sheetName val="MATRIKS_NILAI_AFTER85"/>
      <sheetName val="PPM_rev185"/>
      <sheetName val="Line_285"/>
      <sheetName val="Actual_YTD85"/>
      <sheetName val="Costs_Savings85"/>
      <sheetName val="Currency_Rate82"/>
      <sheetName val="SPECIAL_DR650A_(AUG_17)_(4)81"/>
      <sheetName val="Working_Plan81"/>
      <sheetName val="Inv__004381"/>
      <sheetName val="Inv__004481"/>
      <sheetName val="Inv__004581"/>
      <sheetName val="Inv__003981"/>
      <sheetName val="Inv__004281"/>
      <sheetName val="Inv__003881"/>
      <sheetName val="Inv__003381"/>
      <sheetName val="Inv__004681"/>
      <sheetName val="dongia_(2)81"/>
      <sheetName val="THPDMoi__(2)81"/>
      <sheetName val="t-h_HA_THE81"/>
      <sheetName val="DON_GIA81"/>
      <sheetName val="CHITIET_VL-NC81"/>
      <sheetName val="CHITIET_VL-NC-TT_-1p81"/>
      <sheetName val="TH_XL81"/>
      <sheetName val="CHITIET_VL-NC-TT-3p81"/>
      <sheetName val="Bia_TQT81"/>
      <sheetName val="TONGKE3p_81"/>
      <sheetName val="KPVC-BD_81"/>
      <sheetName val="Mutasi_Stock_D99BO79"/>
      <sheetName val="SALES_TRACKER_CIBITUNG_-_201573"/>
      <sheetName val="SALES_TRACKER_NON_CIBITUNG73"/>
      <sheetName val="Macro_72"/>
      <sheetName val="Seg_history_by_BT72"/>
      <sheetName val="HP_evol_by_seg72"/>
      <sheetName val="Financial_Highlights72"/>
      <sheetName val="Breakdown_KPI72"/>
      <sheetName val="Avensis+d_seg__in_&amp;_out_of_UK72"/>
      <sheetName val="ƒƒCƒ“‰æ–Ê__x005f_x0015__Op72"/>
      <sheetName val="CæÊ__x005f_x0015__Op72"/>
      <sheetName val="メイン画面__x005f_x0015__Op72"/>
      <sheetName val="Net_Price_Position_-_Sheet_172"/>
      <sheetName val="ƒƒCƒ“‰æ–Ê__x005f_x005f_x005f_x0015__Op72"/>
      <sheetName val="CæÊ__x005f_x005f_x005f_x0015__Op72"/>
      <sheetName val="メイン画面__x005f_x005f_x005f_x0015__Op72"/>
      <sheetName val="REKAP_OMZET_KAPAL72"/>
      <sheetName val="TL_Karawang_Yard72"/>
      <sheetName val="LINE_PALLET_BESI_1_(PATAN_A-B72"/>
      <sheetName val="WSS_PALLET_BESI_(PER_MESIN)72"/>
      <sheetName val="Master_MM70"/>
      <sheetName val="Part_List_For_Incomplete_LOT72"/>
      <sheetName val="Target380NX_72"/>
      <sheetName val="913L_Part_List70"/>
      <sheetName val="P_266"/>
      <sheetName val="PACK_SPEC_MAGELANG68"/>
      <sheetName val="393_N69"/>
      <sheetName val="_x000a__94"/>
      <sheetName val="__x000a_94"/>
      <sheetName val="KPI_Process68"/>
      <sheetName val="Sub_KPI_(2)68"/>
      <sheetName val="MAIN_KPI_68"/>
      <sheetName val="ORDER_M66"/>
      <sheetName val="ADJ_-_RATE64"/>
      <sheetName val="3__form_Countermeasure64"/>
      <sheetName val="List_kategori66"/>
      <sheetName val="__127"/>
      <sheetName val="__128"/>
      <sheetName val="CSM_with_CKD60"/>
      <sheetName val="Data_-_Sumatera60"/>
      <sheetName val="1195_B160"/>
      <sheetName val="ACT_-2005_Rear59"/>
      <sheetName val="Data_Costs59"/>
      <sheetName val="Control_Panel59"/>
      <sheetName val="3GP&amp;Ss_features59"/>
      <sheetName val="SNP_Lee_Fung_BSV59"/>
      <sheetName val="ASOTT_SI_BSV59"/>
      <sheetName val="CATL_SI_BSV59"/>
      <sheetName val="CSMF_SI_BSV59"/>
      <sheetName val="RHLT_SI_BSV59"/>
      <sheetName val="SCIL_SI_BSV59"/>
      <sheetName val="SCMN_SI_BSV59"/>
      <sheetName val="SCSS_SI_BSV59"/>
      <sheetName val="SFI_BSV59"/>
      <sheetName val="SNPS_SI_BSV59"/>
      <sheetName val="STEG_SI_BSV59"/>
      <sheetName val="STI_BSV59"/>
      <sheetName val="STTS_SI_BSV59"/>
      <sheetName val="SWMS_SI_BSV59"/>
      <sheetName val="CA_Comp_(Kembara)59"/>
      <sheetName val="1_LeadSchedule59"/>
      <sheetName val="O1-1CA_59"/>
      <sheetName val="15100_Prepayment59"/>
      <sheetName val="24100_Accr_Liab59"/>
      <sheetName val="R&amp;R_test59"/>
      <sheetName val="진행_DATA_(2)59"/>
      <sheetName val="Value_Analysis_-_Sheet_159"/>
      <sheetName val="ƒƒCƒ“‰æ–Ê__x005f_x005f_x005f_x005f_x005f57"/>
      <sheetName val="CæÊ__x005f_x005f_x005f_x005f_x005f57"/>
      <sheetName val="メイン画面__x005f_x005f_x005f_x005f_x005f_x005f_x00166"/>
      <sheetName val="GROUP_C56"/>
      <sheetName val="Sum_prob49"/>
      <sheetName val="tot_393N53"/>
      <sheetName val="Cost_centre_expenditure52"/>
      <sheetName val="393N_ONLY51"/>
      <sheetName val="140N_Part_Local_(SE)51"/>
      <sheetName val="Labul_0051"/>
      <sheetName val="BY_CATEGORY51"/>
      <sheetName val="Protected_Lists49"/>
      <sheetName val="中長計_XLS49"/>
      <sheetName val="BONUS_DB49"/>
      <sheetName val="167W_SOKAKU_Carry_Over_Prts49"/>
      <sheetName val="MUTASI_SCRAP49"/>
      <sheetName val="DFAS_FIX49"/>
      <sheetName val="kartu_mat49"/>
      <sheetName val="ASLI_(2)49"/>
      <sheetName val="GRAFIK_(2)49"/>
      <sheetName val="Productivity_Per_ManHour48"/>
      <sheetName val="6250_Vehicles48"/>
      <sheetName val="Trp__Name48"/>
      <sheetName val="Data_Base48"/>
      <sheetName val="Storage_Modules48"/>
      <sheetName val="Artikelübersicht_200948"/>
      <sheetName val="Artikelübersicht_201048"/>
      <sheetName val="6156_Vehicles48"/>
      <sheetName val="Plan_04-0548"/>
      <sheetName val="ƒƒCƒ“‰æ–Ê__x005f_x005f_x48"/>
      <sheetName val="CæÊ__x005f_x005f_x48"/>
      <sheetName val="メイン画面__x005f_x005f_x005f_x0015_48"/>
      <sheetName val="OEE__(2)111"/>
      <sheetName val="OEE_111"/>
      <sheetName val="dht_fix111"/>
      <sheetName val="Man_power111"/>
      <sheetName val="taruna_sheet111"/>
      <sheetName val="Calendar_2006111"/>
      <sheetName val="06-11-07_selasa111"/>
      <sheetName val="data_editing111"/>
      <sheetName val="HRD_Salary111"/>
      <sheetName val="____112"/>
      <sheetName val="F-1_F-2111"/>
      <sheetName val="MARCH_APRIL__03110"/>
      <sheetName val="Draft_Vehicle_Format110"/>
      <sheetName val="MASTER_110"/>
      <sheetName val="truck_capt110"/>
      <sheetName val="ocean_voyage110"/>
      <sheetName val="Nov_'02110"/>
      <sheetName val="Parts_list_(060411)110"/>
      <sheetName val="BD_&amp;_EH_(DATA)110"/>
      <sheetName val="Innova_List110"/>
      <sheetName val="LVC_31RB110"/>
      <sheetName val="Type_I107"/>
      <sheetName val="Unit_Price_96107"/>
      <sheetName val="progress_FC106"/>
      <sheetName val="OEM_sum106"/>
      <sheetName val="YTD_sales106"/>
      <sheetName val="GROUP_A107"/>
      <sheetName val="OTHERS_x620107"/>
      <sheetName val="Link_List_OPL105"/>
      <sheetName val="STATUS_FOLLOWUP96"/>
      <sheetName val="Total_Problem_WQC_201496"/>
      <sheetName val="base_data96"/>
      <sheetName val="U38x_labels96"/>
      <sheetName val="mstr_L193"/>
      <sheetName val="1_3a92est93"/>
      <sheetName val="Data_293"/>
      <sheetName val="MARCH-APRIL__0391"/>
      <sheetName val="Deffered_Charges_91"/>
      <sheetName val="Schedule_PM91"/>
      <sheetName val="Part_List91"/>
      <sheetName val="ECI_ChekSHeet91"/>
      <sheetName val="Remaining_LPVV91"/>
      <sheetName val="List_Monren91"/>
      <sheetName val="training_forklift91"/>
      <sheetName val="Part_List_Compare_Scan___Plan91"/>
      <sheetName val="MATRIKS_NILAI_AFTER91"/>
      <sheetName val="PPM_rev191"/>
      <sheetName val="Line_291"/>
      <sheetName val="Actual_YTD91"/>
      <sheetName val="Costs_Savings91"/>
      <sheetName val="Currency_Rate88"/>
      <sheetName val="SPECIAL_DR650A_(AUG_17)_(4)87"/>
      <sheetName val="Working_Plan87"/>
      <sheetName val="Inv__004387"/>
      <sheetName val="Inv__004487"/>
      <sheetName val="Inv__004587"/>
      <sheetName val="Inv__003987"/>
      <sheetName val="Inv__004287"/>
      <sheetName val="Inv__003887"/>
      <sheetName val="Inv__003387"/>
      <sheetName val="Inv__004687"/>
      <sheetName val="dongia_(2)87"/>
      <sheetName val="THPDMoi__(2)87"/>
      <sheetName val="t-h_HA_THE87"/>
      <sheetName val="DON_GIA87"/>
      <sheetName val="CHITIET_VL-NC87"/>
      <sheetName val="CHITIET_VL-NC-TT_-1p87"/>
      <sheetName val="TH_XL87"/>
      <sheetName val="CHITIET_VL-NC-TT-3p87"/>
      <sheetName val="Bia_TQT87"/>
      <sheetName val="TONGKE3p_87"/>
      <sheetName val="KPVC-BD_87"/>
      <sheetName val="Mutasi_Stock_D99BO85"/>
      <sheetName val="SALES_TRACKER_CIBITUNG_-_201579"/>
      <sheetName val="SALES_TRACKER_NON_CIBITUNG79"/>
      <sheetName val="Macro_78"/>
      <sheetName val="Seg_history_by_BT78"/>
      <sheetName val="HP_evol_by_seg78"/>
      <sheetName val="Financial_Highlights78"/>
      <sheetName val="Breakdown_KPI78"/>
      <sheetName val="Avensis+d_seg__in_&amp;_out_of_UK78"/>
      <sheetName val="ƒƒCƒ“‰æ–Ê__x005f_x0015__Op78"/>
      <sheetName val="CæÊ__x005f_x0015__Op78"/>
      <sheetName val="メイン画面__x005f_x0015__Op78"/>
      <sheetName val="Net_Price_Position_-_Sheet_178"/>
      <sheetName val="ƒƒCƒ“‰æ–Ê__x005f_x005f_x005f_x0015__Op78"/>
      <sheetName val="CæÊ__x005f_x005f_x005f_x0015__Op78"/>
      <sheetName val="メイン画面__x005f_x005f_x005f_x0015__Op78"/>
      <sheetName val="REKAP_OMZET_KAPAL78"/>
      <sheetName val="TL_Karawang_Yard78"/>
      <sheetName val="LINE_PALLET_BESI_1_(PATAN_A-B78"/>
      <sheetName val="WSS_PALLET_BESI_(PER_MESIN)78"/>
      <sheetName val="Master_MM76"/>
      <sheetName val="Part_List_For_Incomplete_LOT78"/>
      <sheetName val="Target380NX_78"/>
      <sheetName val="913L_Part_List76"/>
      <sheetName val="P_272"/>
      <sheetName val="PACK_SPEC_MAGELANG74"/>
      <sheetName val="393_N75"/>
      <sheetName val="_x000a__102"/>
      <sheetName val="__x000a_102"/>
      <sheetName val="KPI_Process74"/>
      <sheetName val="Sub_KPI_(2)74"/>
      <sheetName val="MAIN_KPI_74"/>
      <sheetName val="ORDER_M72"/>
      <sheetName val="ADJ_-_RATE70"/>
      <sheetName val="3__form_Countermeasure70"/>
      <sheetName val="List_kategori72"/>
      <sheetName val="_x000a__101"/>
      <sheetName val="__x000a_101"/>
      <sheetName val="__139"/>
      <sheetName val="__140"/>
      <sheetName val="CSM_with_CKD66"/>
      <sheetName val="Data_-_Sumatera66"/>
      <sheetName val="1195_B166"/>
      <sheetName val="ACT_-2005_Rear65"/>
      <sheetName val="Data_Costs65"/>
      <sheetName val="Control_Panel65"/>
      <sheetName val="3GP&amp;Ss_features65"/>
      <sheetName val="SNP_Lee_Fung_BSV65"/>
      <sheetName val="ASOTT_SI_BSV65"/>
      <sheetName val="CATL_SI_BSV65"/>
      <sheetName val="CSMF_SI_BSV65"/>
      <sheetName val="RHLT_SI_BSV65"/>
      <sheetName val="SCIL_SI_BSV65"/>
      <sheetName val="SCMN_SI_BSV65"/>
      <sheetName val="SCSS_SI_BSV65"/>
      <sheetName val="SFI_BSV65"/>
      <sheetName val="SNPS_SI_BSV65"/>
      <sheetName val="STEG_SI_BSV65"/>
      <sheetName val="STI_BSV65"/>
      <sheetName val="STTS_SI_BSV65"/>
      <sheetName val="SWMS_SI_BSV65"/>
      <sheetName val="CA_Comp_(Kembara)65"/>
      <sheetName val="1_LeadSchedule65"/>
      <sheetName val="O1-1CA_65"/>
      <sheetName val="15100_Prepayment65"/>
      <sheetName val="24100_Accr_Liab65"/>
      <sheetName val="R&amp;R_test65"/>
      <sheetName val="진행_DATA_(2)65"/>
      <sheetName val="Value_Analysis_-_Sheet_165"/>
      <sheetName val="ƒƒCƒ“‰æ–Ê__x005f_x005f_x005f_x005f_x005f63"/>
      <sheetName val="CæÊ__x005f_x005f_x005f_x005f_x005f63"/>
      <sheetName val="メイン画面__x005f_x005f_x005f_x005f_x005f_x005f_x00172"/>
      <sheetName val="GROUP_C62"/>
      <sheetName val="Sum_prob55"/>
      <sheetName val="tot_393N59"/>
      <sheetName val="Cost_centre_expenditure58"/>
      <sheetName val="393N_ONLY57"/>
      <sheetName val="140N_Part_Local_(SE)57"/>
      <sheetName val="Labul_0057"/>
      <sheetName val="BY_CATEGORY57"/>
      <sheetName val="Protected_Lists55"/>
      <sheetName val="中長計_XLS55"/>
      <sheetName val="BONUS_DB55"/>
      <sheetName val="167W_SOKAKU_Carry_Over_Prts55"/>
      <sheetName val="MUTASI_SCRAP55"/>
      <sheetName val="DFAS_FIX55"/>
      <sheetName val="kartu_mat55"/>
      <sheetName val="ASLI_(2)55"/>
      <sheetName val="GRAFIK_(2)55"/>
      <sheetName val="Productivity_Per_ManHour54"/>
      <sheetName val="6250_Vehicles54"/>
      <sheetName val="Trp__Name54"/>
      <sheetName val="Data_Base54"/>
      <sheetName val="Storage_Modules54"/>
      <sheetName val="Artikelübersicht_200954"/>
      <sheetName val="Artikelübersicht_201054"/>
      <sheetName val="6156_Vehicles54"/>
      <sheetName val="Plan_04-0554"/>
      <sheetName val="ƒƒCƒ“‰æ–Ê__x005f_x005f_x54"/>
      <sheetName val="CæÊ__x005f_x005f_x54"/>
      <sheetName val="メイン画面__x005f_x005f_x005f_x0015_54"/>
      <sheetName val="OEE__(2)110"/>
      <sheetName val="OEE_110"/>
      <sheetName val="dht_fix110"/>
      <sheetName val="Man_power110"/>
      <sheetName val="taruna_sheet110"/>
      <sheetName val="Calendar_2006110"/>
      <sheetName val="06-11-07_selasa110"/>
      <sheetName val="data_editing110"/>
      <sheetName val="HRD_Salary110"/>
      <sheetName val="____111"/>
      <sheetName val="F-1_F-2110"/>
      <sheetName val="MARCH_APRIL__03109"/>
      <sheetName val="Draft_Vehicle_Format109"/>
      <sheetName val="MASTER_109"/>
      <sheetName val="truck_capt109"/>
      <sheetName val="ocean_voyage109"/>
      <sheetName val="Nov_'02109"/>
      <sheetName val="Parts_list_(060411)109"/>
      <sheetName val="BD_&amp;_EH_(DATA)109"/>
      <sheetName val="Innova_List109"/>
      <sheetName val="LVC_31RB109"/>
      <sheetName val="Type_I106"/>
      <sheetName val="Unit_Price_96106"/>
      <sheetName val="progress_FC105"/>
      <sheetName val="OEM_sum105"/>
      <sheetName val="YTD_sales105"/>
      <sheetName val="GROUP_A106"/>
      <sheetName val="OTHERS_x620106"/>
      <sheetName val="Link_List_OPL104"/>
      <sheetName val="STATUS_FOLLOWUP95"/>
      <sheetName val="Total_Problem_WQC_201495"/>
      <sheetName val="base_data95"/>
      <sheetName val="U38x_labels95"/>
      <sheetName val="mstr_L192"/>
      <sheetName val="1_3a92est92"/>
      <sheetName val="Data_292"/>
      <sheetName val="MARCH-APRIL__0390"/>
      <sheetName val="Deffered_Charges_90"/>
      <sheetName val="Schedule_PM90"/>
      <sheetName val="Part_List90"/>
      <sheetName val="ECI_ChekSHeet90"/>
      <sheetName val="Remaining_LPVV90"/>
      <sheetName val="List_Monren90"/>
      <sheetName val="training_forklift90"/>
      <sheetName val="Part_List_Compare_Scan___Plan90"/>
      <sheetName val="MATRIKS_NILAI_AFTER90"/>
      <sheetName val="PPM_rev190"/>
      <sheetName val="Line_290"/>
      <sheetName val="Actual_YTD90"/>
      <sheetName val="Costs_Savings90"/>
      <sheetName val="Currency_Rate87"/>
      <sheetName val="SPECIAL_DR650A_(AUG_17)_(4)86"/>
      <sheetName val="Working_Plan86"/>
      <sheetName val="Inv__004386"/>
      <sheetName val="Inv__004486"/>
      <sheetName val="Inv__004586"/>
      <sheetName val="Inv__003986"/>
      <sheetName val="Inv__004286"/>
      <sheetName val="Inv__003886"/>
      <sheetName val="Inv__003386"/>
      <sheetName val="Inv__004686"/>
      <sheetName val="dongia_(2)86"/>
      <sheetName val="THPDMoi__(2)86"/>
      <sheetName val="t-h_HA_THE86"/>
      <sheetName val="DON_GIA86"/>
      <sheetName val="CHITIET_VL-NC86"/>
      <sheetName val="CHITIET_VL-NC-TT_-1p86"/>
      <sheetName val="TH_XL86"/>
      <sheetName val="CHITIET_VL-NC-TT-3p86"/>
      <sheetName val="Bia_TQT86"/>
      <sheetName val="TONGKE3p_86"/>
      <sheetName val="KPVC-BD_86"/>
      <sheetName val="Mutasi_Stock_D99BO84"/>
      <sheetName val="SALES_TRACKER_CIBITUNG_-_201578"/>
      <sheetName val="SALES_TRACKER_NON_CIBITUNG78"/>
      <sheetName val="Macro_77"/>
      <sheetName val="Seg_history_by_BT77"/>
      <sheetName val="HP_evol_by_seg77"/>
      <sheetName val="Financial_Highlights77"/>
      <sheetName val="Breakdown_KPI77"/>
      <sheetName val="Avensis+d_seg__in_&amp;_out_of_UK77"/>
      <sheetName val="ƒƒCƒ“‰æ–Ê__x005f_x0015__Op77"/>
      <sheetName val="CæÊ__x005f_x0015__Op77"/>
      <sheetName val="メイン画面__x005f_x0015__Op77"/>
      <sheetName val="Net_Price_Position_-_Sheet_177"/>
      <sheetName val="ƒƒCƒ“‰æ–Ê__x005f_x005f_x005f_x0015__Op77"/>
      <sheetName val="CæÊ__x005f_x005f_x005f_x0015__Op77"/>
      <sheetName val="メイン画面__x005f_x005f_x005f_x0015__Op77"/>
      <sheetName val="REKAP_OMZET_KAPAL77"/>
      <sheetName val="TL_Karawang_Yard77"/>
      <sheetName val="LINE_PALLET_BESI_1_(PATAN_A-B77"/>
      <sheetName val="WSS_PALLET_BESI_(PER_MESIN)77"/>
      <sheetName val="Master_MM75"/>
      <sheetName val="Part_List_For_Incomplete_LOT77"/>
      <sheetName val="Target380NX_77"/>
      <sheetName val="913L_Part_List75"/>
      <sheetName val="P_271"/>
      <sheetName val="PACK_SPEC_MAGELANG73"/>
      <sheetName val="393_N74"/>
      <sheetName val="_x000a__100"/>
      <sheetName val="__x000a_100"/>
      <sheetName val="KPI_Process73"/>
      <sheetName val="Sub_KPI_(2)73"/>
      <sheetName val="MAIN_KPI_73"/>
      <sheetName val="ORDER_M71"/>
      <sheetName val="ADJ_-_RATE69"/>
      <sheetName val="3__form_Countermeasure69"/>
      <sheetName val="List_kategori71"/>
      <sheetName val="_x000a__99"/>
      <sheetName val="__x000a_99"/>
      <sheetName val="__137"/>
      <sheetName val="__138"/>
      <sheetName val="CSM_with_CKD65"/>
      <sheetName val="Data_-_Sumatera65"/>
      <sheetName val="1195_B165"/>
      <sheetName val="ACT_-2005_Rear64"/>
      <sheetName val="Data_Costs64"/>
      <sheetName val="Control_Panel64"/>
      <sheetName val="3GP&amp;Ss_features64"/>
      <sheetName val="SNP_Lee_Fung_BSV64"/>
      <sheetName val="ASOTT_SI_BSV64"/>
      <sheetName val="CATL_SI_BSV64"/>
      <sheetName val="CSMF_SI_BSV64"/>
      <sheetName val="RHLT_SI_BSV64"/>
      <sheetName val="SCIL_SI_BSV64"/>
      <sheetName val="SCMN_SI_BSV64"/>
      <sheetName val="SCSS_SI_BSV64"/>
      <sheetName val="SFI_BSV64"/>
      <sheetName val="SNPS_SI_BSV64"/>
      <sheetName val="STEG_SI_BSV64"/>
      <sheetName val="STI_BSV64"/>
      <sheetName val="STTS_SI_BSV64"/>
      <sheetName val="SWMS_SI_BSV64"/>
      <sheetName val="CA_Comp_(Kembara)64"/>
      <sheetName val="1_LeadSchedule64"/>
      <sheetName val="O1-1CA_64"/>
      <sheetName val="15100_Prepayment64"/>
      <sheetName val="24100_Accr_Liab64"/>
      <sheetName val="R&amp;R_test64"/>
      <sheetName val="진행_DATA_(2)64"/>
      <sheetName val="Value_Analysis_-_Sheet_164"/>
      <sheetName val="ƒƒCƒ“‰æ–Ê__x005f_x005f_x005f_x005f_x005f62"/>
      <sheetName val="CæÊ__x005f_x005f_x005f_x005f_x005f62"/>
      <sheetName val="メイン画面__x005f_x005f_x005f_x005f_x005f_x005f_x00171"/>
      <sheetName val="GROUP_C61"/>
      <sheetName val="Sum_prob54"/>
      <sheetName val="tot_393N58"/>
      <sheetName val="Cost_centre_expenditure57"/>
      <sheetName val="393N_ONLY56"/>
      <sheetName val="140N_Part_Local_(SE)56"/>
      <sheetName val="Labul_0056"/>
      <sheetName val="BY_CATEGORY56"/>
      <sheetName val="Protected_Lists54"/>
      <sheetName val="中長計_XLS54"/>
      <sheetName val="BONUS_DB54"/>
      <sheetName val="167W_SOKAKU_Carry_Over_Prts54"/>
      <sheetName val="MUTASI_SCRAP54"/>
      <sheetName val="DFAS_FIX54"/>
      <sheetName val="kartu_mat54"/>
      <sheetName val="ASLI_(2)54"/>
      <sheetName val="GRAFIK_(2)54"/>
      <sheetName val="Productivity_Per_ManHour53"/>
      <sheetName val="6250_Vehicles53"/>
      <sheetName val="Trp__Name53"/>
      <sheetName val="Data_Base53"/>
      <sheetName val="Storage_Modules53"/>
      <sheetName val="Artikelübersicht_200953"/>
      <sheetName val="Artikelübersicht_201053"/>
      <sheetName val="6156_Vehicles53"/>
      <sheetName val="Plan_04-0553"/>
      <sheetName val="ƒƒCƒ“‰æ–Ê__x005f_x005f_x53"/>
      <sheetName val="CæÊ__x005f_x005f_x53"/>
      <sheetName val="メイン画面__x005f_x005f_x005f_x0015_53"/>
      <sheetName val="OEE__(2)108"/>
      <sheetName val="OEE_108"/>
      <sheetName val="dht_fix108"/>
      <sheetName val="Man_power108"/>
      <sheetName val="taruna_sheet108"/>
      <sheetName val="Calendar_2006108"/>
      <sheetName val="06-11-07_selasa108"/>
      <sheetName val="data_editing108"/>
      <sheetName val="HRD_Salary108"/>
      <sheetName val="____109"/>
      <sheetName val="F-1_F-2108"/>
      <sheetName val="MARCH_APRIL__03107"/>
      <sheetName val="Draft_Vehicle_Format107"/>
      <sheetName val="MASTER_107"/>
      <sheetName val="truck_capt107"/>
      <sheetName val="ocean_voyage107"/>
      <sheetName val="Nov_'02107"/>
      <sheetName val="Parts_list_(060411)107"/>
      <sheetName val="BD_&amp;_EH_(DATA)107"/>
      <sheetName val="Innova_List107"/>
      <sheetName val="LVC_31RB107"/>
      <sheetName val="Type_I104"/>
      <sheetName val="Unit_Price_96104"/>
      <sheetName val="progress_FC103"/>
      <sheetName val="OEM_sum103"/>
      <sheetName val="YTD_sales103"/>
      <sheetName val="GROUP_A104"/>
      <sheetName val="OTHERS_x620104"/>
      <sheetName val="Link_List_OPL102"/>
      <sheetName val="STATUS_FOLLOWUP93"/>
      <sheetName val="Total_Problem_WQC_201493"/>
      <sheetName val="base_data93"/>
      <sheetName val="U38x_labels93"/>
      <sheetName val="mstr_L190"/>
      <sheetName val="1_3a92est90"/>
      <sheetName val="Data_290"/>
      <sheetName val="MARCH-APRIL__0388"/>
      <sheetName val="Deffered_Charges_88"/>
      <sheetName val="Schedule_PM88"/>
      <sheetName val="Part_List88"/>
      <sheetName val="ECI_ChekSHeet88"/>
      <sheetName val="Remaining_LPVV88"/>
      <sheetName val="List_Monren88"/>
      <sheetName val="training_forklift88"/>
      <sheetName val="Part_List_Compare_Scan___Plan88"/>
      <sheetName val="MATRIKS_NILAI_AFTER88"/>
      <sheetName val="PPM_rev188"/>
      <sheetName val="Line_288"/>
      <sheetName val="Actual_YTD88"/>
      <sheetName val="Costs_Savings88"/>
      <sheetName val="Currency_Rate85"/>
      <sheetName val="SPECIAL_DR650A_(AUG_17)_(4)84"/>
      <sheetName val="Working_Plan84"/>
      <sheetName val="Inv__004384"/>
      <sheetName val="Inv__004484"/>
      <sheetName val="Inv__004584"/>
      <sheetName val="Inv__003984"/>
      <sheetName val="Inv__004284"/>
      <sheetName val="Inv__003884"/>
      <sheetName val="Inv__003384"/>
      <sheetName val="Inv__004684"/>
      <sheetName val="dongia_(2)84"/>
      <sheetName val="THPDMoi__(2)84"/>
      <sheetName val="t-h_HA_THE84"/>
      <sheetName val="DON_GIA84"/>
      <sheetName val="CHITIET_VL-NC84"/>
      <sheetName val="CHITIET_VL-NC-TT_-1p84"/>
      <sheetName val="TH_XL84"/>
      <sheetName val="CHITIET_VL-NC-TT-3p84"/>
      <sheetName val="Bia_TQT84"/>
      <sheetName val="TONGKE3p_84"/>
      <sheetName val="KPVC-BD_84"/>
      <sheetName val="Mutasi_Stock_D99BO82"/>
      <sheetName val="SALES_TRACKER_CIBITUNG_-_201576"/>
      <sheetName val="SALES_TRACKER_NON_CIBITUNG76"/>
      <sheetName val="Macro_75"/>
      <sheetName val="Seg_history_by_BT75"/>
      <sheetName val="HP_evol_by_seg75"/>
      <sheetName val="Financial_Highlights75"/>
      <sheetName val="Breakdown_KPI75"/>
      <sheetName val="Avensis+d_seg__in_&amp;_out_of_UK75"/>
      <sheetName val="ƒƒCƒ“‰æ–Ê__x005f_x0015__Op75"/>
      <sheetName val="CæÊ__x005f_x0015__Op75"/>
      <sheetName val="メイン画面__x005f_x0015__Op75"/>
      <sheetName val="Net_Price_Position_-_Sheet_175"/>
      <sheetName val="ƒƒCƒ“‰æ–Ê__x005f_x005f_x005f_x0015__Op75"/>
      <sheetName val="CæÊ__x005f_x005f_x005f_x0015__Op75"/>
      <sheetName val="メイン画面__x005f_x005f_x005f_x0015__Op75"/>
      <sheetName val="REKAP_OMZET_KAPAL75"/>
      <sheetName val="TL_Karawang_Yard75"/>
      <sheetName val="LINE_PALLET_BESI_1_(PATAN_A-B75"/>
      <sheetName val="WSS_PALLET_BESI_(PER_MESIN)75"/>
      <sheetName val="Master_MM73"/>
      <sheetName val="Part_List_For_Incomplete_LOT75"/>
      <sheetName val="Target380NX_75"/>
      <sheetName val="913L_Part_List73"/>
      <sheetName val="P_269"/>
      <sheetName val="PACK_SPEC_MAGELANG71"/>
      <sheetName val="393_N72"/>
      <sheetName val="KPI_Process71"/>
      <sheetName val="Sub_KPI_(2)71"/>
      <sheetName val="MAIN_KPI_71"/>
      <sheetName val="ORDER_M69"/>
      <sheetName val="ADJ_-_RATE67"/>
      <sheetName val="3__form_Countermeasure67"/>
      <sheetName val="List_kategori69"/>
      <sheetName val="_x000a__97"/>
      <sheetName val="__x000a_97"/>
      <sheetName val="__133"/>
      <sheetName val="__134"/>
      <sheetName val="CSM_with_CKD63"/>
      <sheetName val="Data_-_Sumatera63"/>
      <sheetName val="1195_B163"/>
      <sheetName val="ACT_-2005_Rear62"/>
      <sheetName val="Data_Costs62"/>
      <sheetName val="Control_Panel62"/>
      <sheetName val="3GP&amp;Ss_features62"/>
      <sheetName val="SNP_Lee_Fung_BSV62"/>
      <sheetName val="ASOTT_SI_BSV62"/>
      <sheetName val="CATL_SI_BSV62"/>
      <sheetName val="CSMF_SI_BSV62"/>
      <sheetName val="RHLT_SI_BSV62"/>
      <sheetName val="SCIL_SI_BSV62"/>
      <sheetName val="SCMN_SI_BSV62"/>
      <sheetName val="SCSS_SI_BSV62"/>
      <sheetName val="SFI_BSV62"/>
      <sheetName val="SNPS_SI_BSV62"/>
      <sheetName val="STEG_SI_BSV62"/>
      <sheetName val="STI_BSV62"/>
      <sheetName val="STTS_SI_BSV62"/>
      <sheetName val="SWMS_SI_BSV62"/>
      <sheetName val="CA_Comp_(Kembara)62"/>
      <sheetName val="1_LeadSchedule62"/>
      <sheetName val="O1-1CA_62"/>
      <sheetName val="15100_Prepayment62"/>
      <sheetName val="24100_Accr_Liab62"/>
      <sheetName val="R&amp;R_test62"/>
      <sheetName val="진행_DATA_(2)62"/>
      <sheetName val="Value_Analysis_-_Sheet_162"/>
      <sheetName val="ƒƒCƒ“‰æ–Ê__x005f_x005f_x005f_x005f_x005f60"/>
      <sheetName val="CæÊ__x005f_x005f_x005f_x005f_x005f60"/>
      <sheetName val="メイン画面__x005f_x005f_x005f_x005f_x005f_x005f_x00169"/>
      <sheetName val="GROUP_C59"/>
      <sheetName val="Sum_prob52"/>
      <sheetName val="tot_393N56"/>
      <sheetName val="Cost_centre_expenditure55"/>
      <sheetName val="393N_ONLY54"/>
      <sheetName val="140N_Part_Local_(SE)54"/>
      <sheetName val="Labul_0054"/>
      <sheetName val="BY_CATEGORY54"/>
      <sheetName val="Protected_Lists52"/>
      <sheetName val="中長計_XLS52"/>
      <sheetName val="BONUS_DB52"/>
      <sheetName val="167W_SOKAKU_Carry_Over_Prts52"/>
      <sheetName val="MUTASI_SCRAP52"/>
      <sheetName val="DFAS_FIX52"/>
      <sheetName val="kartu_mat52"/>
      <sheetName val="ASLI_(2)52"/>
      <sheetName val="GRAFIK_(2)52"/>
      <sheetName val="Productivity_Per_ManHour51"/>
      <sheetName val="6250_Vehicles51"/>
      <sheetName val="Trp__Name51"/>
      <sheetName val="Data_Base51"/>
      <sheetName val="Storage_Modules51"/>
      <sheetName val="Artikelübersicht_200951"/>
      <sheetName val="Artikelübersicht_201051"/>
      <sheetName val="6156_Vehicles51"/>
      <sheetName val="Plan_04-0551"/>
      <sheetName val="ƒƒCƒ“‰æ–Ê__x005f_x005f_x51"/>
      <sheetName val="CæÊ__x005f_x005f_x51"/>
      <sheetName val="メイン画面__x005f_x005f_x005f_x0015_51"/>
      <sheetName val="OEE__(2)107"/>
      <sheetName val="OEE_107"/>
      <sheetName val="dht_fix107"/>
      <sheetName val="Man_power107"/>
      <sheetName val="taruna_sheet107"/>
      <sheetName val="Calendar_2006107"/>
      <sheetName val="06-11-07_selasa107"/>
      <sheetName val="data_editing107"/>
      <sheetName val="HRD_Salary107"/>
      <sheetName val="____108"/>
      <sheetName val="F-1_F-2107"/>
      <sheetName val="MARCH_APRIL__03106"/>
      <sheetName val="Draft_Vehicle_Format106"/>
      <sheetName val="MASTER_106"/>
      <sheetName val="truck_capt106"/>
      <sheetName val="ocean_voyage106"/>
      <sheetName val="Nov_'02106"/>
      <sheetName val="Parts_list_(060411)106"/>
      <sheetName val="BD_&amp;_EH_(DATA)106"/>
      <sheetName val="Innova_List106"/>
      <sheetName val="LVC_31RB106"/>
      <sheetName val="Type_I103"/>
      <sheetName val="Unit_Price_96103"/>
      <sheetName val="progress_FC102"/>
      <sheetName val="OEM_sum102"/>
      <sheetName val="YTD_sales102"/>
      <sheetName val="GROUP_A103"/>
      <sheetName val="OTHERS_x620103"/>
      <sheetName val="Link_List_OPL101"/>
      <sheetName val="STATUS_FOLLOWUP92"/>
      <sheetName val="Total_Problem_WQC_201492"/>
      <sheetName val="base_data92"/>
      <sheetName val="U38x_labels92"/>
      <sheetName val="mstr_L189"/>
      <sheetName val="1_3a92est89"/>
      <sheetName val="Data_289"/>
      <sheetName val="MARCH-APRIL__0387"/>
      <sheetName val="Deffered_Charges_87"/>
      <sheetName val="Schedule_PM87"/>
      <sheetName val="Part_List87"/>
      <sheetName val="ECI_ChekSHeet87"/>
      <sheetName val="Remaining_LPVV87"/>
      <sheetName val="List_Monren87"/>
      <sheetName val="training_forklift87"/>
      <sheetName val="Part_List_Compare_Scan___Plan87"/>
      <sheetName val="MATRIKS_NILAI_AFTER87"/>
      <sheetName val="PPM_rev187"/>
      <sheetName val="Line_287"/>
      <sheetName val="Actual_YTD87"/>
      <sheetName val="Costs_Savings87"/>
      <sheetName val="Currency_Rate84"/>
      <sheetName val="SPECIAL_DR650A_(AUG_17)_(4)83"/>
      <sheetName val="Working_Plan83"/>
      <sheetName val="Inv__004383"/>
      <sheetName val="Inv__004483"/>
      <sheetName val="Inv__004583"/>
      <sheetName val="Inv__003983"/>
      <sheetName val="Inv__004283"/>
      <sheetName val="Inv__003883"/>
      <sheetName val="Inv__003383"/>
      <sheetName val="Inv__004683"/>
      <sheetName val="dongia_(2)83"/>
      <sheetName val="THPDMoi__(2)83"/>
      <sheetName val="t-h_HA_THE83"/>
      <sheetName val="DON_GIA83"/>
      <sheetName val="CHITIET_VL-NC83"/>
      <sheetName val="CHITIET_VL-NC-TT_-1p83"/>
      <sheetName val="TH_XL83"/>
      <sheetName val="CHITIET_VL-NC-TT-3p83"/>
      <sheetName val="Bia_TQT83"/>
      <sheetName val="TONGKE3p_83"/>
      <sheetName val="KPVC-BD_83"/>
      <sheetName val="Mutasi_Stock_D99BO81"/>
      <sheetName val="SALES_TRACKER_CIBITUNG_-_201575"/>
      <sheetName val="SALES_TRACKER_NON_CIBITUNG75"/>
      <sheetName val="Macro_74"/>
      <sheetName val="Seg_history_by_BT74"/>
      <sheetName val="HP_evol_by_seg74"/>
      <sheetName val="Financial_Highlights74"/>
      <sheetName val="Breakdown_KPI74"/>
      <sheetName val="Avensis+d_seg__in_&amp;_out_of_UK74"/>
      <sheetName val="ƒƒCƒ“‰æ–Ê__x005f_x0015__Op74"/>
      <sheetName val="CæÊ__x005f_x0015__Op74"/>
      <sheetName val="メイン画面__x005f_x0015__Op74"/>
      <sheetName val="Net_Price_Position_-_Sheet_174"/>
      <sheetName val="ƒƒCƒ“‰æ–Ê__x005f_x005f_x005f_x0015__Op74"/>
      <sheetName val="CæÊ__x005f_x005f_x005f_x0015__Op74"/>
      <sheetName val="メイン画面__x005f_x005f_x005f_x0015__Op74"/>
      <sheetName val="REKAP_OMZET_KAPAL74"/>
      <sheetName val="TL_Karawang_Yard74"/>
      <sheetName val="LINE_PALLET_BESI_1_(PATAN_A-B74"/>
      <sheetName val="WSS_PALLET_BESI_(PER_MESIN)74"/>
      <sheetName val="Master_MM72"/>
      <sheetName val="Part_List_For_Incomplete_LOT74"/>
      <sheetName val="Target380NX_74"/>
      <sheetName val="913L_Part_List72"/>
      <sheetName val="P_268"/>
      <sheetName val="PACK_SPEC_MAGELANG70"/>
      <sheetName val="393_N71"/>
      <sheetName val="KPI_Process70"/>
      <sheetName val="Sub_KPI_(2)70"/>
      <sheetName val="MAIN_KPI_70"/>
      <sheetName val="ORDER_M68"/>
      <sheetName val="ADJ_-_RATE66"/>
      <sheetName val="3__form_Countermeasure66"/>
      <sheetName val="List_kategori68"/>
      <sheetName val="__131"/>
      <sheetName val="__132"/>
      <sheetName val="CSM_with_CKD62"/>
      <sheetName val="Data_-_Sumatera62"/>
      <sheetName val="1195_B162"/>
      <sheetName val="ACT_-2005_Rear61"/>
      <sheetName val="Data_Costs61"/>
      <sheetName val="Control_Panel61"/>
      <sheetName val="3GP&amp;Ss_features61"/>
      <sheetName val="SNP_Lee_Fung_BSV61"/>
      <sheetName val="ASOTT_SI_BSV61"/>
      <sheetName val="CATL_SI_BSV61"/>
      <sheetName val="CSMF_SI_BSV61"/>
      <sheetName val="RHLT_SI_BSV61"/>
      <sheetName val="SCIL_SI_BSV61"/>
      <sheetName val="SCMN_SI_BSV61"/>
      <sheetName val="SCSS_SI_BSV61"/>
      <sheetName val="SFI_BSV61"/>
      <sheetName val="SNPS_SI_BSV61"/>
      <sheetName val="STEG_SI_BSV61"/>
      <sheetName val="STI_BSV61"/>
      <sheetName val="STTS_SI_BSV61"/>
      <sheetName val="SWMS_SI_BSV61"/>
      <sheetName val="CA_Comp_(Kembara)61"/>
      <sheetName val="1_LeadSchedule61"/>
      <sheetName val="O1-1CA_61"/>
      <sheetName val="15100_Prepayment61"/>
      <sheetName val="24100_Accr_Liab61"/>
      <sheetName val="R&amp;R_test61"/>
      <sheetName val="진행_DATA_(2)61"/>
      <sheetName val="Value_Analysis_-_Sheet_161"/>
      <sheetName val="ƒƒCƒ“‰æ–Ê__x005f_x005f_x005f_x005f_x005f59"/>
      <sheetName val="CæÊ__x005f_x005f_x005f_x005f_x005f59"/>
      <sheetName val="メイン画面__x005f_x005f_x005f_x005f_x005f_x005f_x00168"/>
      <sheetName val="GROUP_C58"/>
      <sheetName val="Sum_prob51"/>
      <sheetName val="tot_393N55"/>
      <sheetName val="Cost_centre_expenditure54"/>
      <sheetName val="393N_ONLY53"/>
      <sheetName val="140N_Part_Local_(SE)53"/>
      <sheetName val="Labul_0053"/>
      <sheetName val="BY_CATEGORY53"/>
      <sheetName val="Protected_Lists51"/>
      <sheetName val="中長計_XLS51"/>
      <sheetName val="BONUS_DB51"/>
      <sheetName val="167W_SOKAKU_Carry_Over_Prts51"/>
      <sheetName val="MUTASI_SCRAP51"/>
      <sheetName val="DFAS_FIX51"/>
      <sheetName val="kartu_mat51"/>
      <sheetName val="ASLI_(2)51"/>
      <sheetName val="GRAFIK_(2)51"/>
      <sheetName val="Productivity_Per_ManHour50"/>
      <sheetName val="6250_Vehicles50"/>
      <sheetName val="Trp__Name50"/>
      <sheetName val="Data_Base50"/>
      <sheetName val="Storage_Modules50"/>
      <sheetName val="Artikelübersicht_200950"/>
      <sheetName val="Artikelübersicht_201050"/>
      <sheetName val="6156_Vehicles50"/>
      <sheetName val="Plan_04-0550"/>
      <sheetName val="ƒƒCƒ“‰æ–Ê__x005f_x005f_x50"/>
      <sheetName val="CæÊ__x005f_x005f_x50"/>
      <sheetName val="メイン画面__x005f_x005f_x005f_x0015_50"/>
      <sheetName val="OEE__(2)109"/>
      <sheetName val="OEE_109"/>
      <sheetName val="dht_fix109"/>
      <sheetName val="Man_power109"/>
      <sheetName val="taruna_sheet109"/>
      <sheetName val="Calendar_2006109"/>
      <sheetName val="06-11-07_selasa109"/>
      <sheetName val="data_editing109"/>
      <sheetName val="HRD_Salary109"/>
      <sheetName val="____110"/>
      <sheetName val="F-1_F-2109"/>
      <sheetName val="MARCH_APRIL__03108"/>
      <sheetName val="Draft_Vehicle_Format108"/>
      <sheetName val="MASTER_108"/>
      <sheetName val="truck_capt108"/>
      <sheetName val="ocean_voyage108"/>
      <sheetName val="Nov_'02108"/>
      <sheetName val="Parts_list_(060411)108"/>
      <sheetName val="BD_&amp;_EH_(DATA)108"/>
      <sheetName val="Innova_List108"/>
      <sheetName val="LVC_31RB108"/>
      <sheetName val="Type_I105"/>
      <sheetName val="Unit_Price_96105"/>
      <sheetName val="progress_FC104"/>
      <sheetName val="OEM_sum104"/>
      <sheetName val="YTD_sales104"/>
      <sheetName val="GROUP_A105"/>
      <sheetName val="OTHERS_x620105"/>
      <sheetName val="Link_List_OPL103"/>
      <sheetName val="STATUS_FOLLOWUP94"/>
      <sheetName val="Total_Problem_WQC_201494"/>
      <sheetName val="base_data94"/>
      <sheetName val="U38x_labels94"/>
      <sheetName val="mstr_L191"/>
      <sheetName val="1_3a92est91"/>
      <sheetName val="Data_291"/>
      <sheetName val="MARCH-APRIL__0389"/>
      <sheetName val="Deffered_Charges_89"/>
      <sheetName val="Schedule_PM89"/>
      <sheetName val="Part_List89"/>
      <sheetName val="ECI_ChekSHeet89"/>
      <sheetName val="Remaining_LPVV89"/>
      <sheetName val="List_Monren89"/>
      <sheetName val="training_forklift89"/>
      <sheetName val="Part_List_Compare_Scan___Plan89"/>
      <sheetName val="MATRIKS_NILAI_AFTER89"/>
      <sheetName val="PPM_rev189"/>
      <sheetName val="Line_289"/>
      <sheetName val="Actual_YTD89"/>
      <sheetName val="Costs_Savings89"/>
      <sheetName val="Currency_Rate86"/>
      <sheetName val="SPECIAL_DR650A_(AUG_17)_(4)85"/>
      <sheetName val="Working_Plan85"/>
      <sheetName val="Inv__004385"/>
      <sheetName val="Inv__004485"/>
      <sheetName val="Inv__004585"/>
      <sheetName val="Inv__003985"/>
      <sheetName val="Inv__004285"/>
      <sheetName val="Inv__003885"/>
      <sheetName val="Inv__003385"/>
      <sheetName val="Inv__004685"/>
      <sheetName val="dongia_(2)85"/>
      <sheetName val="THPDMoi__(2)85"/>
      <sheetName val="t-h_HA_THE85"/>
      <sheetName val="DON_GIA85"/>
      <sheetName val="CHITIET_VL-NC85"/>
      <sheetName val="CHITIET_VL-NC-TT_-1p85"/>
      <sheetName val="TH_XL85"/>
      <sheetName val="CHITIET_VL-NC-TT-3p85"/>
      <sheetName val="Bia_TQT85"/>
      <sheetName val="TONGKE3p_85"/>
      <sheetName val="KPVC-BD_85"/>
      <sheetName val="Mutasi_Stock_D99BO83"/>
      <sheetName val="SALES_TRACKER_CIBITUNG_-_201577"/>
      <sheetName val="SALES_TRACKER_NON_CIBITUNG77"/>
      <sheetName val="Macro_76"/>
      <sheetName val="Seg_history_by_BT76"/>
      <sheetName val="HP_evol_by_seg76"/>
      <sheetName val="Financial_Highlights76"/>
      <sheetName val="Breakdown_KPI76"/>
      <sheetName val="Avensis+d_seg__in_&amp;_out_of_UK76"/>
      <sheetName val="ƒƒCƒ“‰æ–Ê__x005f_x0015__Op76"/>
      <sheetName val="CæÊ__x005f_x0015__Op76"/>
      <sheetName val="メイン画面__x005f_x0015__Op76"/>
      <sheetName val="Net_Price_Position_-_Sheet_176"/>
      <sheetName val="ƒƒCƒ“‰æ–Ê__x005f_x005f_x005f_x0015__Op76"/>
      <sheetName val="CæÊ__x005f_x005f_x005f_x0015__Op76"/>
      <sheetName val="メイン画面__x005f_x005f_x005f_x0015__Op76"/>
      <sheetName val="REKAP_OMZET_KAPAL76"/>
      <sheetName val="TL_Karawang_Yard76"/>
      <sheetName val="LINE_PALLET_BESI_1_(PATAN_A-B76"/>
      <sheetName val="WSS_PALLET_BESI_(PER_MESIN)76"/>
      <sheetName val="Master_MM74"/>
      <sheetName val="Part_List_For_Incomplete_LOT76"/>
      <sheetName val="Target380NX_76"/>
      <sheetName val="913L_Part_List74"/>
      <sheetName val="P_270"/>
      <sheetName val="PACK_SPEC_MAGELANG72"/>
      <sheetName val="393_N73"/>
      <sheetName val="KPI_Process72"/>
      <sheetName val="Sub_KPI_(2)72"/>
      <sheetName val="MAIN_KPI_72"/>
      <sheetName val="ORDER_M70"/>
      <sheetName val="ADJ_-_RATE68"/>
      <sheetName val="3__form_Countermeasure68"/>
      <sheetName val="List_kategori70"/>
      <sheetName val="_x000a__98"/>
      <sheetName val="__x000a_98"/>
      <sheetName val="__135"/>
      <sheetName val="__136"/>
      <sheetName val="CSM_with_CKD64"/>
      <sheetName val="Data_-_Sumatera64"/>
      <sheetName val="1195_B164"/>
      <sheetName val="ACT_-2005_Rear63"/>
      <sheetName val="Data_Costs63"/>
      <sheetName val="Control_Panel63"/>
      <sheetName val="3GP&amp;Ss_features63"/>
      <sheetName val="SNP_Lee_Fung_BSV63"/>
      <sheetName val="ASOTT_SI_BSV63"/>
      <sheetName val="CATL_SI_BSV63"/>
      <sheetName val="CSMF_SI_BSV63"/>
      <sheetName val="RHLT_SI_BSV63"/>
      <sheetName val="SCIL_SI_BSV63"/>
      <sheetName val="SCMN_SI_BSV63"/>
      <sheetName val="SCSS_SI_BSV63"/>
      <sheetName val="SFI_BSV63"/>
      <sheetName val="SNPS_SI_BSV63"/>
      <sheetName val="STEG_SI_BSV63"/>
      <sheetName val="STI_BSV63"/>
      <sheetName val="STTS_SI_BSV63"/>
      <sheetName val="SWMS_SI_BSV63"/>
      <sheetName val="CA_Comp_(Kembara)63"/>
      <sheetName val="1_LeadSchedule63"/>
      <sheetName val="O1-1CA_63"/>
      <sheetName val="15100_Prepayment63"/>
      <sheetName val="24100_Accr_Liab63"/>
      <sheetName val="R&amp;R_test63"/>
      <sheetName val="진행_DATA_(2)63"/>
      <sheetName val="Value_Analysis_-_Sheet_163"/>
      <sheetName val="ƒƒCƒ“‰æ–Ê__x005f_x005f_x005f_x005f_x005f61"/>
      <sheetName val="CæÊ__x005f_x005f_x005f_x005f_x005f61"/>
      <sheetName val="メイン画面__x005f_x005f_x005f_x005f_x005f_x005f_x00170"/>
      <sheetName val="GROUP_C60"/>
      <sheetName val="Sum_prob53"/>
      <sheetName val="tot_393N57"/>
      <sheetName val="Cost_centre_expenditure56"/>
      <sheetName val="393N_ONLY55"/>
      <sheetName val="140N_Part_Local_(SE)55"/>
      <sheetName val="Labul_0055"/>
      <sheetName val="BY_CATEGORY55"/>
      <sheetName val="Protected_Lists53"/>
      <sheetName val="中長計_XLS53"/>
      <sheetName val="BONUS_DB53"/>
      <sheetName val="167W_SOKAKU_Carry_Over_Prts53"/>
      <sheetName val="MUTASI_SCRAP53"/>
      <sheetName val="DFAS_FIX53"/>
      <sheetName val="kartu_mat53"/>
      <sheetName val="ASLI_(2)53"/>
      <sheetName val="GRAFIK_(2)53"/>
      <sheetName val="Productivity_Per_ManHour52"/>
      <sheetName val="6250_Vehicles52"/>
      <sheetName val="Trp__Name52"/>
      <sheetName val="Data_Base52"/>
      <sheetName val="Storage_Modules52"/>
      <sheetName val="Artikelübersicht_200952"/>
      <sheetName val="Artikelübersicht_201052"/>
      <sheetName val="6156_Vehicles52"/>
      <sheetName val="Plan_04-0552"/>
      <sheetName val="ƒƒCƒ“‰æ–Ê__x005f_x005f_x52"/>
      <sheetName val="CæÊ__x005f_x005f_x52"/>
      <sheetName val="メイン画面__x005f_x005f_x005f_x0015_52"/>
      <sheetName val="OEE__(2)112"/>
      <sheetName val="OEE_112"/>
      <sheetName val="dht_fix112"/>
      <sheetName val="Man_power112"/>
      <sheetName val="taruna_sheet112"/>
      <sheetName val="Calendar_2006112"/>
      <sheetName val="06-11-07_selasa112"/>
      <sheetName val="data_editing112"/>
      <sheetName val="HRD_Salary112"/>
      <sheetName val="____113"/>
      <sheetName val="F-1_F-2112"/>
      <sheetName val="MARCH_APRIL__03111"/>
      <sheetName val="Draft_Vehicle_Format111"/>
      <sheetName val="MASTER_111"/>
      <sheetName val="truck_capt111"/>
      <sheetName val="ocean_voyage111"/>
      <sheetName val="Nov_'02111"/>
      <sheetName val="Parts_list_(060411)111"/>
      <sheetName val="BD_&amp;_EH_(DATA)111"/>
      <sheetName val="Innova_List111"/>
      <sheetName val="LVC_31RB111"/>
      <sheetName val="Type_I108"/>
      <sheetName val="Unit_Price_96108"/>
      <sheetName val="progress_FC107"/>
      <sheetName val="OEM_sum107"/>
      <sheetName val="YTD_sales107"/>
      <sheetName val="GROUP_A108"/>
      <sheetName val="OTHERS_x620108"/>
      <sheetName val="Link_List_OPL106"/>
      <sheetName val="STATUS_FOLLOWUP97"/>
      <sheetName val="Total_Problem_WQC_201497"/>
      <sheetName val="base_data97"/>
      <sheetName val="U38x_labels97"/>
      <sheetName val="mstr_L194"/>
      <sheetName val="1_3a92est94"/>
      <sheetName val="Data_294"/>
      <sheetName val="MARCH-APRIL__0392"/>
      <sheetName val="Deffered_Charges_92"/>
      <sheetName val="Schedule_PM92"/>
      <sheetName val="Part_List92"/>
      <sheetName val="ECI_ChekSHeet92"/>
      <sheetName val="Remaining_LPVV92"/>
      <sheetName val="List_Monren92"/>
      <sheetName val="training_forklift92"/>
      <sheetName val="Part_List_Compare_Scan___Plan92"/>
      <sheetName val="MATRIKS_NILAI_AFTER92"/>
      <sheetName val="PPM_rev192"/>
      <sheetName val="Line_292"/>
      <sheetName val="Actual_YTD92"/>
      <sheetName val="Costs_Savings92"/>
      <sheetName val="Currency_Rate89"/>
      <sheetName val="SPECIAL_DR650A_(AUG_17)_(4)88"/>
      <sheetName val="Working_Plan88"/>
      <sheetName val="Inv__004388"/>
      <sheetName val="Inv__004488"/>
      <sheetName val="Inv__004588"/>
      <sheetName val="Inv__003988"/>
      <sheetName val="Inv__004288"/>
      <sheetName val="Inv__003888"/>
      <sheetName val="Inv__003388"/>
      <sheetName val="Inv__004688"/>
      <sheetName val="dongia_(2)88"/>
      <sheetName val="THPDMoi__(2)88"/>
      <sheetName val="t-h_HA_THE88"/>
      <sheetName val="DON_GIA88"/>
      <sheetName val="CHITIET_VL-NC88"/>
      <sheetName val="CHITIET_VL-NC-TT_-1p88"/>
      <sheetName val="TH_XL88"/>
      <sheetName val="CHITIET_VL-NC-TT-3p88"/>
      <sheetName val="Bia_TQT88"/>
      <sheetName val="TONGKE3p_88"/>
      <sheetName val="KPVC-BD_88"/>
      <sheetName val="Mutasi_Stock_D99BO86"/>
      <sheetName val="SALES_TRACKER_CIBITUNG_-_201580"/>
      <sheetName val="SALES_TRACKER_NON_CIBITUNG80"/>
      <sheetName val="Macro_79"/>
      <sheetName val="Seg_history_by_BT79"/>
      <sheetName val="HP_evol_by_seg79"/>
      <sheetName val="Financial_Highlights79"/>
      <sheetName val="Breakdown_KPI79"/>
      <sheetName val="Avensis+d_seg__in_&amp;_out_of_UK79"/>
      <sheetName val="ƒƒCƒ“‰æ–Ê__x005f_x0015__Op79"/>
      <sheetName val="CæÊ__x005f_x0015__Op79"/>
      <sheetName val="メイン画面__x005f_x0015__Op79"/>
      <sheetName val="Net_Price_Position_-_Sheet_179"/>
      <sheetName val="ƒƒCƒ“‰æ–Ê__x005f_x005f_x005f_x0015__Op79"/>
      <sheetName val="CæÊ__x005f_x005f_x005f_x0015__Op79"/>
      <sheetName val="メイン画面__x005f_x005f_x005f_x0015__Op79"/>
      <sheetName val="REKAP_OMZET_KAPAL79"/>
      <sheetName val="TL_Karawang_Yard79"/>
      <sheetName val="LINE_PALLET_BESI_1_(PATAN_A-B79"/>
      <sheetName val="WSS_PALLET_BESI_(PER_MESIN)79"/>
      <sheetName val="Master_MM77"/>
      <sheetName val="Part_List_For_Incomplete_LOT79"/>
      <sheetName val="Target380NX_79"/>
      <sheetName val="913L_Part_List77"/>
      <sheetName val="P_273"/>
      <sheetName val="PACK_SPEC_MAGELANG75"/>
      <sheetName val="393_N76"/>
      <sheetName val="KPI_Process75"/>
      <sheetName val="Sub_KPI_(2)75"/>
      <sheetName val="MAIN_KPI_75"/>
      <sheetName val="ORDER_M73"/>
      <sheetName val="ADJ_-_RATE71"/>
      <sheetName val="3__form_Countermeasure71"/>
      <sheetName val="List_kategori73"/>
      <sheetName val="_x000a__103"/>
      <sheetName val="__x000a_103"/>
      <sheetName val="__141"/>
      <sheetName val="__142"/>
      <sheetName val="CSM_with_CKD67"/>
      <sheetName val="Data_-_Sumatera67"/>
      <sheetName val="1195_B167"/>
      <sheetName val="ACT_-2005_Rear66"/>
      <sheetName val="Data_Costs66"/>
      <sheetName val="Control_Panel66"/>
      <sheetName val="3GP&amp;Ss_features66"/>
      <sheetName val="SNP_Lee_Fung_BSV66"/>
      <sheetName val="ASOTT_SI_BSV66"/>
      <sheetName val="CATL_SI_BSV66"/>
      <sheetName val="CSMF_SI_BSV66"/>
      <sheetName val="RHLT_SI_BSV66"/>
      <sheetName val="SCIL_SI_BSV66"/>
      <sheetName val="SCMN_SI_BSV66"/>
      <sheetName val="SCSS_SI_BSV66"/>
      <sheetName val="SFI_BSV66"/>
      <sheetName val="SNPS_SI_BSV66"/>
      <sheetName val="STEG_SI_BSV66"/>
      <sheetName val="STI_BSV66"/>
      <sheetName val="STTS_SI_BSV66"/>
      <sheetName val="SWMS_SI_BSV66"/>
      <sheetName val="CA_Comp_(Kembara)66"/>
      <sheetName val="1_LeadSchedule66"/>
      <sheetName val="O1-1CA_66"/>
      <sheetName val="15100_Prepayment66"/>
      <sheetName val="24100_Accr_Liab66"/>
      <sheetName val="R&amp;R_test66"/>
      <sheetName val="진행_DATA_(2)66"/>
      <sheetName val="Value_Analysis_-_Sheet_166"/>
      <sheetName val="ƒƒCƒ“‰æ–Ê__x005f_x005f_x005f_x005f_x005f64"/>
      <sheetName val="CæÊ__x005f_x005f_x005f_x005f_x005f64"/>
      <sheetName val="メイン画面__x005f_x005f_x005f_x005f_x005f_x005f_x00173"/>
      <sheetName val="GROUP_C63"/>
      <sheetName val="Sum_prob56"/>
      <sheetName val="tot_393N60"/>
      <sheetName val="Cost_centre_expenditure59"/>
      <sheetName val="393N_ONLY58"/>
      <sheetName val="140N_Part_Local_(SE)58"/>
      <sheetName val="Labul_0058"/>
      <sheetName val="BY_CATEGORY58"/>
      <sheetName val="Protected_Lists56"/>
      <sheetName val="中長計_XLS56"/>
      <sheetName val="BONUS_DB56"/>
      <sheetName val="167W_SOKAKU_Carry_Over_Prts56"/>
      <sheetName val="MUTASI_SCRAP56"/>
      <sheetName val="DFAS_FIX56"/>
      <sheetName val="kartu_mat56"/>
      <sheetName val="ASLI_(2)56"/>
      <sheetName val="GRAFIK_(2)56"/>
      <sheetName val="Productivity_Per_ManHour55"/>
      <sheetName val="6250_Vehicles55"/>
      <sheetName val="Trp__Name55"/>
      <sheetName val="Data_Base55"/>
      <sheetName val="Storage_Modules55"/>
      <sheetName val="Artikelübersicht_200955"/>
      <sheetName val="Artikelübersicht_201055"/>
      <sheetName val="6156_Vehicles55"/>
      <sheetName val="Plan_04-0555"/>
      <sheetName val="ƒƒCƒ“‰æ–Ê__x005f_x005f_x55"/>
      <sheetName val="CæÊ__x005f_x005f_x55"/>
      <sheetName val="メイン画面__x005f_x005f_x005f_x0015_55"/>
      <sheetName val="OEE__(2)113"/>
      <sheetName val="OEE_113"/>
      <sheetName val="dht_fix113"/>
      <sheetName val="Man_power113"/>
      <sheetName val="taruna_sheet113"/>
      <sheetName val="Calendar_2006113"/>
      <sheetName val="06-11-07_selasa113"/>
      <sheetName val="data_editing113"/>
      <sheetName val="HRD_Salary113"/>
      <sheetName val="____114"/>
      <sheetName val="F-1_F-2113"/>
      <sheetName val="MARCH_APRIL__03112"/>
      <sheetName val="Draft_Vehicle_Format112"/>
      <sheetName val="MASTER_112"/>
      <sheetName val="truck_capt112"/>
      <sheetName val="ocean_voyage112"/>
      <sheetName val="Nov_'02112"/>
      <sheetName val="Parts_list_(060411)112"/>
      <sheetName val="BD_&amp;_EH_(DATA)112"/>
      <sheetName val="Innova_List112"/>
      <sheetName val="LVC_31RB112"/>
      <sheetName val="Type_I109"/>
      <sheetName val="Unit_Price_96109"/>
      <sheetName val="progress_FC108"/>
      <sheetName val="OEM_sum108"/>
      <sheetName val="YTD_sales108"/>
      <sheetName val="GROUP_A109"/>
      <sheetName val="OTHERS_x620109"/>
      <sheetName val="Link_List_OPL107"/>
      <sheetName val="STATUS_FOLLOWUP98"/>
      <sheetName val="Total_Problem_WQC_201498"/>
      <sheetName val="base_data98"/>
      <sheetName val="U38x_labels98"/>
      <sheetName val="mstr_L195"/>
      <sheetName val="1_3a92est95"/>
      <sheetName val="Data_295"/>
      <sheetName val="MARCH-APRIL__0393"/>
      <sheetName val="Deffered_Charges_93"/>
      <sheetName val="Schedule_PM93"/>
      <sheetName val="Part_List93"/>
      <sheetName val="ECI_ChekSHeet93"/>
      <sheetName val="Remaining_LPVV93"/>
      <sheetName val="List_Monren93"/>
      <sheetName val="training_forklift93"/>
      <sheetName val="Part_List_Compare_Scan___Plan93"/>
      <sheetName val="MATRIKS_NILAI_AFTER93"/>
      <sheetName val="PPM_rev193"/>
      <sheetName val="Line_293"/>
      <sheetName val="Actual_YTD93"/>
      <sheetName val="Costs_Savings93"/>
      <sheetName val="Currency_Rate90"/>
      <sheetName val="SPECIAL_DR650A_(AUG_17)_(4)89"/>
      <sheetName val="Working_Plan89"/>
      <sheetName val="Inv__004389"/>
      <sheetName val="Inv__004489"/>
      <sheetName val="Inv__004589"/>
      <sheetName val="Inv__003989"/>
      <sheetName val="Inv__004289"/>
      <sheetName val="Inv__003889"/>
      <sheetName val="Inv__003389"/>
      <sheetName val="Inv__004689"/>
      <sheetName val="dongia_(2)89"/>
      <sheetName val="THPDMoi__(2)89"/>
      <sheetName val="t-h_HA_THE89"/>
      <sheetName val="DON_GIA89"/>
      <sheetName val="CHITIET_VL-NC89"/>
      <sheetName val="CHITIET_VL-NC-TT_-1p89"/>
      <sheetName val="TH_XL89"/>
      <sheetName val="CHITIET_VL-NC-TT-3p89"/>
      <sheetName val="Bia_TQT89"/>
      <sheetName val="TONGKE3p_89"/>
      <sheetName val="KPVC-BD_89"/>
      <sheetName val="Mutasi_Stock_D99BO87"/>
      <sheetName val="SALES_TRACKER_CIBITUNG_-_201581"/>
      <sheetName val="SALES_TRACKER_NON_CIBITUNG81"/>
      <sheetName val="Macro_80"/>
      <sheetName val="Seg_history_by_BT80"/>
      <sheetName val="HP_evol_by_seg80"/>
      <sheetName val="Financial_Highlights80"/>
      <sheetName val="Breakdown_KPI80"/>
      <sheetName val="Avensis+d_seg__in_&amp;_out_of_UK80"/>
      <sheetName val="ƒƒCƒ“‰æ–Ê__x005f_x0015__Op80"/>
      <sheetName val="CæÊ__x005f_x0015__Op80"/>
      <sheetName val="メイン画面__x005f_x0015__Op80"/>
      <sheetName val="Net_Price_Position_-_Sheet_180"/>
      <sheetName val="ƒƒCƒ“‰æ–Ê__x005f_x005f_x005f_x0015__Op80"/>
      <sheetName val="CæÊ__x005f_x005f_x005f_x0015__Op80"/>
      <sheetName val="メイン画面__x005f_x005f_x005f_x0015__Op80"/>
      <sheetName val="REKAP_OMZET_KAPAL80"/>
      <sheetName val="TL_Karawang_Yard80"/>
      <sheetName val="LINE_PALLET_BESI_1_(PATAN_A-B80"/>
      <sheetName val="WSS_PALLET_BESI_(PER_MESIN)80"/>
      <sheetName val="Master_MM78"/>
      <sheetName val="Part_List_For_Incomplete_LOT80"/>
      <sheetName val="Target380NX_80"/>
      <sheetName val="913L_Part_List78"/>
      <sheetName val="P_274"/>
      <sheetName val="PACK_SPEC_MAGELANG76"/>
      <sheetName val="393_N77"/>
      <sheetName val="KPI_Process76"/>
      <sheetName val="Sub_KPI_(2)76"/>
      <sheetName val="MAIN_KPI_76"/>
      <sheetName val="ORDER_M74"/>
      <sheetName val="ADJ_-_RATE72"/>
      <sheetName val="3__form_Countermeasure72"/>
      <sheetName val="List_kategori74"/>
      <sheetName val="_x000a__104"/>
      <sheetName val="__x000a_104"/>
      <sheetName val="__143"/>
      <sheetName val="__144"/>
      <sheetName val="CSM_with_CKD68"/>
      <sheetName val="Data_-_Sumatera68"/>
      <sheetName val="1195_B168"/>
      <sheetName val="ACT_-2005_Rear67"/>
      <sheetName val="Data_Costs67"/>
      <sheetName val="Control_Panel67"/>
      <sheetName val="3GP&amp;Ss_features67"/>
      <sheetName val="SNP_Lee_Fung_BSV67"/>
      <sheetName val="ASOTT_SI_BSV67"/>
      <sheetName val="CATL_SI_BSV67"/>
      <sheetName val="CSMF_SI_BSV67"/>
      <sheetName val="RHLT_SI_BSV67"/>
      <sheetName val="SCIL_SI_BSV67"/>
      <sheetName val="SCMN_SI_BSV67"/>
      <sheetName val="SCSS_SI_BSV67"/>
      <sheetName val="SFI_BSV67"/>
      <sheetName val="SNPS_SI_BSV67"/>
      <sheetName val="STEG_SI_BSV67"/>
      <sheetName val="STI_BSV67"/>
      <sheetName val="STTS_SI_BSV67"/>
      <sheetName val="SWMS_SI_BSV67"/>
      <sheetName val="CA_Comp_(Kembara)67"/>
      <sheetName val="1_LeadSchedule67"/>
      <sheetName val="O1-1CA_67"/>
      <sheetName val="15100_Prepayment67"/>
      <sheetName val="24100_Accr_Liab67"/>
      <sheetName val="R&amp;R_test67"/>
      <sheetName val="진행_DATA_(2)67"/>
      <sheetName val="Value_Analysis_-_Sheet_167"/>
      <sheetName val="ƒƒCƒ“‰æ–Ê__x005f_x005f_x005f_x005f_x005f65"/>
      <sheetName val="CæÊ__x005f_x005f_x005f_x005f_x005f65"/>
      <sheetName val="メイン画面__x005f_x005f_x005f_x005f_x005f_x005f_x00174"/>
      <sheetName val="GROUP_C64"/>
      <sheetName val="Sum_prob57"/>
      <sheetName val="tot_393N61"/>
      <sheetName val="Cost_centre_expenditure60"/>
      <sheetName val="393N_ONLY59"/>
      <sheetName val="140N_Part_Local_(SE)59"/>
      <sheetName val="Labul_0059"/>
      <sheetName val="BY_CATEGORY59"/>
      <sheetName val="Protected_Lists57"/>
      <sheetName val="中長計_XLS57"/>
      <sheetName val="BONUS_DB57"/>
      <sheetName val="167W_SOKAKU_Carry_Over_Prts57"/>
      <sheetName val="MUTASI_SCRAP57"/>
      <sheetName val="DFAS_FIX57"/>
      <sheetName val="kartu_mat57"/>
      <sheetName val="ASLI_(2)57"/>
      <sheetName val="GRAFIK_(2)57"/>
      <sheetName val="Productivity_Per_ManHour56"/>
      <sheetName val="6250_Vehicles56"/>
      <sheetName val="Trp__Name56"/>
      <sheetName val="Data_Base56"/>
      <sheetName val="Storage_Modules56"/>
      <sheetName val="Artikelübersicht_200956"/>
      <sheetName val="Artikelübersicht_201056"/>
      <sheetName val="6156_Vehicles56"/>
      <sheetName val="Plan_04-0556"/>
      <sheetName val="ƒƒCƒ“‰æ–Ê__x005f_x005f_x56"/>
      <sheetName val="CæÊ__x005f_x005f_x56"/>
      <sheetName val="メイン画面__x005f_x005f_x005f_x0015_56"/>
      <sheetName val="_x000a__105"/>
      <sheetName val="__x000a_105"/>
      <sheetName val="OEE__(2)114"/>
      <sheetName val="OEE_114"/>
      <sheetName val="dht_fix114"/>
      <sheetName val="Man_power114"/>
      <sheetName val="taruna_sheet114"/>
      <sheetName val="Calendar_2006114"/>
      <sheetName val="06-11-07_selasa114"/>
      <sheetName val="data_editing114"/>
      <sheetName val="HRD_Salary114"/>
      <sheetName val="____115"/>
      <sheetName val="F-1_F-2114"/>
      <sheetName val="MARCH_APRIL__03113"/>
      <sheetName val="Draft_Vehicle_Format113"/>
      <sheetName val="MASTER_113"/>
      <sheetName val="truck_capt113"/>
      <sheetName val="ocean_voyage113"/>
      <sheetName val="Nov_'02113"/>
      <sheetName val="Parts_list_(060411)113"/>
      <sheetName val="BD_&amp;_EH_(DATA)113"/>
      <sheetName val="Innova_List113"/>
      <sheetName val="LVC_31RB113"/>
      <sheetName val="Type_I110"/>
      <sheetName val="Unit_Price_96110"/>
      <sheetName val="progress_FC109"/>
      <sheetName val="OEM_sum109"/>
      <sheetName val="YTD_sales109"/>
      <sheetName val="GROUP_A110"/>
      <sheetName val="OTHERS_x620110"/>
      <sheetName val="Link_List_OPL108"/>
      <sheetName val="STATUS_FOLLOWUP99"/>
      <sheetName val="Total_Problem_WQC_201499"/>
      <sheetName val="base_data99"/>
      <sheetName val="U38x_labels99"/>
      <sheetName val="mstr_L196"/>
      <sheetName val="1_3a92est96"/>
      <sheetName val="Data_296"/>
      <sheetName val="MARCH-APRIL__0394"/>
      <sheetName val="Deffered_Charges_94"/>
      <sheetName val="Schedule_PM94"/>
      <sheetName val="Part_List94"/>
      <sheetName val="ECI_ChekSHeet94"/>
      <sheetName val="Remaining_LPVV94"/>
      <sheetName val="List_Monren94"/>
      <sheetName val="training_forklift94"/>
      <sheetName val="Part_List_Compare_Scan___Plan94"/>
      <sheetName val="MATRIKS_NILAI_AFTER94"/>
      <sheetName val="PPM_rev194"/>
      <sheetName val="Line_294"/>
      <sheetName val="Actual_YTD94"/>
      <sheetName val="Costs_Savings94"/>
      <sheetName val="Currency_Rate91"/>
      <sheetName val="SPECIAL_DR650A_(AUG_17)_(4)90"/>
      <sheetName val="Working_Plan90"/>
      <sheetName val="Inv__004390"/>
      <sheetName val="Inv__004490"/>
      <sheetName val="Inv__004590"/>
      <sheetName val="Inv__003990"/>
      <sheetName val="Inv__004290"/>
      <sheetName val="Inv__003890"/>
      <sheetName val="Inv__003390"/>
      <sheetName val="Inv__004690"/>
      <sheetName val="dongia_(2)90"/>
      <sheetName val="THPDMoi__(2)90"/>
      <sheetName val="t-h_HA_THE90"/>
      <sheetName val="DON_GIA90"/>
      <sheetName val="CHITIET_VL-NC90"/>
      <sheetName val="CHITIET_VL-NC-TT_-1p90"/>
      <sheetName val="TH_XL90"/>
      <sheetName val="CHITIET_VL-NC-TT-3p90"/>
      <sheetName val="Bia_TQT90"/>
      <sheetName val="TONGKE3p_90"/>
      <sheetName val="KPVC-BD_90"/>
      <sheetName val="Mutasi_Stock_D99BO88"/>
      <sheetName val="SALES_TRACKER_CIBITUNG_-_201582"/>
      <sheetName val="SALES_TRACKER_NON_CIBITUNG82"/>
      <sheetName val="Macro_81"/>
      <sheetName val="Seg_history_by_BT81"/>
      <sheetName val="HP_evol_by_seg81"/>
      <sheetName val="Financial_Highlights81"/>
      <sheetName val="Breakdown_KPI81"/>
      <sheetName val="Avensis+d_seg__in_&amp;_out_of_UK81"/>
      <sheetName val="ƒƒCƒ“‰æ–Ê__x005f_x0015__Op81"/>
      <sheetName val="CæÊ__x005f_x0015__Op81"/>
      <sheetName val="メイン画面__x005f_x0015__Op81"/>
      <sheetName val="Net_Price_Position_-_Sheet_181"/>
      <sheetName val="ƒƒCƒ“‰æ–Ê__x005f_x005f_x005f_x0015__Op81"/>
      <sheetName val="CæÊ__x005f_x005f_x005f_x0015__Op81"/>
      <sheetName val="メイン画面__x005f_x005f_x005f_x0015__Op81"/>
      <sheetName val="REKAP_OMZET_KAPAL81"/>
      <sheetName val="TL_Karawang_Yard81"/>
      <sheetName val="LINE_PALLET_BESI_1_(PATAN_A-B81"/>
      <sheetName val="WSS_PALLET_BESI_(PER_MESIN)81"/>
      <sheetName val="Master_MM79"/>
      <sheetName val="Part_List_For_Incomplete_LOT81"/>
      <sheetName val="Target380NX_81"/>
      <sheetName val="913L_Part_List79"/>
      <sheetName val="P_275"/>
      <sheetName val="PACK_SPEC_MAGELANG77"/>
      <sheetName val="393_N78"/>
      <sheetName val="_x000a__106"/>
      <sheetName val="__x000a_106"/>
      <sheetName val="KPI_Process77"/>
      <sheetName val="Sub_KPI_(2)77"/>
      <sheetName val="MAIN_KPI_77"/>
      <sheetName val="ORDER_M75"/>
      <sheetName val="ADJ_-_RATE73"/>
      <sheetName val="3__form_Countermeasure73"/>
      <sheetName val="List_kategori75"/>
      <sheetName val="__145"/>
      <sheetName val="__146"/>
      <sheetName val="CSM_with_CKD69"/>
      <sheetName val="Data_-_Sumatera69"/>
      <sheetName val="1195_B169"/>
      <sheetName val="ACT_-2005_Rear68"/>
      <sheetName val="Data_Costs68"/>
      <sheetName val="Control_Panel68"/>
      <sheetName val="3GP&amp;Ss_features68"/>
      <sheetName val="SNP_Lee_Fung_BSV68"/>
      <sheetName val="ASOTT_SI_BSV68"/>
      <sheetName val="CATL_SI_BSV68"/>
      <sheetName val="CSMF_SI_BSV68"/>
      <sheetName val="RHLT_SI_BSV68"/>
      <sheetName val="SCIL_SI_BSV68"/>
      <sheetName val="SCMN_SI_BSV68"/>
      <sheetName val="SCSS_SI_BSV68"/>
      <sheetName val="SFI_BSV68"/>
      <sheetName val="SNPS_SI_BSV68"/>
      <sheetName val="STEG_SI_BSV68"/>
      <sheetName val="STI_BSV68"/>
      <sheetName val="STTS_SI_BSV68"/>
      <sheetName val="SWMS_SI_BSV68"/>
      <sheetName val="CA_Comp_(Kembara)68"/>
      <sheetName val="1_LeadSchedule68"/>
      <sheetName val="O1-1CA_68"/>
      <sheetName val="15100_Prepayment68"/>
      <sheetName val="24100_Accr_Liab68"/>
      <sheetName val="R&amp;R_test68"/>
      <sheetName val="진행_DATA_(2)68"/>
      <sheetName val="Value_Analysis_-_Sheet_168"/>
      <sheetName val="ƒƒCƒ“‰æ–Ê__x005f_x005f_x005f_x005f_x005f66"/>
      <sheetName val="CæÊ__x005f_x005f_x005f_x005f_x005f66"/>
      <sheetName val="メイン画面__x005f_x005f_x005f_x005f_x005f_x005f_x00175"/>
      <sheetName val="GROUP_C65"/>
      <sheetName val="Sum_prob58"/>
      <sheetName val="tot_393N62"/>
      <sheetName val="Cost_centre_expenditure61"/>
      <sheetName val="393N_ONLY60"/>
      <sheetName val="140N_Part_Local_(SE)60"/>
      <sheetName val="Labul_0060"/>
      <sheetName val="BY_CATEGORY60"/>
      <sheetName val="Protected_Lists58"/>
      <sheetName val="中長計_XLS58"/>
      <sheetName val="BONUS_DB58"/>
      <sheetName val="167W_SOKAKU_Carry_Over_Prts58"/>
      <sheetName val="MUTASI_SCRAP58"/>
      <sheetName val="DFAS_FIX58"/>
      <sheetName val="kartu_mat58"/>
      <sheetName val="ASLI_(2)58"/>
      <sheetName val="GRAFIK_(2)58"/>
      <sheetName val="Productivity_Per_ManHour57"/>
      <sheetName val="6250_Vehicles57"/>
      <sheetName val="Trp__Name57"/>
      <sheetName val="Data_Base57"/>
      <sheetName val="Storage_Modules57"/>
      <sheetName val="Artikelübersicht_200957"/>
      <sheetName val="Artikelübersicht_201057"/>
      <sheetName val="6156_Vehicles57"/>
      <sheetName val="Plan_04-0557"/>
      <sheetName val="ƒƒCƒ“‰æ–Ê__x005f_x005f_x57"/>
      <sheetName val="CæÊ__x005f_x005f_x57"/>
      <sheetName val="メイン画面__x005f_x005f_x005f_x0015_57"/>
      <sheetName val="FIX ORDER"/>
      <sheetName val="Interim_--&gt;_Top4"/>
      <sheetName val="CBS_-_App14"/>
      <sheetName val="1H_Act_Rev_P&amp;L4"/>
      <sheetName val="SVC_(2)4"/>
      <sheetName val="4_Analysis4"/>
      <sheetName val="Company_Info4"/>
      <sheetName val="CA_Comp4"/>
      <sheetName val="Income_Statement4"/>
      <sheetName val="ASSY_PRODUCTION(original)4"/>
      <sheetName val="supplier_list4"/>
      <sheetName val="drop_down_list4"/>
      <sheetName val="GROUP_B4"/>
      <sheetName val="Purchased_Price4"/>
      <sheetName val="BIS_LIST-NTH_184"/>
      <sheetName val="Supp_List4"/>
      <sheetName val="TMS_Data"/>
      <sheetName val="RUN_Export"/>
      <sheetName val="メイン画面__x005f_x0015_1"/>
      <sheetName val="ƒƒCƒ“‰æ–Ê__x005f_x005f_x005f_x005F_x1"/>
      <sheetName val="CæÊ__x005f_x005f_x005f_x005F_x1"/>
      <sheetName val="メイン画面__x005f_x005f_x005f_x005F_x005f_x0015_1"/>
      <sheetName val="CIVIC_1_6L(7ｶ国MA輸出)ｺｽﾄ"/>
      <sheetName val="TMMC_Vehicle_Data1"/>
      <sheetName val="TMMK_Vehicle_Data1"/>
      <sheetName val="FIX_ORDER"/>
      <sheetName val="absen_juli"/>
      <sheetName val="Interim_--&gt;_Top3"/>
      <sheetName val="CBS_-_App13"/>
      <sheetName val="1H_Act_Rev_P&amp;L3"/>
      <sheetName val="SVC_(2)3"/>
      <sheetName val="4_Analysis3"/>
      <sheetName val="Company_Info3"/>
      <sheetName val="CA_Comp3"/>
      <sheetName val="Income_Statement3"/>
      <sheetName val="supplier_list3"/>
      <sheetName val="drop_down_list3"/>
      <sheetName val="GROUP_B3"/>
      <sheetName val="ASSY_PRODUCTION(original)3"/>
      <sheetName val="Purchased_Price3"/>
      <sheetName val="BIS_LIST-NTH_183"/>
      <sheetName val="Supp_List3"/>
      <sheetName val="Y &amp; W SERIES"/>
      <sheetName val="PARAMETRES"/>
      <sheetName val="Rekap"/>
      <sheetName val="ESM ver2"/>
      <sheetName val="KAP listrik per lini per plant"/>
      <sheetName val="星取表"/>
      <sheetName val="生涯利益計画ｼｰﾄ"/>
      <sheetName val="Monthly "/>
      <sheetName val="CAMCAL1"/>
      <sheetName val="ﾀﾞｲﾊﾂ"/>
      <sheetName val="日野"/>
      <sheetName val="ﾏﾂﾀﾞ"/>
      <sheetName val="三菱名水"/>
      <sheetName val="東自"/>
      <sheetName val="いすゞ"/>
      <sheetName val="CS Pros"/>
      <sheetName val="ᜀ਀ఀ؀਀Ѐ̀ༀ؀ࠀࠀက̀̀ЀԀЀࠀࠀ̀ऀऀ"/>
      <sheetName val="????? _x005f_x0015_ Op"/>
      <sheetName val="Sept sd 18 Feb 09"/>
      <sheetName val="Unit Price 97"/>
      <sheetName val="2. Definitions"/>
      <sheetName val="VQS⑦-⑭"/>
      <sheetName val="VQS⑮"/>
      <sheetName val="APEAL詳細項目"/>
      <sheetName val="TOC"/>
      <sheetName val="iqs_data"/>
      <sheetName val="iqs_index"/>
      <sheetName val="新中部位"/>
      <sheetName val="01"/>
      <sheetName val="breakdown"/>
      <sheetName val="Graph Control OT of Aug_PE DC"/>
      <sheetName val="Sales Mod. Yr"/>
      <sheetName val="S21-3"/>
      <sheetName val="先行"/>
      <sheetName val="客先別"/>
      <sheetName val="ﾋﾟﾎﾞｯﾄﾃｰﾌﾞﾙ"/>
      <sheetName val="外表面Ａ"/>
      <sheetName val="INTERNAL_PROCESS"/>
      <sheetName val="Progres"/>
      <sheetName val="resume (2)"/>
      <sheetName val="RMS - S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 refreshError="1"/>
      <sheetData sheetId="804" refreshError="1"/>
      <sheetData sheetId="805" refreshError="1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 refreshError="1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/>
      <sheetData sheetId="1892"/>
      <sheetData sheetId="1893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 refreshError="1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/>
      <sheetData sheetId="2219"/>
      <sheetData sheetId="2220" refreshError="1"/>
      <sheetData sheetId="2221" refreshError="1"/>
      <sheetData sheetId="2222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/>
      <sheetData sheetId="2240" refreshError="1"/>
      <sheetData sheetId="2241" refreshError="1"/>
      <sheetData sheetId="2242" refreshError="1"/>
      <sheetData sheetId="2243" refreshError="1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/>
      <sheetData sheetId="3065"/>
      <sheetData sheetId="3066"/>
      <sheetData sheetId="3067"/>
      <sheetData sheetId="3068"/>
      <sheetData sheetId="3069"/>
      <sheetData sheetId="3070"/>
      <sheetData sheetId="3071" refreshError="1"/>
      <sheetData sheetId="3072"/>
      <sheetData sheetId="3073"/>
      <sheetData sheetId="3074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 refreshError="1"/>
      <sheetData sheetId="3321" refreshError="1"/>
      <sheetData sheetId="3322"/>
      <sheetData sheetId="3323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 refreshError="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 refreshError="1"/>
      <sheetData sheetId="4295" refreshError="1"/>
      <sheetData sheetId="4296" refreshError="1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 refreshError="1"/>
      <sheetData sheetId="4465" refreshError="1"/>
      <sheetData sheetId="4466" refreshError="1"/>
      <sheetData sheetId="4467" refreshError="1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/>
      <sheetData sheetId="4922"/>
      <sheetData sheetId="4923"/>
      <sheetData sheetId="4924"/>
      <sheetData sheetId="4925"/>
      <sheetData sheetId="4926"/>
      <sheetData sheetId="4927" refreshError="1"/>
      <sheetData sheetId="4928" refreshError="1"/>
      <sheetData sheetId="4929" refreshError="1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 refreshError="1"/>
      <sheetData sheetId="4939" refreshError="1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 refreshError="1"/>
      <sheetData sheetId="5339"/>
      <sheetData sheetId="5340"/>
      <sheetData sheetId="5341" refreshError="1"/>
      <sheetData sheetId="5342" refreshError="1"/>
      <sheetData sheetId="5343" refreshError="1"/>
      <sheetData sheetId="5344"/>
      <sheetData sheetId="5345"/>
      <sheetData sheetId="5346"/>
      <sheetData sheetId="5347" refreshError="1"/>
      <sheetData sheetId="5348"/>
      <sheetData sheetId="5349"/>
      <sheetData sheetId="5350"/>
      <sheetData sheetId="5351" refreshError="1"/>
      <sheetData sheetId="5352" refreshError="1"/>
      <sheetData sheetId="5353" refreshError="1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/>
      <sheetData sheetId="6822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 refreshError="1"/>
      <sheetData sheetId="15174"/>
      <sheetData sheetId="15175"/>
      <sheetData sheetId="15176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 (2)"/>
      <sheetName val="Status Vanning"/>
    </sheetNames>
    <definedNames>
      <definedName name="AA" refersTo="#REF!"/>
      <definedName name="AAAAA" refersTo="#REF!"/>
      <definedName name="AAAAAAAA" refersTo="#REF!"/>
      <definedName name="AAAAAAAAAAAAAA" refersTo="#REF!"/>
      <definedName name="asfdfwefweef" refersTo="#REF!"/>
      <definedName name="cf" refersTo="#REF!"/>
      <definedName name="cfsdfsshf" refersTo="#REF!"/>
      <definedName name="cripple" refersTo="#REF!"/>
      <definedName name="cscscs" refersTo="#REF!"/>
      <definedName name="dafadf" refersTo="#REF!"/>
      <definedName name="dghdfjo\" refersTo="#REF!"/>
      <definedName name="DispMenu" refersTo="#REF!"/>
      <definedName name="DispSelItem1" refersTo="#REF!"/>
      <definedName name="DispSelItem2" refersTo="#REF!"/>
      <definedName name="DispSelItem3" refersTo="#REF!"/>
      <definedName name="dsdasdsd" refersTo="#REF!"/>
      <definedName name="dsds" refersTo="#REF!"/>
      <definedName name="dsdsdsd" refersTo="#REF!"/>
      <definedName name="dsdss" refersTo="#REF!"/>
      <definedName name="DUTY" refersTo="#REF!"/>
      <definedName name="dvgdfg" refersTo="#REF!"/>
      <definedName name="DWD" refersTo="#REF!"/>
      <definedName name="efdsdfgd" refersTo="#REF!"/>
      <definedName name="fdewrsw" refersTo="#REF!"/>
      <definedName name="fdfdf" refersTo="#REF!"/>
      <definedName name="fdfdf1" refersTo="#REF!"/>
      <definedName name="fdfdffdfdk" refersTo="#REF!"/>
      <definedName name="fefedf" refersTo="#REF!"/>
      <definedName name="fefefe" refersTo="#REF!"/>
      <definedName name="fefuhhh" refersTo="#REF!"/>
      <definedName name="ffff" refersTo="#REF!"/>
      <definedName name="fgdfhdf" refersTo="#REF!"/>
      <definedName name="fgkhjt" refersTo="#REF!"/>
      <definedName name="fgsdgf" refersTo="#REF!"/>
      <definedName name="fhjyfju" refersTo="#REF!"/>
      <definedName name="frgfh" refersTo="#REF!"/>
      <definedName name="fsdgsrger" refersTo="#REF!"/>
      <definedName name="FWW" refersTo="#REF!"/>
      <definedName name="gffd" refersTo="#REF!"/>
      <definedName name="gfgfg" refersTo="#REF!"/>
      <definedName name="gfgrg" refersTo="#REF!"/>
      <definedName name="gfhdfg" refersTo="#REF!"/>
      <definedName name="gfjj" refersTo="#REF!"/>
      <definedName name="gg" refersTo="#REF!"/>
      <definedName name="ghghfgfyufygygfyufyghif" refersTo="#REF!"/>
      <definedName name="gjkgjjk" refersTo="#REF!"/>
      <definedName name="grgrg" refersTo="#REF!"/>
      <definedName name="grgyry" refersTo="#REF!"/>
      <definedName name="hfrdersrs" refersTo="#REF!"/>
      <definedName name="hgvku" refersTo="#REF!"/>
      <definedName name="hhh" refersTo="#REF!"/>
      <definedName name="hhjtdrsrtgy" refersTo="#REF!"/>
      <definedName name="hjh" refersTo="#REF!"/>
      <definedName name="hjhjhuhyu" refersTo="#REF!"/>
      <definedName name="htdryydr" refersTo="#REF!"/>
      <definedName name="i" refersTo="#REF!"/>
      <definedName name="jhjkhjkjk" refersTo="#REF!"/>
      <definedName name="jjghj" refersTo="#REF!"/>
      <definedName name="jjhfh" refersTo="#REF!"/>
      <definedName name="jjjjghjk" refersTo="#REF!"/>
      <definedName name="jjkkjk" refersTo="#REF!"/>
      <definedName name="jkhjjkjk" refersTo="#REF!"/>
      <definedName name="jst" refersTo="#REF!"/>
      <definedName name="ｋ" refersTo="#REF!"/>
      <definedName name="KIE" refersTo="#REF!"/>
      <definedName name="kkkg" refersTo="#REF!"/>
      <definedName name="lklkkl" refersTo="#REF!"/>
      <definedName name="lku" refersTo="#REF!"/>
      <definedName name="MMM" refersTo="#REF!"/>
      <definedName name="ouooou" refersTo="#REF!"/>
      <definedName name="Prop" refersTo="#REF!"/>
      <definedName name="_xlbgnm.ps2"/>
      <definedName name="qwrwr3r" refersTo="#REF!"/>
      <definedName name="re" refersTo="#REF!"/>
      <definedName name="RECOO" refersTo="#REF!"/>
      <definedName name="Record16" refersTo="#REF!"/>
      <definedName name="RECORD17" refersTo="#REF!"/>
      <definedName name="Record21" refersTo="#REF!"/>
      <definedName name="Record9" refersTo="#REF!"/>
      <definedName name="Reg" refersTo="#REF!"/>
      <definedName name="rggr" refersTo="#REF!"/>
      <definedName name="rgrgergergh" refersTo="#REF!"/>
      <definedName name="rgrgrgh" refersTo="#REF!"/>
      <definedName name="rgrgrgr" refersTo="#REF!"/>
      <definedName name="S" refersTo="#REF!"/>
      <definedName name="scfsdef" refersTo="#REF!"/>
      <definedName name="sdaf" refersTo="#REF!"/>
      <definedName name="sdf" refersTo="#REF!"/>
      <definedName name="sdfa" refersTo="#REF!"/>
      <definedName name="sdfeddddd" refersTo="#REF!"/>
      <definedName name="sdfggji" refersTo="#REF!"/>
      <definedName name="sdsds" refersTo="#REF!"/>
      <definedName name="sfafd" refersTo="#REF!"/>
      <definedName name="ss" refersTo="#REF!"/>
      <definedName name="ssasdsd" refersTo="#REF!"/>
      <definedName name="sscscscsc" refersTo="#REF!"/>
      <definedName name="ssss" refersTo="#REF!"/>
      <definedName name="trete" refersTo="#REF!"/>
      <definedName name="trt" refersTo="#REF!"/>
      <definedName name="vgdggfgdd" refersTo="#REF!"/>
      <definedName name="vgsfdsu" refersTo="#REF!"/>
      <definedName name="wdadad" refersTo="#REF!"/>
      <definedName name="ｱ" refersTo="#REF!"/>
      <definedName name="ああああ" refersTo="#REF!"/>
      <definedName name="あああああ" refersTo="#REF!"/>
      <definedName name="ああああああああああああああ" refersTo="#REF!"/>
      <definedName name="印刷" refersTo="#REF!"/>
      <definedName name="鍛造ﾅｯｸﾙ" refersTo="#REF!"/>
    </defined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ssb"/>
      <sheetName val="tmv"/>
      <sheetName val="STM"/>
      <sheetName val="tmt"/>
      <sheetName val="kz"/>
      <sheetName val="part (3)"/>
      <sheetName val="part (2)"/>
      <sheetName val="part"/>
      <sheetName val="prodplan1"/>
      <sheetName val="part_(3)"/>
      <sheetName val="part_(2)"/>
      <sheetName val="316n_spec"/>
      <sheetName val="Protected Lists"/>
      <sheetName val="summary"/>
      <sheetName val="4p"/>
      <sheetName val="売上高表(半期別)"/>
      <sheetName val="2002"/>
      <sheetName val="03-BP 06 "/>
      <sheetName val="Supp.List"/>
      <sheetName val="166N Plist"/>
      <sheetName val="設備分類"/>
      <sheetName val="リンギ"/>
      <sheetName val="個人ｺｰﾄﾞ"/>
      <sheetName val="材料区分配列表"/>
      <sheetName val="設置部署"/>
      <sheetName val="為替前提"/>
      <sheetName val="data editing"/>
      <sheetName val="___ "/>
      <sheetName val="Schedule PM"/>
      <sheetName val="Part List For Incomplete LOT"/>
      <sheetName val="車両検査List"/>
      <sheetName val="MASTER"/>
      <sheetName val="TAM"/>
      <sheetName val="khung ten TD"/>
      <sheetName val="CONTROL SHEET"/>
      <sheetName val="bs 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6"/>
      <sheetName val="#REF"/>
      <sheetName val="res_mc"/>
      <sheetName val="4X2 2R"/>
      <sheetName val="コード表"/>
      <sheetName val="計算結果"/>
      <sheetName val="Master Updated(517)"/>
      <sheetName val="Engine"/>
      <sheetName val="AM 6M 94"/>
      <sheetName val="集計結果"/>
      <sheetName val="CE MT"/>
      <sheetName val="基準ｲﾝﾌﾟｯﾄ"/>
      <sheetName val="Report"/>
      <sheetName val="PxP CM list"/>
    </sheetNames>
    <definedNames>
      <definedName name="CheckMonth"/>
      <definedName name="CheckYea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93.N"/>
      <sheetName val="tot 393N"/>
      <sheetName val="list"/>
      <sheetName val="supp_name"/>
      <sheetName val="393_N"/>
      <sheetName val="OTHERS x620"/>
      <sheetName val="D01A"/>
      <sheetName val="393_N1"/>
      <sheetName val="tot_393N"/>
      <sheetName val="part"/>
      <sheetName val="Cost centre expenditure"/>
      <sheetName val="BI02384"/>
      <sheetName val="設置部署"/>
      <sheetName val="設備分類"/>
      <sheetName val="材料区分配列表"/>
      <sheetName val="ﾃｨｰﾁﾝｸﾞ"/>
      <sheetName val="Volumes"/>
      <sheetName val="開発目標値"/>
      <sheetName val="393_N2"/>
      <sheetName val="tot_393N1"/>
      <sheetName val="OTHERS_x620"/>
      <sheetName val="Cost_centre_expenditure"/>
      <sheetName val="NOV"/>
      <sheetName val="Sales"/>
      <sheetName val="Sheet2"/>
      <sheetName val="Price"/>
      <sheetName val="BY CATEGORY"/>
      <sheetName val="new"/>
      <sheetName val="393N ONLY"/>
      <sheetName val="Type I"/>
      <sheetName val="IS-Yearly"/>
      <sheetName val="140N Part Local (SE)"/>
      <sheetName val="Labul 00"/>
      <sheetName val="引当型式確認画面"/>
      <sheetName val="AssySupps"/>
      <sheetName val="Protected Lists"/>
      <sheetName val="590P追加"/>
      <sheetName val="2002"/>
      <sheetName val="BQ"/>
      <sheetName val="sa"/>
      <sheetName val="TD"/>
      <sheetName val="Man power"/>
      <sheetName val="capacity"/>
      <sheetName val="Book(Irregular)"/>
      <sheetName val="CPL"/>
      <sheetName val="gvl"/>
      <sheetName val="sort2"/>
      <sheetName val="GP"/>
      <sheetName val="売上高表(半期別)"/>
      <sheetName val="fix"/>
      <sheetName val="Draft Vehicle Format"/>
      <sheetName val="COST-mc"/>
      <sheetName val="BONUS.DB"/>
      <sheetName val="13"/>
      <sheetName val="ﾀｰﾐﾅﾙ発熱"/>
      <sheetName val="REVICED"/>
      <sheetName val="?????"/>
      <sheetName val="393_N3"/>
      <sheetName val="tot_393N2"/>
      <sheetName val="OTHERS_x6201"/>
      <sheetName val="Cost_centre_expenditure1"/>
      <sheetName val="393N_ONLY"/>
      <sheetName val="Type_I"/>
      <sheetName val="140N_Part_Local_(SE)"/>
      <sheetName val="Labul_00"/>
      <sheetName val="BY_CATEGORY"/>
      <sheetName val="Man_power"/>
      <sheetName val="393_N4"/>
      <sheetName val="tot_393N3"/>
      <sheetName val="OTHERS_x6202"/>
      <sheetName val="Cost_centre_expenditure2"/>
      <sheetName val="393N_ONLY1"/>
      <sheetName val="Type_I1"/>
      <sheetName val="140N_Part_Local_(SE)1"/>
      <sheetName val="Labul_001"/>
      <sheetName val="BY_CATEGORY1"/>
      <sheetName val="Man_power1"/>
      <sheetName val="Schedule PM"/>
      <sheetName val="Target380NX "/>
      <sheetName val="6580002040"/>
      <sheetName val="mei"/>
      <sheetName val="中長計.XLS"/>
      <sheetName val="MD_01Oct2002"/>
      <sheetName val="Material"/>
      <sheetName val="167W SOKAKU Carry Over Prts"/>
      <sheetName val="___ "/>
      <sheetName val="生產實績表"/>
      <sheetName val="Analisa"/>
      <sheetName val="SITE-E"/>
      <sheetName val="nama karya ppc log Sep 2006"/>
      <sheetName val="_____"/>
      <sheetName val="393_N5"/>
      <sheetName val="tot_393N4"/>
      <sheetName val="OTHERS_x6203"/>
      <sheetName val="Cost_centre_expenditure3"/>
      <sheetName val="Type_I2"/>
      <sheetName val="393N_ONLY2"/>
      <sheetName val="140N_Part_Local_(SE)2"/>
      <sheetName val="Labul_002"/>
      <sheetName val="BY_CATEGORY2"/>
      <sheetName val="Man_power2"/>
      <sheetName val="Protected_Lists"/>
      <sheetName val="Draft_Vehicle_Format"/>
      <sheetName val="Schedule_PM"/>
      <sheetName val="中長計_XLS"/>
      <sheetName val="Target380NX_"/>
      <sheetName val="BONUS_DB"/>
      <sheetName val="167W_SOKAKU_Carry_Over_Prts"/>
      <sheetName val="____"/>
      <sheetName val="nama_karya_ppc_log_Sep_2006"/>
      <sheetName val="GARNISH  CTR PILLAR  LWR RH"/>
      <sheetName val=""/>
      <sheetName val="Properties"/>
      <sheetName val="797T輸入部品リスト"/>
      <sheetName val="393_N6"/>
      <sheetName val="tot_393N5"/>
      <sheetName val="OTHERS_x6204"/>
      <sheetName val="Cost_centre_expenditure4"/>
      <sheetName val="Type_I3"/>
      <sheetName val="393N_ONLY3"/>
      <sheetName val="140N_Part_Local_(SE)3"/>
      <sheetName val="Labul_003"/>
      <sheetName val="BY_CATEGORY3"/>
      <sheetName val="Man_power3"/>
      <sheetName val="Protected_Lists1"/>
      <sheetName val="Draft_Vehicle_Format1"/>
      <sheetName val="Schedule_PM1"/>
      <sheetName val="中長計_XLS1"/>
      <sheetName val="Target380NX_1"/>
      <sheetName val="BONUS_DB1"/>
      <sheetName val="167W_SOKAKU_Carry_Over_Prts1"/>
      <sheetName val="____1"/>
      <sheetName val="nama_karya_ppc_log_Sep_20061"/>
      <sheetName val="SLSunit"/>
      <sheetName val="BS"/>
      <sheetName val="IS"/>
      <sheetName val="Gen_as"/>
      <sheetName val="Sheet1"/>
      <sheetName val="DBシート"/>
      <sheetName val="mast"/>
      <sheetName val="CF設投見積り"/>
      <sheetName val="MARCH-APRIL. 03"/>
      <sheetName val="press"/>
      <sheetName val="Supp.List"/>
      <sheetName val="D02G0403"/>
      <sheetName val="ST"/>
      <sheetName val="D39B"/>
      <sheetName val="xls100Control"/>
      <sheetName val="Balance Sheet"/>
      <sheetName val="Income Statement"/>
      <sheetName val="参考)X777"/>
      <sheetName val="T-VAN-DM"/>
      <sheetName val="FLOW PROCESS"/>
      <sheetName val="ECI ChekSHeet"/>
      <sheetName val="LiburNas"/>
      <sheetName val="Grafik  _2_"/>
      <sheetName val="電設"/>
      <sheetName val="Mutasi Stock D99BO"/>
      <sheetName val="部品構成82111"/>
      <sheetName val="070N"/>
      <sheetName val=""/>
      <sheetName val="393_N7"/>
      <sheetName val="tot_393N6"/>
      <sheetName val="OTHERS_x6205"/>
      <sheetName val="Cost_centre_expenditure5"/>
      <sheetName val="Type_I4"/>
      <sheetName val="393N_ONLY4"/>
      <sheetName val="140N_Part_Local_(SE)4"/>
      <sheetName val="Labul_004"/>
      <sheetName val="BY_CATEGORY4"/>
      <sheetName val="Man_power4"/>
      <sheetName val="Protected_Lists2"/>
      <sheetName val="Draft_Vehicle_Format2"/>
      <sheetName val="中長計_XLS2"/>
      <sheetName val="Schedule_PM2"/>
      <sheetName val="Target380NX_2"/>
      <sheetName val="BONUS_DB2"/>
      <sheetName val="167W_SOKAKU_Carry_Over_Prts2"/>
      <sheetName val="____2"/>
      <sheetName val="nama_karya_ppc_log_Sep_20062"/>
      <sheetName val="MARCH-APRIL__03"/>
      <sheetName val="Supp_List"/>
      <sheetName val="FLOW_PROCESS"/>
      <sheetName val="ECI_ChekSHeet"/>
      <sheetName val="Balance_Sheet"/>
      <sheetName val="Income_Statement"/>
      <sheetName val="Paretto"/>
      <sheetName val="Introduction"/>
      <sheetName val="投資ﾌｫﾛｰ"/>
      <sheetName val="Vol"/>
      <sheetName val="Min"/>
      <sheetName val="Set"/>
      <sheetName val="393_N8"/>
      <sheetName val="tot_393N7"/>
      <sheetName val="OTHERS_x6206"/>
      <sheetName val="Cost_centre_expenditure6"/>
      <sheetName val="Type_I5"/>
      <sheetName val="393N_ONLY5"/>
      <sheetName val="140N_Part_Local_(SE)5"/>
      <sheetName val="Labul_005"/>
      <sheetName val="BY_CATEGORY5"/>
      <sheetName val="Man_power5"/>
      <sheetName val="Protected_Lists3"/>
      <sheetName val="Draft_Vehicle_Format3"/>
      <sheetName val="中長計_XLS3"/>
      <sheetName val="Schedule_PM3"/>
      <sheetName val="Target380NX_3"/>
      <sheetName val="BONUS_DB3"/>
      <sheetName val="167W_SOKAKU_Carry_Over_Prts3"/>
      <sheetName val="____3"/>
      <sheetName val="nama_karya_ppc_log_Sep_20063"/>
      <sheetName val="MARCH-APRIL__031"/>
      <sheetName val="Supp_List1"/>
      <sheetName val="FLOW_PROCESS1"/>
      <sheetName val="ECI_ChekSHeet1"/>
      <sheetName val="Balance_Sheet1"/>
      <sheetName val="Income_Statement1"/>
      <sheetName val="Grafik___2_"/>
      <sheetName val="吊上げパ(20)"/>
      <sheetName val="PR"/>
      <sheetName val="cogd-egn"/>
      <sheetName val="cogd-sum"/>
      <sheetName val="393_N9"/>
      <sheetName val="tot_393N8"/>
      <sheetName val="OTHERS_x6207"/>
      <sheetName val="Cost_centre_expenditure7"/>
      <sheetName val="Type_I6"/>
      <sheetName val="393N_ONLY6"/>
      <sheetName val="140N_Part_Local_(SE)6"/>
      <sheetName val="Labul_006"/>
      <sheetName val="BY_CATEGORY6"/>
      <sheetName val="Man_power6"/>
      <sheetName val="Protected_Lists4"/>
      <sheetName val="Draft_Vehicle_Format4"/>
      <sheetName val="BONUS_DB4"/>
      <sheetName val="Schedule_PM4"/>
      <sheetName val="Target380NX_4"/>
      <sheetName val="167W_SOKAKU_Carry_Over_Prts4"/>
      <sheetName val="____4"/>
      <sheetName val="Grafik___2_1"/>
      <sheetName val="中長計_XLS4"/>
      <sheetName val="nama_karya_ppc_log_Sep_20064"/>
      <sheetName val="MARCH-APRIL__032"/>
      <sheetName val="Supp_List2"/>
      <sheetName val="Balance_Sheet2"/>
      <sheetName val="Income_Statement2"/>
      <sheetName val="FLOW_PROCESS2"/>
      <sheetName val="ECI_ChekSHeet2"/>
      <sheetName val="Mutasi_Stock_D99BO"/>
      <sheetName val="暫存庫"/>
      <sheetName val="組織表"/>
      <sheetName val="LM"/>
      <sheetName val="LARGE"/>
      <sheetName val="MEDIUM"/>
      <sheetName val="SPORTS"/>
      <sheetName val="SMALL"/>
      <sheetName val="LINE PALLET BESI 1 (PATAN A-B)"/>
      <sheetName val="WSS PALLET BESI (PER MESIN)"/>
      <sheetName val="Definitions"/>
      <sheetName val="4p"/>
      <sheetName val="QuoteData"/>
      <sheetName val="800T Follow-up Data"/>
      <sheetName val="supplier list"/>
      <sheetName val="drop down list"/>
      <sheetName val="system"/>
      <sheetName val="諸元比較詳細２.５ﾄﾝ"/>
      <sheetName val="Area2PlPer"/>
      <sheetName val="ITEM  STUDY (2)"/>
      <sheetName val="INTINC"/>
      <sheetName val="Parameters"/>
      <sheetName val="393_N10"/>
      <sheetName val="tot_393N9"/>
      <sheetName val="OTHERS_x6208"/>
      <sheetName val="Cost_centre_expenditure8"/>
      <sheetName val="Type_I7"/>
      <sheetName val="393N_ONLY7"/>
      <sheetName val="140N_Part_Local_(SE)7"/>
      <sheetName val="Labul_007"/>
      <sheetName val="BY_CATEGORY7"/>
      <sheetName val="Man_power7"/>
      <sheetName val="Protected_Lists5"/>
      <sheetName val="Draft_Vehicle_Format5"/>
      <sheetName val="中長計_XLS5"/>
      <sheetName val="Schedule_PM5"/>
      <sheetName val="Target380NX_5"/>
      <sheetName val="BONUS_DB5"/>
      <sheetName val="167W_SOKAKU_Carry_Over_Prts5"/>
      <sheetName val="____5"/>
      <sheetName val="nama_karya_ppc_log_Sep_20065"/>
      <sheetName val="MARCH-APRIL__033"/>
      <sheetName val="Supp_List3"/>
      <sheetName val="FLOW_PROCESS3"/>
      <sheetName val="ECI_ChekSHeet3"/>
      <sheetName val="Balance_Sheet3"/>
      <sheetName val="Income_Statement3"/>
      <sheetName val="Grafik___2_2"/>
      <sheetName val="Mutasi_Stock_D99BO1"/>
      <sheetName val="GARNISH__CTR_PILLAR__LWR_RH"/>
      <sheetName val="Data"/>
      <sheetName val="CRPQ"/>
      <sheetName val="MAT"/>
      <sheetName val="List "/>
      <sheetName val="Resume"/>
      <sheetName val="Schedule"/>
      <sheetName val="delivery"/>
      <sheetName val="deff"/>
      <sheetName val="393_N11"/>
      <sheetName val="tot_393N10"/>
      <sheetName val="OTHERS_x6209"/>
      <sheetName val="Cost_centre_expenditure9"/>
      <sheetName val="Type_I8"/>
      <sheetName val="393N_ONLY8"/>
      <sheetName val="140N_Part_Local_(SE)8"/>
      <sheetName val="Labul_008"/>
      <sheetName val="BY_CATEGORY8"/>
      <sheetName val="Man_power8"/>
      <sheetName val="Protected_Lists6"/>
      <sheetName val="Draft_Vehicle_Format6"/>
      <sheetName val="中長計_XLS6"/>
      <sheetName val="Schedule_PM6"/>
      <sheetName val="Target380NX_6"/>
      <sheetName val="BONUS_DB6"/>
      <sheetName val="167W_SOKAKU_Carry_Over_Prts6"/>
      <sheetName val="____6"/>
      <sheetName val="nama_karya_ppc_log_Sep_20066"/>
      <sheetName val="MARCH-APRIL__034"/>
      <sheetName val="Supp_List4"/>
      <sheetName val="FLOW_PROCESS4"/>
      <sheetName val="ECI_ChekSHeet4"/>
      <sheetName val="Balance_Sheet4"/>
      <sheetName val="Income_Statement4"/>
      <sheetName val="Grafik___2_3"/>
      <sheetName val="Mutasi_Stock_D99BO2"/>
      <sheetName val="GARNISH__CTR_PILLAR__LWR_RH1"/>
      <sheetName val="LINE_PALLET_BESI_1_(PATAN_A-B)"/>
      <sheetName val="WSS_PALLET_BESI_(PER_MESIN)"/>
      <sheetName val="800T_Follow-up_Data"/>
      <sheetName val="諸元比較詳細２_５ﾄﾝ"/>
      <sheetName val="ITEM__STUDY_(2)"/>
      <sheetName val="supplier_list"/>
      <sheetName val="drop_down_list"/>
      <sheetName val="CC "/>
      <sheetName val="AAUS認証試作の試計書のデータ"/>
      <sheetName val="sum_gtm"/>
      <sheetName val="PT. TMMIN"/>
      <sheetName val="ctdg"/>
      <sheetName val="NCastalone"/>
      <sheetName val="見積一覧_１案_"/>
      <sheetName val="Cost of Goods Sold"/>
      <sheetName val="工数データ"/>
      <sheetName val="Sheet3"/>
      <sheetName val="INDEX"/>
      <sheetName val="ｺﾝY条件BD"/>
      <sheetName val="3-加"/>
      <sheetName val="8-加"/>
      <sheetName val="para"/>
      <sheetName val="DAILY ACE-1"/>
      <sheetName val="DATA ACE 1"/>
      <sheetName val="393_N12"/>
      <sheetName val="tot_393N11"/>
      <sheetName val="OTHERS_x62010"/>
      <sheetName val="Cost_centre_expenditure10"/>
      <sheetName val="Type_I9"/>
      <sheetName val="393N_ONLY9"/>
      <sheetName val="140N_Part_Local_(SE)9"/>
      <sheetName val="Labul_009"/>
      <sheetName val="BY_CATEGORY9"/>
      <sheetName val="Man_power9"/>
      <sheetName val="Protected_Lists7"/>
      <sheetName val="Draft_Vehicle_Format7"/>
      <sheetName val="中長計_XLS7"/>
      <sheetName val="Schedule_PM7"/>
      <sheetName val="Target380NX_7"/>
      <sheetName val="BONUS_DB7"/>
      <sheetName val="167W_SOKAKU_Carry_Over_Prts7"/>
      <sheetName val="____7"/>
      <sheetName val="nama_karya_ppc_log_Sep_20067"/>
      <sheetName val="MARCH-APRIL__035"/>
      <sheetName val="Supp_List5"/>
      <sheetName val="FLOW_PROCESS5"/>
      <sheetName val="ECI_ChekSHeet5"/>
      <sheetName val="Balance_Sheet5"/>
      <sheetName val="Income_Statement5"/>
      <sheetName val="Grafik___2_4"/>
      <sheetName val="Mutasi_Stock_D99BO3"/>
      <sheetName val="GARNISH__CTR_PILLAR__LWR_RH2"/>
      <sheetName val="LINE_PALLET_BESI_1_(PATAN_A-B)1"/>
      <sheetName val="WSS_PALLET_BESI_(PER_MESIN)1"/>
      <sheetName val="800T_Follow-up_Data1"/>
      <sheetName val="諸元比較詳細２_５ﾄﾝ1"/>
      <sheetName val="ITEM__STUDY_(2)1"/>
      <sheetName val="supplier_list1"/>
      <sheetName val="drop_down_list1"/>
      <sheetName val="PT__TMMIN"/>
      <sheetName val="393_N13"/>
      <sheetName val="tot_393N12"/>
      <sheetName val="OTHERS_x62011"/>
      <sheetName val="Cost_centre_expenditure11"/>
      <sheetName val="Type_I10"/>
      <sheetName val="393N_ONLY10"/>
      <sheetName val="140N_Part_Local_(SE)10"/>
      <sheetName val="Labul_0010"/>
      <sheetName val="BY_CATEGORY10"/>
      <sheetName val="Protected_Lists8"/>
      <sheetName val="Man_power10"/>
      <sheetName val="Draft_Vehicle_Format8"/>
      <sheetName val="BONUS_DB8"/>
      <sheetName val="中長計_XLS8"/>
      <sheetName val="Schedule_PM8"/>
      <sheetName val="Target380NX_8"/>
      <sheetName val="167W_SOKAKU_Carry_Over_Prts8"/>
      <sheetName val="____8"/>
      <sheetName val="nama_karya_ppc_log_Sep_20068"/>
      <sheetName val="MARCH-APRIL__036"/>
      <sheetName val="Supp_List6"/>
      <sheetName val="FLOW_PROCESS6"/>
      <sheetName val="ECI_ChekSHeet6"/>
      <sheetName val="Balance_Sheet6"/>
      <sheetName val="Income_Statement6"/>
      <sheetName val="GARNISH__CTR_PILLAR__LWR_RH3"/>
      <sheetName val="Grafik___2_5"/>
      <sheetName val="Mutasi_Stock_D99BO4"/>
      <sheetName val="LINE_PALLET_BESI_1_(PATAN_A-B)2"/>
      <sheetName val="WSS_PALLET_BESI_(PER_MESIN)2"/>
      <sheetName val="800T_Follow-up_Data2"/>
      <sheetName val="supplier_list2"/>
      <sheetName val="drop_down_list2"/>
      <sheetName val="諸元比較詳細２_５ﾄﾝ2"/>
      <sheetName val="ITEM__STUDY_(2)2"/>
      <sheetName val="PT__TMMIN1"/>
      <sheetName val="393_N15"/>
      <sheetName val="tot_393N14"/>
      <sheetName val="OTHERS_x62013"/>
      <sheetName val="Cost_centre_expenditure13"/>
      <sheetName val="Type_I12"/>
      <sheetName val="393N_ONLY12"/>
      <sheetName val="140N_Part_Local_(SE)12"/>
      <sheetName val="Labul_0012"/>
      <sheetName val="BY_CATEGORY12"/>
      <sheetName val="Protected_Lists10"/>
      <sheetName val="Man_power12"/>
      <sheetName val="Draft_Vehicle_Format10"/>
      <sheetName val="BONUS_DB10"/>
      <sheetName val="中長計_XLS10"/>
      <sheetName val="Schedule_PM10"/>
      <sheetName val="Target380NX_10"/>
      <sheetName val="167W_SOKAKU_Carry_Over_Prts10"/>
      <sheetName val="____10"/>
      <sheetName val="nama_karya_ppc_log_Sep_200610"/>
      <sheetName val="MARCH-APRIL__038"/>
      <sheetName val="Supp_List8"/>
      <sheetName val="FLOW_PROCESS8"/>
      <sheetName val="ECI_ChekSHeet8"/>
      <sheetName val="Balance_Sheet8"/>
      <sheetName val="Income_Statement8"/>
      <sheetName val="GARNISH__CTR_PILLAR__LWR_RH5"/>
      <sheetName val="Grafik___2_7"/>
      <sheetName val="Mutasi_Stock_D99BO6"/>
      <sheetName val="393_N14"/>
      <sheetName val="tot_393N13"/>
      <sheetName val="OTHERS_x62012"/>
      <sheetName val="Cost_centre_expenditure12"/>
      <sheetName val="Type_I11"/>
      <sheetName val="393N_ONLY11"/>
      <sheetName val="140N_Part_Local_(SE)11"/>
      <sheetName val="Labul_0011"/>
      <sheetName val="BY_CATEGORY11"/>
      <sheetName val="Protected_Lists9"/>
      <sheetName val="Man_power11"/>
      <sheetName val="Draft_Vehicle_Format9"/>
      <sheetName val="BONUS_DB9"/>
      <sheetName val="中長計_XLS9"/>
      <sheetName val="Schedule_PM9"/>
      <sheetName val="Target380NX_9"/>
      <sheetName val="167W_SOKAKU_Carry_Over_Prts9"/>
      <sheetName val="____9"/>
      <sheetName val="nama_karya_ppc_log_Sep_20069"/>
      <sheetName val="MARCH-APRIL__037"/>
      <sheetName val="Supp_List7"/>
      <sheetName val="FLOW_PROCESS7"/>
      <sheetName val="ECI_ChekSHeet7"/>
      <sheetName val="Balance_Sheet7"/>
      <sheetName val="Income_Statement7"/>
      <sheetName val="GARNISH__CTR_PILLAR__LWR_RH4"/>
      <sheetName val="Grafik___2_6"/>
      <sheetName val="Mutasi_Stock_D99BO5"/>
      <sheetName val="LINE_PALLET_BESI_1_(PATAN_A-B)3"/>
      <sheetName val="WSS_PALLET_BESI_(PER_MESIN)3"/>
      <sheetName val="800T_Follow-up_Data3"/>
      <sheetName val="supplier_list3"/>
      <sheetName val="drop_down_list3"/>
      <sheetName val="諸元比較詳細２_５ﾄﾝ3"/>
      <sheetName val="ITEM__STUDY_(2)3"/>
      <sheetName val="PT__TMMIN2"/>
      <sheetName val="LINE_PALLET_BESI_1_(PATAN_A-B)4"/>
      <sheetName val="WSS_PALLET_BESI_(PER_MESIN)4"/>
      <sheetName val="800T_Follow-up_Data4"/>
      <sheetName val="諸元比較詳細２_５ﾄﾝ4"/>
      <sheetName val="GiaVL"/>
      <sheetName val="ITEM__STUDY_(2)4"/>
      <sheetName val="supplier_list4"/>
      <sheetName val="drop_down_list4"/>
      <sheetName val="PT__TMMIN3"/>
      <sheetName val="DATA_GOKEI"/>
      <sheetName val="parameter"/>
      <sheetName val="Proses_Mesin"/>
      <sheetName val="TMS Data"/>
    </sheetNames>
    <sheetDataSet>
      <sheetData sheetId="0" refreshError="1">
        <row r="5">
          <cell r="L5">
            <v>1</v>
          </cell>
          <cell r="M5">
            <v>1</v>
          </cell>
          <cell r="N5">
            <v>1</v>
          </cell>
          <cell r="O5">
            <v>1</v>
          </cell>
          <cell r="P5" t="str">
            <v>Previous</v>
          </cell>
          <cell r="Q5" t="str">
            <v>New Rate</v>
          </cell>
          <cell r="R5" t="str">
            <v>Previous</v>
          </cell>
          <cell r="S5" t="str">
            <v>New Rate</v>
          </cell>
          <cell r="T5" t="str">
            <v>Previous</v>
          </cell>
          <cell r="U5" t="str">
            <v>New Rate</v>
          </cell>
          <cell r="V5" t="str">
            <v>Previous</v>
          </cell>
          <cell r="W5" t="str">
            <v>New Rate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</row>
        <row r="6">
          <cell r="A6">
            <v>1</v>
          </cell>
          <cell r="B6" t="str">
            <v>A0</v>
          </cell>
          <cell r="C6" t="str">
            <v>Returnable Rack 1B</v>
          </cell>
          <cell r="D6" t="str">
            <v>T1B</v>
          </cell>
          <cell r="E6">
            <v>2250</v>
          </cell>
          <cell r="F6">
            <v>1470</v>
          </cell>
          <cell r="G6">
            <v>730</v>
          </cell>
          <cell r="H6">
            <v>273968.50409999996</v>
          </cell>
          <cell r="I6" t="str">
            <v>/pcs</v>
          </cell>
          <cell r="J6">
            <v>280976</v>
          </cell>
          <cell r="K6">
            <v>0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273968.50409999996</v>
          </cell>
          <cell r="Q6">
            <v>0</v>
          </cell>
          <cell r="R6">
            <v>273968.50409999996</v>
          </cell>
          <cell r="S6">
            <v>280976</v>
          </cell>
          <cell r="T6">
            <v>273968.50409999996</v>
          </cell>
          <cell r="U6">
            <v>280976</v>
          </cell>
          <cell r="V6">
            <v>273968.50409999996</v>
          </cell>
          <cell r="W6">
            <v>280976</v>
          </cell>
          <cell r="X6">
            <v>4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</row>
        <row r="7">
          <cell r="A7">
            <v>2</v>
          </cell>
          <cell r="B7" t="str">
            <v>A0</v>
          </cell>
          <cell r="C7" t="str">
            <v>Wooden Module 1/3 H (INNER)</v>
          </cell>
          <cell r="D7" t="str">
            <v>A0</v>
          </cell>
          <cell r="E7">
            <v>0</v>
          </cell>
          <cell r="F7">
            <v>0</v>
          </cell>
          <cell r="G7">
            <v>0</v>
          </cell>
          <cell r="H7">
            <v>244779.7959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244779.7959</v>
          </cell>
          <cell r="Q7">
            <v>0</v>
          </cell>
          <cell r="R7">
            <v>244779.7959</v>
          </cell>
          <cell r="S7">
            <v>0</v>
          </cell>
          <cell r="T7">
            <v>244779.7959</v>
          </cell>
          <cell r="U7">
            <v>0</v>
          </cell>
          <cell r="V7">
            <v>244779.7959</v>
          </cell>
          <cell r="W7">
            <v>0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</row>
        <row r="8">
          <cell r="A8">
            <v>3</v>
          </cell>
          <cell r="B8" t="str">
            <v>A0</v>
          </cell>
          <cell r="C8" t="str">
            <v>Carton Sheet</v>
          </cell>
          <cell r="D8" t="str">
            <v>2J</v>
          </cell>
          <cell r="E8">
            <v>1400</v>
          </cell>
          <cell r="F8">
            <v>1100</v>
          </cell>
          <cell r="G8">
            <v>0</v>
          </cell>
          <cell r="H8">
            <v>0</v>
          </cell>
          <cell r="I8">
            <v>0</v>
          </cell>
          <cell r="J8">
            <v>6655.4756079854806</v>
          </cell>
          <cell r="K8">
            <v>0</v>
          </cell>
          <cell r="L8">
            <v>2</v>
          </cell>
          <cell r="M8">
            <v>2</v>
          </cell>
          <cell r="N8">
            <v>2</v>
          </cell>
          <cell r="O8">
            <v>2</v>
          </cell>
          <cell r="P8">
            <v>0</v>
          </cell>
          <cell r="Q8">
            <v>0</v>
          </cell>
          <cell r="R8">
            <v>0</v>
          </cell>
          <cell r="S8">
            <v>13310.951215970961</v>
          </cell>
          <cell r="T8">
            <v>0</v>
          </cell>
          <cell r="U8">
            <v>13310.951215970961</v>
          </cell>
          <cell r="V8">
            <v>0</v>
          </cell>
          <cell r="W8">
            <v>13310.951215970961</v>
          </cell>
          <cell r="Z8">
            <v>2</v>
          </cell>
          <cell r="AA8">
            <v>2</v>
          </cell>
          <cell r="AB8">
            <v>2</v>
          </cell>
          <cell r="AC8">
            <v>2</v>
          </cell>
        </row>
        <row r="9">
          <cell r="A9">
            <v>4</v>
          </cell>
          <cell r="B9" t="str">
            <v>A0</v>
          </cell>
          <cell r="C9" t="str">
            <v>Wire (dia 1,6 mm)</v>
          </cell>
          <cell r="D9" t="str">
            <v>6C</v>
          </cell>
          <cell r="E9">
            <v>500</v>
          </cell>
          <cell r="F9">
            <v>0</v>
          </cell>
          <cell r="G9">
            <v>0</v>
          </cell>
          <cell r="H9">
            <v>111.74849999999999</v>
          </cell>
          <cell r="I9" t="str">
            <v>/pcs</v>
          </cell>
          <cell r="J9">
            <v>110.92459346642468</v>
          </cell>
          <cell r="K9">
            <v>0</v>
          </cell>
          <cell r="L9">
            <v>15</v>
          </cell>
          <cell r="M9">
            <v>15</v>
          </cell>
          <cell r="N9">
            <v>15</v>
          </cell>
          <cell r="O9">
            <v>15</v>
          </cell>
          <cell r="P9">
            <v>1229.2334999999998</v>
          </cell>
          <cell r="Q9">
            <v>0</v>
          </cell>
          <cell r="R9">
            <v>1229.2334999999998</v>
          </cell>
          <cell r="S9">
            <v>1663.8689019963701</v>
          </cell>
          <cell r="T9">
            <v>1229.2334999999998</v>
          </cell>
          <cell r="U9">
            <v>1663.8689019963701</v>
          </cell>
          <cell r="V9">
            <v>1229.2334999999998</v>
          </cell>
          <cell r="W9">
            <v>1663.8689019963701</v>
          </cell>
          <cell r="X9">
            <v>60</v>
          </cell>
          <cell r="Z9">
            <v>15</v>
          </cell>
          <cell r="AA9">
            <v>15</v>
          </cell>
          <cell r="AB9">
            <v>15</v>
          </cell>
          <cell r="AC9">
            <v>15</v>
          </cell>
        </row>
        <row r="10">
          <cell r="A10">
            <v>5</v>
          </cell>
          <cell r="B10" t="str">
            <v>A0</v>
          </cell>
          <cell r="C10" t="str">
            <v>Wire (dia 1,6 mm)</v>
          </cell>
          <cell r="D10" t="str">
            <v>6B</v>
          </cell>
          <cell r="E10">
            <v>750</v>
          </cell>
          <cell r="F10">
            <v>0</v>
          </cell>
          <cell r="G10">
            <v>0</v>
          </cell>
          <cell r="H10">
            <v>176.44499999999999</v>
          </cell>
          <cell r="I10" t="str">
            <v>/pcs</v>
          </cell>
          <cell r="J10">
            <v>175.14409494698634</v>
          </cell>
          <cell r="K10">
            <v>0</v>
          </cell>
          <cell r="L10">
            <v>3</v>
          </cell>
          <cell r="M10">
            <v>3</v>
          </cell>
          <cell r="N10">
            <v>3</v>
          </cell>
          <cell r="O10">
            <v>5</v>
          </cell>
          <cell r="P10">
            <v>2470.23</v>
          </cell>
          <cell r="Q10">
            <v>0</v>
          </cell>
          <cell r="R10">
            <v>2470.23</v>
          </cell>
          <cell r="S10">
            <v>525.43228484095903</v>
          </cell>
          <cell r="T10">
            <v>2470.23</v>
          </cell>
          <cell r="U10">
            <v>525.43228484095903</v>
          </cell>
          <cell r="V10">
            <v>2470.23</v>
          </cell>
          <cell r="W10">
            <v>875.72047473493171</v>
          </cell>
          <cell r="X10">
            <v>14</v>
          </cell>
          <cell r="Z10">
            <v>3</v>
          </cell>
          <cell r="AA10">
            <v>3</v>
          </cell>
          <cell r="AB10">
            <v>3</v>
          </cell>
          <cell r="AC10">
            <v>5</v>
          </cell>
        </row>
        <row r="11">
          <cell r="A11">
            <v>6</v>
          </cell>
          <cell r="B11" t="str">
            <v>A0</v>
          </cell>
          <cell r="C11" t="str">
            <v>Wire (dia 1,6 mm)</v>
          </cell>
          <cell r="D11" t="str">
            <v>6A</v>
          </cell>
          <cell r="E11">
            <v>900</v>
          </cell>
          <cell r="F11">
            <v>0</v>
          </cell>
          <cell r="G11">
            <v>0</v>
          </cell>
          <cell r="H11">
            <v>205.85249999999999</v>
          </cell>
          <cell r="I11" t="str">
            <v>/pcs</v>
          </cell>
          <cell r="J11">
            <v>204.33477743815072</v>
          </cell>
          <cell r="K11">
            <v>0</v>
          </cell>
          <cell r="L11">
            <v>8</v>
          </cell>
          <cell r="M11">
            <v>8</v>
          </cell>
          <cell r="N11">
            <v>8</v>
          </cell>
          <cell r="O11">
            <v>8</v>
          </cell>
          <cell r="P11">
            <v>411.70499999999998</v>
          </cell>
          <cell r="Q11">
            <v>0</v>
          </cell>
          <cell r="R11">
            <v>411.70499999999998</v>
          </cell>
          <cell r="S11">
            <v>1634.6782195052058</v>
          </cell>
          <cell r="T11">
            <v>411.70499999999998</v>
          </cell>
          <cell r="U11">
            <v>1634.6782195052058</v>
          </cell>
          <cell r="V11">
            <v>411.70499999999998</v>
          </cell>
          <cell r="W11">
            <v>1634.6782195052058</v>
          </cell>
          <cell r="X11">
            <v>32</v>
          </cell>
          <cell r="Z11">
            <v>8</v>
          </cell>
          <cell r="AA11">
            <v>8</v>
          </cell>
          <cell r="AB11">
            <v>8</v>
          </cell>
          <cell r="AC11">
            <v>8</v>
          </cell>
        </row>
        <row r="12">
          <cell r="A12">
            <v>6</v>
          </cell>
          <cell r="B12" t="str">
            <v>A6</v>
          </cell>
          <cell r="C12" t="str">
            <v>Wire (dia 1,6 mm)</v>
          </cell>
          <cell r="D12" t="str">
            <v>6E</v>
          </cell>
          <cell r="E12">
            <v>300</v>
          </cell>
          <cell r="F12">
            <v>0</v>
          </cell>
          <cell r="G12">
            <v>0</v>
          </cell>
          <cell r="H12">
            <v>176.44499999999999</v>
          </cell>
          <cell r="I12" t="str">
            <v>/pcs</v>
          </cell>
          <cell r="J12">
            <v>32.10975074028083</v>
          </cell>
          <cell r="K12">
            <v>0</v>
          </cell>
          <cell r="L12">
            <v>1</v>
          </cell>
          <cell r="M12">
            <v>9</v>
          </cell>
          <cell r="N12">
            <v>9</v>
          </cell>
          <cell r="O12">
            <v>9</v>
          </cell>
          <cell r="P12">
            <v>3528.9</v>
          </cell>
          <cell r="Q12">
            <v>0</v>
          </cell>
          <cell r="R12">
            <v>3528.9</v>
          </cell>
          <cell r="S12">
            <v>32.10975074028083</v>
          </cell>
          <cell r="T12">
            <v>3528.9</v>
          </cell>
          <cell r="U12">
            <v>288.98775666252749</v>
          </cell>
          <cell r="V12">
            <v>3528.9</v>
          </cell>
          <cell r="W12">
            <v>288.98775666252749</v>
          </cell>
          <cell r="X12">
            <v>28</v>
          </cell>
          <cell r="Z12">
            <v>1</v>
          </cell>
          <cell r="AA12">
            <v>9</v>
          </cell>
          <cell r="AB12">
            <v>9</v>
          </cell>
          <cell r="AC12">
            <v>9</v>
          </cell>
        </row>
        <row r="13">
          <cell r="A13">
            <v>7</v>
          </cell>
          <cell r="B13" t="str">
            <v>A0</v>
          </cell>
          <cell r="C13" t="str">
            <v xml:space="preserve">Steples </v>
          </cell>
          <cell r="D13" t="str">
            <v>N13</v>
          </cell>
          <cell r="E13">
            <v>0</v>
          </cell>
          <cell r="F13">
            <v>0</v>
          </cell>
          <cell r="G13">
            <v>0</v>
          </cell>
          <cell r="H13">
            <v>47.051999999999992</v>
          </cell>
          <cell r="I13" t="str">
            <v>/pcs</v>
          </cell>
          <cell r="J13">
            <v>46.705091985863021</v>
          </cell>
          <cell r="K13">
            <v>0</v>
          </cell>
          <cell r="L13">
            <v>40</v>
          </cell>
          <cell r="M13">
            <v>40</v>
          </cell>
          <cell r="N13">
            <v>40</v>
          </cell>
          <cell r="O13">
            <v>40</v>
          </cell>
          <cell r="P13">
            <v>1882.08</v>
          </cell>
          <cell r="Q13">
            <v>0</v>
          </cell>
          <cell r="R13">
            <v>1882.08</v>
          </cell>
          <cell r="S13">
            <v>1868.2036794345208</v>
          </cell>
          <cell r="T13">
            <v>1882.08</v>
          </cell>
          <cell r="U13">
            <v>1868.2036794345208</v>
          </cell>
          <cell r="V13">
            <v>1882.08</v>
          </cell>
          <cell r="W13">
            <v>1868.2036794345208</v>
          </cell>
          <cell r="X13">
            <v>160</v>
          </cell>
          <cell r="Z13">
            <v>40</v>
          </cell>
          <cell r="AA13">
            <v>40</v>
          </cell>
          <cell r="AB13">
            <v>40</v>
          </cell>
          <cell r="AC13">
            <v>40</v>
          </cell>
        </row>
        <row r="14">
          <cell r="A14">
            <v>8</v>
          </cell>
          <cell r="B14" t="str">
            <v>A0</v>
          </cell>
          <cell r="C14" t="str">
            <v>Plastic Bag</v>
          </cell>
          <cell r="D14" t="str">
            <v>3B</v>
          </cell>
          <cell r="E14">
            <v>450</v>
          </cell>
          <cell r="F14">
            <v>300</v>
          </cell>
          <cell r="G14">
            <v>0</v>
          </cell>
          <cell r="H14">
            <v>244.67039999999997</v>
          </cell>
          <cell r="I14" t="str">
            <v>/pcs</v>
          </cell>
          <cell r="J14">
            <v>254.13467725799998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1712.6927999999998</v>
          </cell>
          <cell r="Q14">
            <v>0</v>
          </cell>
          <cell r="R14">
            <v>1712.6927999999998</v>
          </cell>
          <cell r="S14">
            <v>254.13467725799998</v>
          </cell>
          <cell r="T14">
            <v>1712.6927999999998</v>
          </cell>
          <cell r="U14">
            <v>254.13467725799998</v>
          </cell>
          <cell r="V14">
            <v>1712.6927999999998</v>
          </cell>
          <cell r="W14">
            <v>254.13467725799998</v>
          </cell>
          <cell r="X14">
            <v>4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</row>
        <row r="15">
          <cell r="A15">
            <v>9</v>
          </cell>
          <cell r="B15" t="str">
            <v>A0</v>
          </cell>
          <cell r="C15" t="str">
            <v>Plastic Bag</v>
          </cell>
          <cell r="D15" t="str">
            <v>3A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94.123954540000014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  <cell r="Q15">
            <v>0</v>
          </cell>
          <cell r="R15">
            <v>0</v>
          </cell>
          <cell r="S15">
            <v>94.123954540000014</v>
          </cell>
          <cell r="T15">
            <v>0</v>
          </cell>
          <cell r="U15">
            <v>94.123954540000014</v>
          </cell>
          <cell r="V15">
            <v>0</v>
          </cell>
          <cell r="W15">
            <v>94.123954540000014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</row>
        <row r="16">
          <cell r="A16">
            <v>10</v>
          </cell>
          <cell r="B16" t="str">
            <v>A0</v>
          </cell>
          <cell r="C16" t="str">
            <v xml:space="preserve">Nailer </v>
          </cell>
          <cell r="D16" t="str">
            <v>BK50</v>
          </cell>
          <cell r="E16">
            <v>0</v>
          </cell>
          <cell r="F16">
            <v>0</v>
          </cell>
          <cell r="G16">
            <v>0</v>
          </cell>
          <cell r="H16">
            <v>65.872799999999998</v>
          </cell>
          <cell r="I16" t="str">
            <v>/pcs</v>
          </cell>
          <cell r="J16">
            <v>65.387128780208229</v>
          </cell>
          <cell r="K16">
            <v>0</v>
          </cell>
          <cell r="L16">
            <v>80</v>
          </cell>
          <cell r="M16">
            <v>80</v>
          </cell>
          <cell r="N16">
            <v>80</v>
          </cell>
          <cell r="O16">
            <v>80</v>
          </cell>
          <cell r="P16">
            <v>5269.8239999999996</v>
          </cell>
          <cell r="Q16">
            <v>0</v>
          </cell>
          <cell r="R16">
            <v>5269.8239999999996</v>
          </cell>
          <cell r="S16">
            <v>5230.9703024166583</v>
          </cell>
          <cell r="T16">
            <v>5269.8239999999996</v>
          </cell>
          <cell r="U16">
            <v>5230.9703024166583</v>
          </cell>
          <cell r="V16">
            <v>5269.8239999999996</v>
          </cell>
          <cell r="W16">
            <v>5230.9703024166583</v>
          </cell>
          <cell r="X16">
            <v>320</v>
          </cell>
          <cell r="Z16">
            <v>80</v>
          </cell>
          <cell r="AA16">
            <v>80</v>
          </cell>
          <cell r="AB16">
            <v>80</v>
          </cell>
          <cell r="AC16">
            <v>80</v>
          </cell>
        </row>
        <row r="17">
          <cell r="A17">
            <v>11</v>
          </cell>
          <cell r="B17" t="str">
            <v>A0</v>
          </cell>
          <cell r="C17" t="str">
            <v>Indirect Material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e">
            <v>#N/A</v>
          </cell>
          <cell r="I17"/>
          <cell r="J17" t="e">
            <v>#N/A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8554</v>
          </cell>
          <cell r="Q17">
            <v>0</v>
          </cell>
          <cell r="R17">
            <v>8554</v>
          </cell>
          <cell r="S17">
            <v>8133.2043175088356</v>
          </cell>
          <cell r="T17">
            <v>8554</v>
          </cell>
          <cell r="U17">
            <v>8133.2043175088356</v>
          </cell>
          <cell r="V17">
            <v>8554</v>
          </cell>
          <cell r="W17">
            <v>8133.2043175088356</v>
          </cell>
          <cell r="X17">
            <v>0</v>
          </cell>
        </row>
        <row r="18">
          <cell r="A18">
            <v>12</v>
          </cell>
          <cell r="B18" t="str">
            <v>A0</v>
          </cell>
          <cell r="C18" t="str">
            <v>Foam Urethan</v>
          </cell>
          <cell r="D18" t="str">
            <v>10-MA</v>
          </cell>
          <cell r="E18">
            <v>2250</v>
          </cell>
          <cell r="F18">
            <v>1470</v>
          </cell>
          <cell r="G18">
            <v>730</v>
          </cell>
          <cell r="H18">
            <v>0</v>
          </cell>
          <cell r="I18" t="str">
            <v>/set</v>
          </cell>
          <cell r="J18" t="e">
            <v>#N/A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 t="e">
            <v>#N/A</v>
          </cell>
          <cell r="T18">
            <v>0</v>
          </cell>
          <cell r="U18" t="e">
            <v>#N/A</v>
          </cell>
          <cell r="V18">
            <v>0</v>
          </cell>
          <cell r="W18" t="e">
            <v>#N/A</v>
          </cell>
          <cell r="X18">
            <v>0</v>
          </cell>
        </row>
        <row r="19">
          <cell r="A19">
            <v>13</v>
          </cell>
          <cell r="B19" t="str">
            <v>A0</v>
          </cell>
          <cell r="C19" t="str">
            <v>Foam Sheet</v>
          </cell>
          <cell r="D19" t="str">
            <v>1D</v>
          </cell>
          <cell r="E19">
            <v>300</v>
          </cell>
          <cell r="F19">
            <v>150</v>
          </cell>
          <cell r="G19">
            <v>5</v>
          </cell>
          <cell r="H19">
            <v>2530</v>
          </cell>
          <cell r="I19" t="str">
            <v>/pcs</v>
          </cell>
          <cell r="J19">
            <v>2568.7800592224662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40480</v>
          </cell>
          <cell r="Q19">
            <v>0</v>
          </cell>
          <cell r="R19">
            <v>40480</v>
          </cell>
          <cell r="S19">
            <v>0</v>
          </cell>
          <cell r="T19">
            <v>40480</v>
          </cell>
          <cell r="U19">
            <v>0</v>
          </cell>
          <cell r="V19">
            <v>40480</v>
          </cell>
          <cell r="W19">
            <v>0</v>
          </cell>
          <cell r="X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>
            <v>14</v>
          </cell>
          <cell r="B20" t="str">
            <v>A0</v>
          </cell>
          <cell r="C20" t="str">
            <v>Foam Sheet</v>
          </cell>
          <cell r="D20" t="str">
            <v>1H</v>
          </cell>
          <cell r="E20">
            <v>900</v>
          </cell>
          <cell r="F20">
            <v>150</v>
          </cell>
          <cell r="G20">
            <v>5</v>
          </cell>
          <cell r="H20">
            <v>805</v>
          </cell>
          <cell r="I20" t="str">
            <v>/pcs</v>
          </cell>
          <cell r="J20">
            <v>817.33910975260289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3220</v>
          </cell>
          <cell r="Q20">
            <v>0</v>
          </cell>
          <cell r="R20">
            <v>3220</v>
          </cell>
          <cell r="S20">
            <v>0</v>
          </cell>
          <cell r="T20">
            <v>3220</v>
          </cell>
          <cell r="U20">
            <v>0</v>
          </cell>
          <cell r="V20">
            <v>3220</v>
          </cell>
          <cell r="W20">
            <v>0</v>
          </cell>
          <cell r="X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</row>
        <row r="21">
          <cell r="A21">
            <v>15</v>
          </cell>
          <cell r="B21" t="str">
            <v>A0</v>
          </cell>
          <cell r="C21" t="str">
            <v>Antirust Oil, Nucle Oil 105 ST3</v>
          </cell>
          <cell r="D21" t="str">
            <v>ST3</v>
          </cell>
          <cell r="E21">
            <v>2250</v>
          </cell>
          <cell r="F21">
            <v>1470</v>
          </cell>
          <cell r="G21">
            <v>730</v>
          </cell>
          <cell r="H21">
            <v>94104</v>
          </cell>
          <cell r="I21" t="str">
            <v>/liter</v>
          </cell>
          <cell r="J21">
            <v>93410.183971726045</v>
          </cell>
          <cell r="K21">
            <v>0</v>
          </cell>
          <cell r="L21">
            <v>0.24144750000000001</v>
          </cell>
          <cell r="M21">
            <v>0.24144750000000001</v>
          </cell>
          <cell r="N21">
            <v>0.24144750000000001</v>
          </cell>
          <cell r="O21">
            <v>0.24144750000000001</v>
          </cell>
          <cell r="P21">
            <v>22721.175539999997</v>
          </cell>
          <cell r="Q21">
            <v>0</v>
          </cell>
          <cell r="R21">
            <v>22721.175539999997</v>
          </cell>
          <cell r="S21">
            <v>22553.655394513324</v>
          </cell>
          <cell r="T21">
            <v>22721.175539999997</v>
          </cell>
          <cell r="U21">
            <v>22553.655394513324</v>
          </cell>
          <cell r="V21">
            <v>22721.175539999997</v>
          </cell>
          <cell r="W21">
            <v>22553.655394513324</v>
          </cell>
          <cell r="X21">
            <v>0.96579000000000004</v>
          </cell>
          <cell r="Z21">
            <v>0.24144750000000001</v>
          </cell>
          <cell r="AA21">
            <v>0.24144750000000001</v>
          </cell>
          <cell r="AB21">
            <v>0.24144750000000001</v>
          </cell>
          <cell r="AC21">
            <v>0.24144750000000001</v>
          </cell>
        </row>
        <row r="22">
          <cell r="C22" t="str">
            <v>TOTAL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e">
            <v>#N/A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614262.84983999981</v>
          </cell>
          <cell r="Q22">
            <v>0</v>
          </cell>
          <cell r="R22">
            <v>614262.84983999981</v>
          </cell>
          <cell r="S22" t="e">
            <v>#N/A</v>
          </cell>
          <cell r="T22">
            <v>614262.84983999981</v>
          </cell>
          <cell r="U22" t="e">
            <v>#N/A</v>
          </cell>
          <cell r="V22">
            <v>614262.84983999981</v>
          </cell>
          <cell r="W22" t="e">
            <v>#N/A</v>
          </cell>
          <cell r="X22">
            <v>0</v>
          </cell>
        </row>
        <row r="23">
          <cell r="H23" t="e">
            <v>#N/A</v>
          </cell>
          <cell r="I23">
            <v>0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 t="e">
            <v>#N/A</v>
          </cell>
          <cell r="Q23">
            <v>0</v>
          </cell>
          <cell r="R23">
            <v>0</v>
          </cell>
          <cell r="S23">
            <v>0</v>
          </cell>
          <cell r="T23" t="e">
            <v>#N/A</v>
          </cell>
          <cell r="U23">
            <v>0</v>
          </cell>
          <cell r="V23" t="e">
            <v>#N/A</v>
          </cell>
          <cell r="W23">
            <v>0</v>
          </cell>
          <cell r="X23">
            <v>4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</row>
        <row r="24">
          <cell r="A24">
            <v>1</v>
          </cell>
          <cell r="B24">
            <v>11</v>
          </cell>
          <cell r="C24" t="str">
            <v>Zinc Plate</v>
          </cell>
          <cell r="D24" t="str">
            <v>ZN</v>
          </cell>
          <cell r="E24">
            <v>0</v>
          </cell>
          <cell r="F24">
            <v>0</v>
          </cell>
          <cell r="G24">
            <v>0</v>
          </cell>
          <cell r="H24">
            <v>311.71949999999998</v>
          </cell>
          <cell r="I24" t="str">
            <v>/pcs</v>
          </cell>
          <cell r="J24">
            <v>0</v>
          </cell>
          <cell r="K24">
            <v>0</v>
          </cell>
          <cell r="L24">
            <v>12</v>
          </cell>
          <cell r="M24">
            <v>12</v>
          </cell>
          <cell r="N24">
            <v>12</v>
          </cell>
          <cell r="O24">
            <v>12</v>
          </cell>
          <cell r="P24">
            <v>3740.634</v>
          </cell>
          <cell r="Q24">
            <v>0</v>
          </cell>
          <cell r="R24">
            <v>0</v>
          </cell>
          <cell r="S24">
            <v>0</v>
          </cell>
          <cell r="T24">
            <v>3740.634</v>
          </cell>
          <cell r="U24">
            <v>0</v>
          </cell>
          <cell r="V24">
            <v>3740.634</v>
          </cell>
          <cell r="W24">
            <v>0</v>
          </cell>
          <cell r="X24">
            <v>48</v>
          </cell>
          <cell r="Z24">
            <v>12</v>
          </cell>
          <cell r="AA24">
            <v>12</v>
          </cell>
          <cell r="AB24">
            <v>12</v>
          </cell>
          <cell r="AC24">
            <v>12</v>
          </cell>
        </row>
        <row r="25">
          <cell r="A25">
            <v>2</v>
          </cell>
          <cell r="B25">
            <v>11</v>
          </cell>
          <cell r="C25" t="str">
            <v>Wooden Module 1/4 H</v>
          </cell>
          <cell r="D25" t="str">
            <v>11 MA</v>
          </cell>
          <cell r="E25">
            <v>2250</v>
          </cell>
          <cell r="F25">
            <v>1470</v>
          </cell>
          <cell r="G25">
            <v>630</v>
          </cell>
          <cell r="H25" t="e">
            <v>#N/A</v>
          </cell>
          <cell r="I25" t="str">
            <v>/pcs</v>
          </cell>
          <cell r="J25">
            <v>0</v>
          </cell>
          <cell r="K25">
            <v>0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 t="e">
            <v>#N/A</v>
          </cell>
          <cell r="Q25">
            <v>0</v>
          </cell>
          <cell r="R25">
            <v>0</v>
          </cell>
          <cell r="S25">
            <v>0</v>
          </cell>
          <cell r="T25" t="e">
            <v>#N/A</v>
          </cell>
          <cell r="U25">
            <v>0</v>
          </cell>
          <cell r="V25" t="e">
            <v>#N/A</v>
          </cell>
          <cell r="W25">
            <v>0</v>
          </cell>
          <cell r="X25">
            <v>4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</row>
        <row r="26">
          <cell r="A26">
            <v>3</v>
          </cell>
          <cell r="B26">
            <v>11</v>
          </cell>
          <cell r="C26" t="str">
            <v>Wire (dia 1,6 mm)</v>
          </cell>
          <cell r="D26" t="str">
            <v>6C</v>
          </cell>
          <cell r="E26">
            <v>500</v>
          </cell>
          <cell r="F26">
            <v>0</v>
          </cell>
          <cell r="G26">
            <v>0</v>
          </cell>
          <cell r="H26">
            <v>111.74849999999999</v>
          </cell>
          <cell r="I26" t="str">
            <v>/pcs</v>
          </cell>
          <cell r="J26">
            <v>0</v>
          </cell>
          <cell r="K26">
            <v>0</v>
          </cell>
          <cell r="L26">
            <v>14</v>
          </cell>
          <cell r="M26">
            <v>14</v>
          </cell>
          <cell r="N26">
            <v>14</v>
          </cell>
          <cell r="O26">
            <v>14</v>
          </cell>
          <cell r="P26">
            <v>1564.4789999999998</v>
          </cell>
          <cell r="Q26">
            <v>0</v>
          </cell>
          <cell r="R26">
            <v>0</v>
          </cell>
          <cell r="S26">
            <v>0</v>
          </cell>
          <cell r="T26">
            <v>1564.4789999999998</v>
          </cell>
          <cell r="U26">
            <v>0</v>
          </cell>
          <cell r="V26">
            <v>1564.4789999999998</v>
          </cell>
          <cell r="W26">
            <v>0</v>
          </cell>
          <cell r="X26">
            <v>56</v>
          </cell>
          <cell r="Z26">
            <v>14</v>
          </cell>
          <cell r="AA26">
            <v>14</v>
          </cell>
          <cell r="AB26">
            <v>14</v>
          </cell>
          <cell r="AC26">
            <v>14</v>
          </cell>
        </row>
        <row r="27">
          <cell r="A27">
            <v>4</v>
          </cell>
          <cell r="B27">
            <v>11</v>
          </cell>
          <cell r="C27" t="str">
            <v>Wire (dia 1,6 mm)</v>
          </cell>
          <cell r="D27" t="str">
            <v>6B</v>
          </cell>
          <cell r="E27">
            <v>750</v>
          </cell>
          <cell r="F27">
            <v>0</v>
          </cell>
          <cell r="G27">
            <v>0</v>
          </cell>
          <cell r="H27">
            <v>176.44499999999999</v>
          </cell>
          <cell r="I27" t="str">
            <v>/pcs</v>
          </cell>
          <cell r="J27">
            <v>0</v>
          </cell>
          <cell r="K27">
            <v>0</v>
          </cell>
          <cell r="L27">
            <v>18</v>
          </cell>
          <cell r="M27">
            <v>18</v>
          </cell>
          <cell r="N27">
            <v>18</v>
          </cell>
          <cell r="O27">
            <v>18</v>
          </cell>
          <cell r="P27">
            <v>3176.01</v>
          </cell>
          <cell r="Q27">
            <v>0</v>
          </cell>
          <cell r="R27">
            <v>0</v>
          </cell>
          <cell r="S27">
            <v>0</v>
          </cell>
          <cell r="T27">
            <v>3176.01</v>
          </cell>
          <cell r="U27">
            <v>0</v>
          </cell>
          <cell r="V27">
            <v>3176.01</v>
          </cell>
          <cell r="W27">
            <v>0</v>
          </cell>
          <cell r="X27">
            <v>72</v>
          </cell>
          <cell r="Z27">
            <v>18</v>
          </cell>
          <cell r="AA27">
            <v>18</v>
          </cell>
          <cell r="AB27">
            <v>18</v>
          </cell>
          <cell r="AC27">
            <v>18</v>
          </cell>
        </row>
        <row r="28">
          <cell r="A28">
            <v>5</v>
          </cell>
          <cell r="B28">
            <v>11</v>
          </cell>
          <cell r="C28" t="str">
            <v>Wire (dia 1,6 mm)</v>
          </cell>
          <cell r="D28" t="str">
            <v>6A</v>
          </cell>
          <cell r="E28">
            <v>900</v>
          </cell>
          <cell r="F28">
            <v>0</v>
          </cell>
          <cell r="G28">
            <v>0</v>
          </cell>
          <cell r="H28">
            <v>205.85249999999999</v>
          </cell>
          <cell r="I28" t="str">
            <v>/pcs</v>
          </cell>
          <cell r="J28">
            <v>0</v>
          </cell>
          <cell r="K28">
            <v>0</v>
          </cell>
          <cell r="L28">
            <v>5</v>
          </cell>
          <cell r="M28">
            <v>5</v>
          </cell>
          <cell r="N28">
            <v>5</v>
          </cell>
          <cell r="O28">
            <v>5</v>
          </cell>
          <cell r="P28">
            <v>1029.2625</v>
          </cell>
          <cell r="Q28">
            <v>0</v>
          </cell>
          <cell r="R28">
            <v>0</v>
          </cell>
          <cell r="S28">
            <v>0</v>
          </cell>
          <cell r="T28">
            <v>1029.2625</v>
          </cell>
          <cell r="U28">
            <v>0</v>
          </cell>
          <cell r="V28">
            <v>1029.2625</v>
          </cell>
          <cell r="W28">
            <v>0</v>
          </cell>
          <cell r="X28">
            <v>20</v>
          </cell>
          <cell r="Z28">
            <v>5</v>
          </cell>
          <cell r="AA28">
            <v>5</v>
          </cell>
          <cell r="AB28">
            <v>5</v>
          </cell>
          <cell r="AC28">
            <v>5</v>
          </cell>
        </row>
        <row r="29">
          <cell r="A29">
            <v>6</v>
          </cell>
          <cell r="B29">
            <v>11</v>
          </cell>
          <cell r="C29" t="str">
            <v xml:space="preserve">Steples </v>
          </cell>
          <cell r="D29" t="str">
            <v>N13</v>
          </cell>
          <cell r="E29">
            <v>0</v>
          </cell>
          <cell r="F29">
            <v>0</v>
          </cell>
          <cell r="G29">
            <v>0</v>
          </cell>
          <cell r="H29">
            <v>47.051999999999992</v>
          </cell>
          <cell r="I29" t="str">
            <v>/pcs</v>
          </cell>
          <cell r="J29">
            <v>0</v>
          </cell>
          <cell r="K29">
            <v>0</v>
          </cell>
          <cell r="L29">
            <v>40</v>
          </cell>
          <cell r="M29">
            <v>40</v>
          </cell>
          <cell r="N29">
            <v>40</v>
          </cell>
          <cell r="O29">
            <v>40</v>
          </cell>
          <cell r="P29">
            <v>1882.08</v>
          </cell>
          <cell r="Q29">
            <v>0</v>
          </cell>
          <cell r="R29">
            <v>0</v>
          </cell>
          <cell r="S29">
            <v>0</v>
          </cell>
          <cell r="T29">
            <v>1882.08</v>
          </cell>
          <cell r="U29">
            <v>0</v>
          </cell>
          <cell r="V29">
            <v>1882.08</v>
          </cell>
          <cell r="W29">
            <v>0</v>
          </cell>
          <cell r="X29">
            <v>160</v>
          </cell>
          <cell r="Z29">
            <v>40</v>
          </cell>
          <cell r="AA29">
            <v>40</v>
          </cell>
          <cell r="AB29">
            <v>40</v>
          </cell>
          <cell r="AC29">
            <v>40</v>
          </cell>
        </row>
        <row r="30">
          <cell r="A30">
            <v>7</v>
          </cell>
          <cell r="B30">
            <v>11</v>
          </cell>
          <cell r="C30" t="str">
            <v xml:space="preserve">Nailer </v>
          </cell>
          <cell r="D30" t="str">
            <v>BK50</v>
          </cell>
          <cell r="E30">
            <v>0</v>
          </cell>
          <cell r="F30">
            <v>0</v>
          </cell>
          <cell r="G30">
            <v>0</v>
          </cell>
          <cell r="H30">
            <v>65.872799999999998</v>
          </cell>
          <cell r="I30" t="str">
            <v>/pcs</v>
          </cell>
          <cell r="J30">
            <v>0</v>
          </cell>
          <cell r="K30">
            <v>0</v>
          </cell>
          <cell r="L30">
            <v>60</v>
          </cell>
          <cell r="M30">
            <v>60</v>
          </cell>
          <cell r="N30">
            <v>60</v>
          </cell>
          <cell r="O30">
            <v>60</v>
          </cell>
          <cell r="P30">
            <v>3952.3679999999999</v>
          </cell>
          <cell r="Q30">
            <v>0</v>
          </cell>
          <cell r="R30">
            <v>0</v>
          </cell>
          <cell r="S30">
            <v>0</v>
          </cell>
          <cell r="T30">
            <v>3952.3679999999999</v>
          </cell>
          <cell r="U30">
            <v>0</v>
          </cell>
          <cell r="V30">
            <v>3952.3679999999999</v>
          </cell>
          <cell r="W30">
            <v>0</v>
          </cell>
          <cell r="X30">
            <v>240</v>
          </cell>
          <cell r="Z30">
            <v>60</v>
          </cell>
          <cell r="AA30">
            <v>60</v>
          </cell>
          <cell r="AB30">
            <v>60</v>
          </cell>
          <cell r="AC30">
            <v>60</v>
          </cell>
        </row>
        <row r="31">
          <cell r="A31">
            <v>8</v>
          </cell>
          <cell r="B31">
            <v>11</v>
          </cell>
          <cell r="C31" t="str">
            <v>Karung Goni 700 Dimer</v>
          </cell>
          <cell r="D31" t="str">
            <v>7A</v>
          </cell>
          <cell r="E31">
            <v>850</v>
          </cell>
          <cell r="F31">
            <v>600</v>
          </cell>
          <cell r="G31">
            <v>0</v>
          </cell>
          <cell r="H31">
            <v>1911.4874999999997</v>
          </cell>
          <cell r="I31" t="str">
            <v>/pcs</v>
          </cell>
          <cell r="J31">
            <v>0</v>
          </cell>
          <cell r="K31">
            <v>0</v>
          </cell>
          <cell r="L31">
            <v>4</v>
          </cell>
          <cell r="M31">
            <v>4</v>
          </cell>
          <cell r="N31">
            <v>4</v>
          </cell>
          <cell r="O31">
            <v>4</v>
          </cell>
          <cell r="P31">
            <v>7645.95</v>
          </cell>
          <cell r="Q31">
            <v>0</v>
          </cell>
          <cell r="R31">
            <v>0</v>
          </cell>
          <cell r="S31">
            <v>0</v>
          </cell>
          <cell r="T31">
            <v>7645.95</v>
          </cell>
          <cell r="U31">
            <v>0</v>
          </cell>
          <cell r="V31">
            <v>7645.95</v>
          </cell>
          <cell r="W31">
            <v>0</v>
          </cell>
          <cell r="X31">
            <v>16</v>
          </cell>
          <cell r="Z31">
            <v>4</v>
          </cell>
          <cell r="AA31">
            <v>4</v>
          </cell>
          <cell r="AB31">
            <v>4</v>
          </cell>
          <cell r="AC31">
            <v>4</v>
          </cell>
        </row>
        <row r="32">
          <cell r="A32">
            <v>9</v>
          </cell>
          <cell r="B32">
            <v>11</v>
          </cell>
          <cell r="C32" t="str">
            <v>Indirect Material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e">
            <v>#N/A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 t="e">
            <v>#N/A</v>
          </cell>
          <cell r="Q32">
            <v>0</v>
          </cell>
          <cell r="R32">
            <v>0</v>
          </cell>
          <cell r="S32">
            <v>0</v>
          </cell>
          <cell r="T32" t="e">
            <v>#N/A</v>
          </cell>
          <cell r="U32">
            <v>0</v>
          </cell>
          <cell r="V32" t="e">
            <v>#N/A</v>
          </cell>
          <cell r="W32">
            <v>0</v>
          </cell>
          <cell r="X32">
            <v>0</v>
          </cell>
        </row>
        <row r="33">
          <cell r="A33">
            <v>10</v>
          </cell>
          <cell r="B33">
            <v>11</v>
          </cell>
          <cell r="C33" t="str">
            <v>Antirust Oil, Nucle Oil 103 ST5</v>
          </cell>
          <cell r="D33" t="str">
            <v>ST3</v>
          </cell>
          <cell r="E33">
            <v>2250</v>
          </cell>
          <cell r="F33">
            <v>1470</v>
          </cell>
          <cell r="G33">
            <v>630</v>
          </cell>
          <cell r="H33">
            <v>94104</v>
          </cell>
          <cell r="I33" t="str">
            <v>/liter</v>
          </cell>
          <cell r="J33">
            <v>0</v>
          </cell>
          <cell r="K33">
            <v>0</v>
          </cell>
          <cell r="L33">
            <v>0.20837249999999999</v>
          </cell>
          <cell r="M33">
            <v>0.20837249999999999</v>
          </cell>
          <cell r="N33">
            <v>0.20837249999999999</v>
          </cell>
          <cell r="O33">
            <v>0.20837249999999999</v>
          </cell>
          <cell r="P33">
            <v>19608.685739999997</v>
          </cell>
          <cell r="Q33">
            <v>0</v>
          </cell>
          <cell r="R33">
            <v>0</v>
          </cell>
          <cell r="S33">
            <v>0</v>
          </cell>
          <cell r="T33">
            <v>19608.685739999997</v>
          </cell>
          <cell r="U33">
            <v>0</v>
          </cell>
          <cell r="V33">
            <v>19608.685739999997</v>
          </cell>
          <cell r="W33">
            <v>0</v>
          </cell>
          <cell r="X33">
            <v>0.83348999999999995</v>
          </cell>
          <cell r="Z33">
            <v>0.20837249999999999</v>
          </cell>
          <cell r="AA33">
            <v>0.20837249999999999</v>
          </cell>
          <cell r="AB33">
            <v>0.20837249999999999</v>
          </cell>
          <cell r="AC33">
            <v>0.20837249999999999</v>
          </cell>
        </row>
        <row r="34">
          <cell r="A34" t="str">
            <v xml:space="preserve"> </v>
          </cell>
          <cell r="B34">
            <v>0</v>
          </cell>
          <cell r="C34" t="str">
            <v>TOTAL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e">
            <v>#N/A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 t="e">
            <v>#N/A</v>
          </cell>
          <cell r="Q34">
            <v>0</v>
          </cell>
          <cell r="R34">
            <v>0</v>
          </cell>
          <cell r="S34">
            <v>0</v>
          </cell>
          <cell r="T34" t="e">
            <v>#N/A</v>
          </cell>
          <cell r="U34">
            <v>0</v>
          </cell>
          <cell r="V34" t="e">
            <v>#N/A</v>
          </cell>
          <cell r="W34">
            <v>0</v>
          </cell>
          <cell r="X34">
            <v>0</v>
          </cell>
        </row>
        <row r="35">
          <cell r="H35" t="e">
            <v>#N/A</v>
          </cell>
          <cell r="I35">
            <v>0</v>
          </cell>
          <cell r="J35">
            <v>0</v>
          </cell>
          <cell r="K35">
            <v>0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 t="e">
            <v>#N/A</v>
          </cell>
          <cell r="Q35">
            <v>0</v>
          </cell>
          <cell r="R35">
            <v>0</v>
          </cell>
          <cell r="S35">
            <v>0</v>
          </cell>
          <cell r="T35" t="e">
            <v>#N/A</v>
          </cell>
          <cell r="U35">
            <v>0</v>
          </cell>
          <cell r="V35" t="e">
            <v>#N/A</v>
          </cell>
          <cell r="W35">
            <v>0</v>
          </cell>
          <cell r="X35">
            <v>4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</row>
        <row r="36">
          <cell r="A36">
            <v>1</v>
          </cell>
          <cell r="B36" t="str">
            <v>A7</v>
          </cell>
          <cell r="C36" t="str">
            <v>One Way Module</v>
          </cell>
          <cell r="D36" t="str">
            <v>S1</v>
          </cell>
          <cell r="E36">
            <v>2250</v>
          </cell>
          <cell r="F36">
            <v>1470</v>
          </cell>
          <cell r="G36">
            <v>730</v>
          </cell>
          <cell r="H36">
            <v>256382.81909999999</v>
          </cell>
          <cell r="I36" t="str">
            <v>/pcs</v>
          </cell>
          <cell r="J36">
            <v>485552</v>
          </cell>
          <cell r="K36">
            <v>0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256382.81909999999</v>
          </cell>
          <cell r="Q36">
            <v>0</v>
          </cell>
          <cell r="R36">
            <v>256382.81909999999</v>
          </cell>
          <cell r="S36">
            <v>485552</v>
          </cell>
          <cell r="T36">
            <v>256382.81909999999</v>
          </cell>
          <cell r="U36">
            <v>485552</v>
          </cell>
          <cell r="V36">
            <v>256382.81909999999</v>
          </cell>
          <cell r="W36">
            <v>485552</v>
          </cell>
          <cell r="X36">
            <v>4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</row>
        <row r="37">
          <cell r="A37">
            <v>2</v>
          </cell>
          <cell r="B37" t="str">
            <v>A7</v>
          </cell>
          <cell r="C37" t="str">
            <v>Wooden Module 1/3H (INNER)</v>
          </cell>
          <cell r="D37" t="str">
            <v>A7</v>
          </cell>
          <cell r="E37">
            <v>0</v>
          </cell>
          <cell r="F37">
            <v>0</v>
          </cell>
          <cell r="G37">
            <v>0</v>
          </cell>
          <cell r="H37">
            <v>163556.28090000001</v>
          </cell>
          <cell r="I37">
            <v>0</v>
          </cell>
          <cell r="J37">
            <v>0</v>
          </cell>
          <cell r="K37">
            <v>0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163556.28090000001</v>
          </cell>
          <cell r="Q37">
            <v>0</v>
          </cell>
          <cell r="R37">
            <v>163556.28090000001</v>
          </cell>
          <cell r="S37">
            <v>0</v>
          </cell>
          <cell r="T37">
            <v>163556.28090000001</v>
          </cell>
          <cell r="U37">
            <v>0</v>
          </cell>
          <cell r="V37">
            <v>163556.28090000001</v>
          </cell>
          <cell r="W37">
            <v>0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</row>
        <row r="38">
          <cell r="A38">
            <v>3</v>
          </cell>
          <cell r="B38" t="str">
            <v>A7</v>
          </cell>
          <cell r="C38" t="str">
            <v>Carton Sheet</v>
          </cell>
          <cell r="D38" t="str">
            <v>2J</v>
          </cell>
          <cell r="E38">
            <v>1400</v>
          </cell>
          <cell r="F38">
            <v>1100</v>
          </cell>
          <cell r="G38">
            <v>0</v>
          </cell>
          <cell r="H38">
            <v>0</v>
          </cell>
          <cell r="I38">
            <v>0</v>
          </cell>
          <cell r="J38">
            <v>6655.4756079854806</v>
          </cell>
          <cell r="K38">
            <v>0</v>
          </cell>
          <cell r="L38">
            <v>2</v>
          </cell>
          <cell r="M38">
            <v>2</v>
          </cell>
          <cell r="N38">
            <v>2</v>
          </cell>
          <cell r="O38">
            <v>2</v>
          </cell>
          <cell r="P38">
            <v>0</v>
          </cell>
          <cell r="Q38">
            <v>0</v>
          </cell>
          <cell r="R38">
            <v>0</v>
          </cell>
          <cell r="S38">
            <v>13310.951215970961</v>
          </cell>
          <cell r="T38">
            <v>0</v>
          </cell>
          <cell r="U38">
            <v>13310.951215970961</v>
          </cell>
          <cell r="V38">
            <v>0</v>
          </cell>
          <cell r="W38">
            <v>13310.951215970961</v>
          </cell>
          <cell r="Z38">
            <v>2</v>
          </cell>
          <cell r="AA38">
            <v>2</v>
          </cell>
          <cell r="AB38">
            <v>2</v>
          </cell>
          <cell r="AC38">
            <v>2</v>
          </cell>
        </row>
        <row r="39">
          <cell r="A39">
            <v>4</v>
          </cell>
          <cell r="B39" t="str">
            <v>A7</v>
          </cell>
          <cell r="C39" t="str">
            <v>Wire (dia 1,6 mm)</v>
          </cell>
          <cell r="D39" t="str">
            <v>6B</v>
          </cell>
          <cell r="E39">
            <v>750</v>
          </cell>
          <cell r="F39">
            <v>0</v>
          </cell>
          <cell r="G39">
            <v>0</v>
          </cell>
          <cell r="H39">
            <v>176.44499999999999</v>
          </cell>
          <cell r="I39" t="str">
            <v>/pcs</v>
          </cell>
          <cell r="J39">
            <v>175.14409494698634</v>
          </cell>
          <cell r="K39">
            <v>0</v>
          </cell>
          <cell r="L39">
            <v>9</v>
          </cell>
          <cell r="M39">
            <v>9</v>
          </cell>
          <cell r="N39">
            <v>9</v>
          </cell>
          <cell r="O39">
            <v>9</v>
          </cell>
          <cell r="P39">
            <v>1235.115</v>
          </cell>
          <cell r="Q39">
            <v>0</v>
          </cell>
          <cell r="R39">
            <v>1235.115</v>
          </cell>
          <cell r="S39">
            <v>1576.2968545228771</v>
          </cell>
          <cell r="T39">
            <v>1235.115</v>
          </cell>
          <cell r="U39">
            <v>1576.2968545228771</v>
          </cell>
          <cell r="V39">
            <v>1235.115</v>
          </cell>
          <cell r="W39">
            <v>1576.2968545228771</v>
          </cell>
          <cell r="X39">
            <v>36</v>
          </cell>
          <cell r="Z39">
            <v>9</v>
          </cell>
          <cell r="AA39">
            <v>9</v>
          </cell>
          <cell r="AB39">
            <v>9</v>
          </cell>
          <cell r="AC39">
            <v>9</v>
          </cell>
        </row>
        <row r="40">
          <cell r="A40">
            <v>5</v>
          </cell>
          <cell r="B40" t="str">
            <v>A7</v>
          </cell>
          <cell r="C40" t="str">
            <v>Wire (dia 1,6 mm)</v>
          </cell>
          <cell r="D40" t="str">
            <v>6C</v>
          </cell>
          <cell r="E40">
            <v>500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110.92459346642468</v>
          </cell>
          <cell r="K40">
            <v>0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0</v>
          </cell>
          <cell r="Q40">
            <v>0</v>
          </cell>
          <cell r="R40">
            <v>0</v>
          </cell>
          <cell r="S40">
            <v>110.92459346642468</v>
          </cell>
          <cell r="T40">
            <v>0</v>
          </cell>
          <cell r="U40">
            <v>110.92459346642468</v>
          </cell>
          <cell r="V40">
            <v>0</v>
          </cell>
          <cell r="W40">
            <v>110.92459346642468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</row>
        <row r="41">
          <cell r="A41">
            <v>6</v>
          </cell>
          <cell r="B41" t="str">
            <v>A7</v>
          </cell>
          <cell r="C41" t="str">
            <v xml:space="preserve">Steples </v>
          </cell>
          <cell r="D41" t="str">
            <v>N13</v>
          </cell>
          <cell r="E41">
            <v>0</v>
          </cell>
          <cell r="F41">
            <v>0</v>
          </cell>
          <cell r="G41">
            <v>0</v>
          </cell>
          <cell r="H41">
            <v>47.051999999999992</v>
          </cell>
          <cell r="I41" t="str">
            <v>/pcs</v>
          </cell>
          <cell r="J41">
            <v>46.705091985863021</v>
          </cell>
          <cell r="K41">
            <v>0</v>
          </cell>
          <cell r="L41">
            <v>40</v>
          </cell>
          <cell r="M41">
            <v>40</v>
          </cell>
          <cell r="N41">
            <v>40</v>
          </cell>
          <cell r="O41">
            <v>40</v>
          </cell>
          <cell r="P41">
            <v>1882.08</v>
          </cell>
          <cell r="Q41">
            <v>0</v>
          </cell>
          <cell r="R41">
            <v>1882.08</v>
          </cell>
          <cell r="S41">
            <v>1868.2036794345208</v>
          </cell>
          <cell r="T41">
            <v>1882.08</v>
          </cell>
          <cell r="U41">
            <v>1868.2036794345208</v>
          </cell>
          <cell r="V41">
            <v>1882.08</v>
          </cell>
          <cell r="W41">
            <v>1868.2036794345208</v>
          </cell>
          <cell r="X41">
            <v>160</v>
          </cell>
          <cell r="Z41">
            <v>40</v>
          </cell>
          <cell r="AA41">
            <v>40</v>
          </cell>
          <cell r="AB41">
            <v>40</v>
          </cell>
          <cell r="AC41">
            <v>40</v>
          </cell>
        </row>
        <row r="42">
          <cell r="A42">
            <v>7</v>
          </cell>
          <cell r="B42" t="str">
            <v>A7</v>
          </cell>
          <cell r="C42" t="str">
            <v xml:space="preserve">Nailer </v>
          </cell>
          <cell r="D42" t="str">
            <v>BK50</v>
          </cell>
          <cell r="E42">
            <v>0</v>
          </cell>
          <cell r="F42">
            <v>0</v>
          </cell>
          <cell r="G42">
            <v>0</v>
          </cell>
          <cell r="H42">
            <v>65.872799999999998</v>
          </cell>
          <cell r="I42" t="str">
            <v>/pcs</v>
          </cell>
          <cell r="J42">
            <v>65.387128780208229</v>
          </cell>
          <cell r="K42">
            <v>0</v>
          </cell>
          <cell r="L42">
            <v>100</v>
          </cell>
          <cell r="M42">
            <v>100</v>
          </cell>
          <cell r="N42">
            <v>100</v>
          </cell>
          <cell r="O42">
            <v>100</v>
          </cell>
          <cell r="P42">
            <v>6587.28</v>
          </cell>
          <cell r="Q42">
            <v>0</v>
          </cell>
          <cell r="R42">
            <v>6587.28</v>
          </cell>
          <cell r="S42">
            <v>6538.7128780208232</v>
          </cell>
          <cell r="T42">
            <v>6587.28</v>
          </cell>
          <cell r="U42">
            <v>6538.7128780208232</v>
          </cell>
          <cell r="V42">
            <v>6587.28</v>
          </cell>
          <cell r="W42">
            <v>6538.7128780208232</v>
          </cell>
          <cell r="X42">
            <v>400</v>
          </cell>
          <cell r="Z42">
            <v>100</v>
          </cell>
          <cell r="AA42">
            <v>100</v>
          </cell>
          <cell r="AB42">
            <v>100</v>
          </cell>
          <cell r="AC42">
            <v>100</v>
          </cell>
        </row>
        <row r="43">
          <cell r="A43">
            <v>8</v>
          </cell>
          <cell r="B43" t="str">
            <v>A7</v>
          </cell>
          <cell r="C43" t="str">
            <v>Indirect Material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6332</v>
          </cell>
          <cell r="I43">
            <v>0</v>
          </cell>
          <cell r="J43" t="e">
            <v>#N/A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8891</v>
          </cell>
          <cell r="Q43">
            <v>0</v>
          </cell>
          <cell r="R43">
            <v>8891</v>
          </cell>
          <cell r="S43">
            <v>8453.6263253414854</v>
          </cell>
          <cell r="T43">
            <v>8891</v>
          </cell>
          <cell r="U43">
            <v>8453.6263253414854</v>
          </cell>
          <cell r="V43">
            <v>8891</v>
          </cell>
          <cell r="W43">
            <v>8453.6263253414854</v>
          </cell>
          <cell r="X43">
            <v>0</v>
          </cell>
        </row>
        <row r="44">
          <cell r="A44">
            <v>9</v>
          </cell>
          <cell r="B44" t="str">
            <v>A7</v>
          </cell>
          <cell r="C44" t="str">
            <v>Antirust Oil, Nucle Oil 105 ST3</v>
          </cell>
          <cell r="D44" t="str">
            <v>ST3</v>
          </cell>
          <cell r="E44">
            <v>2250</v>
          </cell>
          <cell r="F44">
            <v>1470</v>
          </cell>
          <cell r="G44">
            <v>1460</v>
          </cell>
          <cell r="H44">
            <v>94104</v>
          </cell>
          <cell r="I44" t="str">
            <v>/liter</v>
          </cell>
          <cell r="J44">
            <v>93410.183971726045</v>
          </cell>
          <cell r="K44">
            <v>0</v>
          </cell>
          <cell r="L44">
            <v>0.48289500000000002</v>
          </cell>
          <cell r="M44">
            <v>0.48289500000000002</v>
          </cell>
          <cell r="N44">
            <v>0.48289500000000002</v>
          </cell>
          <cell r="O44">
            <v>0.48289500000000002</v>
          </cell>
          <cell r="P44">
            <v>45442.351079999993</v>
          </cell>
          <cell r="Q44">
            <v>0</v>
          </cell>
          <cell r="R44">
            <v>45442.351079999993</v>
          </cell>
          <cell r="S44">
            <v>45107.310789026647</v>
          </cell>
          <cell r="T44">
            <v>45442.351079999993</v>
          </cell>
          <cell r="U44">
            <v>45107.310789026647</v>
          </cell>
          <cell r="V44">
            <v>45442.351079999993</v>
          </cell>
          <cell r="W44">
            <v>45107.310789026647</v>
          </cell>
          <cell r="X44">
            <v>1.9315800000000001</v>
          </cell>
          <cell r="Z44">
            <v>0.48289500000000002</v>
          </cell>
          <cell r="AA44">
            <v>0.48289500000000002</v>
          </cell>
          <cell r="AB44">
            <v>0.48289500000000002</v>
          </cell>
          <cell r="AC44">
            <v>0.48289500000000002</v>
          </cell>
        </row>
        <row r="45">
          <cell r="A45" t="str">
            <v xml:space="preserve"> </v>
          </cell>
          <cell r="B45">
            <v>0</v>
          </cell>
          <cell r="C45" t="str">
            <v>TOTAL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487717.56008000002</v>
          </cell>
          <cell r="Q45">
            <v>0</v>
          </cell>
          <cell r="R45">
            <v>487717.56008000002</v>
          </cell>
          <cell r="S45">
            <v>562518.02633578377</v>
          </cell>
          <cell r="T45">
            <v>487717.56008000002</v>
          </cell>
          <cell r="U45">
            <v>562518.02633578377</v>
          </cell>
          <cell r="V45">
            <v>487717.56008000002</v>
          </cell>
          <cell r="W45">
            <v>562518.02633578377</v>
          </cell>
        </row>
        <row r="46">
          <cell r="H46" t="e">
            <v>#N/A</v>
          </cell>
          <cell r="I46">
            <v>0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 t="e">
            <v>#N/A</v>
          </cell>
          <cell r="Q46">
            <v>0</v>
          </cell>
          <cell r="R46" t="e">
            <v>#N/A</v>
          </cell>
          <cell r="S46">
            <v>0</v>
          </cell>
          <cell r="T46" t="e">
            <v>#N/A</v>
          </cell>
          <cell r="U46">
            <v>0</v>
          </cell>
          <cell r="V46" t="e">
            <v>#N/A</v>
          </cell>
          <cell r="W46">
            <v>0</v>
          </cell>
          <cell r="X46">
            <v>4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</row>
        <row r="47">
          <cell r="A47">
            <v>1</v>
          </cell>
          <cell r="B47" t="str">
            <v>A1</v>
          </cell>
          <cell r="C47" t="str">
            <v>Returnable Rack 2B</v>
          </cell>
          <cell r="D47" t="str">
            <v>T2B</v>
          </cell>
          <cell r="E47">
            <v>2250</v>
          </cell>
          <cell r="F47">
            <v>1470</v>
          </cell>
          <cell r="G47">
            <v>1460</v>
          </cell>
          <cell r="H47">
            <v>269838.5148</v>
          </cell>
          <cell r="I47" t="str">
            <v>/Unit</v>
          </cell>
          <cell r="J47">
            <v>338638</v>
          </cell>
          <cell r="K47">
            <v>0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269838.5148</v>
          </cell>
          <cell r="Q47">
            <v>0</v>
          </cell>
          <cell r="R47">
            <v>269838.5148</v>
          </cell>
          <cell r="S47">
            <v>338638</v>
          </cell>
          <cell r="T47">
            <v>269838.5148</v>
          </cell>
          <cell r="U47">
            <v>338638</v>
          </cell>
          <cell r="V47">
            <v>269838.5148</v>
          </cell>
          <cell r="W47">
            <v>338638</v>
          </cell>
          <cell r="X47">
            <v>4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</row>
        <row r="48">
          <cell r="A48">
            <v>2</v>
          </cell>
          <cell r="B48" t="str">
            <v>A1</v>
          </cell>
          <cell r="C48" t="str">
            <v xml:space="preserve">Wooden Inner </v>
          </cell>
          <cell r="D48" t="str">
            <v>A1</v>
          </cell>
          <cell r="E48">
            <v>0</v>
          </cell>
          <cell r="F48">
            <v>0</v>
          </cell>
          <cell r="G48">
            <v>0</v>
          </cell>
          <cell r="H48">
            <v>305372.18520000001</v>
          </cell>
          <cell r="I48" t="str">
            <v>/Unit</v>
          </cell>
          <cell r="J48">
            <v>0</v>
          </cell>
          <cell r="K48">
            <v>0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305372.18520000001</v>
          </cell>
          <cell r="Q48">
            <v>0</v>
          </cell>
          <cell r="R48">
            <v>305372.18520000001</v>
          </cell>
          <cell r="S48">
            <v>0</v>
          </cell>
          <cell r="T48">
            <v>305372.18520000001</v>
          </cell>
          <cell r="U48">
            <v>0</v>
          </cell>
          <cell r="V48">
            <v>305372.18520000001</v>
          </cell>
          <cell r="W48">
            <v>0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</row>
        <row r="49">
          <cell r="A49">
            <v>3</v>
          </cell>
          <cell r="B49" t="str">
            <v>A1</v>
          </cell>
          <cell r="C49" t="str">
            <v>Carton Sheet</v>
          </cell>
          <cell r="D49" t="str">
            <v>2J</v>
          </cell>
          <cell r="E49">
            <v>1400</v>
          </cell>
          <cell r="F49">
            <v>1100</v>
          </cell>
          <cell r="G49">
            <v>0</v>
          </cell>
          <cell r="H49">
            <v>0</v>
          </cell>
          <cell r="I49" t="str">
            <v>/pcs</v>
          </cell>
          <cell r="J49">
            <v>6655.4756079854806</v>
          </cell>
          <cell r="K49">
            <v>0</v>
          </cell>
          <cell r="L49">
            <v>2</v>
          </cell>
          <cell r="M49">
            <v>2</v>
          </cell>
          <cell r="N49">
            <v>2</v>
          </cell>
          <cell r="O49">
            <v>2</v>
          </cell>
          <cell r="P49">
            <v>0</v>
          </cell>
          <cell r="Q49">
            <v>0</v>
          </cell>
          <cell r="R49">
            <v>0</v>
          </cell>
          <cell r="S49">
            <v>13310.951215970961</v>
          </cell>
          <cell r="T49">
            <v>0</v>
          </cell>
          <cell r="U49">
            <v>13310.951215970961</v>
          </cell>
          <cell r="V49">
            <v>0</v>
          </cell>
          <cell r="W49">
            <v>13310.951215970961</v>
          </cell>
          <cell r="Z49">
            <v>2</v>
          </cell>
          <cell r="AA49">
            <v>2</v>
          </cell>
          <cell r="AB49">
            <v>2</v>
          </cell>
          <cell r="AC49">
            <v>2</v>
          </cell>
        </row>
        <row r="50">
          <cell r="A50">
            <v>4</v>
          </cell>
          <cell r="B50" t="str">
            <v>A1</v>
          </cell>
          <cell r="C50" t="str">
            <v>Carton Sheet</v>
          </cell>
          <cell r="D50" t="str">
            <v>2H</v>
          </cell>
          <cell r="E50">
            <v>910</v>
          </cell>
          <cell r="F50">
            <v>250</v>
          </cell>
          <cell r="G50">
            <v>0</v>
          </cell>
          <cell r="H50">
            <v>0</v>
          </cell>
          <cell r="I50" t="str">
            <v>/pcs</v>
          </cell>
          <cell r="J50">
            <v>934.10183971726042</v>
          </cell>
          <cell r="K50">
            <v>0</v>
          </cell>
          <cell r="L50">
            <v>4</v>
          </cell>
          <cell r="M50">
            <v>4</v>
          </cell>
          <cell r="N50">
            <v>4</v>
          </cell>
          <cell r="O50">
            <v>4</v>
          </cell>
          <cell r="P50">
            <v>0</v>
          </cell>
          <cell r="Q50">
            <v>0</v>
          </cell>
          <cell r="R50">
            <v>0</v>
          </cell>
          <cell r="S50">
            <v>3736.4073588690417</v>
          </cell>
          <cell r="T50">
            <v>0</v>
          </cell>
          <cell r="U50">
            <v>3736.4073588690417</v>
          </cell>
          <cell r="V50">
            <v>0</v>
          </cell>
          <cell r="W50">
            <v>3736.4073588690417</v>
          </cell>
          <cell r="Z50">
            <v>4</v>
          </cell>
          <cell r="AA50">
            <v>4</v>
          </cell>
          <cell r="AB50">
            <v>4</v>
          </cell>
          <cell r="AC50">
            <v>4</v>
          </cell>
        </row>
        <row r="51">
          <cell r="A51">
            <v>5</v>
          </cell>
          <cell r="B51" t="str">
            <v>A1</v>
          </cell>
          <cell r="C51" t="str">
            <v>Carton Sheet</v>
          </cell>
          <cell r="D51" t="str">
            <v>2C</v>
          </cell>
          <cell r="E51">
            <v>520</v>
          </cell>
          <cell r="F51">
            <v>150</v>
          </cell>
          <cell r="G51">
            <v>0</v>
          </cell>
          <cell r="H51">
            <v>0</v>
          </cell>
          <cell r="I51" t="str">
            <v>/pcs</v>
          </cell>
          <cell r="J51">
            <v>338.61191689750689</v>
          </cell>
          <cell r="K51">
            <v>0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0</v>
          </cell>
          <cell r="Q51">
            <v>0</v>
          </cell>
          <cell r="R51">
            <v>0</v>
          </cell>
          <cell r="S51">
            <v>338.61191689750689</v>
          </cell>
          <cell r="T51">
            <v>0</v>
          </cell>
          <cell r="U51">
            <v>338.61191689750689</v>
          </cell>
          <cell r="V51">
            <v>0</v>
          </cell>
          <cell r="W51">
            <v>338.61191689750689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</row>
        <row r="52">
          <cell r="A52">
            <v>6</v>
          </cell>
          <cell r="B52" t="str">
            <v>A1</v>
          </cell>
          <cell r="C52" t="str">
            <v>Plastic Bag</v>
          </cell>
          <cell r="D52" t="str">
            <v>3B</v>
          </cell>
          <cell r="E52">
            <v>450</v>
          </cell>
          <cell r="F52">
            <v>300</v>
          </cell>
          <cell r="G52">
            <v>0.05</v>
          </cell>
          <cell r="H52">
            <v>0</v>
          </cell>
          <cell r="I52" t="str">
            <v>/pcs</v>
          </cell>
          <cell r="J52">
            <v>254.13467725799998</v>
          </cell>
          <cell r="K52">
            <v>0</v>
          </cell>
          <cell r="L52">
            <v>2</v>
          </cell>
          <cell r="M52">
            <v>2</v>
          </cell>
          <cell r="N52">
            <v>2</v>
          </cell>
          <cell r="O52">
            <v>2</v>
          </cell>
          <cell r="P52">
            <v>0</v>
          </cell>
          <cell r="Q52">
            <v>0</v>
          </cell>
          <cell r="R52">
            <v>0</v>
          </cell>
          <cell r="S52">
            <v>508.26935451599996</v>
          </cell>
          <cell r="T52">
            <v>0</v>
          </cell>
          <cell r="U52">
            <v>508.26935451599996</v>
          </cell>
          <cell r="V52">
            <v>0</v>
          </cell>
          <cell r="W52">
            <v>508.26935451599996</v>
          </cell>
          <cell r="Z52">
            <v>2</v>
          </cell>
          <cell r="AA52">
            <v>2</v>
          </cell>
          <cell r="AB52">
            <v>2</v>
          </cell>
          <cell r="AC52">
            <v>2</v>
          </cell>
        </row>
        <row r="53">
          <cell r="A53">
            <v>7</v>
          </cell>
          <cell r="B53" t="str">
            <v>A1</v>
          </cell>
          <cell r="C53" t="str">
            <v>Plastic Sheet</v>
          </cell>
          <cell r="D53" t="str">
            <v>5A</v>
          </cell>
          <cell r="E53">
            <v>600</v>
          </cell>
          <cell r="F53">
            <v>530</v>
          </cell>
          <cell r="G53">
            <v>0.05</v>
          </cell>
          <cell r="H53">
            <v>0</v>
          </cell>
          <cell r="I53" t="str">
            <v>/pcs</v>
          </cell>
          <cell r="J53">
            <v>598.6283508744001</v>
          </cell>
          <cell r="K53">
            <v>0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0</v>
          </cell>
          <cell r="Q53">
            <v>0</v>
          </cell>
          <cell r="R53">
            <v>0</v>
          </cell>
          <cell r="S53">
            <v>598.6283508744001</v>
          </cell>
          <cell r="T53">
            <v>0</v>
          </cell>
          <cell r="U53">
            <v>598.6283508744001</v>
          </cell>
          <cell r="V53">
            <v>0</v>
          </cell>
          <cell r="W53">
            <v>598.6283508744001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</row>
        <row r="54">
          <cell r="A54">
            <v>8</v>
          </cell>
          <cell r="B54" t="str">
            <v>A1</v>
          </cell>
          <cell r="C54" t="str">
            <v>Wire (dia 1,6 mm)</v>
          </cell>
          <cell r="D54" t="str">
            <v>6C</v>
          </cell>
          <cell r="E54">
            <v>500</v>
          </cell>
          <cell r="F54">
            <v>0</v>
          </cell>
          <cell r="G54">
            <v>0</v>
          </cell>
          <cell r="H54">
            <v>111.74849999999999</v>
          </cell>
          <cell r="I54" t="str">
            <v>/pcs</v>
          </cell>
          <cell r="J54">
            <v>110.92459346642468</v>
          </cell>
          <cell r="K54">
            <v>0</v>
          </cell>
          <cell r="L54">
            <v>18</v>
          </cell>
          <cell r="M54">
            <v>18</v>
          </cell>
          <cell r="N54">
            <v>18</v>
          </cell>
          <cell r="O54">
            <v>18</v>
          </cell>
          <cell r="P54">
            <v>558.74249999999995</v>
          </cell>
          <cell r="Q54">
            <v>0</v>
          </cell>
          <cell r="R54">
            <v>558.74249999999995</v>
          </cell>
          <cell r="S54">
            <v>1996.6426823956442</v>
          </cell>
          <cell r="T54">
            <v>558.74249999999995</v>
          </cell>
          <cell r="U54">
            <v>1996.6426823956442</v>
          </cell>
          <cell r="V54">
            <v>1229.2334999999998</v>
          </cell>
          <cell r="W54">
            <v>1996.6426823956442</v>
          </cell>
          <cell r="X54">
            <v>72</v>
          </cell>
          <cell r="Z54">
            <v>18</v>
          </cell>
          <cell r="AA54">
            <v>18</v>
          </cell>
          <cell r="AB54">
            <v>18</v>
          </cell>
          <cell r="AC54">
            <v>18</v>
          </cell>
        </row>
        <row r="55">
          <cell r="A55">
            <v>9</v>
          </cell>
          <cell r="B55" t="str">
            <v>A1</v>
          </cell>
          <cell r="C55" t="str">
            <v>Wire (dia 1,6 mm)</v>
          </cell>
          <cell r="D55" t="str">
            <v>6B</v>
          </cell>
          <cell r="E55">
            <v>750</v>
          </cell>
          <cell r="F55">
            <v>0</v>
          </cell>
          <cell r="G55">
            <v>0</v>
          </cell>
          <cell r="H55">
            <v>176.44499999999999</v>
          </cell>
          <cell r="I55" t="str">
            <v>/pcs</v>
          </cell>
          <cell r="J55">
            <v>175.14409494698634</v>
          </cell>
          <cell r="K55">
            <v>0</v>
          </cell>
          <cell r="L55">
            <v>7</v>
          </cell>
          <cell r="M55">
            <v>7</v>
          </cell>
          <cell r="N55">
            <v>7</v>
          </cell>
          <cell r="O55">
            <v>7</v>
          </cell>
          <cell r="P55">
            <v>2470.23</v>
          </cell>
          <cell r="Q55">
            <v>0</v>
          </cell>
          <cell r="R55">
            <v>2999.5650000000001</v>
          </cell>
          <cell r="S55">
            <v>1226.0086646289044</v>
          </cell>
          <cell r="T55">
            <v>2999.5650000000001</v>
          </cell>
          <cell r="U55">
            <v>1226.0086646289044</v>
          </cell>
          <cell r="V55">
            <v>2999.5650000000001</v>
          </cell>
          <cell r="W55">
            <v>1226.0086646289044</v>
          </cell>
          <cell r="X55">
            <v>28</v>
          </cell>
          <cell r="Z55">
            <v>7</v>
          </cell>
          <cell r="AA55">
            <v>7</v>
          </cell>
          <cell r="AB55">
            <v>7</v>
          </cell>
          <cell r="AC55">
            <v>7</v>
          </cell>
        </row>
        <row r="56">
          <cell r="A56">
            <v>10</v>
          </cell>
          <cell r="B56" t="str">
            <v>A1</v>
          </cell>
          <cell r="C56" t="str">
            <v>Wire (dia 1,6 mm)</v>
          </cell>
          <cell r="D56" t="str">
            <v>6A</v>
          </cell>
          <cell r="E56">
            <v>900</v>
          </cell>
          <cell r="F56">
            <v>0</v>
          </cell>
          <cell r="G56">
            <v>0</v>
          </cell>
          <cell r="H56">
            <v>205.85249999999999</v>
          </cell>
          <cell r="I56" t="str">
            <v>/pcs</v>
          </cell>
          <cell r="J56">
            <v>204.33477743815072</v>
          </cell>
          <cell r="K56">
            <v>0</v>
          </cell>
          <cell r="L56">
            <v>2</v>
          </cell>
          <cell r="M56">
            <v>3</v>
          </cell>
          <cell r="N56">
            <v>3</v>
          </cell>
          <cell r="O56">
            <v>3</v>
          </cell>
          <cell r="P56">
            <v>411.70499999999998</v>
          </cell>
          <cell r="Q56">
            <v>0</v>
          </cell>
          <cell r="R56">
            <v>205.85249999999999</v>
          </cell>
          <cell r="S56">
            <v>408.66955487630145</v>
          </cell>
          <cell r="T56">
            <v>205.85249999999999</v>
          </cell>
          <cell r="U56">
            <v>613.0043323144522</v>
          </cell>
          <cell r="V56">
            <v>205.85249999999999</v>
          </cell>
          <cell r="W56">
            <v>613.0043323144522</v>
          </cell>
          <cell r="X56">
            <v>11</v>
          </cell>
          <cell r="Z56">
            <v>2</v>
          </cell>
          <cell r="AA56">
            <v>3</v>
          </cell>
          <cell r="AB56">
            <v>3</v>
          </cell>
          <cell r="AC56">
            <v>3</v>
          </cell>
        </row>
        <row r="57">
          <cell r="A57">
            <v>11</v>
          </cell>
          <cell r="B57" t="str">
            <v>A1</v>
          </cell>
          <cell r="C57" t="str">
            <v>Wire (dia 1,2 mm)</v>
          </cell>
          <cell r="D57" t="str">
            <v>6E</v>
          </cell>
          <cell r="E57">
            <v>300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32.10975074028083</v>
          </cell>
          <cell r="K57">
            <v>0</v>
          </cell>
          <cell r="L57">
            <v>5</v>
          </cell>
          <cell r="M57">
            <v>6</v>
          </cell>
          <cell r="N57">
            <v>6</v>
          </cell>
          <cell r="O57">
            <v>5</v>
          </cell>
          <cell r="P57">
            <v>0</v>
          </cell>
          <cell r="Q57">
            <v>0</v>
          </cell>
          <cell r="R57">
            <v>0</v>
          </cell>
          <cell r="S57">
            <v>160.54875370140417</v>
          </cell>
          <cell r="T57">
            <v>0</v>
          </cell>
          <cell r="U57">
            <v>192.65850444168498</v>
          </cell>
          <cell r="V57">
            <v>0</v>
          </cell>
          <cell r="W57">
            <v>160.54875370140417</v>
          </cell>
          <cell r="Z57">
            <v>5</v>
          </cell>
          <cell r="AA57">
            <v>6</v>
          </cell>
          <cell r="AB57">
            <v>6</v>
          </cell>
          <cell r="AC57">
            <v>5</v>
          </cell>
        </row>
        <row r="58">
          <cell r="A58">
            <v>12</v>
          </cell>
          <cell r="B58" t="str">
            <v>A1</v>
          </cell>
          <cell r="C58" t="str">
            <v xml:space="preserve">Steples </v>
          </cell>
          <cell r="D58" t="str">
            <v>N13</v>
          </cell>
          <cell r="E58">
            <v>0</v>
          </cell>
          <cell r="F58">
            <v>0</v>
          </cell>
          <cell r="G58">
            <v>0</v>
          </cell>
          <cell r="H58">
            <v>47.051999999999992</v>
          </cell>
          <cell r="I58" t="str">
            <v>/pcs</v>
          </cell>
          <cell r="J58">
            <v>46.705091985863021</v>
          </cell>
          <cell r="K58">
            <v>0</v>
          </cell>
          <cell r="L58">
            <v>40</v>
          </cell>
          <cell r="M58">
            <v>40</v>
          </cell>
          <cell r="N58">
            <v>40</v>
          </cell>
          <cell r="O58">
            <v>40</v>
          </cell>
          <cell r="P58">
            <v>1882.08</v>
          </cell>
          <cell r="Q58">
            <v>0</v>
          </cell>
          <cell r="R58">
            <v>1882.08</v>
          </cell>
          <cell r="S58">
            <v>1868.2036794345208</v>
          </cell>
          <cell r="T58">
            <v>1882.08</v>
          </cell>
          <cell r="U58">
            <v>1868.2036794345208</v>
          </cell>
          <cell r="V58">
            <v>1882.08</v>
          </cell>
          <cell r="W58">
            <v>1868.2036794345208</v>
          </cell>
          <cell r="X58">
            <v>160</v>
          </cell>
          <cell r="Z58">
            <v>40</v>
          </cell>
          <cell r="AA58">
            <v>40</v>
          </cell>
          <cell r="AB58">
            <v>40</v>
          </cell>
          <cell r="AC58">
            <v>40</v>
          </cell>
        </row>
        <row r="59">
          <cell r="A59">
            <v>13</v>
          </cell>
          <cell r="B59" t="str">
            <v>A1</v>
          </cell>
          <cell r="C59" t="str">
            <v xml:space="preserve">Nailer </v>
          </cell>
          <cell r="D59" t="str">
            <v>BK50</v>
          </cell>
          <cell r="E59">
            <v>0</v>
          </cell>
          <cell r="F59">
            <v>0</v>
          </cell>
          <cell r="G59">
            <v>0</v>
          </cell>
          <cell r="H59">
            <v>65.872799999999998</v>
          </cell>
          <cell r="I59" t="str">
            <v>/pcs</v>
          </cell>
          <cell r="J59">
            <v>65.387128780208229</v>
          </cell>
          <cell r="K59">
            <v>0</v>
          </cell>
          <cell r="L59">
            <v>100</v>
          </cell>
          <cell r="M59">
            <v>100</v>
          </cell>
          <cell r="N59">
            <v>100</v>
          </cell>
          <cell r="O59">
            <v>100</v>
          </cell>
          <cell r="P59">
            <v>6587.28</v>
          </cell>
          <cell r="Q59">
            <v>0</v>
          </cell>
          <cell r="R59">
            <v>6587.28</v>
          </cell>
          <cell r="S59">
            <v>6538.7128780208232</v>
          </cell>
          <cell r="T59">
            <v>6587.28</v>
          </cell>
          <cell r="U59">
            <v>6538.7128780208232</v>
          </cell>
          <cell r="V59">
            <v>6587.28</v>
          </cell>
          <cell r="W59">
            <v>6538.7128780208232</v>
          </cell>
          <cell r="X59">
            <v>400</v>
          </cell>
          <cell r="Z59">
            <v>100</v>
          </cell>
          <cell r="AA59">
            <v>100</v>
          </cell>
          <cell r="AB59">
            <v>100</v>
          </cell>
          <cell r="AC59">
            <v>100</v>
          </cell>
        </row>
        <row r="60">
          <cell r="A60">
            <v>14</v>
          </cell>
          <cell r="B60" t="str">
            <v>A1</v>
          </cell>
          <cell r="C60" t="str">
            <v>Opp Tape</v>
          </cell>
          <cell r="D60" t="str">
            <v>TC5</v>
          </cell>
          <cell r="E60">
            <v>0</v>
          </cell>
          <cell r="F60">
            <v>0</v>
          </cell>
          <cell r="G60">
            <v>0</v>
          </cell>
          <cell r="H60">
            <v>4822.83</v>
          </cell>
          <cell r="I60" t="str">
            <v>/rol</v>
          </cell>
          <cell r="J60">
            <v>4787.2719285509593</v>
          </cell>
          <cell r="K60">
            <v>0</v>
          </cell>
          <cell r="L60">
            <v>2.544</v>
          </cell>
          <cell r="M60">
            <v>2.544</v>
          </cell>
          <cell r="N60">
            <v>2.544</v>
          </cell>
          <cell r="O60">
            <v>2.544</v>
          </cell>
          <cell r="P60">
            <v>136.32532800000001</v>
          </cell>
          <cell r="Q60">
            <v>0</v>
          </cell>
          <cell r="R60">
            <v>136.32532800000001</v>
          </cell>
          <cell r="S60">
            <v>12178.81978623364</v>
          </cell>
          <cell r="T60">
            <v>136.32532800000001</v>
          </cell>
          <cell r="U60">
            <v>12178.81978623364</v>
          </cell>
          <cell r="V60">
            <v>136.32532800000001</v>
          </cell>
          <cell r="W60">
            <v>12178.81978623364</v>
          </cell>
          <cell r="X60">
            <v>10.176</v>
          </cell>
          <cell r="Z60">
            <v>2.544</v>
          </cell>
          <cell r="AA60">
            <v>2.544</v>
          </cell>
          <cell r="AB60">
            <v>2.544</v>
          </cell>
          <cell r="AC60">
            <v>2.544</v>
          </cell>
        </row>
        <row r="61">
          <cell r="A61">
            <v>15</v>
          </cell>
          <cell r="B61" t="str">
            <v>A1</v>
          </cell>
          <cell r="C61" t="str">
            <v>Indirect Material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 t="e">
            <v>#N/A</v>
          </cell>
          <cell r="I61">
            <v>0</v>
          </cell>
          <cell r="J61" t="e">
            <v>#N/A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11796</v>
          </cell>
          <cell r="Q61">
            <v>0</v>
          </cell>
          <cell r="R61">
            <v>11796</v>
          </cell>
          <cell r="S61">
            <v>11215.721081287611</v>
          </cell>
          <cell r="T61">
            <v>11796</v>
          </cell>
          <cell r="U61">
            <v>11215.721081287611</v>
          </cell>
          <cell r="V61">
            <v>11796</v>
          </cell>
          <cell r="W61">
            <v>11215.721081287611</v>
          </cell>
          <cell r="X61">
            <v>0</v>
          </cell>
        </row>
        <row r="62">
          <cell r="A62">
            <v>16</v>
          </cell>
          <cell r="B62" t="str">
            <v>A1</v>
          </cell>
          <cell r="C62" t="str">
            <v>Foam Urethan</v>
          </cell>
          <cell r="D62" t="str">
            <v>13-MA</v>
          </cell>
          <cell r="E62">
            <v>2250</v>
          </cell>
          <cell r="F62">
            <v>1470</v>
          </cell>
          <cell r="G62">
            <v>1460</v>
          </cell>
          <cell r="H62">
            <v>31050</v>
          </cell>
          <cell r="I62" t="str">
            <v>/set</v>
          </cell>
          <cell r="J62" t="e">
            <v>#N/A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 t="e">
            <v>#N/A</v>
          </cell>
          <cell r="T62">
            <v>0</v>
          </cell>
          <cell r="U62" t="e">
            <v>#N/A</v>
          </cell>
          <cell r="V62">
            <v>0</v>
          </cell>
          <cell r="W62" t="e">
            <v>#N/A</v>
          </cell>
          <cell r="X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</row>
        <row r="63">
          <cell r="A63">
            <v>17</v>
          </cell>
          <cell r="B63" t="str">
            <v>A1</v>
          </cell>
          <cell r="C63" t="str">
            <v>Foam Sheet</v>
          </cell>
          <cell r="D63" t="str">
            <v>1F</v>
          </cell>
          <cell r="E63">
            <v>900</v>
          </cell>
          <cell r="F63">
            <v>150</v>
          </cell>
          <cell r="G63">
            <v>0.4</v>
          </cell>
          <cell r="H63">
            <v>690</v>
          </cell>
          <cell r="I63" t="str">
            <v>/pcs</v>
          </cell>
          <cell r="J63">
            <v>700.57637978794537</v>
          </cell>
          <cell r="K63">
            <v>0</v>
          </cell>
          <cell r="L63">
            <v>16</v>
          </cell>
          <cell r="M63">
            <v>16</v>
          </cell>
          <cell r="N63">
            <v>16</v>
          </cell>
          <cell r="O63">
            <v>16</v>
          </cell>
          <cell r="P63">
            <v>2760</v>
          </cell>
          <cell r="Q63">
            <v>0</v>
          </cell>
          <cell r="R63">
            <v>2760</v>
          </cell>
          <cell r="S63">
            <v>11209.222076607126</v>
          </cell>
          <cell r="T63">
            <v>2760</v>
          </cell>
          <cell r="U63">
            <v>11209.222076607126</v>
          </cell>
          <cell r="V63">
            <v>2760</v>
          </cell>
          <cell r="W63">
            <v>11209.222076607126</v>
          </cell>
          <cell r="X63">
            <v>64</v>
          </cell>
          <cell r="Z63">
            <v>16</v>
          </cell>
          <cell r="AA63">
            <v>16</v>
          </cell>
          <cell r="AB63">
            <v>16</v>
          </cell>
          <cell r="AC63">
            <v>16</v>
          </cell>
        </row>
        <row r="64">
          <cell r="A64">
            <v>18</v>
          </cell>
          <cell r="B64" t="str">
            <v>A1</v>
          </cell>
          <cell r="C64" t="str">
            <v>Carton Box</v>
          </cell>
          <cell r="D64" t="str">
            <v>T3CS</v>
          </cell>
          <cell r="E64">
            <v>920</v>
          </cell>
          <cell r="F64">
            <v>270</v>
          </cell>
          <cell r="G64">
            <v>190</v>
          </cell>
          <cell r="H64">
            <v>18150.308999999997</v>
          </cell>
          <cell r="I64" t="str">
            <v>/pcs</v>
          </cell>
          <cell r="J64" t="e">
            <v>#N/A</v>
          </cell>
          <cell r="K64">
            <v>0</v>
          </cell>
          <cell r="L64">
            <v>2</v>
          </cell>
          <cell r="M64">
            <v>2</v>
          </cell>
          <cell r="N64">
            <v>2</v>
          </cell>
          <cell r="O64">
            <v>2</v>
          </cell>
          <cell r="P64">
            <v>18150.308999999997</v>
          </cell>
          <cell r="Q64">
            <v>0</v>
          </cell>
          <cell r="R64">
            <v>18150.308999999997</v>
          </cell>
          <cell r="S64" t="e">
            <v>#N/A</v>
          </cell>
          <cell r="T64">
            <v>18150.308999999997</v>
          </cell>
          <cell r="U64" t="e">
            <v>#N/A</v>
          </cell>
          <cell r="V64">
            <v>18150.308999999997</v>
          </cell>
          <cell r="W64" t="e">
            <v>#N/A</v>
          </cell>
          <cell r="X64">
            <v>8</v>
          </cell>
          <cell r="Z64">
            <v>2</v>
          </cell>
          <cell r="AA64">
            <v>2</v>
          </cell>
          <cell r="AB64">
            <v>2</v>
          </cell>
          <cell r="AC64">
            <v>2</v>
          </cell>
        </row>
        <row r="65">
          <cell r="A65">
            <v>19</v>
          </cell>
          <cell r="B65" t="str">
            <v>A1</v>
          </cell>
          <cell r="C65" t="str">
            <v>Carton Box</v>
          </cell>
          <cell r="D65" t="str">
            <v>X3CD</v>
          </cell>
          <cell r="E65">
            <v>1400</v>
          </cell>
          <cell r="F65">
            <v>370</v>
          </cell>
          <cell r="G65">
            <v>220</v>
          </cell>
          <cell r="H65">
            <v>23890.652999999998</v>
          </cell>
          <cell r="I65" t="str">
            <v>/pcs</v>
          </cell>
          <cell r="J65" t="e">
            <v>#N/A</v>
          </cell>
          <cell r="K65">
            <v>0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23890.652999999998</v>
          </cell>
          <cell r="Q65">
            <v>0</v>
          </cell>
          <cell r="R65">
            <v>23890.652999999998</v>
          </cell>
          <cell r="S65" t="e">
            <v>#N/A</v>
          </cell>
          <cell r="T65">
            <v>23890.652999999998</v>
          </cell>
          <cell r="U65" t="e">
            <v>#N/A</v>
          </cell>
          <cell r="V65">
            <v>23890.652999999998</v>
          </cell>
          <cell r="W65" t="e">
            <v>#N/A</v>
          </cell>
          <cell r="X65">
            <v>4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</row>
        <row r="66">
          <cell r="A66">
            <v>20</v>
          </cell>
          <cell r="B66" t="str">
            <v>A1</v>
          </cell>
          <cell r="C66" t="str">
            <v>Carton Box</v>
          </cell>
          <cell r="D66" t="str">
            <v>A3CS</v>
          </cell>
          <cell r="E66">
            <v>360</v>
          </cell>
          <cell r="F66">
            <v>240</v>
          </cell>
          <cell r="G66">
            <v>240</v>
          </cell>
          <cell r="H66">
            <v>0</v>
          </cell>
          <cell r="I66">
            <v>0</v>
          </cell>
          <cell r="J66" t="e">
            <v>#N/A</v>
          </cell>
          <cell r="K66">
            <v>0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0</v>
          </cell>
          <cell r="Q66">
            <v>0</v>
          </cell>
          <cell r="R66">
            <v>0</v>
          </cell>
          <cell r="S66" t="e">
            <v>#N/A</v>
          </cell>
          <cell r="T66">
            <v>0</v>
          </cell>
          <cell r="U66" t="e">
            <v>#N/A</v>
          </cell>
          <cell r="V66">
            <v>0</v>
          </cell>
          <cell r="W66" t="e">
            <v>#N/A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</row>
        <row r="67">
          <cell r="A67">
            <v>21</v>
          </cell>
          <cell r="B67" t="str">
            <v>A1</v>
          </cell>
          <cell r="C67" t="str">
            <v>Karung Goni 700 Dimer</v>
          </cell>
          <cell r="D67" t="str">
            <v>7A</v>
          </cell>
          <cell r="E67">
            <v>850</v>
          </cell>
          <cell r="F67">
            <v>600</v>
          </cell>
          <cell r="G67">
            <v>0</v>
          </cell>
          <cell r="H67">
            <v>1911.4874999999997</v>
          </cell>
          <cell r="I67" t="str">
            <v>/pcs</v>
          </cell>
          <cell r="J67">
            <v>1897.3943619256852</v>
          </cell>
          <cell r="K67">
            <v>0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13380.412499999999</v>
          </cell>
          <cell r="Q67">
            <v>0</v>
          </cell>
          <cell r="R67">
            <v>13380.412499999999</v>
          </cell>
          <cell r="S67">
            <v>1897.3943619256852</v>
          </cell>
          <cell r="T67">
            <v>13380.412499999999</v>
          </cell>
          <cell r="U67">
            <v>1897.3943619256852</v>
          </cell>
          <cell r="V67">
            <v>13380.412499999999</v>
          </cell>
          <cell r="W67">
            <v>1897.3943619256852</v>
          </cell>
          <cell r="X67">
            <v>4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</row>
        <row r="68">
          <cell r="A68">
            <v>22</v>
          </cell>
          <cell r="B68" t="str">
            <v>A1</v>
          </cell>
          <cell r="C68" t="str">
            <v>Antirust Oil, Nucle Oil 105 ST3</v>
          </cell>
          <cell r="D68" t="str">
            <v>ST3</v>
          </cell>
          <cell r="E68">
            <v>2250</v>
          </cell>
          <cell r="F68">
            <v>1470</v>
          </cell>
          <cell r="G68">
            <v>1460</v>
          </cell>
          <cell r="H68">
            <v>94104</v>
          </cell>
          <cell r="I68" t="str">
            <v>/liter</v>
          </cell>
          <cell r="J68">
            <v>93410.183971726045</v>
          </cell>
          <cell r="K68">
            <v>0</v>
          </cell>
          <cell r="L68">
            <v>0.48289500000000002</v>
          </cell>
          <cell r="M68">
            <v>0.48289500000000002</v>
          </cell>
          <cell r="N68">
            <v>0.48289500000000002</v>
          </cell>
          <cell r="O68">
            <v>0.48289500000000002</v>
          </cell>
          <cell r="P68">
            <v>45442.351079999993</v>
          </cell>
          <cell r="Q68">
            <v>0</v>
          </cell>
          <cell r="R68">
            <v>45442.351079999993</v>
          </cell>
          <cell r="S68">
            <v>45107.310789026647</v>
          </cell>
          <cell r="T68">
            <v>45442.351079999993</v>
          </cell>
          <cell r="U68">
            <v>45107.310789026647</v>
          </cell>
          <cell r="V68">
            <v>45442.351079999993</v>
          </cell>
          <cell r="W68">
            <v>45107.310789026647</v>
          </cell>
          <cell r="X68">
            <v>1.9315800000000001</v>
          </cell>
          <cell r="Z68">
            <v>0.48289500000000002</v>
          </cell>
          <cell r="AA68">
            <v>0.48289500000000002</v>
          </cell>
          <cell r="AB68">
            <v>0.48289500000000002</v>
          </cell>
          <cell r="AC68">
            <v>0.48289500000000002</v>
          </cell>
        </row>
        <row r="69">
          <cell r="A69" t="str">
            <v xml:space="preserve"> </v>
          </cell>
          <cell r="B69">
            <v>0</v>
          </cell>
          <cell r="C69" t="str">
            <v>TOTAL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696717.00990800001</v>
          </cell>
          <cell r="Q69">
            <v>0</v>
          </cell>
          <cell r="R69">
            <v>697040.49240800017</v>
          </cell>
          <cell r="S69" t="e">
            <v>#N/A</v>
          </cell>
          <cell r="T69">
            <v>697040.49240800017</v>
          </cell>
          <cell r="U69" t="e">
            <v>#N/A</v>
          </cell>
          <cell r="V69">
            <v>697710.98340800009</v>
          </cell>
          <cell r="W69" t="e">
            <v>#N/A</v>
          </cell>
        </row>
        <row r="70">
          <cell r="H70" t="e">
            <v>#N/A</v>
          </cell>
          <cell r="I70">
            <v>0</v>
          </cell>
          <cell r="J70">
            <v>0</v>
          </cell>
          <cell r="K70">
            <v>0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 t="e">
            <v>#N/A</v>
          </cell>
          <cell r="Q70">
            <v>0</v>
          </cell>
          <cell r="R70" t="e">
            <v>#N/A</v>
          </cell>
          <cell r="S70">
            <v>0</v>
          </cell>
          <cell r="T70" t="e">
            <v>#N/A</v>
          </cell>
          <cell r="U70">
            <v>0</v>
          </cell>
          <cell r="V70" t="e">
            <v>#N/A</v>
          </cell>
          <cell r="W70">
            <v>0</v>
          </cell>
          <cell r="X70">
            <v>4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</row>
        <row r="71">
          <cell r="A71">
            <v>1</v>
          </cell>
          <cell r="B71" t="str">
            <v>A6</v>
          </cell>
          <cell r="C71" t="str">
            <v>Returnable Rack 2B</v>
          </cell>
          <cell r="D71" t="str">
            <v>T2B</v>
          </cell>
          <cell r="E71">
            <v>2250</v>
          </cell>
          <cell r="F71">
            <v>1470</v>
          </cell>
          <cell r="G71">
            <v>730</v>
          </cell>
          <cell r="H71">
            <v>264692.2023</v>
          </cell>
          <cell r="I71" t="str">
            <v>/pcs</v>
          </cell>
          <cell r="J71">
            <v>338638</v>
          </cell>
          <cell r="K71">
            <v>0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264692.2023</v>
          </cell>
          <cell r="Q71">
            <v>0</v>
          </cell>
          <cell r="R71">
            <v>264692.2023</v>
          </cell>
          <cell r="S71">
            <v>338638</v>
          </cell>
          <cell r="T71">
            <v>264692.2023</v>
          </cell>
          <cell r="U71">
            <v>338638</v>
          </cell>
          <cell r="V71">
            <v>264692.2023</v>
          </cell>
          <cell r="W71">
            <v>338638</v>
          </cell>
          <cell r="X71">
            <v>4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</row>
        <row r="72">
          <cell r="A72">
            <v>2</v>
          </cell>
          <cell r="B72" t="str">
            <v>A6</v>
          </cell>
          <cell r="C72" t="str">
            <v xml:space="preserve">Wooden Inner </v>
          </cell>
          <cell r="D72" t="str">
            <v>A6</v>
          </cell>
          <cell r="E72">
            <v>0</v>
          </cell>
          <cell r="F72">
            <v>0</v>
          </cell>
          <cell r="G72">
            <v>0</v>
          </cell>
          <cell r="H72">
            <v>386977.99770000001</v>
          </cell>
          <cell r="I72">
            <v>0</v>
          </cell>
          <cell r="J72">
            <v>0</v>
          </cell>
          <cell r="K72">
            <v>0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386977.99770000001</v>
          </cell>
          <cell r="Q72">
            <v>0</v>
          </cell>
          <cell r="R72">
            <v>386977.99770000001</v>
          </cell>
          <cell r="S72">
            <v>0</v>
          </cell>
          <cell r="T72">
            <v>386977.99770000001</v>
          </cell>
          <cell r="U72">
            <v>0</v>
          </cell>
          <cell r="V72">
            <v>386977.99770000001</v>
          </cell>
          <cell r="W72">
            <v>0</v>
          </cell>
        </row>
        <row r="73">
          <cell r="A73">
            <v>3</v>
          </cell>
          <cell r="B73" t="str">
            <v>A6</v>
          </cell>
          <cell r="C73" t="str">
            <v>Carton Sheet</v>
          </cell>
          <cell r="D73" t="str">
            <v>2J</v>
          </cell>
          <cell r="E73">
            <v>1400</v>
          </cell>
          <cell r="F73">
            <v>1100</v>
          </cell>
          <cell r="G73">
            <v>0</v>
          </cell>
          <cell r="H73">
            <v>0</v>
          </cell>
          <cell r="I73">
            <v>0</v>
          </cell>
          <cell r="J73">
            <v>6655.4756079854806</v>
          </cell>
          <cell r="K73">
            <v>0</v>
          </cell>
          <cell r="L73">
            <v>2</v>
          </cell>
          <cell r="M73">
            <v>2</v>
          </cell>
          <cell r="N73">
            <v>2</v>
          </cell>
          <cell r="O73">
            <v>2</v>
          </cell>
          <cell r="P73">
            <v>0</v>
          </cell>
          <cell r="Q73">
            <v>0</v>
          </cell>
          <cell r="R73">
            <v>0</v>
          </cell>
          <cell r="S73">
            <v>13310.951215970961</v>
          </cell>
          <cell r="T73">
            <v>0</v>
          </cell>
          <cell r="U73">
            <v>13310.951215970961</v>
          </cell>
          <cell r="V73">
            <v>0</v>
          </cell>
          <cell r="W73">
            <v>13310.951215970961</v>
          </cell>
          <cell r="Z73">
            <v>2</v>
          </cell>
          <cell r="AA73">
            <v>2</v>
          </cell>
          <cell r="AB73">
            <v>2</v>
          </cell>
          <cell r="AC73">
            <v>2</v>
          </cell>
        </row>
        <row r="74">
          <cell r="A74">
            <v>4</v>
          </cell>
          <cell r="B74" t="str">
            <v>A6</v>
          </cell>
          <cell r="C74" t="str">
            <v>Wire (dia 1,6 mm)</v>
          </cell>
          <cell r="D74" t="str">
            <v>6A</v>
          </cell>
          <cell r="E74">
            <v>0</v>
          </cell>
          <cell r="F74">
            <v>0</v>
          </cell>
          <cell r="G74">
            <v>0</v>
          </cell>
          <cell r="H74">
            <v>205.85249999999999</v>
          </cell>
          <cell r="I74">
            <v>0</v>
          </cell>
          <cell r="J74" t="e">
            <v>#N/A</v>
          </cell>
          <cell r="K74">
            <v>0</v>
          </cell>
          <cell r="L74">
            <v>0</v>
          </cell>
          <cell r="M74">
            <v>9</v>
          </cell>
          <cell r="N74">
            <v>9</v>
          </cell>
          <cell r="O74">
            <v>9</v>
          </cell>
          <cell r="P74">
            <v>0</v>
          </cell>
          <cell r="Q74">
            <v>0</v>
          </cell>
          <cell r="R74">
            <v>0</v>
          </cell>
          <cell r="S74" t="e">
            <v>#N/A</v>
          </cell>
          <cell r="T74">
            <v>0</v>
          </cell>
          <cell r="U74" t="e">
            <v>#N/A</v>
          </cell>
          <cell r="V74">
            <v>0</v>
          </cell>
          <cell r="W74" t="e">
            <v>#N/A</v>
          </cell>
          <cell r="AA74">
            <v>9</v>
          </cell>
          <cell r="AB74">
            <v>9</v>
          </cell>
          <cell r="AC74">
            <v>9</v>
          </cell>
        </row>
        <row r="75">
          <cell r="A75">
            <v>5</v>
          </cell>
          <cell r="B75" t="str">
            <v>A6</v>
          </cell>
          <cell r="C75" t="str">
            <v>Wire (dia 1,6 mm)</v>
          </cell>
          <cell r="D75" t="str">
            <v>6C</v>
          </cell>
          <cell r="E75">
            <v>500</v>
          </cell>
          <cell r="F75">
            <v>0</v>
          </cell>
          <cell r="G75">
            <v>0</v>
          </cell>
          <cell r="H75">
            <v>111.74849999999999</v>
          </cell>
          <cell r="I75" t="str">
            <v>/pcs</v>
          </cell>
          <cell r="J75" t="e">
            <v>#N/A</v>
          </cell>
          <cell r="K75">
            <v>0</v>
          </cell>
          <cell r="L75">
            <v>24</v>
          </cell>
          <cell r="M75">
            <v>24</v>
          </cell>
          <cell r="N75">
            <v>24</v>
          </cell>
          <cell r="O75">
            <v>24</v>
          </cell>
          <cell r="P75">
            <v>558.74249999999995</v>
          </cell>
          <cell r="Q75">
            <v>0</v>
          </cell>
          <cell r="R75">
            <v>558.74249999999995</v>
          </cell>
          <cell r="S75" t="e">
            <v>#N/A</v>
          </cell>
          <cell r="T75">
            <v>558.74249999999995</v>
          </cell>
          <cell r="U75" t="e">
            <v>#N/A</v>
          </cell>
          <cell r="V75">
            <v>558.74249999999995</v>
          </cell>
          <cell r="W75" t="e">
            <v>#N/A</v>
          </cell>
          <cell r="X75">
            <v>96</v>
          </cell>
          <cell r="Z75">
            <v>24</v>
          </cell>
          <cell r="AA75">
            <v>24</v>
          </cell>
          <cell r="AB75">
            <v>24</v>
          </cell>
          <cell r="AC75">
            <v>24</v>
          </cell>
        </row>
        <row r="76">
          <cell r="A76">
            <v>6</v>
          </cell>
          <cell r="B76" t="str">
            <v>A6</v>
          </cell>
          <cell r="C76" t="str">
            <v>Wire (dia 1,6 mm)</v>
          </cell>
          <cell r="D76" t="str">
            <v>6B</v>
          </cell>
          <cell r="E76">
            <v>750</v>
          </cell>
          <cell r="F76">
            <v>0</v>
          </cell>
          <cell r="G76">
            <v>0</v>
          </cell>
          <cell r="H76">
            <v>176.44499999999999</v>
          </cell>
          <cell r="I76" t="str">
            <v>/pcs</v>
          </cell>
          <cell r="J76" t="e">
            <v>#N/A</v>
          </cell>
          <cell r="K76">
            <v>0</v>
          </cell>
          <cell r="L76">
            <v>14</v>
          </cell>
          <cell r="M76">
            <v>14</v>
          </cell>
          <cell r="N76">
            <v>14</v>
          </cell>
          <cell r="O76">
            <v>15</v>
          </cell>
          <cell r="P76">
            <v>3528.9</v>
          </cell>
          <cell r="Q76">
            <v>0</v>
          </cell>
          <cell r="R76">
            <v>3528.9</v>
          </cell>
          <cell r="S76" t="e">
            <v>#N/A</v>
          </cell>
          <cell r="T76">
            <v>3528.9</v>
          </cell>
          <cell r="U76" t="e">
            <v>#N/A</v>
          </cell>
          <cell r="V76">
            <v>3528.9</v>
          </cell>
          <cell r="W76" t="e">
            <v>#N/A</v>
          </cell>
          <cell r="X76">
            <v>57</v>
          </cell>
          <cell r="Z76">
            <v>14</v>
          </cell>
          <cell r="AA76">
            <v>14</v>
          </cell>
          <cell r="AB76">
            <v>14</v>
          </cell>
          <cell r="AC76">
            <v>15</v>
          </cell>
        </row>
        <row r="77">
          <cell r="A77">
            <v>6</v>
          </cell>
          <cell r="B77" t="str">
            <v>A6</v>
          </cell>
          <cell r="C77" t="str">
            <v>Wire (dia 1,6 mm)</v>
          </cell>
          <cell r="D77" t="str">
            <v>6E</v>
          </cell>
          <cell r="E77">
            <v>300</v>
          </cell>
          <cell r="F77">
            <v>0</v>
          </cell>
          <cell r="G77">
            <v>0</v>
          </cell>
          <cell r="H77">
            <v>176.44499999999999</v>
          </cell>
          <cell r="I77" t="str">
            <v>/pcs</v>
          </cell>
          <cell r="J77" t="e">
            <v>#N/A</v>
          </cell>
          <cell r="K77">
            <v>0</v>
          </cell>
          <cell r="L77">
            <v>1</v>
          </cell>
          <cell r="M77">
            <v>2</v>
          </cell>
          <cell r="N77">
            <v>2</v>
          </cell>
          <cell r="O77">
            <v>2</v>
          </cell>
          <cell r="P77">
            <v>3528.9</v>
          </cell>
          <cell r="Q77">
            <v>0</v>
          </cell>
          <cell r="R77">
            <v>3528.9</v>
          </cell>
          <cell r="S77" t="e">
            <v>#N/A</v>
          </cell>
          <cell r="T77">
            <v>3528.9</v>
          </cell>
          <cell r="U77" t="e">
            <v>#N/A</v>
          </cell>
          <cell r="V77">
            <v>3528.9</v>
          </cell>
          <cell r="W77" t="e">
            <v>#N/A</v>
          </cell>
          <cell r="X77">
            <v>7</v>
          </cell>
          <cell r="Z77">
            <v>1</v>
          </cell>
          <cell r="AA77">
            <v>2</v>
          </cell>
          <cell r="AB77">
            <v>2</v>
          </cell>
          <cell r="AC77">
            <v>2</v>
          </cell>
        </row>
        <row r="78">
          <cell r="A78">
            <v>7</v>
          </cell>
          <cell r="B78" t="str">
            <v>A6</v>
          </cell>
          <cell r="C78" t="str">
            <v xml:space="preserve">Steples </v>
          </cell>
          <cell r="D78" t="str">
            <v>N13</v>
          </cell>
          <cell r="E78">
            <v>0</v>
          </cell>
          <cell r="F78">
            <v>0</v>
          </cell>
          <cell r="G78">
            <v>0</v>
          </cell>
          <cell r="H78">
            <v>47.051999999999992</v>
          </cell>
          <cell r="I78" t="str">
            <v>/pcs</v>
          </cell>
          <cell r="J78">
            <v>46.705091985863021</v>
          </cell>
          <cell r="K78">
            <v>0</v>
          </cell>
          <cell r="L78">
            <v>40</v>
          </cell>
          <cell r="M78">
            <v>40</v>
          </cell>
          <cell r="N78">
            <v>40</v>
          </cell>
          <cell r="O78">
            <v>40</v>
          </cell>
          <cell r="P78">
            <v>1882.08</v>
          </cell>
          <cell r="Q78">
            <v>0</v>
          </cell>
          <cell r="R78">
            <v>1882.08</v>
          </cell>
          <cell r="S78">
            <v>1868.2036794345208</v>
          </cell>
          <cell r="T78">
            <v>1882.08</v>
          </cell>
          <cell r="U78">
            <v>1868.2036794345208</v>
          </cell>
          <cell r="V78">
            <v>1882.08</v>
          </cell>
          <cell r="W78">
            <v>1868.2036794345208</v>
          </cell>
          <cell r="X78">
            <v>160</v>
          </cell>
          <cell r="Z78">
            <v>40</v>
          </cell>
          <cell r="AA78">
            <v>40</v>
          </cell>
          <cell r="AB78">
            <v>40</v>
          </cell>
          <cell r="AC78">
            <v>40</v>
          </cell>
        </row>
        <row r="79">
          <cell r="A79">
            <v>8</v>
          </cell>
          <cell r="B79" t="str">
            <v>A6</v>
          </cell>
          <cell r="C79" t="str">
            <v>Plastic Bag</v>
          </cell>
          <cell r="D79" t="str">
            <v>3B</v>
          </cell>
          <cell r="E79">
            <v>450</v>
          </cell>
          <cell r="F79">
            <v>300</v>
          </cell>
          <cell r="G79">
            <v>0</v>
          </cell>
          <cell r="H79">
            <v>244.67039999999997</v>
          </cell>
          <cell r="I79" t="str">
            <v>/pcs</v>
          </cell>
          <cell r="J79">
            <v>254.13467725799998</v>
          </cell>
          <cell r="K79">
            <v>0</v>
          </cell>
          <cell r="L79">
            <v>6</v>
          </cell>
          <cell r="M79">
            <v>6</v>
          </cell>
          <cell r="N79">
            <v>6</v>
          </cell>
          <cell r="O79">
            <v>6</v>
          </cell>
          <cell r="P79">
            <v>1468.0223999999998</v>
          </cell>
          <cell r="Q79">
            <v>0</v>
          </cell>
          <cell r="R79">
            <v>1468.0223999999998</v>
          </cell>
          <cell r="S79">
            <v>1524.8080635479998</v>
          </cell>
          <cell r="T79">
            <v>1468.0223999999998</v>
          </cell>
          <cell r="U79">
            <v>1524.8080635479998</v>
          </cell>
          <cell r="V79">
            <v>1468.0223999999998</v>
          </cell>
          <cell r="W79">
            <v>1524.8080635479998</v>
          </cell>
          <cell r="X79">
            <v>24</v>
          </cell>
          <cell r="Z79">
            <v>6</v>
          </cell>
          <cell r="AA79">
            <v>6</v>
          </cell>
          <cell r="AB79">
            <v>6</v>
          </cell>
          <cell r="AC79">
            <v>6</v>
          </cell>
        </row>
        <row r="80">
          <cell r="A80">
            <v>9</v>
          </cell>
          <cell r="B80" t="str">
            <v>A6</v>
          </cell>
          <cell r="C80" t="str">
            <v xml:space="preserve">Nailer </v>
          </cell>
          <cell r="D80" t="str">
            <v>BK50</v>
          </cell>
          <cell r="E80">
            <v>0</v>
          </cell>
          <cell r="F80">
            <v>0</v>
          </cell>
          <cell r="G80">
            <v>0</v>
          </cell>
          <cell r="H80">
            <v>65.872799999999998</v>
          </cell>
          <cell r="I80" t="str">
            <v>/pcs</v>
          </cell>
          <cell r="J80">
            <v>65.387128780208229</v>
          </cell>
          <cell r="K80">
            <v>0</v>
          </cell>
          <cell r="L80">
            <v>60</v>
          </cell>
          <cell r="M80">
            <v>60</v>
          </cell>
          <cell r="N80">
            <v>60</v>
          </cell>
          <cell r="O80">
            <v>60</v>
          </cell>
          <cell r="P80">
            <v>3952.3679999999999</v>
          </cell>
          <cell r="Q80">
            <v>0</v>
          </cell>
          <cell r="R80">
            <v>3952.3679999999999</v>
          </cell>
          <cell r="S80">
            <v>3923.2277268124935</v>
          </cell>
          <cell r="T80">
            <v>3952.3679999999999</v>
          </cell>
          <cell r="U80">
            <v>3923.2277268124935</v>
          </cell>
          <cell r="V80">
            <v>3952.3679999999999</v>
          </cell>
          <cell r="W80">
            <v>3923.2277268124935</v>
          </cell>
          <cell r="X80">
            <v>240</v>
          </cell>
          <cell r="Z80">
            <v>60</v>
          </cell>
          <cell r="AA80">
            <v>60</v>
          </cell>
          <cell r="AB80">
            <v>60</v>
          </cell>
          <cell r="AC80">
            <v>60</v>
          </cell>
        </row>
        <row r="81">
          <cell r="A81">
            <v>10</v>
          </cell>
          <cell r="B81" t="str">
            <v>A6</v>
          </cell>
          <cell r="C81" t="str">
            <v>Karung Goni 700 Dimer</v>
          </cell>
          <cell r="D81" t="str">
            <v>7A</v>
          </cell>
          <cell r="E81">
            <v>850</v>
          </cell>
          <cell r="F81">
            <v>600</v>
          </cell>
          <cell r="G81">
            <v>0</v>
          </cell>
          <cell r="H81">
            <v>1911.4874999999997</v>
          </cell>
          <cell r="I81" t="str">
            <v>/pcs</v>
          </cell>
          <cell r="J81">
            <v>1897.3943619256852</v>
          </cell>
          <cell r="K81">
            <v>0</v>
          </cell>
          <cell r="L81">
            <v>7</v>
          </cell>
          <cell r="M81">
            <v>7</v>
          </cell>
          <cell r="N81">
            <v>7</v>
          </cell>
          <cell r="O81">
            <v>7</v>
          </cell>
          <cell r="P81">
            <v>13380.412499999999</v>
          </cell>
          <cell r="Q81">
            <v>0</v>
          </cell>
          <cell r="R81">
            <v>13380.412499999999</v>
          </cell>
          <cell r="S81">
            <v>13281.760533479795</v>
          </cell>
          <cell r="T81">
            <v>13380.412499999999</v>
          </cell>
          <cell r="U81">
            <v>13281.760533479795</v>
          </cell>
          <cell r="V81">
            <v>13380.412499999999</v>
          </cell>
          <cell r="W81">
            <v>13281.760533479795</v>
          </cell>
          <cell r="X81">
            <v>28</v>
          </cell>
          <cell r="Z81">
            <v>7</v>
          </cell>
          <cell r="AA81">
            <v>7</v>
          </cell>
          <cell r="AB81">
            <v>7</v>
          </cell>
          <cell r="AC81">
            <v>7</v>
          </cell>
        </row>
        <row r="82">
          <cell r="A82">
            <v>11</v>
          </cell>
          <cell r="B82" t="str">
            <v>A6</v>
          </cell>
          <cell r="C82" t="str">
            <v>Indirect Material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 t="e">
            <v>#N/A</v>
          </cell>
          <cell r="I82">
            <v>0</v>
          </cell>
          <cell r="J82" t="e">
            <v>#N/A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7060</v>
          </cell>
          <cell r="Q82">
            <v>0</v>
          </cell>
          <cell r="R82">
            <v>7060</v>
          </cell>
          <cell r="S82">
            <v>6712.6984430222565</v>
          </cell>
          <cell r="T82">
            <v>7060</v>
          </cell>
          <cell r="U82">
            <v>6712.6984430222565</v>
          </cell>
          <cell r="V82">
            <v>7060</v>
          </cell>
          <cell r="W82">
            <v>6712.6984430222565</v>
          </cell>
          <cell r="X82">
            <v>0</v>
          </cell>
        </row>
        <row r="83">
          <cell r="A83">
            <v>12</v>
          </cell>
          <cell r="B83" t="str">
            <v>A6</v>
          </cell>
          <cell r="C83" t="str">
            <v>Antirust Oil, Nucle Oil 105 ST3</v>
          </cell>
          <cell r="D83" t="str">
            <v>ST3</v>
          </cell>
          <cell r="E83">
            <v>2250</v>
          </cell>
          <cell r="F83">
            <v>1470</v>
          </cell>
          <cell r="G83">
            <v>730</v>
          </cell>
          <cell r="H83">
            <v>94104</v>
          </cell>
          <cell r="I83" t="str">
            <v>/liter</v>
          </cell>
          <cell r="J83">
            <v>93410.183971726045</v>
          </cell>
          <cell r="K83">
            <v>0</v>
          </cell>
          <cell r="L83">
            <v>0.24144750000000001</v>
          </cell>
          <cell r="M83">
            <v>0.24144750000000001</v>
          </cell>
          <cell r="N83">
            <v>0.24144750000000001</v>
          </cell>
          <cell r="O83">
            <v>0.24144750000000001</v>
          </cell>
          <cell r="P83">
            <v>22721.175539999997</v>
          </cell>
          <cell r="Q83">
            <v>0</v>
          </cell>
          <cell r="R83">
            <v>22721.175539999997</v>
          </cell>
          <cell r="S83">
            <v>22553.655394513324</v>
          </cell>
          <cell r="T83">
            <v>22721.175539999997</v>
          </cell>
          <cell r="U83">
            <v>22553.655394513324</v>
          </cell>
          <cell r="V83">
            <v>22721.175539999997</v>
          </cell>
          <cell r="W83">
            <v>22553.655394513324</v>
          </cell>
          <cell r="X83">
            <v>0.96579000000000004</v>
          </cell>
          <cell r="Z83">
            <v>0.24144750000000001</v>
          </cell>
          <cell r="AA83">
            <v>0.24144750000000001</v>
          </cell>
          <cell r="AB83">
            <v>0.24144750000000001</v>
          </cell>
          <cell r="AC83">
            <v>0.24144750000000001</v>
          </cell>
        </row>
        <row r="84">
          <cell r="A84" t="str">
            <v xml:space="preserve"> </v>
          </cell>
          <cell r="B84">
            <v>0</v>
          </cell>
          <cell r="C84" t="str">
            <v>TOTAL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709962.53494000004</v>
          </cell>
          <cell r="Q84">
            <v>0</v>
          </cell>
          <cell r="R84">
            <v>709962.53494000004</v>
          </cell>
          <cell r="S84" t="e">
            <v>#N/A</v>
          </cell>
          <cell r="T84">
            <v>709962.53494000004</v>
          </cell>
          <cell r="U84" t="e">
            <v>#N/A</v>
          </cell>
          <cell r="V84">
            <v>709962.53494000004</v>
          </cell>
          <cell r="W84" t="e">
            <v>#N/A</v>
          </cell>
        </row>
        <row r="85">
          <cell r="H85" t="e">
            <v>#N/A</v>
          </cell>
          <cell r="I85">
            <v>0</v>
          </cell>
          <cell r="J85">
            <v>0</v>
          </cell>
          <cell r="K85">
            <v>0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 t="e">
            <v>#N/A</v>
          </cell>
          <cell r="Q85">
            <v>0</v>
          </cell>
          <cell r="R85" t="e">
            <v>#N/A</v>
          </cell>
          <cell r="S85">
            <v>0</v>
          </cell>
          <cell r="T85" t="e">
            <v>#N/A</v>
          </cell>
          <cell r="U85">
            <v>0</v>
          </cell>
          <cell r="V85" t="e">
            <v>#N/A</v>
          </cell>
          <cell r="W85">
            <v>0</v>
          </cell>
          <cell r="X85">
            <v>4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</row>
        <row r="86">
          <cell r="A86">
            <v>1</v>
          </cell>
          <cell r="B86" t="str">
            <v>A3</v>
          </cell>
          <cell r="C86" t="str">
            <v>Returnable Rack 2B</v>
          </cell>
          <cell r="D86" t="str">
            <v>T2B</v>
          </cell>
          <cell r="E86">
            <v>2250</v>
          </cell>
          <cell r="F86">
            <v>1470</v>
          </cell>
          <cell r="G86">
            <v>1460</v>
          </cell>
          <cell r="H86">
            <v>260569.27080000006</v>
          </cell>
          <cell r="I86" t="str">
            <v>/pcs</v>
          </cell>
          <cell r="J86">
            <v>338638</v>
          </cell>
          <cell r="K86">
            <v>0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260569.27080000006</v>
          </cell>
          <cell r="Q86">
            <v>0</v>
          </cell>
          <cell r="R86">
            <v>260569.27080000006</v>
          </cell>
          <cell r="S86">
            <v>338638</v>
          </cell>
          <cell r="T86">
            <v>260569.27080000006</v>
          </cell>
          <cell r="U86">
            <v>338638</v>
          </cell>
          <cell r="V86">
            <v>260569.27080000006</v>
          </cell>
          <cell r="W86">
            <v>338638</v>
          </cell>
          <cell r="X86">
            <v>4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</row>
        <row r="87">
          <cell r="A87">
            <v>2</v>
          </cell>
          <cell r="B87" t="str">
            <v>A3</v>
          </cell>
          <cell r="C87" t="str">
            <v xml:space="preserve">Wooden Inner </v>
          </cell>
          <cell r="D87" t="str">
            <v>A3</v>
          </cell>
          <cell r="E87">
            <v>0</v>
          </cell>
          <cell r="F87">
            <v>0</v>
          </cell>
          <cell r="G87">
            <v>0</v>
          </cell>
          <cell r="H87">
            <v>374632.7292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374632.7292</v>
          </cell>
          <cell r="Q87">
            <v>0</v>
          </cell>
          <cell r="R87">
            <v>374632.7292</v>
          </cell>
          <cell r="S87">
            <v>0</v>
          </cell>
          <cell r="T87">
            <v>374632.7292</v>
          </cell>
          <cell r="U87">
            <v>0</v>
          </cell>
          <cell r="V87">
            <v>374632.7292</v>
          </cell>
          <cell r="W87">
            <v>0</v>
          </cell>
        </row>
        <row r="88">
          <cell r="A88">
            <v>3</v>
          </cell>
          <cell r="B88" t="str">
            <v>A3</v>
          </cell>
          <cell r="C88" t="str">
            <v>Carton Sheet</v>
          </cell>
          <cell r="D88" t="str">
            <v>2J</v>
          </cell>
          <cell r="E88">
            <v>1400</v>
          </cell>
          <cell r="F88">
            <v>1100</v>
          </cell>
          <cell r="G88">
            <v>0</v>
          </cell>
          <cell r="H88">
            <v>0</v>
          </cell>
          <cell r="I88">
            <v>0</v>
          </cell>
          <cell r="J88" t="e">
            <v>#N/A</v>
          </cell>
          <cell r="K88">
            <v>0</v>
          </cell>
          <cell r="L88">
            <v>2</v>
          </cell>
          <cell r="M88">
            <v>2</v>
          </cell>
          <cell r="N88">
            <v>2</v>
          </cell>
          <cell r="O88">
            <v>2</v>
          </cell>
          <cell r="P88">
            <v>0</v>
          </cell>
          <cell r="Q88">
            <v>0</v>
          </cell>
          <cell r="R88">
            <v>0</v>
          </cell>
          <cell r="S88" t="e">
            <v>#N/A</v>
          </cell>
          <cell r="T88">
            <v>0</v>
          </cell>
          <cell r="U88" t="e">
            <v>#N/A</v>
          </cell>
          <cell r="V88">
            <v>0</v>
          </cell>
          <cell r="W88" t="e">
            <v>#N/A</v>
          </cell>
          <cell r="Z88">
            <v>2</v>
          </cell>
          <cell r="AA88">
            <v>2</v>
          </cell>
          <cell r="AB88">
            <v>2</v>
          </cell>
          <cell r="AC88">
            <v>2</v>
          </cell>
        </row>
        <row r="89">
          <cell r="A89">
            <v>4</v>
          </cell>
          <cell r="B89" t="str">
            <v>A3</v>
          </cell>
          <cell r="C89" t="str">
            <v>Wire (dia 1,6 mm)</v>
          </cell>
          <cell r="D89" t="str">
            <v>6C</v>
          </cell>
          <cell r="E89">
            <v>500</v>
          </cell>
          <cell r="F89">
            <v>0</v>
          </cell>
          <cell r="G89">
            <v>0</v>
          </cell>
          <cell r="H89">
            <v>111.74849999999999</v>
          </cell>
          <cell r="I89" t="str">
            <v>/pcs</v>
          </cell>
          <cell r="J89" t="e">
            <v>#N/A</v>
          </cell>
          <cell r="K89">
            <v>0</v>
          </cell>
          <cell r="L89">
            <v>11</v>
          </cell>
          <cell r="M89">
            <v>11</v>
          </cell>
          <cell r="N89">
            <v>11</v>
          </cell>
          <cell r="O89">
            <v>11</v>
          </cell>
          <cell r="P89">
            <v>670.49099999999999</v>
          </cell>
          <cell r="Q89">
            <v>0</v>
          </cell>
          <cell r="R89">
            <v>670.49099999999999</v>
          </cell>
          <cell r="S89" t="e">
            <v>#N/A</v>
          </cell>
          <cell r="T89">
            <v>670.49099999999999</v>
          </cell>
          <cell r="U89" t="e">
            <v>#N/A</v>
          </cell>
          <cell r="V89">
            <v>670.49099999999999</v>
          </cell>
          <cell r="W89" t="e">
            <v>#N/A</v>
          </cell>
          <cell r="X89">
            <v>44</v>
          </cell>
          <cell r="Z89">
            <v>11</v>
          </cell>
          <cell r="AA89">
            <v>11</v>
          </cell>
          <cell r="AB89">
            <v>11</v>
          </cell>
          <cell r="AC89">
            <v>11</v>
          </cell>
        </row>
        <row r="90">
          <cell r="A90">
            <v>5</v>
          </cell>
          <cell r="B90" t="str">
            <v>A3</v>
          </cell>
          <cell r="C90" t="str">
            <v>Wire (dia 1,6 mm)</v>
          </cell>
          <cell r="D90" t="str">
            <v>6B</v>
          </cell>
          <cell r="E90">
            <v>750</v>
          </cell>
          <cell r="F90">
            <v>0</v>
          </cell>
          <cell r="G90">
            <v>0</v>
          </cell>
          <cell r="H90">
            <v>176.44499999999999</v>
          </cell>
          <cell r="I90" t="str">
            <v>/pcs</v>
          </cell>
          <cell r="J90" t="e">
            <v>#N/A</v>
          </cell>
          <cell r="K90">
            <v>0</v>
          </cell>
          <cell r="L90">
            <v>3</v>
          </cell>
          <cell r="M90">
            <v>3</v>
          </cell>
          <cell r="N90">
            <v>3</v>
          </cell>
          <cell r="O90">
            <v>3</v>
          </cell>
          <cell r="P90">
            <v>2823.12</v>
          </cell>
          <cell r="Q90">
            <v>0</v>
          </cell>
          <cell r="R90">
            <v>2823.12</v>
          </cell>
          <cell r="S90" t="e">
            <v>#N/A</v>
          </cell>
          <cell r="T90">
            <v>2823.12</v>
          </cell>
          <cell r="U90" t="e">
            <v>#N/A</v>
          </cell>
          <cell r="V90">
            <v>2823.12</v>
          </cell>
          <cell r="W90" t="e">
            <v>#N/A</v>
          </cell>
          <cell r="X90">
            <v>12</v>
          </cell>
          <cell r="Z90">
            <v>3</v>
          </cell>
          <cell r="AA90">
            <v>3</v>
          </cell>
          <cell r="AB90">
            <v>3</v>
          </cell>
          <cell r="AC90">
            <v>3</v>
          </cell>
        </row>
        <row r="91">
          <cell r="A91">
            <v>6</v>
          </cell>
          <cell r="B91" t="str">
            <v>A3</v>
          </cell>
          <cell r="C91" t="str">
            <v>Wire (dia 1,6 mm)</v>
          </cell>
          <cell r="D91" t="str">
            <v>6A</v>
          </cell>
          <cell r="E91">
            <v>900</v>
          </cell>
          <cell r="F91">
            <v>0</v>
          </cell>
          <cell r="G91">
            <v>0</v>
          </cell>
          <cell r="H91">
            <v>205.85249999999999</v>
          </cell>
          <cell r="I91" t="str">
            <v>/pcs</v>
          </cell>
          <cell r="J91" t="e">
            <v>#N/A</v>
          </cell>
          <cell r="K91">
            <v>0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205.85249999999999</v>
          </cell>
          <cell r="Q91">
            <v>0</v>
          </cell>
          <cell r="R91">
            <v>205.85249999999999</v>
          </cell>
          <cell r="S91" t="e">
            <v>#N/A</v>
          </cell>
          <cell r="T91">
            <v>205.85249999999999</v>
          </cell>
          <cell r="U91" t="e">
            <v>#N/A</v>
          </cell>
          <cell r="V91">
            <v>205.85249999999999</v>
          </cell>
          <cell r="W91" t="e">
            <v>#N/A</v>
          </cell>
          <cell r="X91">
            <v>4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</row>
        <row r="92">
          <cell r="A92">
            <v>7</v>
          </cell>
          <cell r="B92" t="str">
            <v>A3</v>
          </cell>
          <cell r="C92" t="str">
            <v xml:space="preserve">Steples </v>
          </cell>
          <cell r="D92" t="str">
            <v>N13</v>
          </cell>
          <cell r="E92">
            <v>0</v>
          </cell>
          <cell r="F92">
            <v>0</v>
          </cell>
          <cell r="G92">
            <v>0</v>
          </cell>
          <cell r="H92">
            <v>47.051999999999992</v>
          </cell>
          <cell r="I92" t="str">
            <v>/pcs</v>
          </cell>
          <cell r="J92">
            <v>46.705091985863021</v>
          </cell>
          <cell r="K92">
            <v>0</v>
          </cell>
          <cell r="L92">
            <v>40</v>
          </cell>
          <cell r="M92">
            <v>40</v>
          </cell>
          <cell r="N92">
            <v>40</v>
          </cell>
          <cell r="O92">
            <v>40</v>
          </cell>
          <cell r="P92">
            <v>1882.08</v>
          </cell>
          <cell r="Q92">
            <v>0</v>
          </cell>
          <cell r="R92">
            <v>1882.08</v>
          </cell>
          <cell r="S92">
            <v>1868.2036794345208</v>
          </cell>
          <cell r="T92">
            <v>1882.08</v>
          </cell>
          <cell r="U92">
            <v>1868.2036794345208</v>
          </cell>
          <cell r="V92">
            <v>1882.08</v>
          </cell>
          <cell r="W92">
            <v>1868.2036794345208</v>
          </cell>
          <cell r="X92">
            <v>160</v>
          </cell>
          <cell r="Z92">
            <v>40</v>
          </cell>
          <cell r="AA92">
            <v>40</v>
          </cell>
          <cell r="AB92">
            <v>40</v>
          </cell>
          <cell r="AC92">
            <v>40</v>
          </cell>
        </row>
        <row r="93">
          <cell r="A93">
            <v>8</v>
          </cell>
          <cell r="B93" t="str">
            <v>A3</v>
          </cell>
          <cell r="C93" t="str">
            <v>Plastic Sheet</v>
          </cell>
          <cell r="D93" t="str">
            <v>5A</v>
          </cell>
          <cell r="E93">
            <v>600</v>
          </cell>
          <cell r="F93">
            <v>530</v>
          </cell>
          <cell r="G93">
            <v>0</v>
          </cell>
          <cell r="H93">
            <v>576.38699999999994</v>
          </cell>
          <cell r="I93" t="str">
            <v>/pcs</v>
          </cell>
          <cell r="J93">
            <v>598.6283508744001</v>
          </cell>
          <cell r="K93">
            <v>0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576.38699999999994</v>
          </cell>
          <cell r="Q93">
            <v>0</v>
          </cell>
          <cell r="R93">
            <v>576.38699999999994</v>
          </cell>
          <cell r="S93">
            <v>598.6283508744001</v>
          </cell>
          <cell r="T93">
            <v>576.38699999999994</v>
          </cell>
          <cell r="U93">
            <v>598.6283508744001</v>
          </cell>
          <cell r="V93">
            <v>576.38699999999994</v>
          </cell>
          <cell r="W93">
            <v>598.6283508744001</v>
          </cell>
          <cell r="X93">
            <v>4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</row>
        <row r="94">
          <cell r="A94">
            <v>9</v>
          </cell>
          <cell r="B94" t="str">
            <v>A3</v>
          </cell>
          <cell r="C94" t="str">
            <v>Plastic Sheet</v>
          </cell>
          <cell r="D94" t="str">
            <v>5B</v>
          </cell>
          <cell r="E94">
            <v>1380</v>
          </cell>
          <cell r="F94">
            <v>920</v>
          </cell>
          <cell r="G94">
            <v>0</v>
          </cell>
          <cell r="H94">
            <v>2299.6664999999998</v>
          </cell>
          <cell r="I94" t="str">
            <v>/pcs</v>
          </cell>
          <cell r="J94">
            <v>2389.9954536796804</v>
          </cell>
          <cell r="K94">
            <v>0</v>
          </cell>
          <cell r="L94">
            <v>1</v>
          </cell>
          <cell r="M94">
            <v>1</v>
          </cell>
          <cell r="N94">
            <v>1</v>
          </cell>
          <cell r="O94">
            <v>1</v>
          </cell>
          <cell r="P94">
            <v>2299.6664999999998</v>
          </cell>
          <cell r="Q94">
            <v>0</v>
          </cell>
          <cell r="R94">
            <v>2299.6664999999998</v>
          </cell>
          <cell r="S94">
            <v>2389.9954536796804</v>
          </cell>
          <cell r="T94">
            <v>2299.6664999999998</v>
          </cell>
          <cell r="U94">
            <v>2389.9954536796804</v>
          </cell>
          <cell r="V94">
            <v>2299.6664999999998</v>
          </cell>
          <cell r="W94">
            <v>2389.9954536796804</v>
          </cell>
          <cell r="X94">
            <v>4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</row>
        <row r="95">
          <cell r="A95">
            <v>10</v>
          </cell>
          <cell r="B95" t="str">
            <v>A3</v>
          </cell>
          <cell r="C95" t="str">
            <v>Plastic Bag</v>
          </cell>
          <cell r="D95" t="str">
            <v>3B</v>
          </cell>
          <cell r="E95">
            <v>450</v>
          </cell>
          <cell r="F95">
            <v>300</v>
          </cell>
          <cell r="G95">
            <v>0</v>
          </cell>
          <cell r="H95">
            <v>244.67039999999997</v>
          </cell>
          <cell r="I95" t="str">
            <v>/pcs</v>
          </cell>
          <cell r="J95">
            <v>254.13467725799998</v>
          </cell>
          <cell r="K95">
            <v>0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244.67039999999997</v>
          </cell>
          <cell r="Q95">
            <v>0</v>
          </cell>
          <cell r="R95">
            <v>244.67039999999997</v>
          </cell>
          <cell r="S95">
            <v>254.13467725799998</v>
          </cell>
          <cell r="T95">
            <v>244.67039999999997</v>
          </cell>
          <cell r="U95">
            <v>254.13467725799998</v>
          </cell>
          <cell r="V95">
            <v>244.67039999999997</v>
          </cell>
          <cell r="W95">
            <v>254.13467725799998</v>
          </cell>
          <cell r="X95">
            <v>4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</row>
        <row r="96">
          <cell r="A96">
            <v>11</v>
          </cell>
          <cell r="B96" t="str">
            <v>A3</v>
          </cell>
          <cell r="C96" t="str">
            <v xml:space="preserve">Nailer </v>
          </cell>
          <cell r="D96" t="str">
            <v>BK50</v>
          </cell>
          <cell r="E96">
            <v>0</v>
          </cell>
          <cell r="F96">
            <v>0</v>
          </cell>
          <cell r="G96">
            <v>0</v>
          </cell>
          <cell r="H96">
            <v>65.872799999999998</v>
          </cell>
          <cell r="I96" t="str">
            <v>/pcs</v>
          </cell>
          <cell r="J96">
            <v>65.387128780208229</v>
          </cell>
          <cell r="K96">
            <v>0</v>
          </cell>
          <cell r="L96">
            <v>100</v>
          </cell>
          <cell r="M96">
            <v>100</v>
          </cell>
          <cell r="N96">
            <v>100</v>
          </cell>
          <cell r="O96">
            <v>100</v>
          </cell>
          <cell r="P96">
            <v>6587.28</v>
          </cell>
          <cell r="Q96">
            <v>0</v>
          </cell>
          <cell r="R96">
            <v>6587.28</v>
          </cell>
          <cell r="S96">
            <v>6538.7128780208232</v>
          </cell>
          <cell r="T96">
            <v>6587.28</v>
          </cell>
          <cell r="U96">
            <v>6538.7128780208232</v>
          </cell>
          <cell r="V96">
            <v>6587.28</v>
          </cell>
          <cell r="W96">
            <v>6538.7128780208232</v>
          </cell>
          <cell r="X96">
            <v>400</v>
          </cell>
          <cell r="Z96">
            <v>100</v>
          </cell>
          <cell r="AA96">
            <v>100</v>
          </cell>
          <cell r="AB96">
            <v>100</v>
          </cell>
          <cell r="AC96">
            <v>100</v>
          </cell>
        </row>
        <row r="97">
          <cell r="A97">
            <v>12</v>
          </cell>
          <cell r="B97" t="str">
            <v>A3</v>
          </cell>
          <cell r="C97" t="str">
            <v>Opp Tape</v>
          </cell>
          <cell r="D97" t="str">
            <v>TC5</v>
          </cell>
          <cell r="E97">
            <v>0</v>
          </cell>
          <cell r="F97">
            <v>0</v>
          </cell>
          <cell r="G97">
            <v>0</v>
          </cell>
          <cell r="H97">
            <v>4822.83</v>
          </cell>
          <cell r="I97" t="str">
            <v>/rol</v>
          </cell>
          <cell r="J97">
            <v>4787.2719285509593</v>
          </cell>
          <cell r="K97">
            <v>0</v>
          </cell>
          <cell r="L97">
            <v>3.8879999999999999</v>
          </cell>
          <cell r="M97">
            <v>3.8879999999999999</v>
          </cell>
          <cell r="N97">
            <v>3.8879999999999999</v>
          </cell>
          <cell r="O97">
            <v>3.8879999999999999</v>
          </cell>
          <cell r="P97">
            <v>208.34625599999998</v>
          </cell>
          <cell r="Q97">
            <v>0</v>
          </cell>
          <cell r="R97">
            <v>208.34625599999998</v>
          </cell>
          <cell r="S97">
            <v>18612.913258206128</v>
          </cell>
          <cell r="T97">
            <v>208.34625599999998</v>
          </cell>
          <cell r="U97">
            <v>18612.913258206128</v>
          </cell>
          <cell r="V97">
            <v>208.34625599999998</v>
          </cell>
          <cell r="W97">
            <v>18612.913258206128</v>
          </cell>
          <cell r="X97">
            <v>15.552</v>
          </cell>
          <cell r="Z97">
            <v>3.8879999999999999</v>
          </cell>
          <cell r="AA97">
            <v>3.8879999999999999</v>
          </cell>
          <cell r="AB97">
            <v>3.8879999999999999</v>
          </cell>
          <cell r="AC97">
            <v>3.8879999999999999</v>
          </cell>
        </row>
        <row r="98">
          <cell r="A98">
            <v>13</v>
          </cell>
          <cell r="B98" t="str">
            <v>A3</v>
          </cell>
          <cell r="C98" t="str">
            <v>Karung Goni 700 Dimer</v>
          </cell>
          <cell r="D98" t="str">
            <v>7A</v>
          </cell>
          <cell r="E98">
            <v>850</v>
          </cell>
          <cell r="F98">
            <v>600</v>
          </cell>
          <cell r="G98">
            <v>0</v>
          </cell>
          <cell r="H98">
            <v>1911.4874999999997</v>
          </cell>
          <cell r="I98" t="str">
            <v>/pcs</v>
          </cell>
          <cell r="J98">
            <v>1897.3943619256852</v>
          </cell>
          <cell r="K98">
            <v>0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1911.4874999999997</v>
          </cell>
          <cell r="Q98">
            <v>0</v>
          </cell>
          <cell r="R98">
            <v>1911.4874999999997</v>
          </cell>
          <cell r="S98">
            <v>1897.3943619256852</v>
          </cell>
          <cell r="T98">
            <v>1911.4874999999997</v>
          </cell>
          <cell r="U98">
            <v>1897.3943619256852</v>
          </cell>
          <cell r="V98">
            <v>1911.4874999999997</v>
          </cell>
          <cell r="W98">
            <v>1897.3943619256852</v>
          </cell>
          <cell r="X98">
            <v>4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</row>
        <row r="99">
          <cell r="A99">
            <v>14</v>
          </cell>
          <cell r="B99" t="str">
            <v>A3</v>
          </cell>
          <cell r="C99" t="str">
            <v>Indirect Material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 t="e">
            <v>#N/A</v>
          </cell>
          <cell r="I99">
            <v>0</v>
          </cell>
          <cell r="J99" t="e">
            <v>#N/A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9021</v>
          </cell>
          <cell r="Q99">
            <v>0</v>
          </cell>
          <cell r="R99">
            <v>9021</v>
          </cell>
          <cell r="S99">
            <v>8577.2312541790052</v>
          </cell>
          <cell r="T99">
            <v>9021</v>
          </cell>
          <cell r="U99">
            <v>8577.2312541790052</v>
          </cell>
          <cell r="V99">
            <v>9021</v>
          </cell>
          <cell r="W99">
            <v>8577.2312541790052</v>
          </cell>
          <cell r="X99">
            <v>0</v>
          </cell>
        </row>
        <row r="100">
          <cell r="A100">
            <v>15</v>
          </cell>
          <cell r="B100" t="str">
            <v>A3</v>
          </cell>
          <cell r="C100" t="str">
            <v>Foam Urethan</v>
          </cell>
          <cell r="D100" t="str">
            <v>16-MA</v>
          </cell>
          <cell r="E100">
            <v>2250</v>
          </cell>
          <cell r="F100">
            <v>1470</v>
          </cell>
          <cell r="G100">
            <v>1460</v>
          </cell>
          <cell r="H100" t="e">
            <v>#N/A</v>
          </cell>
          <cell r="I100" t="str">
            <v>/set</v>
          </cell>
          <cell r="J100" t="e">
            <v>#N/A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 t="e">
            <v>#N/A</v>
          </cell>
          <cell r="T100">
            <v>0</v>
          </cell>
          <cell r="U100" t="e">
            <v>#N/A</v>
          </cell>
          <cell r="V100">
            <v>0</v>
          </cell>
          <cell r="W100" t="e">
            <v>#N/A</v>
          </cell>
          <cell r="X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</row>
        <row r="101">
          <cell r="A101">
            <v>16</v>
          </cell>
          <cell r="B101" t="str">
            <v>A3</v>
          </cell>
          <cell r="C101" t="str">
            <v>Foam Sheet</v>
          </cell>
          <cell r="D101" t="str">
            <v>1H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 t="str">
            <v>/pcs</v>
          </cell>
          <cell r="J101" t="e">
            <v>#N/A</v>
          </cell>
          <cell r="K101">
            <v>0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2208</v>
          </cell>
          <cell r="Q101">
            <v>0</v>
          </cell>
          <cell r="R101">
            <v>2208</v>
          </cell>
          <cell r="S101" t="e">
            <v>#N/A</v>
          </cell>
          <cell r="T101">
            <v>2208</v>
          </cell>
          <cell r="U101" t="e">
            <v>#N/A</v>
          </cell>
          <cell r="V101">
            <v>2208</v>
          </cell>
          <cell r="W101" t="e">
            <v>#N/A</v>
          </cell>
          <cell r="X101">
            <v>4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</row>
        <row r="102">
          <cell r="A102">
            <v>17</v>
          </cell>
          <cell r="B102" t="str">
            <v>A3</v>
          </cell>
          <cell r="C102" t="str">
            <v>Foam Sheet</v>
          </cell>
          <cell r="D102" t="str">
            <v>1E</v>
          </cell>
          <cell r="E102">
            <v>600</v>
          </cell>
          <cell r="F102">
            <v>150</v>
          </cell>
          <cell r="G102">
            <v>5</v>
          </cell>
          <cell r="H102">
            <v>460</v>
          </cell>
          <cell r="I102" t="str">
            <v>/pcs</v>
          </cell>
          <cell r="J102" t="e">
            <v>#N/A</v>
          </cell>
          <cell r="K102">
            <v>0</v>
          </cell>
          <cell r="L102">
            <v>4</v>
          </cell>
          <cell r="M102">
            <v>4</v>
          </cell>
          <cell r="N102">
            <v>4</v>
          </cell>
          <cell r="O102">
            <v>4</v>
          </cell>
          <cell r="P102">
            <v>1840</v>
          </cell>
          <cell r="Q102">
            <v>0</v>
          </cell>
          <cell r="R102">
            <v>1840</v>
          </cell>
          <cell r="S102" t="e">
            <v>#N/A</v>
          </cell>
          <cell r="T102">
            <v>1840</v>
          </cell>
          <cell r="U102" t="e">
            <v>#N/A</v>
          </cell>
          <cell r="V102">
            <v>1840</v>
          </cell>
          <cell r="W102" t="e">
            <v>#N/A</v>
          </cell>
          <cell r="X102">
            <v>16</v>
          </cell>
          <cell r="Z102">
            <v>4</v>
          </cell>
          <cell r="AA102">
            <v>4</v>
          </cell>
          <cell r="AB102">
            <v>4</v>
          </cell>
          <cell r="AC102">
            <v>4</v>
          </cell>
        </row>
        <row r="103">
          <cell r="A103">
            <v>18</v>
          </cell>
          <cell r="B103" t="str">
            <v>A3</v>
          </cell>
          <cell r="C103" t="str">
            <v>Carton Box</v>
          </cell>
          <cell r="D103" t="str">
            <v>T4OD</v>
          </cell>
          <cell r="E103">
            <v>920</v>
          </cell>
          <cell r="F103">
            <v>500</v>
          </cell>
          <cell r="G103">
            <v>400</v>
          </cell>
          <cell r="H103">
            <v>16444.673999999999</v>
          </cell>
          <cell r="I103" t="str">
            <v>/pcs</v>
          </cell>
          <cell r="J103" t="e">
            <v>#N/A</v>
          </cell>
          <cell r="K103">
            <v>0</v>
          </cell>
          <cell r="L103">
            <v>2</v>
          </cell>
          <cell r="M103">
            <v>2</v>
          </cell>
          <cell r="N103">
            <v>2</v>
          </cell>
          <cell r="O103">
            <v>2</v>
          </cell>
          <cell r="P103">
            <v>32889.347999999998</v>
          </cell>
          <cell r="Q103">
            <v>0</v>
          </cell>
          <cell r="R103">
            <v>32889.347999999998</v>
          </cell>
          <cell r="S103" t="e">
            <v>#N/A</v>
          </cell>
          <cell r="T103">
            <v>32889.347999999998</v>
          </cell>
          <cell r="U103" t="e">
            <v>#N/A</v>
          </cell>
          <cell r="V103">
            <v>32889.347999999998</v>
          </cell>
          <cell r="W103" t="e">
            <v>#N/A</v>
          </cell>
          <cell r="X103">
            <v>8</v>
          </cell>
          <cell r="Z103">
            <v>2</v>
          </cell>
          <cell r="AA103">
            <v>2</v>
          </cell>
          <cell r="AB103">
            <v>2</v>
          </cell>
          <cell r="AC103">
            <v>2</v>
          </cell>
        </row>
        <row r="104">
          <cell r="A104">
            <v>19</v>
          </cell>
          <cell r="B104" t="str">
            <v>A3</v>
          </cell>
          <cell r="C104" t="str">
            <v>Carton Box</v>
          </cell>
          <cell r="D104" t="str">
            <v>X3OD</v>
          </cell>
          <cell r="E104">
            <v>1400</v>
          </cell>
          <cell r="F104">
            <v>380</v>
          </cell>
          <cell r="G104">
            <v>220</v>
          </cell>
          <cell r="H104">
            <v>13880.34</v>
          </cell>
          <cell r="I104" t="str">
            <v>/pcs</v>
          </cell>
          <cell r="J104" t="e">
            <v>#N/A</v>
          </cell>
          <cell r="K104">
            <v>0</v>
          </cell>
          <cell r="L104">
            <v>1</v>
          </cell>
          <cell r="M104">
            <v>1</v>
          </cell>
          <cell r="N104">
            <v>1</v>
          </cell>
          <cell r="O104">
            <v>1</v>
          </cell>
          <cell r="P104">
            <v>13880.34</v>
          </cell>
          <cell r="Q104">
            <v>0</v>
          </cell>
          <cell r="R104">
            <v>13880.34</v>
          </cell>
          <cell r="S104" t="e">
            <v>#N/A</v>
          </cell>
          <cell r="T104">
            <v>13880.34</v>
          </cell>
          <cell r="U104" t="e">
            <v>#N/A</v>
          </cell>
          <cell r="V104">
            <v>13880.34</v>
          </cell>
          <cell r="W104" t="e">
            <v>#N/A</v>
          </cell>
          <cell r="X104">
            <v>4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</row>
        <row r="105">
          <cell r="A105">
            <v>20</v>
          </cell>
          <cell r="B105" t="str">
            <v>A3</v>
          </cell>
          <cell r="C105" t="str">
            <v>Antirust Oil, Nucle Oil 105 ST3</v>
          </cell>
          <cell r="D105" t="str">
            <v>ST3</v>
          </cell>
          <cell r="E105">
            <v>2250</v>
          </cell>
          <cell r="F105">
            <v>1470</v>
          </cell>
          <cell r="G105">
            <v>1460</v>
          </cell>
          <cell r="H105">
            <v>94104</v>
          </cell>
          <cell r="I105" t="str">
            <v>/liter</v>
          </cell>
          <cell r="J105">
            <v>93410.183971726045</v>
          </cell>
          <cell r="K105">
            <v>0</v>
          </cell>
          <cell r="L105">
            <v>0.48289500000000002</v>
          </cell>
          <cell r="M105">
            <v>0.48289500000000002</v>
          </cell>
          <cell r="N105">
            <v>0.48289500000000002</v>
          </cell>
          <cell r="O105">
            <v>0.48289500000000002</v>
          </cell>
          <cell r="P105">
            <v>45442.351079999993</v>
          </cell>
          <cell r="Q105">
            <v>0</v>
          </cell>
          <cell r="R105">
            <v>45442.351079999993</v>
          </cell>
          <cell r="S105">
            <v>45107.310789026647</v>
          </cell>
          <cell r="T105">
            <v>45442.351079999993</v>
          </cell>
          <cell r="U105">
            <v>45107.310789026647</v>
          </cell>
          <cell r="V105">
            <v>45442.351079999993</v>
          </cell>
          <cell r="W105">
            <v>45107.310789026647</v>
          </cell>
          <cell r="X105">
            <v>1.9315800000000001</v>
          </cell>
          <cell r="Z105">
            <v>0.48289500000000002</v>
          </cell>
          <cell r="AA105">
            <v>0.48289500000000002</v>
          </cell>
          <cell r="AB105">
            <v>0.48289500000000002</v>
          </cell>
          <cell r="AC105">
            <v>0.48289500000000002</v>
          </cell>
        </row>
        <row r="106">
          <cell r="A106">
            <v>31</v>
          </cell>
          <cell r="B106" t="str">
            <v>A3</v>
          </cell>
          <cell r="C106" t="str">
            <v>Carton Box</v>
          </cell>
          <cell r="D106" t="str">
            <v>P3CS</v>
          </cell>
          <cell r="E106">
            <v>540</v>
          </cell>
          <cell r="F106">
            <v>350</v>
          </cell>
          <cell r="G106">
            <v>240</v>
          </cell>
          <cell r="H106">
            <v>4481.7029999999995</v>
          </cell>
          <cell r="I106" t="str">
            <v>/pcs</v>
          </cell>
          <cell r="J106" t="e">
            <v>#N/A</v>
          </cell>
          <cell r="K106">
            <v>0</v>
          </cell>
          <cell r="L106">
            <v>1</v>
          </cell>
          <cell r="M106">
            <v>1</v>
          </cell>
          <cell r="N106">
            <v>1</v>
          </cell>
          <cell r="O106">
            <v>1</v>
          </cell>
          <cell r="P106">
            <v>0</v>
          </cell>
          <cell r="Q106">
            <v>0</v>
          </cell>
          <cell r="R106">
            <v>8963.405999999999</v>
          </cell>
          <cell r="S106" t="e">
            <v>#N/A</v>
          </cell>
          <cell r="T106">
            <v>8963.405999999999</v>
          </cell>
          <cell r="U106" t="e">
            <v>#N/A</v>
          </cell>
          <cell r="V106">
            <v>8963.405999999999</v>
          </cell>
          <cell r="W106" t="e">
            <v>#N/A</v>
          </cell>
          <cell r="X106">
            <v>4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</row>
        <row r="107">
          <cell r="A107" t="str">
            <v xml:space="preserve"> </v>
          </cell>
          <cell r="B107">
            <v>0</v>
          </cell>
          <cell r="C107" t="str">
            <v>TOTAL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 t="e">
            <v>#N/A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761633.05423600017</v>
          </cell>
          <cell r="Q107">
            <v>0</v>
          </cell>
          <cell r="R107">
            <v>761633.05423600017</v>
          </cell>
          <cell r="S107" t="e">
            <v>#N/A</v>
          </cell>
          <cell r="T107">
            <v>761633.05423600017</v>
          </cell>
          <cell r="U107" t="e">
            <v>#N/A</v>
          </cell>
          <cell r="V107">
            <v>761633.05423600017</v>
          </cell>
          <cell r="W107" t="e">
            <v>#N/A</v>
          </cell>
        </row>
        <row r="108">
          <cell r="H108" t="e">
            <v>#N/A</v>
          </cell>
          <cell r="I108">
            <v>0</v>
          </cell>
          <cell r="J108">
            <v>0</v>
          </cell>
          <cell r="K108">
            <v>0</v>
          </cell>
          <cell r="L108">
            <v>1</v>
          </cell>
          <cell r="M108">
            <v>1</v>
          </cell>
          <cell r="N108">
            <v>1</v>
          </cell>
          <cell r="O108">
            <v>1</v>
          </cell>
          <cell r="P108" t="e">
            <v>#N/A</v>
          </cell>
          <cell r="Q108">
            <v>0</v>
          </cell>
          <cell r="R108" t="e">
            <v>#N/A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4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</row>
        <row r="109">
          <cell r="A109">
            <v>1</v>
          </cell>
          <cell r="B109" t="str">
            <v>A5</v>
          </cell>
          <cell r="C109" t="str">
            <v>Returnable Rack 2B</v>
          </cell>
          <cell r="D109" t="str">
            <v>T2B</v>
          </cell>
          <cell r="E109">
            <v>2250</v>
          </cell>
          <cell r="F109">
            <v>1470</v>
          </cell>
          <cell r="G109">
            <v>1460</v>
          </cell>
          <cell r="H109">
            <v>260243.43569999997</v>
          </cell>
          <cell r="I109" t="str">
            <v>/pcs</v>
          </cell>
          <cell r="J109">
            <v>338638</v>
          </cell>
          <cell r="K109">
            <v>0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260243.43569999997</v>
          </cell>
          <cell r="Q109">
            <v>0</v>
          </cell>
          <cell r="R109">
            <v>260243.43569999997</v>
          </cell>
          <cell r="S109">
            <v>338638</v>
          </cell>
          <cell r="T109">
            <v>260243.43569999997</v>
          </cell>
          <cell r="U109">
            <v>338638</v>
          </cell>
          <cell r="V109">
            <v>260243.43569999997</v>
          </cell>
          <cell r="W109">
            <v>338638</v>
          </cell>
          <cell r="X109">
            <v>4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</row>
        <row r="110">
          <cell r="A110">
            <v>2</v>
          </cell>
          <cell r="B110" t="str">
            <v>A5</v>
          </cell>
          <cell r="C110" t="str">
            <v xml:space="preserve">Wooden Inner </v>
          </cell>
          <cell r="D110" t="str">
            <v>A5</v>
          </cell>
          <cell r="E110">
            <v>0</v>
          </cell>
          <cell r="F110">
            <v>0</v>
          </cell>
          <cell r="G110">
            <v>0</v>
          </cell>
          <cell r="H110">
            <v>326730.26429999998</v>
          </cell>
          <cell r="I110">
            <v>0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1</v>
          </cell>
          <cell r="O110">
            <v>1</v>
          </cell>
          <cell r="P110">
            <v>326730.26429999998</v>
          </cell>
          <cell r="Q110">
            <v>0</v>
          </cell>
          <cell r="R110">
            <v>326730.26429999998</v>
          </cell>
          <cell r="S110">
            <v>0</v>
          </cell>
          <cell r="T110">
            <v>326730.26429999998</v>
          </cell>
          <cell r="U110">
            <v>0</v>
          </cell>
          <cell r="V110">
            <v>326730.26429999998</v>
          </cell>
          <cell r="W110">
            <v>0</v>
          </cell>
        </row>
        <row r="111">
          <cell r="A111">
            <v>3</v>
          </cell>
          <cell r="B111" t="str">
            <v>A5</v>
          </cell>
          <cell r="C111" t="str">
            <v>Carton Sheet</v>
          </cell>
          <cell r="D111" t="str">
            <v>2J</v>
          </cell>
          <cell r="E111">
            <v>1400</v>
          </cell>
          <cell r="F111">
            <v>1100</v>
          </cell>
          <cell r="G111">
            <v>0</v>
          </cell>
          <cell r="H111">
            <v>0</v>
          </cell>
          <cell r="I111">
            <v>0</v>
          </cell>
          <cell r="J111" t="e">
            <v>#N/A</v>
          </cell>
          <cell r="K111">
            <v>0</v>
          </cell>
          <cell r="L111">
            <v>2</v>
          </cell>
          <cell r="M111">
            <v>2</v>
          </cell>
          <cell r="N111">
            <v>2</v>
          </cell>
          <cell r="O111">
            <v>2</v>
          </cell>
          <cell r="P111">
            <v>0</v>
          </cell>
          <cell r="Q111">
            <v>0</v>
          </cell>
          <cell r="R111">
            <v>0</v>
          </cell>
          <cell r="S111" t="e">
            <v>#N/A</v>
          </cell>
          <cell r="T111">
            <v>0</v>
          </cell>
          <cell r="U111" t="e">
            <v>#N/A</v>
          </cell>
          <cell r="V111">
            <v>0</v>
          </cell>
          <cell r="W111" t="e">
            <v>#N/A</v>
          </cell>
          <cell r="Z111">
            <v>2</v>
          </cell>
          <cell r="AA111">
            <v>2</v>
          </cell>
          <cell r="AB111">
            <v>2</v>
          </cell>
          <cell r="AC111">
            <v>2</v>
          </cell>
        </row>
        <row r="112">
          <cell r="A112">
            <v>6</v>
          </cell>
          <cell r="B112" t="str">
            <v>A5</v>
          </cell>
          <cell r="C112" t="str">
            <v>Plastic Bag</v>
          </cell>
          <cell r="D112" t="str">
            <v>3B</v>
          </cell>
          <cell r="E112">
            <v>450</v>
          </cell>
          <cell r="F112">
            <v>300</v>
          </cell>
          <cell r="G112">
            <v>0</v>
          </cell>
          <cell r="H112">
            <v>244.67039999999997</v>
          </cell>
          <cell r="I112" t="str">
            <v>/pcs</v>
          </cell>
          <cell r="J112" t="e">
            <v>#N/A</v>
          </cell>
          <cell r="K112">
            <v>0</v>
          </cell>
          <cell r="L112">
            <v>6</v>
          </cell>
          <cell r="M112">
            <v>6</v>
          </cell>
          <cell r="N112">
            <v>6</v>
          </cell>
          <cell r="O112">
            <v>6</v>
          </cell>
          <cell r="P112">
            <v>489.34079999999994</v>
          </cell>
          <cell r="Q112">
            <v>0</v>
          </cell>
          <cell r="R112">
            <v>489.34079999999994</v>
          </cell>
          <cell r="S112" t="e">
            <v>#N/A</v>
          </cell>
          <cell r="T112">
            <v>489.34079999999994</v>
          </cell>
          <cell r="U112" t="e">
            <v>#N/A</v>
          </cell>
          <cell r="V112">
            <v>489.34079999999994</v>
          </cell>
          <cell r="W112" t="e">
            <v>#N/A</v>
          </cell>
          <cell r="X112">
            <v>24</v>
          </cell>
          <cell r="Z112">
            <v>6</v>
          </cell>
          <cell r="AA112">
            <v>6</v>
          </cell>
          <cell r="AB112">
            <v>6</v>
          </cell>
          <cell r="AC112">
            <v>6</v>
          </cell>
        </row>
        <row r="113">
          <cell r="A113">
            <v>4</v>
          </cell>
          <cell r="B113" t="str">
            <v>A5</v>
          </cell>
          <cell r="C113" t="str">
            <v>Wire (dia 1,6 mm)</v>
          </cell>
          <cell r="D113" t="str">
            <v>6B</v>
          </cell>
          <cell r="E113">
            <v>750</v>
          </cell>
          <cell r="F113">
            <v>0</v>
          </cell>
          <cell r="G113">
            <v>0</v>
          </cell>
          <cell r="H113">
            <v>176.44499999999999</v>
          </cell>
          <cell r="I113" t="str">
            <v>/pcs</v>
          </cell>
          <cell r="J113" t="e">
            <v>#N/A</v>
          </cell>
          <cell r="K113">
            <v>0</v>
          </cell>
          <cell r="L113">
            <v>2</v>
          </cell>
          <cell r="M113">
            <v>2</v>
          </cell>
          <cell r="N113">
            <v>2</v>
          </cell>
          <cell r="O113">
            <v>2</v>
          </cell>
          <cell r="P113">
            <v>1764.45</v>
          </cell>
          <cell r="Q113">
            <v>0</v>
          </cell>
          <cell r="R113">
            <v>1764.45</v>
          </cell>
          <cell r="S113" t="e">
            <v>#N/A</v>
          </cell>
          <cell r="T113">
            <v>1764.45</v>
          </cell>
          <cell r="U113" t="e">
            <v>#N/A</v>
          </cell>
          <cell r="V113">
            <v>1764.45</v>
          </cell>
          <cell r="W113" t="e">
            <v>#N/A</v>
          </cell>
          <cell r="X113">
            <v>8</v>
          </cell>
          <cell r="Z113">
            <v>2</v>
          </cell>
          <cell r="AA113">
            <v>2</v>
          </cell>
          <cell r="AB113">
            <v>2</v>
          </cell>
          <cell r="AC113">
            <v>2</v>
          </cell>
        </row>
        <row r="114">
          <cell r="A114">
            <v>5</v>
          </cell>
          <cell r="B114" t="str">
            <v>A5</v>
          </cell>
          <cell r="C114" t="str">
            <v>Wire (dia 1,6 mm)</v>
          </cell>
          <cell r="D114" t="str">
            <v>6A</v>
          </cell>
          <cell r="E114">
            <v>900</v>
          </cell>
          <cell r="F114">
            <v>0</v>
          </cell>
          <cell r="G114">
            <v>0</v>
          </cell>
          <cell r="H114">
            <v>0</v>
          </cell>
          <cell r="I114" t="str">
            <v>/pcs</v>
          </cell>
          <cell r="J114" t="e">
            <v>#N/A</v>
          </cell>
          <cell r="K114">
            <v>0</v>
          </cell>
          <cell r="L114">
            <v>2</v>
          </cell>
          <cell r="M114">
            <v>2</v>
          </cell>
          <cell r="N114">
            <v>2</v>
          </cell>
          <cell r="O114">
            <v>2</v>
          </cell>
          <cell r="P114">
            <v>411.70499999999998</v>
          </cell>
          <cell r="Q114">
            <v>0</v>
          </cell>
          <cell r="R114">
            <v>411.70499999999998</v>
          </cell>
          <cell r="S114" t="e">
            <v>#N/A</v>
          </cell>
          <cell r="T114">
            <v>411.70499999999998</v>
          </cell>
          <cell r="U114" t="e">
            <v>#N/A</v>
          </cell>
          <cell r="V114">
            <v>411.70499999999998</v>
          </cell>
          <cell r="W114" t="e">
            <v>#N/A</v>
          </cell>
          <cell r="X114">
            <v>8</v>
          </cell>
          <cell r="Z114">
            <v>2</v>
          </cell>
          <cell r="AA114">
            <v>2</v>
          </cell>
          <cell r="AB114">
            <v>2</v>
          </cell>
          <cell r="AC114">
            <v>2</v>
          </cell>
        </row>
        <row r="115">
          <cell r="A115">
            <v>6</v>
          </cell>
          <cell r="B115" t="str">
            <v>A6</v>
          </cell>
          <cell r="C115" t="str">
            <v>Wire (dia 1,6 mm)</v>
          </cell>
          <cell r="D115" t="str">
            <v>6E</v>
          </cell>
          <cell r="E115">
            <v>300</v>
          </cell>
          <cell r="F115">
            <v>0</v>
          </cell>
          <cell r="G115">
            <v>0</v>
          </cell>
          <cell r="H115">
            <v>176.44499999999999</v>
          </cell>
          <cell r="I115" t="str">
            <v>/pcs</v>
          </cell>
          <cell r="J115" t="e">
            <v>#N/A</v>
          </cell>
          <cell r="K115">
            <v>0</v>
          </cell>
          <cell r="L115">
            <v>1</v>
          </cell>
          <cell r="M115">
            <v>2</v>
          </cell>
          <cell r="N115">
            <v>2</v>
          </cell>
          <cell r="O115">
            <v>2</v>
          </cell>
          <cell r="P115">
            <v>3528.9</v>
          </cell>
          <cell r="Q115">
            <v>0</v>
          </cell>
          <cell r="R115">
            <v>3528.9</v>
          </cell>
          <cell r="S115" t="e">
            <v>#N/A</v>
          </cell>
          <cell r="T115">
            <v>3528.9</v>
          </cell>
          <cell r="U115" t="e">
            <v>#N/A</v>
          </cell>
          <cell r="V115">
            <v>3528.9</v>
          </cell>
          <cell r="W115" t="e">
            <v>#N/A</v>
          </cell>
          <cell r="X115">
            <v>7</v>
          </cell>
          <cell r="Z115">
            <v>1</v>
          </cell>
          <cell r="AA115">
            <v>2</v>
          </cell>
          <cell r="AB115">
            <v>2</v>
          </cell>
          <cell r="AC115">
            <v>2</v>
          </cell>
        </row>
        <row r="116">
          <cell r="A116">
            <v>6</v>
          </cell>
          <cell r="B116" t="str">
            <v>A5</v>
          </cell>
          <cell r="C116" t="str">
            <v xml:space="preserve">Steples </v>
          </cell>
          <cell r="D116" t="str">
            <v>N13</v>
          </cell>
          <cell r="E116">
            <v>0</v>
          </cell>
          <cell r="F116">
            <v>0</v>
          </cell>
          <cell r="G116">
            <v>0</v>
          </cell>
          <cell r="H116">
            <v>47.051999999999992</v>
          </cell>
          <cell r="I116" t="str">
            <v>/pcs</v>
          </cell>
          <cell r="J116">
            <v>46.705091985863021</v>
          </cell>
          <cell r="K116">
            <v>0</v>
          </cell>
          <cell r="L116">
            <v>40</v>
          </cell>
          <cell r="M116">
            <v>40</v>
          </cell>
          <cell r="N116">
            <v>40</v>
          </cell>
          <cell r="O116">
            <v>40</v>
          </cell>
          <cell r="P116">
            <v>1882.08</v>
          </cell>
          <cell r="Q116">
            <v>0</v>
          </cell>
          <cell r="R116">
            <v>1882.08</v>
          </cell>
          <cell r="S116">
            <v>1868.2036794345208</v>
          </cell>
          <cell r="T116">
            <v>1882.08</v>
          </cell>
          <cell r="U116">
            <v>1868.2036794345208</v>
          </cell>
          <cell r="V116">
            <v>1882.08</v>
          </cell>
          <cell r="W116">
            <v>1868.2036794345208</v>
          </cell>
          <cell r="X116">
            <v>160</v>
          </cell>
          <cell r="Z116">
            <v>40</v>
          </cell>
          <cell r="AA116">
            <v>40</v>
          </cell>
          <cell r="AB116">
            <v>40</v>
          </cell>
          <cell r="AC116">
            <v>40</v>
          </cell>
        </row>
        <row r="117">
          <cell r="A117">
            <v>7</v>
          </cell>
          <cell r="B117" t="str">
            <v>A5</v>
          </cell>
          <cell r="C117" t="str">
            <v xml:space="preserve">Nailer </v>
          </cell>
          <cell r="D117" t="str">
            <v>BK50</v>
          </cell>
          <cell r="E117">
            <v>0</v>
          </cell>
          <cell r="F117">
            <v>0</v>
          </cell>
          <cell r="G117">
            <v>0</v>
          </cell>
          <cell r="H117">
            <v>65.872799999999998</v>
          </cell>
          <cell r="I117" t="str">
            <v>/pcs</v>
          </cell>
          <cell r="J117">
            <v>65.387128780208229</v>
          </cell>
          <cell r="K117">
            <v>0</v>
          </cell>
          <cell r="L117">
            <v>100</v>
          </cell>
          <cell r="M117">
            <v>100</v>
          </cell>
          <cell r="N117">
            <v>100</v>
          </cell>
          <cell r="O117">
            <v>100</v>
          </cell>
          <cell r="P117">
            <v>6587.28</v>
          </cell>
          <cell r="Q117">
            <v>0</v>
          </cell>
          <cell r="R117">
            <v>6587.28</v>
          </cell>
          <cell r="S117">
            <v>6538.7128780208232</v>
          </cell>
          <cell r="T117">
            <v>6587.28</v>
          </cell>
          <cell r="U117">
            <v>6538.7128780208232</v>
          </cell>
          <cell r="V117">
            <v>6587.28</v>
          </cell>
          <cell r="W117">
            <v>6538.7128780208232</v>
          </cell>
          <cell r="X117">
            <v>400</v>
          </cell>
          <cell r="Z117">
            <v>100</v>
          </cell>
          <cell r="AA117">
            <v>100</v>
          </cell>
          <cell r="AB117">
            <v>100</v>
          </cell>
          <cell r="AC117">
            <v>100</v>
          </cell>
        </row>
        <row r="118">
          <cell r="A118">
            <v>8</v>
          </cell>
          <cell r="B118" t="str">
            <v>A5</v>
          </cell>
          <cell r="C118" t="str">
            <v>Karung Goni 700 Dimer</v>
          </cell>
          <cell r="D118" t="str">
            <v>7A</v>
          </cell>
          <cell r="E118">
            <v>850</v>
          </cell>
          <cell r="F118">
            <v>600</v>
          </cell>
          <cell r="G118">
            <v>0</v>
          </cell>
          <cell r="H118">
            <v>1911.4874999999997</v>
          </cell>
          <cell r="I118" t="str">
            <v>/pcs</v>
          </cell>
          <cell r="J118">
            <v>1897.3943619256852</v>
          </cell>
          <cell r="K118">
            <v>0</v>
          </cell>
          <cell r="L118">
            <v>2</v>
          </cell>
          <cell r="M118">
            <v>2</v>
          </cell>
          <cell r="N118">
            <v>2</v>
          </cell>
          <cell r="O118">
            <v>2</v>
          </cell>
          <cell r="P118">
            <v>3822.9749999999995</v>
          </cell>
          <cell r="Q118">
            <v>0</v>
          </cell>
          <cell r="R118">
            <v>3822.9749999999995</v>
          </cell>
          <cell r="S118">
            <v>3794.7887238513704</v>
          </cell>
          <cell r="T118">
            <v>3822.9749999999995</v>
          </cell>
          <cell r="U118">
            <v>3794.7887238513704</v>
          </cell>
          <cell r="V118">
            <v>3822.9749999999995</v>
          </cell>
          <cell r="W118">
            <v>3794.7887238513704</v>
          </cell>
          <cell r="X118">
            <v>8</v>
          </cell>
          <cell r="Z118">
            <v>2</v>
          </cell>
          <cell r="AA118">
            <v>2</v>
          </cell>
          <cell r="AB118">
            <v>2</v>
          </cell>
          <cell r="AC118">
            <v>2</v>
          </cell>
        </row>
        <row r="119">
          <cell r="A119">
            <v>9</v>
          </cell>
          <cell r="B119" t="str">
            <v>A5</v>
          </cell>
          <cell r="C119" t="str">
            <v>Indirect Material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 t="e">
            <v>#N/A</v>
          </cell>
          <cell r="I119">
            <v>0</v>
          </cell>
          <cell r="J119" t="e">
            <v>#N/A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8654</v>
          </cell>
          <cell r="Q119">
            <v>0</v>
          </cell>
          <cell r="R119">
            <v>8654</v>
          </cell>
          <cell r="S119">
            <v>8228.2850319992358</v>
          </cell>
          <cell r="T119">
            <v>8654</v>
          </cell>
          <cell r="U119">
            <v>8228.2850319992358</v>
          </cell>
          <cell r="V119">
            <v>8654</v>
          </cell>
          <cell r="W119">
            <v>8228.2850319992358</v>
          </cell>
          <cell r="X119">
            <v>0</v>
          </cell>
        </row>
        <row r="120">
          <cell r="A120">
            <v>10</v>
          </cell>
          <cell r="B120" t="str">
            <v>A5</v>
          </cell>
          <cell r="C120" t="str">
            <v>Foam Urethan</v>
          </cell>
          <cell r="D120" t="str">
            <v>18-MA</v>
          </cell>
          <cell r="E120">
            <v>2250</v>
          </cell>
          <cell r="F120">
            <v>1470</v>
          </cell>
          <cell r="G120">
            <v>1460</v>
          </cell>
          <cell r="H120">
            <v>95450</v>
          </cell>
          <cell r="I120" t="str">
            <v>/set</v>
          </cell>
          <cell r="J120" t="e">
            <v>#N/A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 t="e">
            <v>#N/A</v>
          </cell>
          <cell r="T120">
            <v>0</v>
          </cell>
          <cell r="U120" t="e">
            <v>#N/A</v>
          </cell>
          <cell r="V120">
            <v>0</v>
          </cell>
          <cell r="W120" t="e">
            <v>#N/A</v>
          </cell>
          <cell r="X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</row>
        <row r="121">
          <cell r="A121">
            <v>11</v>
          </cell>
          <cell r="B121" t="str">
            <v>A5</v>
          </cell>
          <cell r="C121" t="str">
            <v>Antirust Oil, Nucle Oil 103 ST5</v>
          </cell>
          <cell r="D121" t="str">
            <v>ST3</v>
          </cell>
          <cell r="E121">
            <v>2250</v>
          </cell>
          <cell r="F121">
            <v>1470</v>
          </cell>
          <cell r="G121">
            <v>1460</v>
          </cell>
          <cell r="H121">
            <v>94104</v>
          </cell>
          <cell r="I121" t="str">
            <v>/liter</v>
          </cell>
          <cell r="J121">
            <v>93410.183971726045</v>
          </cell>
          <cell r="K121">
            <v>0</v>
          </cell>
          <cell r="L121">
            <v>0.48289500000000002</v>
          </cell>
          <cell r="M121">
            <v>0.48289500000000002</v>
          </cell>
          <cell r="N121">
            <v>0.48289500000000002</v>
          </cell>
          <cell r="O121">
            <v>0.48289500000000002</v>
          </cell>
          <cell r="P121">
            <v>45442.351079999993</v>
          </cell>
          <cell r="Q121">
            <v>0</v>
          </cell>
          <cell r="R121">
            <v>45442.351079999993</v>
          </cell>
          <cell r="S121">
            <v>45107.310789026647</v>
          </cell>
          <cell r="T121">
            <v>45442.351079999993</v>
          </cell>
          <cell r="U121">
            <v>45107.310789026647</v>
          </cell>
          <cell r="V121">
            <v>45442.351079999993</v>
          </cell>
          <cell r="W121">
            <v>45107.310789026647</v>
          </cell>
          <cell r="X121">
            <v>1.9315800000000001</v>
          </cell>
          <cell r="Z121">
            <v>0.48289500000000002</v>
          </cell>
          <cell r="AA121">
            <v>0.48289500000000002</v>
          </cell>
          <cell r="AB121">
            <v>0.48289500000000002</v>
          </cell>
          <cell r="AC121">
            <v>0.48289500000000002</v>
          </cell>
        </row>
        <row r="122">
          <cell r="A122" t="str">
            <v xml:space="preserve"> </v>
          </cell>
          <cell r="B122">
            <v>0</v>
          </cell>
          <cell r="C122" t="str">
            <v>TOTAL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 t="e">
            <v>#N/A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659279.17507999996</v>
          </cell>
          <cell r="Q122">
            <v>0</v>
          </cell>
          <cell r="R122">
            <v>659279.17507999996</v>
          </cell>
          <cell r="S122" t="e">
            <v>#N/A</v>
          </cell>
          <cell r="T122">
            <v>659279.17507999996</v>
          </cell>
          <cell r="U122" t="e">
            <v>#N/A</v>
          </cell>
          <cell r="V122">
            <v>659279.17507999996</v>
          </cell>
          <cell r="W122" t="e">
            <v>#N/A</v>
          </cell>
        </row>
        <row r="123">
          <cell r="H123" t="e">
            <v>#N/A</v>
          </cell>
          <cell r="I123">
            <v>0</v>
          </cell>
          <cell r="J123">
            <v>0</v>
          </cell>
          <cell r="K123">
            <v>0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 t="e">
            <v>#N/A</v>
          </cell>
          <cell r="Q123">
            <v>0</v>
          </cell>
          <cell r="R123" t="e">
            <v>#N/A</v>
          </cell>
          <cell r="S123">
            <v>0</v>
          </cell>
          <cell r="T123" t="e">
            <v>#N/A</v>
          </cell>
          <cell r="U123">
            <v>0</v>
          </cell>
          <cell r="V123" t="e">
            <v>#N/A</v>
          </cell>
          <cell r="W123">
            <v>0</v>
          </cell>
          <cell r="X123">
            <v>4</v>
          </cell>
          <cell r="Z123">
            <v>40</v>
          </cell>
          <cell r="AA123">
            <v>40</v>
          </cell>
          <cell r="AB123">
            <v>40</v>
          </cell>
          <cell r="AC123">
            <v>40</v>
          </cell>
        </row>
        <row r="124">
          <cell r="A124">
            <v>1</v>
          </cell>
          <cell r="B124" t="str">
            <v>B0</v>
          </cell>
          <cell r="C124" t="str">
            <v>Zinc Plate</v>
          </cell>
          <cell r="D124" t="str">
            <v>ZN</v>
          </cell>
          <cell r="E124">
            <v>0</v>
          </cell>
          <cell r="F124">
            <v>0</v>
          </cell>
          <cell r="G124">
            <v>0</v>
          </cell>
          <cell r="H124">
            <v>311.71949999999998</v>
          </cell>
          <cell r="I124">
            <v>0</v>
          </cell>
          <cell r="J124">
            <v>485552</v>
          </cell>
          <cell r="K124">
            <v>0</v>
          </cell>
          <cell r="L124">
            <v>8</v>
          </cell>
          <cell r="M124">
            <v>8</v>
          </cell>
          <cell r="N124">
            <v>8</v>
          </cell>
          <cell r="O124">
            <v>8</v>
          </cell>
          <cell r="P124">
            <v>2493.7559999999999</v>
          </cell>
          <cell r="Q124">
            <v>0</v>
          </cell>
          <cell r="R124">
            <v>2493.7559999999999</v>
          </cell>
          <cell r="S124">
            <v>3884416</v>
          </cell>
          <cell r="T124">
            <v>2493.7559999999999</v>
          </cell>
          <cell r="U124">
            <v>3884416</v>
          </cell>
          <cell r="V124">
            <v>2493.7559999999999</v>
          </cell>
          <cell r="W124">
            <v>3884416</v>
          </cell>
          <cell r="Z124">
            <v>8</v>
          </cell>
          <cell r="AA124">
            <v>8</v>
          </cell>
          <cell r="AB124">
            <v>8</v>
          </cell>
          <cell r="AC124">
            <v>8</v>
          </cell>
        </row>
        <row r="125">
          <cell r="A125">
            <v>2</v>
          </cell>
          <cell r="B125" t="str">
            <v>B0</v>
          </cell>
          <cell r="C125" t="str">
            <v>Wooden Module 1/6 H</v>
          </cell>
          <cell r="D125" t="str">
            <v>B0</v>
          </cell>
          <cell r="E125">
            <v>2250</v>
          </cell>
          <cell r="F125">
            <v>1470</v>
          </cell>
          <cell r="G125">
            <v>350</v>
          </cell>
          <cell r="H125">
            <v>185475.45509999996</v>
          </cell>
          <cell r="I125">
            <v>0</v>
          </cell>
          <cell r="J125" t="e">
            <v>#N/A</v>
          </cell>
          <cell r="K125">
            <v>0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185475.45509999996</v>
          </cell>
          <cell r="Q125">
            <v>0</v>
          </cell>
          <cell r="R125">
            <v>185475.45509999996</v>
          </cell>
          <cell r="S125" t="e">
            <v>#N/A</v>
          </cell>
          <cell r="T125">
            <v>185475.45509999996</v>
          </cell>
          <cell r="U125" t="e">
            <v>#N/A</v>
          </cell>
          <cell r="V125">
            <v>185475.45509999996</v>
          </cell>
          <cell r="W125" t="e">
            <v>#N/A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</row>
        <row r="126">
          <cell r="C126" t="str">
            <v xml:space="preserve">Carton Sheet </v>
          </cell>
          <cell r="D126" t="str">
            <v>2J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 t="e">
            <v>#N/A</v>
          </cell>
          <cell r="K126">
            <v>0</v>
          </cell>
          <cell r="L126">
            <v>1</v>
          </cell>
          <cell r="M126">
            <v>2</v>
          </cell>
          <cell r="N126">
            <v>2</v>
          </cell>
          <cell r="O126">
            <v>2</v>
          </cell>
          <cell r="P126">
            <v>0</v>
          </cell>
          <cell r="Q126">
            <v>0</v>
          </cell>
          <cell r="R126">
            <v>0</v>
          </cell>
          <cell r="S126" t="e">
            <v>#N/A</v>
          </cell>
          <cell r="T126">
            <v>0</v>
          </cell>
          <cell r="U126" t="e">
            <v>#N/A</v>
          </cell>
          <cell r="V126">
            <v>0</v>
          </cell>
          <cell r="W126" t="e">
            <v>#N/A</v>
          </cell>
          <cell r="Z126">
            <v>1</v>
          </cell>
          <cell r="AA126">
            <v>2</v>
          </cell>
          <cell r="AB126">
            <v>2</v>
          </cell>
          <cell r="AC126">
            <v>2</v>
          </cell>
        </row>
        <row r="127">
          <cell r="A127">
            <v>10</v>
          </cell>
          <cell r="B127" t="str">
            <v>A3</v>
          </cell>
          <cell r="C127" t="str">
            <v>Plastic Bag</v>
          </cell>
          <cell r="D127" t="str">
            <v>3I</v>
          </cell>
          <cell r="E127">
            <v>0</v>
          </cell>
          <cell r="F127">
            <v>0</v>
          </cell>
          <cell r="G127">
            <v>0</v>
          </cell>
          <cell r="H127">
            <v>244.67039999999997</v>
          </cell>
          <cell r="I127" t="str">
            <v>/pcs</v>
          </cell>
          <cell r="J127" t="e">
            <v>#N/A</v>
          </cell>
          <cell r="K127">
            <v>0</v>
          </cell>
          <cell r="L127">
            <v>1</v>
          </cell>
          <cell r="M127">
            <v>1</v>
          </cell>
          <cell r="N127">
            <v>1</v>
          </cell>
          <cell r="O127">
            <v>1</v>
          </cell>
          <cell r="P127">
            <v>244.67039999999997</v>
          </cell>
          <cell r="Q127">
            <v>0</v>
          </cell>
          <cell r="R127">
            <v>244.67039999999997</v>
          </cell>
          <cell r="S127" t="e">
            <v>#N/A</v>
          </cell>
          <cell r="T127">
            <v>244.67039999999997</v>
          </cell>
          <cell r="U127" t="e">
            <v>#N/A</v>
          </cell>
          <cell r="V127">
            <v>244.67039999999997</v>
          </cell>
          <cell r="W127" t="e">
            <v>#N/A</v>
          </cell>
          <cell r="X127">
            <v>4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</row>
        <row r="128">
          <cell r="A128">
            <v>6</v>
          </cell>
          <cell r="B128" t="str">
            <v>A6</v>
          </cell>
          <cell r="C128" t="str">
            <v>Wire (dia 1,6 mm)</v>
          </cell>
          <cell r="D128" t="str">
            <v>6E</v>
          </cell>
          <cell r="E128">
            <v>300</v>
          </cell>
          <cell r="F128">
            <v>0</v>
          </cell>
          <cell r="G128">
            <v>0</v>
          </cell>
          <cell r="H128">
            <v>176.44499999999999</v>
          </cell>
          <cell r="I128" t="str">
            <v>/pcs</v>
          </cell>
          <cell r="J128" t="e">
            <v>#N/A</v>
          </cell>
          <cell r="K128">
            <v>0</v>
          </cell>
          <cell r="L128">
            <v>1</v>
          </cell>
          <cell r="M128">
            <v>2</v>
          </cell>
          <cell r="N128">
            <v>2</v>
          </cell>
          <cell r="O128">
            <v>2</v>
          </cell>
          <cell r="P128">
            <v>3528.9</v>
          </cell>
          <cell r="Q128">
            <v>0</v>
          </cell>
          <cell r="R128">
            <v>3528.9</v>
          </cell>
          <cell r="S128" t="e">
            <v>#N/A</v>
          </cell>
          <cell r="T128">
            <v>3528.9</v>
          </cell>
          <cell r="U128" t="e">
            <v>#N/A</v>
          </cell>
          <cell r="V128">
            <v>3528.9</v>
          </cell>
          <cell r="W128" t="e">
            <v>#N/A</v>
          </cell>
          <cell r="X128">
            <v>7</v>
          </cell>
          <cell r="Z128">
            <v>1</v>
          </cell>
          <cell r="AA128">
            <v>2</v>
          </cell>
          <cell r="AB128">
            <v>2</v>
          </cell>
          <cell r="AC128">
            <v>2</v>
          </cell>
        </row>
        <row r="129">
          <cell r="A129">
            <v>3</v>
          </cell>
          <cell r="B129" t="str">
            <v>B0</v>
          </cell>
          <cell r="C129" t="str">
            <v xml:space="preserve">Steples </v>
          </cell>
          <cell r="D129" t="str">
            <v>N13</v>
          </cell>
          <cell r="E129">
            <v>0</v>
          </cell>
          <cell r="F129">
            <v>0</v>
          </cell>
          <cell r="G129">
            <v>0</v>
          </cell>
          <cell r="H129">
            <v>47.051999999999992</v>
          </cell>
          <cell r="I129">
            <v>0</v>
          </cell>
          <cell r="J129">
            <v>46.705091985863021</v>
          </cell>
          <cell r="K129">
            <v>0</v>
          </cell>
          <cell r="L129">
            <v>40</v>
          </cell>
          <cell r="M129">
            <v>40</v>
          </cell>
          <cell r="N129">
            <v>40</v>
          </cell>
          <cell r="O129">
            <v>40</v>
          </cell>
          <cell r="P129">
            <v>1882.08</v>
          </cell>
          <cell r="Q129">
            <v>0</v>
          </cell>
          <cell r="R129">
            <v>1882.08</v>
          </cell>
          <cell r="S129">
            <v>1868.2036794345208</v>
          </cell>
          <cell r="T129">
            <v>1882.08</v>
          </cell>
          <cell r="U129">
            <v>1868.2036794345208</v>
          </cell>
          <cell r="V129">
            <v>1882.08</v>
          </cell>
          <cell r="W129">
            <v>1868.2036794345208</v>
          </cell>
          <cell r="Z129">
            <v>40</v>
          </cell>
          <cell r="AA129">
            <v>40</v>
          </cell>
          <cell r="AB129">
            <v>40</v>
          </cell>
          <cell r="AC129">
            <v>40</v>
          </cell>
        </row>
        <row r="130">
          <cell r="A130">
            <v>4</v>
          </cell>
          <cell r="B130" t="str">
            <v>B0</v>
          </cell>
          <cell r="C130" t="str">
            <v xml:space="preserve">Nailer </v>
          </cell>
          <cell r="D130" t="str">
            <v>BK50</v>
          </cell>
          <cell r="E130">
            <v>0</v>
          </cell>
          <cell r="F130">
            <v>0</v>
          </cell>
          <cell r="G130">
            <v>0</v>
          </cell>
          <cell r="H130">
            <v>65.872799999999998</v>
          </cell>
          <cell r="I130">
            <v>0</v>
          </cell>
          <cell r="J130">
            <v>65.387128780208229</v>
          </cell>
          <cell r="K130">
            <v>0</v>
          </cell>
          <cell r="L130">
            <v>50</v>
          </cell>
          <cell r="M130">
            <v>50</v>
          </cell>
          <cell r="N130">
            <v>50</v>
          </cell>
          <cell r="O130">
            <v>50</v>
          </cell>
          <cell r="P130">
            <v>3293.64</v>
          </cell>
          <cell r="Q130">
            <v>0</v>
          </cell>
          <cell r="R130">
            <v>3293.64</v>
          </cell>
          <cell r="S130">
            <v>3269.3564390104116</v>
          </cell>
          <cell r="T130">
            <v>3293.64</v>
          </cell>
          <cell r="U130">
            <v>3269.3564390104116</v>
          </cell>
          <cell r="V130">
            <v>3293.64</v>
          </cell>
          <cell r="W130">
            <v>3269.3564390104116</v>
          </cell>
          <cell r="Z130">
            <v>50</v>
          </cell>
          <cell r="AA130">
            <v>50</v>
          </cell>
          <cell r="AB130">
            <v>50</v>
          </cell>
          <cell r="AC130">
            <v>50</v>
          </cell>
        </row>
        <row r="131">
          <cell r="A131">
            <v>5</v>
          </cell>
          <cell r="B131" t="str">
            <v>B0</v>
          </cell>
          <cell r="C131" t="str">
            <v>Indirect Material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 t="e">
            <v>#N/A</v>
          </cell>
          <cell r="I131">
            <v>0</v>
          </cell>
          <cell r="J131" t="e">
            <v>#N/A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4423</v>
          </cell>
          <cell r="Q131">
            <v>0</v>
          </cell>
          <cell r="R131">
            <v>4423</v>
          </cell>
          <cell r="S131">
            <v>4205.4200019104019</v>
          </cell>
          <cell r="T131">
            <v>4423</v>
          </cell>
          <cell r="U131">
            <v>4205.4200019104019</v>
          </cell>
          <cell r="V131">
            <v>4423</v>
          </cell>
          <cell r="W131">
            <v>4205.4200019104019</v>
          </cell>
        </row>
        <row r="132">
          <cell r="A132">
            <v>6</v>
          </cell>
          <cell r="B132" t="str">
            <v>B0</v>
          </cell>
          <cell r="C132" t="str">
            <v>Antirust Oil, Nucle Oil 103 ST5</v>
          </cell>
          <cell r="D132" t="str">
            <v>ST3</v>
          </cell>
          <cell r="E132">
            <v>2250</v>
          </cell>
          <cell r="F132">
            <v>1470</v>
          </cell>
          <cell r="G132">
            <v>350</v>
          </cell>
          <cell r="H132">
            <v>94104</v>
          </cell>
          <cell r="I132">
            <v>0</v>
          </cell>
          <cell r="J132">
            <v>93410.183971726045</v>
          </cell>
          <cell r="K132">
            <v>0</v>
          </cell>
          <cell r="L132">
            <v>4.6305000000000005</v>
          </cell>
          <cell r="M132">
            <v>4.6305000000000005</v>
          </cell>
          <cell r="N132">
            <v>4.6305000000000005</v>
          </cell>
          <cell r="O132">
            <v>4.6305000000000005</v>
          </cell>
          <cell r="P132">
            <v>10893.714299999998</v>
          </cell>
          <cell r="Q132">
            <v>0</v>
          </cell>
          <cell r="R132">
            <v>10893.714299999998</v>
          </cell>
          <cell r="S132">
            <v>432535.85688107752</v>
          </cell>
          <cell r="T132">
            <v>10893.714299999998</v>
          </cell>
          <cell r="U132">
            <v>432535.85688107752</v>
          </cell>
          <cell r="V132">
            <v>10893.714299999998</v>
          </cell>
          <cell r="W132">
            <v>432535.85688107752</v>
          </cell>
          <cell r="Z132">
            <v>4.6305000000000005</v>
          </cell>
          <cell r="AA132">
            <v>4.6305000000000005</v>
          </cell>
          <cell r="AB132">
            <v>4.6305000000000005</v>
          </cell>
          <cell r="AC132">
            <v>4.6305000000000005</v>
          </cell>
        </row>
        <row r="133">
          <cell r="S133" t="e">
            <v>#N/A</v>
          </cell>
          <cell r="T133">
            <v>0</v>
          </cell>
          <cell r="U133" t="e">
            <v>#N/A</v>
          </cell>
          <cell r="V133">
            <v>0</v>
          </cell>
          <cell r="W133" t="e">
            <v>#N/A</v>
          </cell>
        </row>
        <row r="134"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</row>
        <row r="135">
          <cell r="A135">
            <v>1</v>
          </cell>
          <cell r="B135" t="str">
            <v>B1</v>
          </cell>
          <cell r="C135" t="str">
            <v>One Way Steel</v>
          </cell>
          <cell r="D135" t="str">
            <v>S1</v>
          </cell>
          <cell r="E135">
            <v>2250</v>
          </cell>
          <cell r="F135">
            <v>1470</v>
          </cell>
          <cell r="G135">
            <v>730</v>
          </cell>
          <cell r="H135">
            <v>235324.69649999996</v>
          </cell>
          <cell r="I135" t="str">
            <v>/pcs</v>
          </cell>
          <cell r="J135">
            <v>485552</v>
          </cell>
          <cell r="K135">
            <v>0</v>
          </cell>
          <cell r="L135">
            <v>1</v>
          </cell>
          <cell r="M135">
            <v>1</v>
          </cell>
          <cell r="N135">
            <v>1</v>
          </cell>
          <cell r="O135">
            <v>1</v>
          </cell>
          <cell r="P135">
            <v>235324.69649999996</v>
          </cell>
          <cell r="Q135">
            <v>0</v>
          </cell>
          <cell r="R135">
            <v>235324.69649999996</v>
          </cell>
          <cell r="S135">
            <v>485552</v>
          </cell>
          <cell r="T135">
            <v>235324.69649999996</v>
          </cell>
          <cell r="U135">
            <v>485552</v>
          </cell>
          <cell r="V135">
            <v>235324.69649999996</v>
          </cell>
          <cell r="W135">
            <v>485552</v>
          </cell>
          <cell r="X135">
            <v>4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</row>
        <row r="136">
          <cell r="B136" t="str">
            <v>B1</v>
          </cell>
          <cell r="C136" t="str">
            <v xml:space="preserve">Carton Sheet </v>
          </cell>
          <cell r="D136" t="str">
            <v>2J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 t="e">
            <v>#N/A</v>
          </cell>
          <cell r="K136">
            <v>0</v>
          </cell>
          <cell r="L136">
            <v>1</v>
          </cell>
          <cell r="M136">
            <v>2</v>
          </cell>
          <cell r="N136">
            <v>2</v>
          </cell>
          <cell r="O136">
            <v>2</v>
          </cell>
          <cell r="P136">
            <v>0</v>
          </cell>
          <cell r="Q136">
            <v>0</v>
          </cell>
          <cell r="R136">
            <v>0</v>
          </cell>
          <cell r="S136" t="e">
            <v>#N/A</v>
          </cell>
          <cell r="T136">
            <v>0</v>
          </cell>
          <cell r="U136" t="e">
            <v>#N/A</v>
          </cell>
          <cell r="V136">
            <v>0</v>
          </cell>
          <cell r="W136" t="e">
            <v>#N/A</v>
          </cell>
          <cell r="Z136">
            <v>1</v>
          </cell>
          <cell r="AA136">
            <v>2</v>
          </cell>
          <cell r="AB136">
            <v>2</v>
          </cell>
          <cell r="AC136">
            <v>2</v>
          </cell>
        </row>
        <row r="137">
          <cell r="A137">
            <v>2</v>
          </cell>
          <cell r="B137" t="str">
            <v>B1</v>
          </cell>
          <cell r="C137" t="str">
            <v xml:space="preserve">Steples </v>
          </cell>
          <cell r="D137" t="str">
            <v>N13</v>
          </cell>
          <cell r="E137">
            <v>0</v>
          </cell>
          <cell r="F137">
            <v>0</v>
          </cell>
          <cell r="G137">
            <v>0</v>
          </cell>
          <cell r="H137">
            <v>47.051999999999992</v>
          </cell>
          <cell r="I137" t="str">
            <v>/pcs</v>
          </cell>
          <cell r="J137">
            <v>46.705091985863021</v>
          </cell>
          <cell r="K137">
            <v>0</v>
          </cell>
          <cell r="L137">
            <v>40</v>
          </cell>
          <cell r="M137">
            <v>40</v>
          </cell>
          <cell r="N137">
            <v>40</v>
          </cell>
          <cell r="O137">
            <v>40</v>
          </cell>
          <cell r="P137">
            <v>1882.08</v>
          </cell>
          <cell r="Q137">
            <v>0</v>
          </cell>
          <cell r="R137">
            <v>1882.08</v>
          </cell>
          <cell r="S137">
            <v>1868.2036794345208</v>
          </cell>
          <cell r="T137">
            <v>1882.08</v>
          </cell>
          <cell r="U137">
            <v>1868.2036794345208</v>
          </cell>
          <cell r="V137">
            <v>1882.08</v>
          </cell>
          <cell r="W137">
            <v>1868.2036794345208</v>
          </cell>
          <cell r="X137">
            <v>160</v>
          </cell>
          <cell r="Z137">
            <v>40</v>
          </cell>
          <cell r="AA137">
            <v>40</v>
          </cell>
          <cell r="AB137">
            <v>40</v>
          </cell>
          <cell r="AC137">
            <v>40</v>
          </cell>
        </row>
        <row r="138">
          <cell r="A138">
            <v>3</v>
          </cell>
          <cell r="B138" t="str">
            <v>B1</v>
          </cell>
          <cell r="C138" t="str">
            <v xml:space="preserve">Nailer </v>
          </cell>
          <cell r="D138" t="str">
            <v>BK50</v>
          </cell>
          <cell r="E138">
            <v>0</v>
          </cell>
          <cell r="F138">
            <v>0</v>
          </cell>
          <cell r="G138">
            <v>0</v>
          </cell>
          <cell r="H138">
            <v>65.872799999999998</v>
          </cell>
          <cell r="I138" t="str">
            <v>/pcs</v>
          </cell>
          <cell r="J138">
            <v>65.387128780208229</v>
          </cell>
          <cell r="K138">
            <v>0</v>
          </cell>
          <cell r="L138">
            <v>60</v>
          </cell>
          <cell r="M138">
            <v>60</v>
          </cell>
          <cell r="N138">
            <v>60</v>
          </cell>
          <cell r="O138">
            <v>60</v>
          </cell>
          <cell r="P138">
            <v>3952.3679999999999</v>
          </cell>
          <cell r="Q138">
            <v>0</v>
          </cell>
          <cell r="R138">
            <v>3952.3679999999999</v>
          </cell>
          <cell r="S138">
            <v>3923.2277268124935</v>
          </cell>
          <cell r="T138">
            <v>3952.3679999999999</v>
          </cell>
          <cell r="U138">
            <v>3923.2277268124935</v>
          </cell>
          <cell r="V138">
            <v>3952.3679999999999</v>
          </cell>
          <cell r="W138">
            <v>3923.2277268124935</v>
          </cell>
          <cell r="X138">
            <v>240</v>
          </cell>
          <cell r="Z138">
            <v>60</v>
          </cell>
          <cell r="AA138">
            <v>60</v>
          </cell>
          <cell r="AB138">
            <v>60</v>
          </cell>
          <cell r="AC138">
            <v>60</v>
          </cell>
        </row>
        <row r="139">
          <cell r="A139">
            <v>5</v>
          </cell>
          <cell r="B139" t="str">
            <v>B1</v>
          </cell>
          <cell r="C139" t="str">
            <v>Wire (dia 1,6 mm)</v>
          </cell>
          <cell r="D139" t="str">
            <v>6A</v>
          </cell>
          <cell r="E139">
            <v>900</v>
          </cell>
          <cell r="F139">
            <v>0</v>
          </cell>
          <cell r="G139">
            <v>0</v>
          </cell>
          <cell r="H139">
            <v>0</v>
          </cell>
          <cell r="I139" t="str">
            <v>/pcs</v>
          </cell>
          <cell r="J139" t="e">
            <v>#N/A</v>
          </cell>
          <cell r="K139">
            <v>0</v>
          </cell>
          <cell r="L139">
            <v>14</v>
          </cell>
          <cell r="M139">
            <v>14</v>
          </cell>
          <cell r="N139">
            <v>14</v>
          </cell>
          <cell r="O139">
            <v>14</v>
          </cell>
          <cell r="P139">
            <v>411.70499999999998</v>
          </cell>
          <cell r="Q139">
            <v>0</v>
          </cell>
          <cell r="R139">
            <v>411.70499999999998</v>
          </cell>
          <cell r="S139" t="e">
            <v>#N/A</v>
          </cell>
          <cell r="T139">
            <v>411.70499999999998</v>
          </cell>
          <cell r="U139" t="e">
            <v>#N/A</v>
          </cell>
          <cell r="V139">
            <v>411.70499999999998</v>
          </cell>
          <cell r="W139" t="e">
            <v>#N/A</v>
          </cell>
          <cell r="X139">
            <v>56</v>
          </cell>
          <cell r="Z139">
            <v>14</v>
          </cell>
          <cell r="AA139">
            <v>14</v>
          </cell>
          <cell r="AB139">
            <v>14</v>
          </cell>
          <cell r="AC139">
            <v>14</v>
          </cell>
        </row>
        <row r="140">
          <cell r="A140">
            <v>4</v>
          </cell>
          <cell r="B140" t="str">
            <v>B1</v>
          </cell>
          <cell r="C140" t="str">
            <v>Indirect Material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 t="e">
            <v>#N/A</v>
          </cell>
          <cell r="I140">
            <v>0</v>
          </cell>
          <cell r="J140" t="e">
            <v>#N/A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5759.2079999999996</v>
          </cell>
          <cell r="Q140">
            <v>0</v>
          </cell>
          <cell r="R140">
            <v>5759.2079999999996</v>
          </cell>
          <cell r="S140" t="e">
            <v>#N/A</v>
          </cell>
          <cell r="T140">
            <v>5759.2079999999996</v>
          </cell>
          <cell r="U140" t="e">
            <v>#N/A</v>
          </cell>
          <cell r="V140">
            <v>5759.2079999999996</v>
          </cell>
          <cell r="W140" t="e">
            <v>#N/A</v>
          </cell>
          <cell r="X140">
            <v>0</v>
          </cell>
        </row>
        <row r="141">
          <cell r="A141">
            <v>5</v>
          </cell>
          <cell r="B141" t="str">
            <v>B1</v>
          </cell>
          <cell r="C141" t="str">
            <v>Antirust Oil, Nucle Oil 103 ST5</v>
          </cell>
          <cell r="D141" t="str">
            <v>ST3</v>
          </cell>
          <cell r="E141">
            <v>2250</v>
          </cell>
          <cell r="F141">
            <v>1470</v>
          </cell>
          <cell r="G141">
            <v>730</v>
          </cell>
          <cell r="H141">
            <v>94104</v>
          </cell>
          <cell r="I141" t="str">
            <v>/liter</v>
          </cell>
          <cell r="J141">
            <v>93410.183971726045</v>
          </cell>
          <cell r="K141">
            <v>0</v>
          </cell>
          <cell r="L141">
            <v>9.6578999999999997</v>
          </cell>
          <cell r="M141">
            <v>9.6578999999999997</v>
          </cell>
          <cell r="N141">
            <v>9.6578999999999997</v>
          </cell>
          <cell r="O141">
            <v>9.6578999999999997</v>
          </cell>
          <cell r="P141">
            <v>22721.175539999997</v>
          </cell>
          <cell r="Q141">
            <v>0</v>
          </cell>
          <cell r="R141">
            <v>22721.175539999997</v>
          </cell>
          <cell r="S141">
            <v>902146.21578053292</v>
          </cell>
          <cell r="T141">
            <v>22721.175539999997</v>
          </cell>
          <cell r="U141">
            <v>902146.21578053292</v>
          </cell>
          <cell r="V141">
            <v>22721.175539999997</v>
          </cell>
          <cell r="W141">
            <v>902146.21578053292</v>
          </cell>
          <cell r="X141">
            <v>38.631599999999999</v>
          </cell>
          <cell r="Z141">
            <v>9.6578999999999997</v>
          </cell>
          <cell r="AA141">
            <v>9.6578999999999997</v>
          </cell>
          <cell r="AB141">
            <v>9.6578999999999997</v>
          </cell>
          <cell r="AC141">
            <v>9.6578999999999997</v>
          </cell>
        </row>
        <row r="142">
          <cell r="A142" t="str">
            <v xml:space="preserve"> </v>
          </cell>
          <cell r="B142">
            <v>0</v>
          </cell>
          <cell r="C142" t="str">
            <v>TOTAL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 t="e">
            <v>#N/A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273380.16203999997</v>
          </cell>
          <cell r="Q142">
            <v>0</v>
          </cell>
          <cell r="R142">
            <v>273380.16203999997</v>
          </cell>
          <cell r="S142" t="e">
            <v>#N/A</v>
          </cell>
          <cell r="T142">
            <v>273380.16203999997</v>
          </cell>
          <cell r="U142" t="e">
            <v>#N/A</v>
          </cell>
          <cell r="V142">
            <v>273380.16203999997</v>
          </cell>
          <cell r="W142" t="e">
            <v>#N/A</v>
          </cell>
        </row>
        <row r="143">
          <cell r="H143" t="e">
            <v>#N/A</v>
          </cell>
          <cell r="I143">
            <v>0</v>
          </cell>
          <cell r="J143">
            <v>0</v>
          </cell>
          <cell r="K143">
            <v>0</v>
          </cell>
          <cell r="L143">
            <v>1</v>
          </cell>
          <cell r="M143">
            <v>1</v>
          </cell>
          <cell r="N143">
            <v>1</v>
          </cell>
          <cell r="O143">
            <v>1</v>
          </cell>
          <cell r="P143" t="e">
            <v>#N/A</v>
          </cell>
          <cell r="Q143">
            <v>0</v>
          </cell>
          <cell r="R143" t="e">
            <v>#N/A</v>
          </cell>
          <cell r="S143">
            <v>0</v>
          </cell>
          <cell r="T143" t="e">
            <v>#N/A</v>
          </cell>
          <cell r="U143">
            <v>0</v>
          </cell>
          <cell r="V143" t="e">
            <v>#N/A</v>
          </cell>
          <cell r="W143">
            <v>0</v>
          </cell>
          <cell r="X143">
            <v>4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</row>
        <row r="144">
          <cell r="A144">
            <v>1</v>
          </cell>
          <cell r="B144" t="str">
            <v>B2</v>
          </cell>
          <cell r="C144" t="str">
            <v>One Way Steel</v>
          </cell>
          <cell r="D144" t="str">
            <v>S1</v>
          </cell>
          <cell r="E144">
            <v>2250</v>
          </cell>
          <cell r="F144">
            <v>1470</v>
          </cell>
          <cell r="G144">
            <v>730</v>
          </cell>
          <cell r="H144">
            <v>234007.24050000001</v>
          </cell>
          <cell r="I144" t="str">
            <v>/pcs</v>
          </cell>
          <cell r="J144">
            <v>485552</v>
          </cell>
          <cell r="K144">
            <v>0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234007.24050000001</v>
          </cell>
          <cell r="Q144">
            <v>0</v>
          </cell>
          <cell r="R144">
            <v>234007.24050000001</v>
          </cell>
          <cell r="S144">
            <v>485552</v>
          </cell>
          <cell r="T144">
            <v>234007.24050000001</v>
          </cell>
          <cell r="U144">
            <v>485552</v>
          </cell>
          <cell r="V144">
            <v>234007.24050000001</v>
          </cell>
          <cell r="W144">
            <v>485552</v>
          </cell>
          <cell r="X144">
            <v>4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</row>
        <row r="145">
          <cell r="B145" t="str">
            <v>B2</v>
          </cell>
          <cell r="C145" t="str">
            <v xml:space="preserve">Carton Sheet </v>
          </cell>
          <cell r="D145" t="str">
            <v>2J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 t="e">
            <v>#N/A</v>
          </cell>
          <cell r="K145">
            <v>0</v>
          </cell>
          <cell r="L145">
            <v>1</v>
          </cell>
          <cell r="M145">
            <v>2</v>
          </cell>
          <cell r="N145">
            <v>2</v>
          </cell>
          <cell r="O145">
            <v>2</v>
          </cell>
          <cell r="P145">
            <v>0</v>
          </cell>
          <cell r="Q145">
            <v>0</v>
          </cell>
          <cell r="R145">
            <v>0</v>
          </cell>
          <cell r="S145" t="e">
            <v>#N/A</v>
          </cell>
          <cell r="T145">
            <v>0</v>
          </cell>
          <cell r="U145" t="e">
            <v>#N/A</v>
          </cell>
          <cell r="V145">
            <v>0</v>
          </cell>
          <cell r="W145" t="e">
            <v>#N/A</v>
          </cell>
          <cell r="Z145">
            <v>1</v>
          </cell>
          <cell r="AA145">
            <v>2</v>
          </cell>
          <cell r="AB145">
            <v>2</v>
          </cell>
          <cell r="AC145">
            <v>2</v>
          </cell>
        </row>
        <row r="146">
          <cell r="A146">
            <v>2</v>
          </cell>
          <cell r="B146" t="str">
            <v>B2</v>
          </cell>
          <cell r="C146" t="str">
            <v xml:space="preserve">Steples </v>
          </cell>
          <cell r="D146" t="str">
            <v>N13</v>
          </cell>
          <cell r="E146">
            <v>0</v>
          </cell>
          <cell r="F146">
            <v>0</v>
          </cell>
          <cell r="G146">
            <v>0</v>
          </cell>
          <cell r="H146">
            <v>47.051999999999992</v>
          </cell>
          <cell r="I146" t="str">
            <v>/pcs</v>
          </cell>
          <cell r="J146">
            <v>46.705091985863021</v>
          </cell>
          <cell r="K146">
            <v>0</v>
          </cell>
          <cell r="L146">
            <v>40</v>
          </cell>
          <cell r="M146">
            <v>40</v>
          </cell>
          <cell r="N146">
            <v>40</v>
          </cell>
          <cell r="O146">
            <v>40</v>
          </cell>
          <cell r="P146">
            <v>1882.08</v>
          </cell>
          <cell r="Q146">
            <v>0</v>
          </cell>
          <cell r="R146">
            <v>1882.08</v>
          </cell>
          <cell r="S146">
            <v>1868.2036794345208</v>
          </cell>
          <cell r="T146">
            <v>1882.08</v>
          </cell>
          <cell r="U146">
            <v>1868.2036794345208</v>
          </cell>
          <cell r="V146">
            <v>1882.08</v>
          </cell>
          <cell r="W146">
            <v>1868.2036794345208</v>
          </cell>
          <cell r="X146">
            <v>160</v>
          </cell>
          <cell r="Z146">
            <v>40</v>
          </cell>
          <cell r="AA146">
            <v>40</v>
          </cell>
          <cell r="AB146">
            <v>40</v>
          </cell>
          <cell r="AC146">
            <v>40</v>
          </cell>
        </row>
        <row r="147">
          <cell r="A147">
            <v>5</v>
          </cell>
          <cell r="B147" t="str">
            <v>B2</v>
          </cell>
          <cell r="C147" t="str">
            <v>Wire (dia 1,6 mm)</v>
          </cell>
          <cell r="D147" t="str">
            <v>6A</v>
          </cell>
          <cell r="E147">
            <v>900</v>
          </cell>
          <cell r="F147">
            <v>0</v>
          </cell>
          <cell r="G147">
            <v>0</v>
          </cell>
          <cell r="H147">
            <v>0</v>
          </cell>
          <cell r="I147" t="str">
            <v>/pcs</v>
          </cell>
          <cell r="J147">
            <v>204.33477743815072</v>
          </cell>
          <cell r="K147">
            <v>0</v>
          </cell>
          <cell r="L147">
            <v>14</v>
          </cell>
          <cell r="M147">
            <v>14</v>
          </cell>
          <cell r="N147">
            <v>14</v>
          </cell>
          <cell r="O147">
            <v>14</v>
          </cell>
          <cell r="P147">
            <v>411.70499999999998</v>
          </cell>
          <cell r="Q147">
            <v>0</v>
          </cell>
          <cell r="R147">
            <v>411.70499999999998</v>
          </cell>
          <cell r="S147">
            <v>2860.6868841341102</v>
          </cell>
          <cell r="T147">
            <v>411.70499999999998</v>
          </cell>
          <cell r="U147">
            <v>2860.6868841341102</v>
          </cell>
          <cell r="V147">
            <v>411.70499999999998</v>
          </cell>
          <cell r="W147">
            <v>2860.6868841341102</v>
          </cell>
          <cell r="X147">
            <v>56</v>
          </cell>
          <cell r="Z147">
            <v>14</v>
          </cell>
          <cell r="AA147">
            <v>14</v>
          </cell>
          <cell r="AB147">
            <v>14</v>
          </cell>
          <cell r="AC147">
            <v>14</v>
          </cell>
        </row>
        <row r="148">
          <cell r="A148">
            <v>7</v>
          </cell>
          <cell r="B148" t="str">
            <v>B2</v>
          </cell>
          <cell r="C148" t="str">
            <v>Plastic Bag</v>
          </cell>
          <cell r="D148" t="str">
            <v>3A</v>
          </cell>
          <cell r="E148">
            <v>250</v>
          </cell>
          <cell r="F148">
            <v>200</v>
          </cell>
          <cell r="G148">
            <v>0</v>
          </cell>
          <cell r="H148">
            <v>90.575099999999992</v>
          </cell>
          <cell r="I148" t="str">
            <v>/pcs</v>
          </cell>
          <cell r="J148">
            <v>94.123954540000014</v>
          </cell>
          <cell r="K148">
            <v>0</v>
          </cell>
          <cell r="L148">
            <v>6</v>
          </cell>
          <cell r="M148">
            <v>6</v>
          </cell>
          <cell r="N148">
            <v>6</v>
          </cell>
          <cell r="O148">
            <v>6</v>
          </cell>
          <cell r="P148">
            <v>1811.502</v>
          </cell>
          <cell r="Q148">
            <v>0</v>
          </cell>
          <cell r="R148">
            <v>905.75099999999998</v>
          </cell>
          <cell r="S148">
            <v>564.74372724000011</v>
          </cell>
          <cell r="T148">
            <v>905.75099999999998</v>
          </cell>
          <cell r="U148">
            <v>564.74372724000011</v>
          </cell>
          <cell r="V148">
            <v>905.75099999999998</v>
          </cell>
          <cell r="W148">
            <v>564.74372724000011</v>
          </cell>
          <cell r="X148">
            <v>24</v>
          </cell>
          <cell r="Z148">
            <v>6</v>
          </cell>
          <cell r="AA148">
            <v>6</v>
          </cell>
          <cell r="AB148">
            <v>6</v>
          </cell>
          <cell r="AC148">
            <v>6</v>
          </cell>
        </row>
        <row r="149">
          <cell r="A149">
            <v>3</v>
          </cell>
          <cell r="B149" t="str">
            <v>B2</v>
          </cell>
          <cell r="C149" t="str">
            <v>Plastic Bag</v>
          </cell>
          <cell r="D149" t="str">
            <v>3D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 t="str">
            <v>/pcs</v>
          </cell>
          <cell r="J149">
            <v>320.02144543600002</v>
          </cell>
          <cell r="K149">
            <v>0</v>
          </cell>
          <cell r="L149">
            <v>2</v>
          </cell>
          <cell r="M149">
            <v>2</v>
          </cell>
          <cell r="N149">
            <v>2</v>
          </cell>
          <cell r="O149">
            <v>2</v>
          </cell>
          <cell r="P149">
            <v>2691.3743999999997</v>
          </cell>
          <cell r="Q149">
            <v>0</v>
          </cell>
          <cell r="R149">
            <v>2691.3743999999997</v>
          </cell>
          <cell r="S149">
            <v>640.04289087200004</v>
          </cell>
          <cell r="T149">
            <v>2691.3743999999997</v>
          </cell>
          <cell r="U149">
            <v>640.04289087200004</v>
          </cell>
          <cell r="V149">
            <v>2691.3743999999997</v>
          </cell>
          <cell r="W149">
            <v>640.04289087200004</v>
          </cell>
          <cell r="X149">
            <v>8</v>
          </cell>
          <cell r="Z149">
            <v>2</v>
          </cell>
          <cell r="AA149">
            <v>2</v>
          </cell>
          <cell r="AB149">
            <v>2</v>
          </cell>
          <cell r="AC149">
            <v>2</v>
          </cell>
        </row>
        <row r="150">
          <cell r="A150">
            <v>7</v>
          </cell>
          <cell r="B150" t="str">
            <v>B2</v>
          </cell>
          <cell r="C150" t="str">
            <v>Plastic Bag</v>
          </cell>
          <cell r="D150" t="str">
            <v>3C</v>
          </cell>
          <cell r="E150">
            <v>750</v>
          </cell>
          <cell r="F150">
            <v>500</v>
          </cell>
          <cell r="G150">
            <v>0</v>
          </cell>
          <cell r="H150">
            <v>0</v>
          </cell>
          <cell r="I150" t="str">
            <v>/pcs</v>
          </cell>
          <cell r="J150">
            <v>705.92965905000005</v>
          </cell>
          <cell r="K150">
            <v>0</v>
          </cell>
          <cell r="L150">
            <v>5</v>
          </cell>
          <cell r="M150">
            <v>5</v>
          </cell>
          <cell r="N150">
            <v>5</v>
          </cell>
          <cell r="O150">
            <v>5</v>
          </cell>
          <cell r="P150">
            <v>4079.4083999999998</v>
          </cell>
          <cell r="Q150">
            <v>0</v>
          </cell>
          <cell r="R150">
            <v>4079.4083999999998</v>
          </cell>
          <cell r="S150">
            <v>3529.64829525</v>
          </cell>
          <cell r="T150">
            <v>4079.4083999999998</v>
          </cell>
          <cell r="U150">
            <v>3529.64829525</v>
          </cell>
          <cell r="V150">
            <v>4079.4083999999998</v>
          </cell>
          <cell r="W150">
            <v>3529.64829525</v>
          </cell>
          <cell r="X150">
            <v>20</v>
          </cell>
          <cell r="Z150">
            <v>5</v>
          </cell>
          <cell r="AA150">
            <v>5</v>
          </cell>
          <cell r="AB150">
            <v>5</v>
          </cell>
          <cell r="AC150">
            <v>5</v>
          </cell>
        </row>
        <row r="151">
          <cell r="A151">
            <v>7</v>
          </cell>
          <cell r="B151" t="str">
            <v>B2</v>
          </cell>
          <cell r="C151" t="str">
            <v>Plastic Bag</v>
          </cell>
          <cell r="D151" t="str">
            <v>3I</v>
          </cell>
          <cell r="E151">
            <v>750</v>
          </cell>
          <cell r="F151">
            <v>500</v>
          </cell>
          <cell r="G151">
            <v>0</v>
          </cell>
          <cell r="H151">
            <v>0</v>
          </cell>
          <cell r="I151" t="str">
            <v>/pcs</v>
          </cell>
          <cell r="J151" t="e">
            <v>#N/A</v>
          </cell>
          <cell r="K151">
            <v>0</v>
          </cell>
          <cell r="L151">
            <v>5</v>
          </cell>
          <cell r="M151">
            <v>5</v>
          </cell>
          <cell r="N151">
            <v>5</v>
          </cell>
          <cell r="O151">
            <v>5</v>
          </cell>
          <cell r="P151">
            <v>4079.4083999999998</v>
          </cell>
          <cell r="Q151">
            <v>0</v>
          </cell>
          <cell r="R151">
            <v>4079.4083999999998</v>
          </cell>
          <cell r="S151" t="e">
            <v>#N/A</v>
          </cell>
          <cell r="T151">
            <v>4079.4083999999998</v>
          </cell>
          <cell r="U151" t="e">
            <v>#N/A</v>
          </cell>
          <cell r="V151">
            <v>4079.4083999999998</v>
          </cell>
          <cell r="W151" t="e">
            <v>#N/A</v>
          </cell>
          <cell r="X151">
            <v>20</v>
          </cell>
          <cell r="Z151">
            <v>5</v>
          </cell>
          <cell r="AA151">
            <v>5</v>
          </cell>
          <cell r="AB151">
            <v>5</v>
          </cell>
          <cell r="AC151">
            <v>5</v>
          </cell>
        </row>
        <row r="152">
          <cell r="A152">
            <v>4</v>
          </cell>
          <cell r="B152" t="str">
            <v>B2</v>
          </cell>
          <cell r="C152" t="str">
            <v xml:space="preserve">Nailer </v>
          </cell>
          <cell r="D152" t="str">
            <v>BK50</v>
          </cell>
          <cell r="E152">
            <v>0</v>
          </cell>
          <cell r="F152">
            <v>0</v>
          </cell>
          <cell r="G152">
            <v>0</v>
          </cell>
          <cell r="H152">
            <v>65.872799999999998</v>
          </cell>
          <cell r="I152" t="str">
            <v>/pcs</v>
          </cell>
          <cell r="J152">
            <v>65.387128780208229</v>
          </cell>
          <cell r="K152">
            <v>0</v>
          </cell>
          <cell r="L152">
            <v>60</v>
          </cell>
          <cell r="M152">
            <v>60</v>
          </cell>
          <cell r="N152">
            <v>60</v>
          </cell>
          <cell r="O152">
            <v>60</v>
          </cell>
          <cell r="P152">
            <v>3952.3679999999999</v>
          </cell>
          <cell r="Q152">
            <v>0</v>
          </cell>
          <cell r="R152">
            <v>3952.3679999999999</v>
          </cell>
          <cell r="S152">
            <v>3923.2277268124935</v>
          </cell>
          <cell r="T152">
            <v>3952.3679999999999</v>
          </cell>
          <cell r="U152">
            <v>3923.2277268124935</v>
          </cell>
          <cell r="V152">
            <v>3952.3679999999999</v>
          </cell>
          <cell r="W152">
            <v>3923.2277268124935</v>
          </cell>
          <cell r="X152">
            <v>240</v>
          </cell>
          <cell r="Z152">
            <v>60</v>
          </cell>
          <cell r="AA152">
            <v>60</v>
          </cell>
          <cell r="AB152">
            <v>60</v>
          </cell>
          <cell r="AC152">
            <v>60</v>
          </cell>
        </row>
        <row r="153">
          <cell r="A153">
            <v>5</v>
          </cell>
          <cell r="B153" t="str">
            <v>B2</v>
          </cell>
          <cell r="C153" t="str">
            <v>Indirect Material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 t="e">
            <v>#N/A</v>
          </cell>
          <cell r="I153">
            <v>0</v>
          </cell>
          <cell r="J153" t="e">
            <v>#N/A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6691.4639999999999</v>
          </cell>
          <cell r="Q153">
            <v>0</v>
          </cell>
          <cell r="R153">
            <v>6691.4639999999999</v>
          </cell>
          <cell r="S153">
            <v>6362.2917810679146</v>
          </cell>
          <cell r="T153">
            <v>6691.4639999999999</v>
          </cell>
          <cell r="U153">
            <v>6362.2917810679146</v>
          </cell>
          <cell r="V153">
            <v>6691.4639999999999</v>
          </cell>
          <cell r="W153">
            <v>6362.2917810679146</v>
          </cell>
          <cell r="X153">
            <v>0</v>
          </cell>
        </row>
        <row r="154">
          <cell r="A154">
            <v>6</v>
          </cell>
          <cell r="B154" t="str">
            <v>B2</v>
          </cell>
          <cell r="C154" t="str">
            <v>Carton Box</v>
          </cell>
          <cell r="D154" t="str">
            <v>A3CS</v>
          </cell>
          <cell r="E154">
            <v>360</v>
          </cell>
          <cell r="F154">
            <v>270</v>
          </cell>
          <cell r="G154">
            <v>160</v>
          </cell>
          <cell r="H154">
            <v>2787.8309999999997</v>
          </cell>
          <cell r="I154" t="str">
            <v>/pcs</v>
          </cell>
          <cell r="J154" t="e">
            <v>#N/A</v>
          </cell>
          <cell r="K154">
            <v>0</v>
          </cell>
          <cell r="L154">
            <v>5</v>
          </cell>
          <cell r="M154">
            <v>5</v>
          </cell>
          <cell r="N154">
            <v>5</v>
          </cell>
          <cell r="O154">
            <v>5</v>
          </cell>
          <cell r="P154">
            <v>13939.154999999999</v>
          </cell>
          <cell r="Q154">
            <v>0</v>
          </cell>
          <cell r="R154">
            <v>13939.154999999999</v>
          </cell>
          <cell r="S154" t="e">
            <v>#N/A</v>
          </cell>
          <cell r="T154">
            <v>13939.154999999999</v>
          </cell>
          <cell r="U154" t="e">
            <v>#N/A</v>
          </cell>
          <cell r="V154">
            <v>13939.154999999999</v>
          </cell>
          <cell r="W154" t="e">
            <v>#N/A</v>
          </cell>
          <cell r="X154">
            <v>20</v>
          </cell>
          <cell r="Z154">
            <v>5</v>
          </cell>
          <cell r="AA154">
            <v>5</v>
          </cell>
          <cell r="AB154">
            <v>5</v>
          </cell>
          <cell r="AC154">
            <v>5</v>
          </cell>
        </row>
        <row r="155">
          <cell r="A155">
            <v>7</v>
          </cell>
          <cell r="B155" t="str">
            <v>B2</v>
          </cell>
          <cell r="C155" t="str">
            <v>Carton Box</v>
          </cell>
          <cell r="D155" t="str">
            <v>A2CS</v>
          </cell>
          <cell r="E155">
            <v>0</v>
          </cell>
          <cell r="F155">
            <v>0</v>
          </cell>
          <cell r="G155">
            <v>0</v>
          </cell>
          <cell r="H155">
            <v>2364.3629999999998</v>
          </cell>
          <cell r="I155" t="str">
            <v>/pcs</v>
          </cell>
          <cell r="J155" t="e">
            <v>#N/A</v>
          </cell>
          <cell r="K155">
            <v>0</v>
          </cell>
          <cell r="L155">
            <v>4</v>
          </cell>
          <cell r="M155">
            <v>4</v>
          </cell>
          <cell r="N155">
            <v>4</v>
          </cell>
          <cell r="O155">
            <v>4</v>
          </cell>
          <cell r="P155">
            <v>9457.4519999999993</v>
          </cell>
          <cell r="Q155">
            <v>0</v>
          </cell>
          <cell r="R155">
            <v>9457.4519999999993</v>
          </cell>
          <cell r="S155" t="e">
            <v>#N/A</v>
          </cell>
          <cell r="T155">
            <v>9457.4519999999993</v>
          </cell>
          <cell r="U155" t="e">
            <v>#N/A</v>
          </cell>
          <cell r="V155">
            <v>9457.4519999999993</v>
          </cell>
          <cell r="W155" t="e">
            <v>#N/A</v>
          </cell>
          <cell r="X155">
            <v>16</v>
          </cell>
          <cell r="Z155">
            <v>4</v>
          </cell>
          <cell r="AA155">
            <v>4</v>
          </cell>
          <cell r="AB155">
            <v>4</v>
          </cell>
          <cell r="AC155">
            <v>4</v>
          </cell>
        </row>
        <row r="156">
          <cell r="A156">
            <v>8</v>
          </cell>
          <cell r="B156" t="str">
            <v>B2</v>
          </cell>
          <cell r="C156" t="str">
            <v>Carton Box</v>
          </cell>
          <cell r="D156" t="str">
            <v>P4CD</v>
          </cell>
          <cell r="E156">
            <v>540</v>
          </cell>
          <cell r="F156">
            <v>350</v>
          </cell>
          <cell r="G156">
            <v>350</v>
          </cell>
          <cell r="H156">
            <v>7798.8689999999997</v>
          </cell>
          <cell r="I156" t="str">
            <v>/pcs</v>
          </cell>
          <cell r="J156">
            <v>7157.5553468335083</v>
          </cell>
          <cell r="K156">
            <v>0</v>
          </cell>
          <cell r="L156">
            <v>4</v>
          </cell>
          <cell r="M156">
            <v>4</v>
          </cell>
          <cell r="N156">
            <v>4</v>
          </cell>
          <cell r="O156">
            <v>4</v>
          </cell>
          <cell r="P156">
            <v>31195.475999999999</v>
          </cell>
          <cell r="Q156">
            <v>0</v>
          </cell>
          <cell r="R156">
            <v>31195.475999999999</v>
          </cell>
          <cell r="S156">
            <v>28630.221387334033</v>
          </cell>
          <cell r="T156">
            <v>31195.475999999999</v>
          </cell>
          <cell r="U156">
            <v>28630.221387334033</v>
          </cell>
          <cell r="V156">
            <v>31195.475999999999</v>
          </cell>
          <cell r="W156">
            <v>28630.221387334033</v>
          </cell>
          <cell r="X156">
            <v>16</v>
          </cell>
          <cell r="Z156">
            <v>4</v>
          </cell>
          <cell r="AA156">
            <v>4</v>
          </cell>
          <cell r="AB156">
            <v>4</v>
          </cell>
          <cell r="AC156">
            <v>4</v>
          </cell>
        </row>
        <row r="157">
          <cell r="A157">
            <v>9</v>
          </cell>
          <cell r="B157" t="str">
            <v>B2</v>
          </cell>
          <cell r="C157" t="str">
            <v>Opp Tape</v>
          </cell>
          <cell r="D157" t="str">
            <v>TC5</v>
          </cell>
          <cell r="E157">
            <v>0</v>
          </cell>
          <cell r="F157">
            <v>0</v>
          </cell>
          <cell r="G157">
            <v>0</v>
          </cell>
          <cell r="H157">
            <v>4822.83</v>
          </cell>
          <cell r="I157" t="str">
            <v>/rol</v>
          </cell>
          <cell r="J157">
            <v>4787.2719285509593</v>
          </cell>
          <cell r="K157">
            <v>0</v>
          </cell>
          <cell r="L157">
            <v>3.8879999999999999</v>
          </cell>
          <cell r="M157">
            <v>3.8879999999999999</v>
          </cell>
          <cell r="N157">
            <v>3.8879999999999999</v>
          </cell>
          <cell r="O157">
            <v>3.8879999999999999</v>
          </cell>
          <cell r="P157">
            <v>208.34625599999998</v>
          </cell>
          <cell r="Q157">
            <v>0</v>
          </cell>
          <cell r="R157">
            <v>208.34625599999998</v>
          </cell>
          <cell r="S157">
            <v>18612.913258206128</v>
          </cell>
          <cell r="T157">
            <v>208.34625599999998</v>
          </cell>
          <cell r="U157">
            <v>18612.913258206128</v>
          </cell>
          <cell r="V157">
            <v>208.34625599999998</v>
          </cell>
          <cell r="W157">
            <v>18612.913258206128</v>
          </cell>
          <cell r="X157">
            <v>15.552</v>
          </cell>
          <cell r="Z157">
            <v>3.8879999999999999</v>
          </cell>
          <cell r="AA157">
            <v>3.8879999999999999</v>
          </cell>
          <cell r="AB157">
            <v>3.8879999999999999</v>
          </cell>
          <cell r="AC157">
            <v>3.8879999999999999</v>
          </cell>
        </row>
        <row r="158">
          <cell r="A158" t="str">
            <v xml:space="preserve"> </v>
          </cell>
          <cell r="B158">
            <v>0</v>
          </cell>
          <cell r="C158" t="str">
            <v>TOTAL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 t="e">
            <v>#N/A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307765.59015599999</v>
          </cell>
          <cell r="Q158">
            <v>0</v>
          </cell>
          <cell r="R158">
            <v>307765.59015599999</v>
          </cell>
          <cell r="S158" t="e">
            <v>#N/A</v>
          </cell>
          <cell r="T158">
            <v>307765.59015599999</v>
          </cell>
          <cell r="U158" t="e">
            <v>#N/A</v>
          </cell>
          <cell r="V158">
            <v>307765.59015599999</v>
          </cell>
          <cell r="W158" t="e">
            <v>#N/A</v>
          </cell>
        </row>
        <row r="159">
          <cell r="H159" t="e">
            <v>#N/A</v>
          </cell>
          <cell r="I159">
            <v>0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1</v>
          </cell>
          <cell r="O159">
            <v>1</v>
          </cell>
          <cell r="P159" t="e">
            <v>#N/A</v>
          </cell>
          <cell r="Q159">
            <v>0</v>
          </cell>
          <cell r="R159" t="e">
            <v>#N/A</v>
          </cell>
          <cell r="S159">
            <v>0</v>
          </cell>
          <cell r="T159" t="e">
            <v>#N/A</v>
          </cell>
          <cell r="U159">
            <v>0</v>
          </cell>
          <cell r="V159" t="e">
            <v>#N/A</v>
          </cell>
          <cell r="W159">
            <v>0</v>
          </cell>
          <cell r="X159">
            <v>4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</row>
        <row r="160">
          <cell r="A160">
            <v>1</v>
          </cell>
          <cell r="B160" t="str">
            <v>C0</v>
          </cell>
          <cell r="C160" t="str">
            <v>One Way Steel</v>
          </cell>
          <cell r="D160" t="str">
            <v>S1</v>
          </cell>
          <cell r="E160">
            <v>2250</v>
          </cell>
          <cell r="F160">
            <v>1470</v>
          </cell>
          <cell r="G160">
            <v>730</v>
          </cell>
          <cell r="H160">
            <v>263491.20000000001</v>
          </cell>
          <cell r="I160" t="str">
            <v>/pcs</v>
          </cell>
          <cell r="J160">
            <v>485552</v>
          </cell>
          <cell r="K160">
            <v>0</v>
          </cell>
          <cell r="L160">
            <v>1</v>
          </cell>
          <cell r="M160">
            <v>1</v>
          </cell>
          <cell r="N160">
            <v>1</v>
          </cell>
          <cell r="O160">
            <v>1</v>
          </cell>
          <cell r="P160">
            <v>263491.20000000001</v>
          </cell>
          <cell r="Q160">
            <v>0</v>
          </cell>
          <cell r="R160">
            <v>263491.20000000001</v>
          </cell>
          <cell r="S160">
            <v>485552</v>
          </cell>
          <cell r="T160">
            <v>263491.20000000001</v>
          </cell>
          <cell r="U160">
            <v>485552</v>
          </cell>
          <cell r="V160">
            <v>263491.20000000001</v>
          </cell>
          <cell r="W160">
            <v>485552</v>
          </cell>
          <cell r="X160">
            <v>4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</row>
        <row r="161">
          <cell r="A161">
            <v>2</v>
          </cell>
          <cell r="B161" t="str">
            <v>C0</v>
          </cell>
          <cell r="C161" t="str">
            <v xml:space="preserve">Steples </v>
          </cell>
          <cell r="D161" t="str">
            <v>N13</v>
          </cell>
          <cell r="E161">
            <v>0</v>
          </cell>
          <cell r="F161">
            <v>0</v>
          </cell>
          <cell r="G161">
            <v>0</v>
          </cell>
          <cell r="H161">
            <v>47.051999999999992</v>
          </cell>
          <cell r="I161" t="str">
            <v>/pcs</v>
          </cell>
          <cell r="J161">
            <v>46.705091985863021</v>
          </cell>
          <cell r="K161">
            <v>0</v>
          </cell>
          <cell r="L161">
            <v>40</v>
          </cell>
          <cell r="M161">
            <v>40</v>
          </cell>
          <cell r="N161">
            <v>40</v>
          </cell>
          <cell r="O161">
            <v>40</v>
          </cell>
          <cell r="P161">
            <v>1882.08</v>
          </cell>
          <cell r="Q161">
            <v>0</v>
          </cell>
          <cell r="R161">
            <v>1882.08</v>
          </cell>
          <cell r="S161">
            <v>1868.2036794345208</v>
          </cell>
          <cell r="T161">
            <v>1882.08</v>
          </cell>
          <cell r="U161">
            <v>1868.2036794345208</v>
          </cell>
          <cell r="V161">
            <v>1882.08</v>
          </cell>
          <cell r="W161">
            <v>1868.2036794345208</v>
          </cell>
          <cell r="X161">
            <v>160</v>
          </cell>
          <cell r="Z161">
            <v>40</v>
          </cell>
          <cell r="AA161">
            <v>40</v>
          </cell>
          <cell r="AB161">
            <v>40</v>
          </cell>
          <cell r="AC161">
            <v>40</v>
          </cell>
        </row>
        <row r="162">
          <cell r="A162">
            <v>3</v>
          </cell>
          <cell r="B162" t="str">
            <v>C0</v>
          </cell>
          <cell r="C162" t="str">
            <v>Plastic Sheet</v>
          </cell>
          <cell r="D162" t="str">
            <v>5M</v>
          </cell>
          <cell r="E162">
            <v>2500</v>
          </cell>
          <cell r="F162">
            <v>1500</v>
          </cell>
          <cell r="G162">
            <v>0</v>
          </cell>
          <cell r="H162">
            <v>9057.51</v>
          </cell>
          <cell r="I162" t="str">
            <v>/pcs</v>
          </cell>
          <cell r="J162">
            <v>9412.3954540000013</v>
          </cell>
          <cell r="K162">
            <v>0</v>
          </cell>
          <cell r="L162">
            <v>1</v>
          </cell>
          <cell r="M162">
            <v>1</v>
          </cell>
          <cell r="N162">
            <v>1</v>
          </cell>
          <cell r="O162">
            <v>1</v>
          </cell>
          <cell r="P162">
            <v>9057.51</v>
          </cell>
          <cell r="Q162">
            <v>0</v>
          </cell>
          <cell r="R162">
            <v>9057.51</v>
          </cell>
          <cell r="S162">
            <v>9412.3954540000013</v>
          </cell>
          <cell r="T162">
            <v>9057.51</v>
          </cell>
          <cell r="U162">
            <v>9412.3954540000013</v>
          </cell>
          <cell r="V162">
            <v>9057.51</v>
          </cell>
          <cell r="W162">
            <v>9412.3954540000013</v>
          </cell>
          <cell r="X162">
            <v>4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</row>
        <row r="163">
          <cell r="A163">
            <v>4</v>
          </cell>
          <cell r="B163" t="str">
            <v>C0</v>
          </cell>
          <cell r="C163" t="str">
            <v>Plastic Sheet</v>
          </cell>
          <cell r="D163" t="str">
            <v>5N</v>
          </cell>
          <cell r="E163">
            <v>1500</v>
          </cell>
          <cell r="F163">
            <v>2280</v>
          </cell>
          <cell r="G163">
            <v>0</v>
          </cell>
          <cell r="H163">
            <v>6195.5720999999994</v>
          </cell>
          <cell r="I163" t="str">
            <v>/pcs</v>
          </cell>
          <cell r="J163" t="e">
            <v>#N/A</v>
          </cell>
          <cell r="K163">
            <v>0</v>
          </cell>
          <cell r="L163">
            <v>1</v>
          </cell>
          <cell r="M163">
            <v>1</v>
          </cell>
          <cell r="N163">
            <v>1</v>
          </cell>
          <cell r="O163">
            <v>1</v>
          </cell>
          <cell r="P163">
            <v>6195.5720999999994</v>
          </cell>
          <cell r="Q163">
            <v>0</v>
          </cell>
          <cell r="R163">
            <v>6195.5720999999994</v>
          </cell>
          <cell r="S163" t="e">
            <v>#N/A</v>
          </cell>
          <cell r="T163">
            <v>6195.5720999999994</v>
          </cell>
          <cell r="U163" t="e">
            <v>#N/A</v>
          </cell>
          <cell r="V163">
            <v>6195.5720999999994</v>
          </cell>
          <cell r="W163" t="e">
            <v>#N/A</v>
          </cell>
          <cell r="X163">
            <v>4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</row>
        <row r="164">
          <cell r="A164">
            <v>5</v>
          </cell>
          <cell r="B164" t="str">
            <v>C0</v>
          </cell>
          <cell r="C164" t="str">
            <v>Plastic Sheet</v>
          </cell>
          <cell r="D164" t="str">
            <v>5G</v>
          </cell>
          <cell r="E164">
            <v>1500</v>
          </cell>
          <cell r="F164">
            <v>1000</v>
          </cell>
          <cell r="G164">
            <v>0</v>
          </cell>
          <cell r="H164">
            <v>2717.2529999999997</v>
          </cell>
          <cell r="I164" t="str">
            <v>/pcs</v>
          </cell>
          <cell r="J164">
            <v>2823.7186362000002</v>
          </cell>
          <cell r="K164">
            <v>0</v>
          </cell>
          <cell r="L164">
            <v>1</v>
          </cell>
          <cell r="M164">
            <v>1</v>
          </cell>
          <cell r="N164">
            <v>1</v>
          </cell>
          <cell r="O164">
            <v>1</v>
          </cell>
          <cell r="P164">
            <v>2717.2529999999997</v>
          </cell>
          <cell r="Q164">
            <v>0</v>
          </cell>
          <cell r="R164">
            <v>2717.2529999999997</v>
          </cell>
          <cell r="S164">
            <v>2823.7186362000002</v>
          </cell>
          <cell r="T164">
            <v>2717.2529999999997</v>
          </cell>
          <cell r="U164">
            <v>2823.7186362000002</v>
          </cell>
          <cell r="V164">
            <v>2717.2529999999997</v>
          </cell>
          <cell r="W164">
            <v>2823.7186362000002</v>
          </cell>
          <cell r="X164">
            <v>4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</row>
        <row r="165">
          <cell r="A165">
            <v>6</v>
          </cell>
          <cell r="B165" t="str">
            <v>C0</v>
          </cell>
          <cell r="C165" t="str">
            <v>Plastic Bag</v>
          </cell>
          <cell r="D165" t="str">
            <v>3B</v>
          </cell>
          <cell r="E165">
            <v>450</v>
          </cell>
          <cell r="F165">
            <v>300</v>
          </cell>
          <cell r="G165">
            <v>0</v>
          </cell>
          <cell r="H165">
            <v>244.67039999999997</v>
          </cell>
          <cell r="I165" t="str">
            <v>/pcs</v>
          </cell>
          <cell r="J165">
            <v>254.13467725799998</v>
          </cell>
          <cell r="K165">
            <v>0</v>
          </cell>
          <cell r="L165">
            <v>2</v>
          </cell>
          <cell r="M165">
            <v>2</v>
          </cell>
          <cell r="N165">
            <v>2</v>
          </cell>
          <cell r="O165">
            <v>2</v>
          </cell>
          <cell r="P165">
            <v>489.34079999999994</v>
          </cell>
          <cell r="Q165">
            <v>0</v>
          </cell>
          <cell r="R165">
            <v>489.34079999999994</v>
          </cell>
          <cell r="S165">
            <v>508.26935451599996</v>
          </cell>
          <cell r="T165">
            <v>489.34079999999994</v>
          </cell>
          <cell r="U165">
            <v>508.26935451599996</v>
          </cell>
          <cell r="V165">
            <v>489.34079999999994</v>
          </cell>
          <cell r="W165">
            <v>508.26935451599996</v>
          </cell>
          <cell r="X165">
            <v>8</v>
          </cell>
          <cell r="Z165">
            <v>2</v>
          </cell>
          <cell r="AA165">
            <v>2</v>
          </cell>
          <cell r="AB165">
            <v>2</v>
          </cell>
          <cell r="AC165">
            <v>2</v>
          </cell>
        </row>
        <row r="166">
          <cell r="A166">
            <v>7</v>
          </cell>
          <cell r="B166" t="str">
            <v>C0</v>
          </cell>
          <cell r="C166" t="str">
            <v>Plastic Bag</v>
          </cell>
          <cell r="D166" t="str">
            <v>3C</v>
          </cell>
          <cell r="E166">
            <v>750</v>
          </cell>
          <cell r="F166">
            <v>500</v>
          </cell>
          <cell r="G166">
            <v>0</v>
          </cell>
          <cell r="H166">
            <v>679.90139999999997</v>
          </cell>
          <cell r="I166" t="str">
            <v>/pcs</v>
          </cell>
          <cell r="J166">
            <v>705.92965905000005</v>
          </cell>
          <cell r="K166">
            <v>0</v>
          </cell>
          <cell r="L166">
            <v>6</v>
          </cell>
          <cell r="M166">
            <v>6</v>
          </cell>
          <cell r="N166">
            <v>6</v>
          </cell>
          <cell r="O166">
            <v>6</v>
          </cell>
          <cell r="P166">
            <v>4079.4083999999998</v>
          </cell>
          <cell r="Q166">
            <v>0</v>
          </cell>
          <cell r="R166">
            <v>4079.4083999999998</v>
          </cell>
          <cell r="S166">
            <v>4235.5779543000008</v>
          </cell>
          <cell r="T166">
            <v>4079.4083999999998</v>
          </cell>
          <cell r="U166">
            <v>4235.5779543000008</v>
          </cell>
          <cell r="V166">
            <v>4079.4083999999998</v>
          </cell>
          <cell r="W166">
            <v>4235.5779543000008</v>
          </cell>
          <cell r="X166">
            <v>24</v>
          </cell>
          <cell r="Z166">
            <v>6</v>
          </cell>
          <cell r="AA166">
            <v>6</v>
          </cell>
          <cell r="AB166">
            <v>6</v>
          </cell>
          <cell r="AC166">
            <v>6</v>
          </cell>
        </row>
        <row r="167">
          <cell r="A167">
            <v>8</v>
          </cell>
          <cell r="B167" t="str">
            <v>C0</v>
          </cell>
          <cell r="C167" t="str">
            <v>Plastic Bag</v>
          </cell>
          <cell r="D167" t="str">
            <v>3E</v>
          </cell>
          <cell r="E167">
            <v>1600</v>
          </cell>
          <cell r="F167">
            <v>500</v>
          </cell>
          <cell r="G167">
            <v>0</v>
          </cell>
          <cell r="H167">
            <v>1449.2015999999999</v>
          </cell>
          <cell r="I167" t="str">
            <v>/pcs</v>
          </cell>
          <cell r="J167">
            <v>1505.9832726400002</v>
          </cell>
          <cell r="K167">
            <v>0</v>
          </cell>
          <cell r="L167">
            <v>12</v>
          </cell>
          <cell r="M167">
            <v>12</v>
          </cell>
          <cell r="N167">
            <v>12</v>
          </cell>
          <cell r="O167">
            <v>12</v>
          </cell>
          <cell r="P167">
            <v>17390.419199999997</v>
          </cell>
          <cell r="Q167">
            <v>0</v>
          </cell>
          <cell r="R167">
            <v>17390.419199999997</v>
          </cell>
          <cell r="S167">
            <v>18071.799271680004</v>
          </cell>
          <cell r="T167">
            <v>17390.419199999997</v>
          </cell>
          <cell r="U167">
            <v>18071.799271680004</v>
          </cell>
          <cell r="V167">
            <v>17390.419199999997</v>
          </cell>
          <cell r="W167">
            <v>18071.799271680004</v>
          </cell>
          <cell r="X167">
            <v>48</v>
          </cell>
          <cell r="Z167">
            <v>12</v>
          </cell>
          <cell r="AA167">
            <v>12</v>
          </cell>
          <cell r="AB167">
            <v>12</v>
          </cell>
          <cell r="AC167">
            <v>12</v>
          </cell>
        </row>
        <row r="168">
          <cell r="A168">
            <v>9</v>
          </cell>
          <cell r="B168" t="str">
            <v>C0</v>
          </cell>
          <cell r="C168" t="str">
            <v xml:space="preserve">Nailer </v>
          </cell>
          <cell r="D168" t="str">
            <v>BK50</v>
          </cell>
          <cell r="E168">
            <v>0</v>
          </cell>
          <cell r="F168">
            <v>0</v>
          </cell>
          <cell r="G168">
            <v>0</v>
          </cell>
          <cell r="H168">
            <v>65.872799999999998</v>
          </cell>
          <cell r="I168" t="str">
            <v>/pcs</v>
          </cell>
          <cell r="J168">
            <v>65.387128780208229</v>
          </cell>
          <cell r="K168">
            <v>0</v>
          </cell>
          <cell r="L168">
            <v>60</v>
          </cell>
          <cell r="M168">
            <v>60</v>
          </cell>
          <cell r="N168">
            <v>60</v>
          </cell>
          <cell r="O168">
            <v>60</v>
          </cell>
          <cell r="P168">
            <v>3952.3679999999999</v>
          </cell>
          <cell r="Q168">
            <v>0</v>
          </cell>
          <cell r="R168">
            <v>3952.3679999999999</v>
          </cell>
          <cell r="S168">
            <v>3923.2277268124935</v>
          </cell>
          <cell r="T168">
            <v>3952.3679999999999</v>
          </cell>
          <cell r="U168">
            <v>3923.2277268124935</v>
          </cell>
          <cell r="V168">
            <v>3952.3679999999999</v>
          </cell>
          <cell r="W168">
            <v>3923.2277268124935</v>
          </cell>
          <cell r="X168">
            <v>240</v>
          </cell>
          <cell r="Z168">
            <v>60</v>
          </cell>
          <cell r="AA168">
            <v>60</v>
          </cell>
          <cell r="AB168">
            <v>60</v>
          </cell>
          <cell r="AC168">
            <v>60</v>
          </cell>
        </row>
        <row r="169">
          <cell r="A169">
            <v>10</v>
          </cell>
          <cell r="B169" t="str">
            <v>C0</v>
          </cell>
          <cell r="C169" t="str">
            <v>lack Band</v>
          </cell>
          <cell r="D169" t="str">
            <v>TC5</v>
          </cell>
          <cell r="E169">
            <v>0</v>
          </cell>
          <cell r="F169">
            <v>0</v>
          </cell>
          <cell r="G169">
            <v>0</v>
          </cell>
          <cell r="H169">
            <v>4822.83</v>
          </cell>
          <cell r="I169" t="str">
            <v>/rol</v>
          </cell>
          <cell r="J169">
            <v>4787.2719285509593</v>
          </cell>
          <cell r="K169">
            <v>0</v>
          </cell>
          <cell r="L169">
            <v>5.6159999999999997</v>
          </cell>
          <cell r="M169">
            <v>5.6159999999999997</v>
          </cell>
          <cell r="N169">
            <v>5.6159999999999997</v>
          </cell>
          <cell r="O169">
            <v>5.6159999999999997</v>
          </cell>
          <cell r="P169">
            <v>300.944592</v>
          </cell>
          <cell r="Q169">
            <v>0</v>
          </cell>
          <cell r="R169">
            <v>300.944592</v>
          </cell>
          <cell r="S169">
            <v>26885.319150742187</v>
          </cell>
          <cell r="T169">
            <v>300.944592</v>
          </cell>
          <cell r="U169">
            <v>26885.319150742187</v>
          </cell>
          <cell r="V169">
            <v>300.944592</v>
          </cell>
          <cell r="W169">
            <v>26885.319150742187</v>
          </cell>
          <cell r="X169">
            <v>22.463999999999999</v>
          </cell>
          <cell r="Z169">
            <v>5.6159999999999997</v>
          </cell>
          <cell r="AA169">
            <v>5.6159999999999997</v>
          </cell>
          <cell r="AB169">
            <v>5.6159999999999997</v>
          </cell>
          <cell r="AC169">
            <v>5.6159999999999997</v>
          </cell>
        </row>
        <row r="170">
          <cell r="A170">
            <v>11</v>
          </cell>
          <cell r="B170" t="str">
            <v>C0</v>
          </cell>
          <cell r="C170" t="str">
            <v>Kumishikiri</v>
          </cell>
          <cell r="D170" t="str">
            <v>4G1</v>
          </cell>
          <cell r="E170">
            <v>260</v>
          </cell>
          <cell r="F170">
            <v>100</v>
          </cell>
          <cell r="G170">
            <v>70</v>
          </cell>
          <cell r="H170">
            <v>3834.7379999999998</v>
          </cell>
          <cell r="I170" t="str">
            <v>/pcs</v>
          </cell>
          <cell r="J170" t="e">
            <v>#N/A</v>
          </cell>
          <cell r="K170">
            <v>0</v>
          </cell>
          <cell r="L170">
            <v>2</v>
          </cell>
          <cell r="M170">
            <v>2</v>
          </cell>
          <cell r="N170">
            <v>2</v>
          </cell>
          <cell r="O170">
            <v>2</v>
          </cell>
          <cell r="P170">
            <v>7669.4759999999997</v>
          </cell>
          <cell r="Q170">
            <v>0</v>
          </cell>
          <cell r="R170">
            <v>7669.4759999999997</v>
          </cell>
          <cell r="S170" t="e">
            <v>#N/A</v>
          </cell>
          <cell r="T170">
            <v>7669.4759999999997</v>
          </cell>
          <cell r="U170" t="e">
            <v>#N/A</v>
          </cell>
          <cell r="V170">
            <v>7669.4759999999997</v>
          </cell>
          <cell r="W170" t="e">
            <v>#N/A</v>
          </cell>
          <cell r="X170">
            <v>8</v>
          </cell>
          <cell r="Z170">
            <v>2</v>
          </cell>
          <cell r="AA170">
            <v>2</v>
          </cell>
          <cell r="AB170">
            <v>2</v>
          </cell>
          <cell r="AC170">
            <v>2</v>
          </cell>
        </row>
        <row r="171">
          <cell r="A171">
            <v>12</v>
          </cell>
          <cell r="B171" t="str">
            <v>C0</v>
          </cell>
          <cell r="C171" t="str">
            <v>Kumishikiri</v>
          </cell>
          <cell r="D171" t="str">
            <v>4D</v>
          </cell>
          <cell r="E171">
            <v>420</v>
          </cell>
          <cell r="F171">
            <v>260</v>
          </cell>
          <cell r="G171">
            <v>160</v>
          </cell>
          <cell r="H171">
            <v>4399.3620000000001</v>
          </cell>
          <cell r="I171" t="str">
            <v>/pcs</v>
          </cell>
          <cell r="J171">
            <v>4366.9261006781926</v>
          </cell>
          <cell r="K171">
            <v>0</v>
          </cell>
          <cell r="L171">
            <v>2</v>
          </cell>
          <cell r="M171">
            <v>2</v>
          </cell>
          <cell r="N171">
            <v>2</v>
          </cell>
          <cell r="O171">
            <v>2</v>
          </cell>
          <cell r="P171">
            <v>8798.7240000000002</v>
          </cell>
          <cell r="Q171">
            <v>0</v>
          </cell>
          <cell r="R171">
            <v>8798.7240000000002</v>
          </cell>
          <cell r="S171">
            <v>8733.8522013563852</v>
          </cell>
          <cell r="T171">
            <v>8798.7240000000002</v>
          </cell>
          <cell r="U171">
            <v>8733.8522013563852</v>
          </cell>
          <cell r="V171">
            <v>8798.7240000000002</v>
          </cell>
          <cell r="W171">
            <v>8733.8522013563852</v>
          </cell>
          <cell r="X171">
            <v>8</v>
          </cell>
          <cell r="Z171">
            <v>2</v>
          </cell>
          <cell r="AA171">
            <v>2</v>
          </cell>
          <cell r="AB171">
            <v>2</v>
          </cell>
          <cell r="AC171">
            <v>2</v>
          </cell>
        </row>
        <row r="172">
          <cell r="A172">
            <v>13</v>
          </cell>
          <cell r="B172" t="str">
            <v>C0</v>
          </cell>
          <cell r="C172" t="str">
            <v>Kumishikiri</v>
          </cell>
          <cell r="D172" t="str">
            <v>4K</v>
          </cell>
          <cell r="E172">
            <v>710</v>
          </cell>
          <cell r="F172">
            <v>260</v>
          </cell>
          <cell r="G172">
            <v>80</v>
          </cell>
          <cell r="H172">
            <v>3999.42</v>
          </cell>
          <cell r="I172" t="str">
            <v>/pcs</v>
          </cell>
          <cell r="J172">
            <v>3969.9328187983569</v>
          </cell>
          <cell r="K172">
            <v>0</v>
          </cell>
          <cell r="L172">
            <v>1</v>
          </cell>
          <cell r="M172">
            <v>1</v>
          </cell>
          <cell r="N172">
            <v>1</v>
          </cell>
          <cell r="O172">
            <v>1</v>
          </cell>
          <cell r="P172">
            <v>3999.42</v>
          </cell>
          <cell r="Q172">
            <v>0</v>
          </cell>
          <cell r="R172">
            <v>3999.42</v>
          </cell>
          <cell r="S172">
            <v>3969.9328187983569</v>
          </cell>
          <cell r="T172">
            <v>3999.42</v>
          </cell>
          <cell r="U172">
            <v>3969.9328187983569</v>
          </cell>
          <cell r="V172">
            <v>3999.42</v>
          </cell>
          <cell r="W172">
            <v>3969.9328187983569</v>
          </cell>
          <cell r="X172">
            <v>4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</row>
        <row r="173">
          <cell r="A173">
            <v>14</v>
          </cell>
          <cell r="B173" t="str">
            <v>C0</v>
          </cell>
          <cell r="C173" t="str">
            <v>Kumishikiri</v>
          </cell>
          <cell r="D173" t="str">
            <v>4L</v>
          </cell>
          <cell r="E173">
            <v>710</v>
          </cell>
          <cell r="F173">
            <v>530</v>
          </cell>
          <cell r="G173">
            <v>80</v>
          </cell>
          <cell r="H173">
            <v>1599.7679999999998</v>
          </cell>
          <cell r="I173" t="str">
            <v>/pcs</v>
          </cell>
          <cell r="J173">
            <v>1587.9731275193426</v>
          </cell>
          <cell r="K173">
            <v>0</v>
          </cell>
          <cell r="L173">
            <v>1</v>
          </cell>
          <cell r="M173">
            <v>1</v>
          </cell>
          <cell r="N173">
            <v>1</v>
          </cell>
          <cell r="O173">
            <v>1</v>
          </cell>
          <cell r="P173">
            <v>1599.7679999999998</v>
          </cell>
          <cell r="Q173">
            <v>0</v>
          </cell>
          <cell r="R173">
            <v>1599.7679999999998</v>
          </cell>
          <cell r="S173">
            <v>1587.9731275193426</v>
          </cell>
          <cell r="T173">
            <v>1599.7679999999998</v>
          </cell>
          <cell r="U173">
            <v>1587.9731275193426</v>
          </cell>
          <cell r="V173">
            <v>1599.7679999999998</v>
          </cell>
          <cell r="W173">
            <v>1587.9731275193426</v>
          </cell>
          <cell r="X173">
            <v>4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</row>
        <row r="174">
          <cell r="A174">
            <v>15</v>
          </cell>
          <cell r="B174" t="str">
            <v>C0</v>
          </cell>
          <cell r="C174" t="str">
            <v>Kumishikiri</v>
          </cell>
          <cell r="D174" t="str">
            <v>4O</v>
          </cell>
          <cell r="E174">
            <v>850</v>
          </cell>
          <cell r="F174">
            <v>250</v>
          </cell>
          <cell r="G174">
            <v>75</v>
          </cell>
          <cell r="H174">
            <v>4799.3039999999992</v>
          </cell>
          <cell r="I174" t="str">
            <v>/pcs</v>
          </cell>
          <cell r="J174">
            <v>4763.9193825580278</v>
          </cell>
          <cell r="K174">
            <v>0</v>
          </cell>
          <cell r="L174">
            <v>2</v>
          </cell>
          <cell r="M174">
            <v>2</v>
          </cell>
          <cell r="N174">
            <v>2</v>
          </cell>
          <cell r="O174">
            <v>2</v>
          </cell>
          <cell r="P174">
            <v>9598.6079999999984</v>
          </cell>
          <cell r="Q174">
            <v>0</v>
          </cell>
          <cell r="R174">
            <v>9598.6079999999984</v>
          </cell>
          <cell r="S174">
            <v>9527.8387651160556</v>
          </cell>
          <cell r="T174">
            <v>9598.6079999999984</v>
          </cell>
          <cell r="U174">
            <v>9527.8387651160556</v>
          </cell>
          <cell r="V174">
            <v>9598.6079999999984</v>
          </cell>
          <cell r="W174">
            <v>9527.8387651160556</v>
          </cell>
          <cell r="X174">
            <v>8</v>
          </cell>
          <cell r="Z174">
            <v>2</v>
          </cell>
          <cell r="AA174">
            <v>2</v>
          </cell>
          <cell r="AB174">
            <v>2</v>
          </cell>
          <cell r="AC174">
            <v>2</v>
          </cell>
        </row>
        <row r="175">
          <cell r="A175">
            <v>16</v>
          </cell>
          <cell r="B175" t="str">
            <v>C0</v>
          </cell>
          <cell r="C175" t="str">
            <v>Kumishikiri</v>
          </cell>
          <cell r="D175" t="str">
            <v>4P</v>
          </cell>
          <cell r="E175">
            <v>910</v>
          </cell>
          <cell r="F175">
            <v>250</v>
          </cell>
          <cell r="G175">
            <v>75</v>
          </cell>
          <cell r="H175">
            <v>4799.3039999999992</v>
          </cell>
          <cell r="I175" t="str">
            <v>/pcs</v>
          </cell>
          <cell r="J175">
            <v>4763.9193825580278</v>
          </cell>
          <cell r="K175">
            <v>0</v>
          </cell>
          <cell r="L175">
            <v>2</v>
          </cell>
          <cell r="M175">
            <v>2</v>
          </cell>
          <cell r="N175">
            <v>2</v>
          </cell>
          <cell r="O175">
            <v>2</v>
          </cell>
          <cell r="P175">
            <v>9598.6079999999984</v>
          </cell>
          <cell r="Q175">
            <v>0</v>
          </cell>
          <cell r="R175">
            <v>9598.6079999999984</v>
          </cell>
          <cell r="S175">
            <v>9527.8387651160556</v>
          </cell>
          <cell r="T175">
            <v>9598.6079999999984</v>
          </cell>
          <cell r="U175">
            <v>9527.8387651160556</v>
          </cell>
          <cell r="V175">
            <v>9598.6079999999984</v>
          </cell>
          <cell r="W175">
            <v>9527.8387651160556</v>
          </cell>
          <cell r="X175">
            <v>8</v>
          </cell>
          <cell r="Z175">
            <v>2</v>
          </cell>
          <cell r="AA175">
            <v>2</v>
          </cell>
          <cell r="AB175">
            <v>2</v>
          </cell>
          <cell r="AC175">
            <v>2</v>
          </cell>
        </row>
        <row r="176">
          <cell r="A176">
            <v>17</v>
          </cell>
          <cell r="B176" t="str">
            <v>C0</v>
          </cell>
          <cell r="C176" t="str">
            <v>Indirect Material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 t="e">
            <v>#N/A</v>
          </cell>
          <cell r="I176">
            <v>0</v>
          </cell>
          <cell r="J176" t="e">
            <v>#N/A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4425.4079999999994</v>
          </cell>
          <cell r="Q176">
            <v>0</v>
          </cell>
          <cell r="R176">
            <v>4425.4079999999994</v>
          </cell>
          <cell r="S176">
            <v>4207.7095455153303</v>
          </cell>
          <cell r="T176">
            <v>4425.4079999999994</v>
          </cell>
          <cell r="U176">
            <v>4207.7095455153303</v>
          </cell>
          <cell r="V176">
            <v>4425.4079999999994</v>
          </cell>
          <cell r="W176">
            <v>4207.7095455153303</v>
          </cell>
          <cell r="X176">
            <v>0</v>
          </cell>
        </row>
        <row r="177">
          <cell r="A177">
            <v>18</v>
          </cell>
          <cell r="B177" t="str">
            <v>C0</v>
          </cell>
          <cell r="C177" t="str">
            <v>Foam Sheet</v>
          </cell>
          <cell r="D177" t="str">
            <v>1D</v>
          </cell>
          <cell r="E177">
            <v>1500</v>
          </cell>
          <cell r="F177">
            <v>1200</v>
          </cell>
          <cell r="G177">
            <v>1</v>
          </cell>
          <cell r="H177">
            <v>2530</v>
          </cell>
          <cell r="I177" t="str">
            <v>/pcs</v>
          </cell>
          <cell r="J177">
            <v>2568.7800592224662</v>
          </cell>
          <cell r="K177">
            <v>0</v>
          </cell>
          <cell r="L177">
            <v>2</v>
          </cell>
          <cell r="M177">
            <v>2</v>
          </cell>
          <cell r="N177">
            <v>2</v>
          </cell>
          <cell r="O177">
            <v>2</v>
          </cell>
          <cell r="P177">
            <v>5060</v>
          </cell>
          <cell r="Q177">
            <v>0</v>
          </cell>
          <cell r="R177">
            <v>5060</v>
          </cell>
          <cell r="S177">
            <v>5137.5601184449324</v>
          </cell>
          <cell r="T177">
            <v>5060</v>
          </cell>
          <cell r="U177">
            <v>5137.5601184449324</v>
          </cell>
          <cell r="V177">
            <v>5060</v>
          </cell>
          <cell r="W177">
            <v>5137.5601184449324</v>
          </cell>
          <cell r="X177">
            <v>8</v>
          </cell>
          <cell r="Z177">
            <v>2</v>
          </cell>
          <cell r="AA177">
            <v>2</v>
          </cell>
          <cell r="AB177">
            <v>2</v>
          </cell>
          <cell r="AC177">
            <v>2</v>
          </cell>
        </row>
        <row r="178">
          <cell r="A178">
            <v>19</v>
          </cell>
          <cell r="B178" t="str">
            <v>C0</v>
          </cell>
          <cell r="C178" t="str">
            <v>Foam Sheet</v>
          </cell>
          <cell r="D178" t="str">
            <v>1H</v>
          </cell>
          <cell r="E178">
            <v>1600</v>
          </cell>
          <cell r="F178">
            <v>260</v>
          </cell>
          <cell r="G178">
            <v>1</v>
          </cell>
          <cell r="H178">
            <v>805</v>
          </cell>
          <cell r="I178" t="str">
            <v>/pcs</v>
          </cell>
          <cell r="J178">
            <v>817.33910975260289</v>
          </cell>
          <cell r="K178">
            <v>0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P178">
            <v>805</v>
          </cell>
          <cell r="Q178">
            <v>0</v>
          </cell>
          <cell r="R178">
            <v>805</v>
          </cell>
          <cell r="S178">
            <v>817.33910975260289</v>
          </cell>
          <cell r="T178">
            <v>805</v>
          </cell>
          <cell r="U178">
            <v>817.33910975260289</v>
          </cell>
          <cell r="V178">
            <v>805</v>
          </cell>
          <cell r="W178">
            <v>817.33910975260289</v>
          </cell>
          <cell r="X178">
            <v>4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</row>
        <row r="179">
          <cell r="A179">
            <v>20</v>
          </cell>
          <cell r="B179" t="str">
            <v>C0</v>
          </cell>
          <cell r="C179" t="str">
            <v>Carton Sheet</v>
          </cell>
          <cell r="D179" t="str">
            <v>2A</v>
          </cell>
          <cell r="E179">
            <v>350</v>
          </cell>
          <cell r="F179">
            <v>250</v>
          </cell>
          <cell r="G179">
            <v>0</v>
          </cell>
          <cell r="H179">
            <v>294.07499999999999</v>
          </cell>
          <cell r="I179" t="str">
            <v>/pcs</v>
          </cell>
          <cell r="J179">
            <v>373.64073588690417</v>
          </cell>
          <cell r="K179">
            <v>0</v>
          </cell>
          <cell r="L179">
            <v>4</v>
          </cell>
          <cell r="M179">
            <v>4</v>
          </cell>
          <cell r="N179">
            <v>4</v>
          </cell>
          <cell r="O179">
            <v>4</v>
          </cell>
          <cell r="P179">
            <v>1176.3</v>
          </cell>
          <cell r="Q179">
            <v>0</v>
          </cell>
          <cell r="R179">
            <v>1176.3</v>
          </cell>
          <cell r="S179">
            <v>1494.5629435476167</v>
          </cell>
          <cell r="T179">
            <v>1176.3</v>
          </cell>
          <cell r="U179">
            <v>1494.5629435476167</v>
          </cell>
          <cell r="V179">
            <v>1176.3</v>
          </cell>
          <cell r="W179">
            <v>1494.5629435476167</v>
          </cell>
          <cell r="X179">
            <v>16</v>
          </cell>
          <cell r="Z179">
            <v>4</v>
          </cell>
          <cell r="AA179">
            <v>4</v>
          </cell>
          <cell r="AB179">
            <v>4</v>
          </cell>
          <cell r="AC179">
            <v>4</v>
          </cell>
        </row>
        <row r="180">
          <cell r="A180">
            <v>21</v>
          </cell>
          <cell r="B180" t="str">
            <v>C0</v>
          </cell>
          <cell r="C180" t="str">
            <v>Carton Sheet</v>
          </cell>
          <cell r="D180" t="str">
            <v>2F</v>
          </cell>
          <cell r="E180">
            <v>850</v>
          </cell>
          <cell r="F180">
            <v>250</v>
          </cell>
          <cell r="G180">
            <v>0</v>
          </cell>
          <cell r="H180">
            <v>705.78</v>
          </cell>
          <cell r="I180" t="str">
            <v>/pcs</v>
          </cell>
          <cell r="J180">
            <v>899.0730207278632</v>
          </cell>
          <cell r="K180">
            <v>0</v>
          </cell>
          <cell r="L180">
            <v>4</v>
          </cell>
          <cell r="M180">
            <v>4</v>
          </cell>
          <cell r="N180">
            <v>4</v>
          </cell>
          <cell r="O180">
            <v>4</v>
          </cell>
          <cell r="P180">
            <v>2823.12</v>
          </cell>
          <cell r="Q180">
            <v>0</v>
          </cell>
          <cell r="R180">
            <v>2823.12</v>
          </cell>
          <cell r="S180">
            <v>3596.2920829114528</v>
          </cell>
          <cell r="T180">
            <v>2823.12</v>
          </cell>
          <cell r="U180">
            <v>3596.2920829114528</v>
          </cell>
          <cell r="V180">
            <v>2823.12</v>
          </cell>
          <cell r="W180">
            <v>3596.2920829114528</v>
          </cell>
          <cell r="X180">
            <v>16</v>
          </cell>
          <cell r="Z180">
            <v>4</v>
          </cell>
          <cell r="AA180">
            <v>4</v>
          </cell>
          <cell r="AB180">
            <v>4</v>
          </cell>
          <cell r="AC180">
            <v>4</v>
          </cell>
        </row>
        <row r="181">
          <cell r="A181">
            <v>22</v>
          </cell>
          <cell r="B181" t="str">
            <v>C0</v>
          </cell>
          <cell r="C181" t="str">
            <v>Carton Box</v>
          </cell>
          <cell r="D181" t="str">
            <v>A1CS</v>
          </cell>
          <cell r="E181">
            <v>360</v>
          </cell>
          <cell r="F181">
            <v>270</v>
          </cell>
          <cell r="G181">
            <v>80</v>
          </cell>
          <cell r="H181">
            <v>1929.1319999999998</v>
          </cell>
          <cell r="I181" t="str">
            <v>/pcs</v>
          </cell>
          <cell r="J181" t="e">
            <v>#N/A</v>
          </cell>
          <cell r="K181">
            <v>0</v>
          </cell>
          <cell r="L181">
            <v>5</v>
          </cell>
          <cell r="M181">
            <v>5</v>
          </cell>
          <cell r="N181">
            <v>5</v>
          </cell>
          <cell r="O181">
            <v>5</v>
          </cell>
          <cell r="P181">
            <v>9645.66</v>
          </cell>
          <cell r="Q181">
            <v>0</v>
          </cell>
          <cell r="R181">
            <v>9645.66</v>
          </cell>
          <cell r="S181" t="e">
            <v>#N/A</v>
          </cell>
          <cell r="T181">
            <v>9645.66</v>
          </cell>
          <cell r="U181" t="e">
            <v>#N/A</v>
          </cell>
          <cell r="V181">
            <v>9645.66</v>
          </cell>
          <cell r="W181" t="e">
            <v>#N/A</v>
          </cell>
          <cell r="X181">
            <v>20</v>
          </cell>
          <cell r="Z181">
            <v>5</v>
          </cell>
          <cell r="AA181">
            <v>5</v>
          </cell>
          <cell r="AB181">
            <v>5</v>
          </cell>
          <cell r="AC181">
            <v>5</v>
          </cell>
        </row>
        <row r="182">
          <cell r="A182">
            <v>23</v>
          </cell>
          <cell r="B182" t="str">
            <v>C0</v>
          </cell>
          <cell r="C182" t="str">
            <v>Carton Box</v>
          </cell>
          <cell r="D182" t="str">
            <v>A2CS</v>
          </cell>
          <cell r="E182">
            <v>360</v>
          </cell>
          <cell r="F182">
            <v>270</v>
          </cell>
          <cell r="G182">
            <v>160</v>
          </cell>
          <cell r="H182">
            <v>2364.3629999999998</v>
          </cell>
          <cell r="I182" t="str">
            <v>/pcs</v>
          </cell>
          <cell r="J182" t="e">
            <v>#N/A</v>
          </cell>
          <cell r="K182">
            <v>0</v>
          </cell>
          <cell r="L182">
            <v>1</v>
          </cell>
          <cell r="M182">
            <v>1</v>
          </cell>
          <cell r="N182">
            <v>1</v>
          </cell>
          <cell r="O182">
            <v>1</v>
          </cell>
          <cell r="P182">
            <v>2364.3629999999998</v>
          </cell>
          <cell r="Q182">
            <v>0</v>
          </cell>
          <cell r="R182">
            <v>2364.3629999999998</v>
          </cell>
          <cell r="S182" t="e">
            <v>#N/A</v>
          </cell>
          <cell r="T182">
            <v>2364.3629999999998</v>
          </cell>
          <cell r="U182" t="e">
            <v>#N/A</v>
          </cell>
          <cell r="V182">
            <v>2364.3629999999998</v>
          </cell>
          <cell r="W182" t="e">
            <v>#N/A</v>
          </cell>
          <cell r="X182">
            <v>4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</row>
        <row r="183">
          <cell r="A183">
            <v>24</v>
          </cell>
          <cell r="B183" t="str">
            <v>C0</v>
          </cell>
          <cell r="C183" t="str">
            <v>Carton Box</v>
          </cell>
          <cell r="D183" t="str">
            <v>A3CS</v>
          </cell>
          <cell r="E183">
            <v>360</v>
          </cell>
          <cell r="F183">
            <v>270</v>
          </cell>
          <cell r="G183">
            <v>240</v>
          </cell>
          <cell r="H183">
            <v>2787.8309999999997</v>
          </cell>
          <cell r="I183" t="str">
            <v>/pcs</v>
          </cell>
          <cell r="J183" t="e">
            <v>#N/A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 t="e">
            <v>#N/A</v>
          </cell>
          <cell r="T183">
            <v>0</v>
          </cell>
          <cell r="U183" t="e">
            <v>#N/A</v>
          </cell>
          <cell r="V183">
            <v>0</v>
          </cell>
          <cell r="W183" t="e">
            <v>#N/A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</row>
        <row r="184">
          <cell r="A184">
            <v>25</v>
          </cell>
          <cell r="B184" t="str">
            <v>C0</v>
          </cell>
          <cell r="C184" t="str">
            <v>Carton Box</v>
          </cell>
          <cell r="D184" t="str">
            <v>O1CS</v>
          </cell>
          <cell r="E184">
            <v>430</v>
          </cell>
          <cell r="F184">
            <v>270</v>
          </cell>
          <cell r="G184">
            <v>130</v>
          </cell>
          <cell r="H184">
            <v>2434.9409999999998</v>
          </cell>
          <cell r="I184" t="str">
            <v>/pcs</v>
          </cell>
          <cell r="J184">
            <v>2288.549507307288</v>
          </cell>
          <cell r="K184">
            <v>0</v>
          </cell>
          <cell r="L184">
            <v>2</v>
          </cell>
          <cell r="M184">
            <v>2</v>
          </cell>
          <cell r="N184">
            <v>2</v>
          </cell>
          <cell r="O184">
            <v>2</v>
          </cell>
          <cell r="P184">
            <v>4869.8819999999996</v>
          </cell>
          <cell r="Q184">
            <v>0</v>
          </cell>
          <cell r="R184">
            <v>4869.8819999999996</v>
          </cell>
          <cell r="S184">
            <v>4577.0990146145759</v>
          </cell>
          <cell r="T184">
            <v>4869.8819999999996</v>
          </cell>
          <cell r="U184">
            <v>4577.0990146145759</v>
          </cell>
          <cell r="V184">
            <v>4869.8819999999996</v>
          </cell>
          <cell r="W184">
            <v>4577.0990146145759</v>
          </cell>
          <cell r="X184">
            <v>8</v>
          </cell>
          <cell r="Z184">
            <v>2</v>
          </cell>
          <cell r="AA184">
            <v>2</v>
          </cell>
          <cell r="AB184">
            <v>2</v>
          </cell>
          <cell r="AC184">
            <v>2</v>
          </cell>
        </row>
        <row r="185">
          <cell r="A185">
            <v>26</v>
          </cell>
          <cell r="B185" t="str">
            <v>C0</v>
          </cell>
          <cell r="C185" t="str">
            <v>Carton Box</v>
          </cell>
          <cell r="D185" t="str">
            <v>P1CS</v>
          </cell>
          <cell r="E185">
            <v>540</v>
          </cell>
          <cell r="F185">
            <v>350</v>
          </cell>
          <cell r="G185">
            <v>80</v>
          </cell>
          <cell r="H185">
            <v>3152.4839999999999</v>
          </cell>
          <cell r="I185" t="str">
            <v>/pcs</v>
          </cell>
          <cell r="J185" t="e">
            <v>#N/A</v>
          </cell>
          <cell r="K185">
            <v>0</v>
          </cell>
          <cell r="L185">
            <v>4</v>
          </cell>
          <cell r="M185">
            <v>4</v>
          </cell>
          <cell r="N185">
            <v>4</v>
          </cell>
          <cell r="O185">
            <v>4</v>
          </cell>
          <cell r="P185">
            <v>12609.936</v>
          </cell>
          <cell r="Q185">
            <v>0</v>
          </cell>
          <cell r="R185">
            <v>12609.936</v>
          </cell>
          <cell r="S185" t="e">
            <v>#N/A</v>
          </cell>
          <cell r="T185">
            <v>12609.936</v>
          </cell>
          <cell r="U185" t="e">
            <v>#N/A</v>
          </cell>
          <cell r="V185">
            <v>12609.936</v>
          </cell>
          <cell r="W185" t="e">
            <v>#N/A</v>
          </cell>
          <cell r="X185">
            <v>16</v>
          </cell>
          <cell r="Z185">
            <v>4</v>
          </cell>
          <cell r="AA185">
            <v>4</v>
          </cell>
          <cell r="AB185">
            <v>4</v>
          </cell>
          <cell r="AC185">
            <v>4</v>
          </cell>
        </row>
        <row r="186">
          <cell r="A186">
            <v>27</v>
          </cell>
          <cell r="B186" t="str">
            <v>C0</v>
          </cell>
          <cell r="C186" t="str">
            <v>Carton Box</v>
          </cell>
          <cell r="D186" t="str">
            <v>P2CS</v>
          </cell>
          <cell r="E186">
            <v>540</v>
          </cell>
          <cell r="F186">
            <v>350</v>
          </cell>
          <cell r="G186">
            <v>160</v>
          </cell>
          <cell r="H186">
            <v>3705.3449999999998</v>
          </cell>
          <cell r="I186" t="str">
            <v>/pcs</v>
          </cell>
          <cell r="J186" t="e">
            <v>#N/A</v>
          </cell>
          <cell r="K186">
            <v>0</v>
          </cell>
          <cell r="L186">
            <v>3</v>
          </cell>
          <cell r="M186">
            <v>3</v>
          </cell>
          <cell r="N186">
            <v>3</v>
          </cell>
          <cell r="O186">
            <v>3</v>
          </cell>
          <cell r="P186">
            <v>11116.035</v>
          </cell>
          <cell r="Q186">
            <v>0</v>
          </cell>
          <cell r="R186">
            <v>11116.035</v>
          </cell>
          <cell r="S186" t="e">
            <v>#N/A</v>
          </cell>
          <cell r="T186">
            <v>11116.035</v>
          </cell>
          <cell r="U186" t="e">
            <v>#N/A</v>
          </cell>
          <cell r="V186">
            <v>11116.035</v>
          </cell>
          <cell r="W186" t="e">
            <v>#N/A</v>
          </cell>
          <cell r="X186">
            <v>12</v>
          </cell>
          <cell r="Z186">
            <v>3</v>
          </cell>
          <cell r="AA186">
            <v>3</v>
          </cell>
          <cell r="AB186">
            <v>3</v>
          </cell>
          <cell r="AC186">
            <v>3</v>
          </cell>
        </row>
        <row r="187">
          <cell r="A187">
            <v>28</v>
          </cell>
          <cell r="B187" t="str">
            <v>C0</v>
          </cell>
          <cell r="C187" t="str">
            <v>Carton Box</v>
          </cell>
          <cell r="D187" t="str">
            <v>B3CS</v>
          </cell>
          <cell r="E187">
            <v>720</v>
          </cell>
          <cell r="F187">
            <v>270</v>
          </cell>
          <cell r="G187">
            <v>240</v>
          </cell>
          <cell r="H187">
            <v>4328.7839999999997</v>
          </cell>
          <cell r="I187" t="str">
            <v>/pcs</v>
          </cell>
          <cell r="J187" t="e">
            <v>#N/A</v>
          </cell>
          <cell r="K187">
            <v>0</v>
          </cell>
          <cell r="L187">
            <v>3</v>
          </cell>
          <cell r="M187">
            <v>3</v>
          </cell>
          <cell r="N187">
            <v>3</v>
          </cell>
          <cell r="O187">
            <v>3</v>
          </cell>
          <cell r="P187">
            <v>12986.351999999999</v>
          </cell>
          <cell r="Q187">
            <v>0</v>
          </cell>
          <cell r="R187">
            <v>12986.351999999999</v>
          </cell>
          <cell r="S187" t="e">
            <v>#N/A</v>
          </cell>
          <cell r="T187">
            <v>12986.351999999999</v>
          </cell>
          <cell r="U187" t="e">
            <v>#N/A</v>
          </cell>
          <cell r="V187">
            <v>12986.351999999999</v>
          </cell>
          <cell r="W187" t="e">
            <v>#N/A</v>
          </cell>
          <cell r="X187">
            <v>12</v>
          </cell>
          <cell r="Z187">
            <v>3</v>
          </cell>
          <cell r="AA187">
            <v>3</v>
          </cell>
          <cell r="AB187">
            <v>3</v>
          </cell>
          <cell r="AC187">
            <v>3</v>
          </cell>
        </row>
        <row r="188">
          <cell r="A188">
            <v>29</v>
          </cell>
          <cell r="B188" t="str">
            <v>C0</v>
          </cell>
          <cell r="C188" t="str">
            <v>Carton Box</v>
          </cell>
          <cell r="D188" t="str">
            <v>C2OS</v>
          </cell>
          <cell r="E188">
            <v>720</v>
          </cell>
          <cell r="F188">
            <v>540</v>
          </cell>
          <cell r="G188">
            <v>160</v>
          </cell>
          <cell r="H188">
            <v>7116.6149999999998</v>
          </cell>
          <cell r="I188" t="str">
            <v>/pcs</v>
          </cell>
          <cell r="J188" t="e">
            <v>#N/A</v>
          </cell>
          <cell r="K188">
            <v>0</v>
          </cell>
          <cell r="L188">
            <v>1</v>
          </cell>
          <cell r="M188">
            <v>1</v>
          </cell>
          <cell r="N188">
            <v>1</v>
          </cell>
          <cell r="O188">
            <v>1</v>
          </cell>
          <cell r="P188">
            <v>7116.6149999999998</v>
          </cell>
          <cell r="Q188">
            <v>0</v>
          </cell>
          <cell r="R188">
            <v>7116.6149999999998</v>
          </cell>
          <cell r="S188" t="e">
            <v>#N/A</v>
          </cell>
          <cell r="T188">
            <v>7116.6149999999998</v>
          </cell>
          <cell r="U188" t="e">
            <v>#N/A</v>
          </cell>
          <cell r="V188">
            <v>7116.6149999999998</v>
          </cell>
          <cell r="W188" t="e">
            <v>#N/A</v>
          </cell>
          <cell r="X188">
            <v>4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</row>
        <row r="189">
          <cell r="A189">
            <v>30</v>
          </cell>
          <cell r="B189" t="str">
            <v>C0</v>
          </cell>
          <cell r="C189" t="str">
            <v>Carton Box</v>
          </cell>
          <cell r="D189" t="str">
            <v>T3CS</v>
          </cell>
          <cell r="E189">
            <v>920</v>
          </cell>
          <cell r="F189">
            <v>270</v>
          </cell>
          <cell r="G189">
            <v>160</v>
          </cell>
          <cell r="H189">
            <v>10280.861999999999</v>
          </cell>
          <cell r="I189" t="str">
            <v>/pcs</v>
          </cell>
          <cell r="J189" t="e">
            <v>#N/A</v>
          </cell>
          <cell r="K189">
            <v>0</v>
          </cell>
          <cell r="L189">
            <v>3</v>
          </cell>
          <cell r="M189">
            <v>3</v>
          </cell>
          <cell r="N189">
            <v>3</v>
          </cell>
          <cell r="O189">
            <v>3</v>
          </cell>
          <cell r="P189">
            <v>30842.585999999996</v>
          </cell>
          <cell r="Q189">
            <v>0</v>
          </cell>
          <cell r="R189">
            <v>30842.585999999996</v>
          </cell>
          <cell r="S189" t="e">
            <v>#N/A</v>
          </cell>
          <cell r="T189">
            <v>30842.585999999996</v>
          </cell>
          <cell r="U189" t="e">
            <v>#N/A</v>
          </cell>
          <cell r="V189">
            <v>30842.585999999996</v>
          </cell>
          <cell r="W189" t="e">
            <v>#N/A</v>
          </cell>
          <cell r="X189">
            <v>12</v>
          </cell>
          <cell r="Z189">
            <v>3</v>
          </cell>
          <cell r="AA189">
            <v>3</v>
          </cell>
          <cell r="AB189">
            <v>3</v>
          </cell>
          <cell r="AC189">
            <v>3</v>
          </cell>
        </row>
        <row r="190">
          <cell r="A190">
            <v>31</v>
          </cell>
          <cell r="B190" t="str">
            <v>C0</v>
          </cell>
          <cell r="C190" t="str">
            <v>Carton Box</v>
          </cell>
          <cell r="D190" t="str">
            <v>W1CD</v>
          </cell>
          <cell r="E190">
            <v>1350</v>
          </cell>
          <cell r="F190">
            <v>700</v>
          </cell>
          <cell r="G190">
            <v>320</v>
          </cell>
          <cell r="H190">
            <v>26584.38</v>
          </cell>
          <cell r="I190" t="str">
            <v>/pcs</v>
          </cell>
          <cell r="J190" t="e">
            <v>#N/A</v>
          </cell>
          <cell r="K190">
            <v>0</v>
          </cell>
          <cell r="L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26584.38</v>
          </cell>
          <cell r="Q190">
            <v>0</v>
          </cell>
          <cell r="R190">
            <v>26584.38</v>
          </cell>
          <cell r="S190" t="e">
            <v>#N/A</v>
          </cell>
          <cell r="T190">
            <v>26584.38</v>
          </cell>
          <cell r="U190" t="e">
            <v>#N/A</v>
          </cell>
          <cell r="V190">
            <v>26584.38</v>
          </cell>
          <cell r="W190" t="e">
            <v>#N/A</v>
          </cell>
          <cell r="X190">
            <v>4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</row>
        <row r="191">
          <cell r="A191">
            <v>32</v>
          </cell>
          <cell r="B191" t="str">
            <v>C0</v>
          </cell>
          <cell r="C191" t="str">
            <v>Carton Box</v>
          </cell>
          <cell r="D191" t="str">
            <v>X3OD</v>
          </cell>
          <cell r="E191">
            <v>1400</v>
          </cell>
          <cell r="F191">
            <v>540</v>
          </cell>
          <cell r="G191">
            <v>100</v>
          </cell>
          <cell r="H191">
            <v>13880.34</v>
          </cell>
          <cell r="I191" t="str">
            <v>/pcs</v>
          </cell>
          <cell r="J191">
            <v>10765.523702741426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</row>
        <row r="192">
          <cell r="A192">
            <v>33</v>
          </cell>
          <cell r="B192" t="str">
            <v>C0</v>
          </cell>
          <cell r="C192" t="str">
            <v>Carton Box</v>
          </cell>
          <cell r="D192" t="str">
            <v>X4CS</v>
          </cell>
          <cell r="E192">
            <v>1400</v>
          </cell>
          <cell r="F192">
            <v>540</v>
          </cell>
          <cell r="G192">
            <v>420</v>
          </cell>
          <cell r="H192">
            <v>10469.07</v>
          </cell>
          <cell r="I192" t="str">
            <v>/pcs</v>
          </cell>
          <cell r="J192">
            <v>9387.7234891584667</v>
          </cell>
          <cell r="K192">
            <v>0</v>
          </cell>
          <cell r="L192">
            <v>1</v>
          </cell>
          <cell r="M192">
            <v>1</v>
          </cell>
          <cell r="N192">
            <v>1</v>
          </cell>
          <cell r="O192">
            <v>1</v>
          </cell>
          <cell r="P192">
            <v>10469.07</v>
          </cell>
          <cell r="Q192">
            <v>0</v>
          </cell>
          <cell r="R192">
            <v>10469.07</v>
          </cell>
          <cell r="S192">
            <v>9387.7234891584667</v>
          </cell>
          <cell r="T192">
            <v>10469.07</v>
          </cell>
          <cell r="U192">
            <v>9387.7234891584667</v>
          </cell>
          <cell r="V192">
            <v>10469.07</v>
          </cell>
          <cell r="W192">
            <v>9387.7234891584667</v>
          </cell>
          <cell r="X192">
            <v>4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</row>
        <row r="193">
          <cell r="A193">
            <v>34</v>
          </cell>
          <cell r="B193" t="str">
            <v>C0</v>
          </cell>
          <cell r="C193" t="str">
            <v>Carton Box</v>
          </cell>
          <cell r="D193" t="str">
            <v>X5CD</v>
          </cell>
          <cell r="E193">
            <v>0</v>
          </cell>
          <cell r="F193">
            <v>0</v>
          </cell>
          <cell r="G193">
            <v>0</v>
          </cell>
          <cell r="H193">
            <v>23784.785999999996</v>
          </cell>
          <cell r="I193" t="str">
            <v>/pcs</v>
          </cell>
          <cell r="J193">
            <v>20246.657375871619</v>
          </cell>
          <cell r="K193">
            <v>0</v>
          </cell>
          <cell r="L193">
            <v>3</v>
          </cell>
          <cell r="M193">
            <v>3</v>
          </cell>
          <cell r="N193">
            <v>3</v>
          </cell>
          <cell r="O193">
            <v>3</v>
          </cell>
          <cell r="P193">
            <v>71354.357999999993</v>
          </cell>
          <cell r="Q193">
            <v>0</v>
          </cell>
          <cell r="R193">
            <v>71354.357999999993</v>
          </cell>
          <cell r="S193">
            <v>60739.972127614856</v>
          </cell>
          <cell r="T193">
            <v>71354.357999999993</v>
          </cell>
          <cell r="U193">
            <v>60739.972127614856</v>
          </cell>
          <cell r="V193">
            <v>71354.357999999993</v>
          </cell>
          <cell r="W193">
            <v>60739.972127614856</v>
          </cell>
          <cell r="X193">
            <v>12</v>
          </cell>
          <cell r="Z193">
            <v>3</v>
          </cell>
          <cell r="AA193">
            <v>3</v>
          </cell>
          <cell r="AB193">
            <v>3</v>
          </cell>
          <cell r="AC193">
            <v>3</v>
          </cell>
        </row>
        <row r="194">
          <cell r="A194">
            <v>35</v>
          </cell>
          <cell r="B194" t="str">
            <v>C0</v>
          </cell>
          <cell r="C194" t="str">
            <v>Carton Box</v>
          </cell>
          <cell r="D194" t="str">
            <v>X5CS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 t="str">
            <v>/pcs</v>
          </cell>
          <cell r="J194" t="e">
            <v>#N/A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 t="e">
            <v>#N/A</v>
          </cell>
          <cell r="T194">
            <v>0</v>
          </cell>
          <cell r="U194" t="e">
            <v>#N/A</v>
          </cell>
          <cell r="V194">
            <v>0</v>
          </cell>
          <cell r="W194" t="e">
            <v>#N/A</v>
          </cell>
          <cell r="X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</row>
        <row r="195">
          <cell r="A195" t="str">
            <v xml:space="preserve"> </v>
          </cell>
          <cell r="B195">
            <v>0</v>
          </cell>
          <cell r="C195" t="str">
            <v>TOTAL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 t="e">
            <v>#N/A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567563.52109199995</v>
          </cell>
          <cell r="Q195">
            <v>0</v>
          </cell>
          <cell r="R195">
            <v>567563.52109199995</v>
          </cell>
          <cell r="S195" t="e">
            <v>#N/A</v>
          </cell>
          <cell r="T195">
            <v>567563.52109199995</v>
          </cell>
          <cell r="U195" t="e">
            <v>#N/A</v>
          </cell>
          <cell r="V195" t="e">
            <v>#N/A</v>
          </cell>
          <cell r="W195" t="e">
            <v>#N/A</v>
          </cell>
        </row>
        <row r="196">
          <cell r="H196" t="e">
            <v>#N/A</v>
          </cell>
          <cell r="I196">
            <v>0</v>
          </cell>
          <cell r="J196">
            <v>0</v>
          </cell>
          <cell r="K196">
            <v>0</v>
          </cell>
          <cell r="L196">
            <v>1</v>
          </cell>
          <cell r="M196">
            <v>1</v>
          </cell>
          <cell r="N196">
            <v>1</v>
          </cell>
          <cell r="O196">
            <v>1</v>
          </cell>
          <cell r="P196" t="e">
            <v>#N/A</v>
          </cell>
          <cell r="Q196">
            <v>0</v>
          </cell>
          <cell r="R196" t="e">
            <v>#N/A</v>
          </cell>
          <cell r="S196">
            <v>0</v>
          </cell>
          <cell r="T196" t="e">
            <v>#N/A</v>
          </cell>
          <cell r="U196">
            <v>0</v>
          </cell>
          <cell r="V196" t="e">
            <v>#N/A</v>
          </cell>
          <cell r="W196">
            <v>0</v>
          </cell>
          <cell r="X196">
            <v>4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</row>
        <row r="197">
          <cell r="A197">
            <v>1</v>
          </cell>
          <cell r="B197" t="str">
            <v>C1</v>
          </cell>
          <cell r="C197" t="str">
            <v>One Way Steel</v>
          </cell>
          <cell r="D197" t="str">
            <v>S1</v>
          </cell>
          <cell r="E197">
            <v>2250</v>
          </cell>
          <cell r="F197">
            <v>1470</v>
          </cell>
          <cell r="G197">
            <v>730</v>
          </cell>
          <cell r="H197">
            <v>263491.20000000001</v>
          </cell>
          <cell r="I197" t="str">
            <v>/pcs</v>
          </cell>
          <cell r="J197">
            <v>485552</v>
          </cell>
          <cell r="K197">
            <v>0</v>
          </cell>
          <cell r="L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263491.20000000001</v>
          </cell>
          <cell r="Q197">
            <v>0</v>
          </cell>
          <cell r="R197">
            <v>263491.20000000001</v>
          </cell>
          <cell r="S197">
            <v>485552</v>
          </cell>
          <cell r="T197">
            <v>263491.20000000001</v>
          </cell>
          <cell r="U197">
            <v>485552</v>
          </cell>
          <cell r="V197">
            <v>263491.20000000001</v>
          </cell>
          <cell r="W197">
            <v>485552</v>
          </cell>
          <cell r="X197">
            <v>4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</row>
        <row r="198">
          <cell r="A198">
            <v>2</v>
          </cell>
          <cell r="B198" t="str">
            <v>C1</v>
          </cell>
          <cell r="C198" t="str">
            <v xml:space="preserve">Steples </v>
          </cell>
          <cell r="D198" t="str">
            <v>N13</v>
          </cell>
          <cell r="E198">
            <v>0</v>
          </cell>
          <cell r="F198">
            <v>0</v>
          </cell>
          <cell r="G198">
            <v>0</v>
          </cell>
          <cell r="H198">
            <v>47.051999999999992</v>
          </cell>
          <cell r="I198" t="str">
            <v>/pcs</v>
          </cell>
          <cell r="J198">
            <v>0</v>
          </cell>
          <cell r="K198">
            <v>0</v>
          </cell>
          <cell r="L198">
            <v>40</v>
          </cell>
          <cell r="M198">
            <v>40</v>
          </cell>
          <cell r="N198">
            <v>40</v>
          </cell>
          <cell r="O198">
            <v>40</v>
          </cell>
          <cell r="P198">
            <v>1882.08</v>
          </cell>
          <cell r="Q198">
            <v>0</v>
          </cell>
          <cell r="R198">
            <v>1882.08</v>
          </cell>
          <cell r="S198">
            <v>0</v>
          </cell>
          <cell r="T198">
            <v>1882.08</v>
          </cell>
          <cell r="U198">
            <v>0</v>
          </cell>
          <cell r="V198">
            <v>1882.08</v>
          </cell>
          <cell r="W198">
            <v>0</v>
          </cell>
          <cell r="X198">
            <v>160</v>
          </cell>
          <cell r="Z198">
            <v>40</v>
          </cell>
          <cell r="AA198">
            <v>40</v>
          </cell>
          <cell r="AB198">
            <v>40</v>
          </cell>
          <cell r="AC198">
            <v>40</v>
          </cell>
        </row>
        <row r="199">
          <cell r="A199">
            <v>3</v>
          </cell>
          <cell r="B199" t="str">
            <v>C1</v>
          </cell>
          <cell r="C199" t="str">
            <v>Plastic Sheet</v>
          </cell>
          <cell r="D199" t="str">
            <v>5N</v>
          </cell>
          <cell r="E199">
            <v>1500</v>
          </cell>
          <cell r="F199">
            <v>2280</v>
          </cell>
          <cell r="G199">
            <v>0</v>
          </cell>
          <cell r="H199">
            <v>6195.5720999999994</v>
          </cell>
          <cell r="I199" t="str">
            <v>/pcs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</row>
        <row r="200">
          <cell r="A200">
            <v>4</v>
          </cell>
          <cell r="B200" t="str">
            <v>C1</v>
          </cell>
          <cell r="C200" t="str">
            <v>Plastic Bag</v>
          </cell>
          <cell r="D200" t="str">
            <v>3A</v>
          </cell>
          <cell r="E200">
            <v>450</v>
          </cell>
          <cell r="F200">
            <v>300</v>
          </cell>
          <cell r="G200">
            <v>0</v>
          </cell>
          <cell r="H200">
            <v>90.575099999999992</v>
          </cell>
          <cell r="I200" t="str">
            <v>/pcs</v>
          </cell>
          <cell r="J200">
            <v>0</v>
          </cell>
          <cell r="K200">
            <v>0</v>
          </cell>
          <cell r="L200">
            <v>4</v>
          </cell>
          <cell r="M200">
            <v>4</v>
          </cell>
          <cell r="N200">
            <v>4</v>
          </cell>
          <cell r="O200">
            <v>4</v>
          </cell>
          <cell r="P200">
            <v>362.30039999999997</v>
          </cell>
          <cell r="Q200">
            <v>0</v>
          </cell>
          <cell r="R200">
            <v>362.30039999999997</v>
          </cell>
          <cell r="S200">
            <v>0</v>
          </cell>
          <cell r="T200">
            <v>362.30039999999997</v>
          </cell>
          <cell r="U200">
            <v>0</v>
          </cell>
          <cell r="V200">
            <v>362.30039999999997</v>
          </cell>
          <cell r="W200">
            <v>0</v>
          </cell>
          <cell r="X200">
            <v>16</v>
          </cell>
          <cell r="Z200">
            <v>4</v>
          </cell>
          <cell r="AA200">
            <v>4</v>
          </cell>
          <cell r="AB200">
            <v>4</v>
          </cell>
          <cell r="AC200">
            <v>4</v>
          </cell>
        </row>
        <row r="201">
          <cell r="A201">
            <v>5</v>
          </cell>
          <cell r="B201" t="str">
            <v>C1</v>
          </cell>
          <cell r="C201" t="str">
            <v xml:space="preserve">Nailer </v>
          </cell>
          <cell r="D201" t="str">
            <v>BK50</v>
          </cell>
          <cell r="E201">
            <v>0</v>
          </cell>
          <cell r="F201">
            <v>0</v>
          </cell>
          <cell r="G201">
            <v>0</v>
          </cell>
          <cell r="H201">
            <v>65.872799999999998</v>
          </cell>
          <cell r="I201" t="str">
            <v>/pcs</v>
          </cell>
          <cell r="J201">
            <v>0</v>
          </cell>
          <cell r="K201">
            <v>0</v>
          </cell>
          <cell r="L201">
            <v>60</v>
          </cell>
          <cell r="M201">
            <v>60</v>
          </cell>
          <cell r="N201">
            <v>60</v>
          </cell>
          <cell r="O201">
            <v>60</v>
          </cell>
          <cell r="P201">
            <v>3952.3679999999999</v>
          </cell>
          <cell r="Q201">
            <v>0</v>
          </cell>
          <cell r="R201">
            <v>3952.3679999999999</v>
          </cell>
          <cell r="S201">
            <v>0</v>
          </cell>
          <cell r="T201">
            <v>3952.3679999999999</v>
          </cell>
          <cell r="U201">
            <v>0</v>
          </cell>
          <cell r="V201">
            <v>3952.3679999999999</v>
          </cell>
          <cell r="W201">
            <v>0</v>
          </cell>
          <cell r="X201">
            <v>240</v>
          </cell>
          <cell r="Z201">
            <v>60</v>
          </cell>
          <cell r="AA201">
            <v>60</v>
          </cell>
          <cell r="AB201">
            <v>60</v>
          </cell>
          <cell r="AC201">
            <v>60</v>
          </cell>
        </row>
        <row r="202">
          <cell r="A202">
            <v>6</v>
          </cell>
          <cell r="B202" t="str">
            <v>C1</v>
          </cell>
          <cell r="C202" t="str">
            <v>lack Band</v>
          </cell>
          <cell r="D202" t="str">
            <v>TC5</v>
          </cell>
          <cell r="E202">
            <v>0</v>
          </cell>
          <cell r="F202">
            <v>0</v>
          </cell>
          <cell r="G202">
            <v>0</v>
          </cell>
          <cell r="H202">
            <v>4822.83</v>
          </cell>
          <cell r="I202" t="str">
            <v>/rol</v>
          </cell>
          <cell r="J202">
            <v>0</v>
          </cell>
          <cell r="K202">
            <v>0</v>
          </cell>
          <cell r="L202">
            <v>18.012</v>
          </cell>
          <cell r="M202">
            <v>18.012</v>
          </cell>
          <cell r="N202">
            <v>18.012</v>
          </cell>
          <cell r="O202">
            <v>18.012</v>
          </cell>
          <cell r="P202">
            <v>965.20904399999995</v>
          </cell>
          <cell r="Q202">
            <v>0</v>
          </cell>
          <cell r="R202">
            <v>965.20904399999995</v>
          </cell>
          <cell r="S202">
            <v>0</v>
          </cell>
          <cell r="T202">
            <v>965.20904399999995</v>
          </cell>
          <cell r="U202">
            <v>0</v>
          </cell>
          <cell r="V202">
            <v>965.20904399999995</v>
          </cell>
          <cell r="W202">
            <v>0</v>
          </cell>
          <cell r="X202">
            <v>72.048000000000002</v>
          </cell>
          <cell r="Z202">
            <v>18.012</v>
          </cell>
          <cell r="AA202">
            <v>18.012</v>
          </cell>
          <cell r="AB202">
            <v>18.012</v>
          </cell>
          <cell r="AC202">
            <v>18.012</v>
          </cell>
        </row>
        <row r="203">
          <cell r="A203">
            <v>7</v>
          </cell>
          <cell r="B203" t="str">
            <v>C1</v>
          </cell>
          <cell r="C203" t="str">
            <v>Kumishikiri</v>
          </cell>
          <cell r="D203" t="str">
            <v>4B</v>
          </cell>
          <cell r="E203">
            <v>350</v>
          </cell>
          <cell r="F203">
            <v>250</v>
          </cell>
          <cell r="G203">
            <v>60</v>
          </cell>
          <cell r="H203">
            <v>3199.5359999999996</v>
          </cell>
          <cell r="I203" t="str">
            <v>/pcs</v>
          </cell>
          <cell r="J203">
            <v>0</v>
          </cell>
          <cell r="K203">
            <v>0</v>
          </cell>
          <cell r="L203">
            <v>4</v>
          </cell>
          <cell r="M203">
            <v>5</v>
          </cell>
          <cell r="N203">
            <v>4</v>
          </cell>
          <cell r="O203">
            <v>5</v>
          </cell>
          <cell r="P203">
            <v>12798.143999999998</v>
          </cell>
          <cell r="Q203">
            <v>0</v>
          </cell>
          <cell r="R203">
            <v>15997.68</v>
          </cell>
          <cell r="S203">
            <v>0</v>
          </cell>
          <cell r="T203">
            <v>12798.143999999998</v>
          </cell>
          <cell r="U203">
            <v>0</v>
          </cell>
          <cell r="V203">
            <v>15997.68</v>
          </cell>
          <cell r="W203">
            <v>0</v>
          </cell>
          <cell r="X203">
            <v>18</v>
          </cell>
          <cell r="Z203">
            <v>4</v>
          </cell>
          <cell r="AA203">
            <v>5</v>
          </cell>
          <cell r="AB203">
            <v>4</v>
          </cell>
          <cell r="AC203">
            <v>5</v>
          </cell>
        </row>
        <row r="204">
          <cell r="A204">
            <v>8</v>
          </cell>
          <cell r="B204" t="str">
            <v>C1</v>
          </cell>
          <cell r="C204" t="str">
            <v>Kumishikiri</v>
          </cell>
          <cell r="D204" t="str">
            <v>4H</v>
          </cell>
          <cell r="E204">
            <v>670</v>
          </cell>
          <cell r="F204">
            <v>380</v>
          </cell>
          <cell r="G204">
            <v>400</v>
          </cell>
          <cell r="H204">
            <v>10398.491999999998</v>
          </cell>
          <cell r="I204" t="str">
            <v>/pcs</v>
          </cell>
          <cell r="J204">
            <v>0</v>
          </cell>
          <cell r="K204">
            <v>0</v>
          </cell>
          <cell r="L204">
            <v>2</v>
          </cell>
          <cell r="M204">
            <v>2</v>
          </cell>
          <cell r="N204">
            <v>2</v>
          </cell>
          <cell r="O204">
            <v>2</v>
          </cell>
          <cell r="P204">
            <v>20796.983999999997</v>
          </cell>
          <cell r="Q204">
            <v>0</v>
          </cell>
          <cell r="R204">
            <v>20796.983999999997</v>
          </cell>
          <cell r="S204">
            <v>0</v>
          </cell>
          <cell r="T204">
            <v>20796.983999999997</v>
          </cell>
          <cell r="U204">
            <v>0</v>
          </cell>
          <cell r="V204">
            <v>20796.983999999997</v>
          </cell>
          <cell r="W204">
            <v>0</v>
          </cell>
          <cell r="X204">
            <v>8</v>
          </cell>
          <cell r="Z204">
            <v>2</v>
          </cell>
          <cell r="AA204">
            <v>2</v>
          </cell>
          <cell r="AB204">
            <v>2</v>
          </cell>
          <cell r="AC204">
            <v>2</v>
          </cell>
        </row>
        <row r="205">
          <cell r="A205">
            <v>9</v>
          </cell>
          <cell r="B205" t="str">
            <v>C1</v>
          </cell>
          <cell r="C205" t="str">
            <v>Kumishikiri</v>
          </cell>
          <cell r="D205" t="str">
            <v>4Q</v>
          </cell>
          <cell r="E205">
            <v>1380</v>
          </cell>
          <cell r="F205">
            <v>580</v>
          </cell>
          <cell r="G205">
            <v>800</v>
          </cell>
          <cell r="H205">
            <v>7116.6149999999998</v>
          </cell>
          <cell r="I205" t="str">
            <v>/pcs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</row>
        <row r="206">
          <cell r="A206">
            <v>10</v>
          </cell>
          <cell r="B206" t="str">
            <v>C1</v>
          </cell>
          <cell r="C206" t="str">
            <v>Indirect Material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 t="e">
            <v>#N/A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4425.4079999999994</v>
          </cell>
          <cell r="Q206">
            <v>0</v>
          </cell>
          <cell r="R206">
            <v>4425.4079999999994</v>
          </cell>
          <cell r="S206">
            <v>4207.7095455153303</v>
          </cell>
          <cell r="T206">
            <v>4425.4079999999994</v>
          </cell>
          <cell r="U206">
            <v>4207.7095455153303</v>
          </cell>
          <cell r="V206">
            <v>4425.4079999999994</v>
          </cell>
          <cell r="W206">
            <v>4207.7095455153303</v>
          </cell>
          <cell r="X206">
            <v>0</v>
          </cell>
        </row>
        <row r="207">
          <cell r="A207">
            <v>11</v>
          </cell>
          <cell r="B207" t="str">
            <v>C1</v>
          </cell>
          <cell r="C207" t="str">
            <v>Carton Sheet</v>
          </cell>
          <cell r="D207" t="str">
            <v>2C</v>
          </cell>
          <cell r="E207">
            <v>520</v>
          </cell>
          <cell r="F207">
            <v>150</v>
          </cell>
          <cell r="G207">
            <v>0</v>
          </cell>
          <cell r="H207">
            <v>258.786</v>
          </cell>
          <cell r="I207" t="str">
            <v>/pcs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</row>
        <row r="208">
          <cell r="A208">
            <v>12</v>
          </cell>
          <cell r="B208" t="str">
            <v>C1</v>
          </cell>
          <cell r="C208" t="str">
            <v>Carton Sheet</v>
          </cell>
          <cell r="D208" t="str">
            <v>2G</v>
          </cell>
          <cell r="E208">
            <v>900</v>
          </cell>
          <cell r="F208">
            <v>350</v>
          </cell>
          <cell r="G208">
            <v>0</v>
          </cell>
          <cell r="H208">
            <v>846.93599999999992</v>
          </cell>
          <cell r="I208" t="str">
            <v>/pcs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</row>
        <row r="209">
          <cell r="A209">
            <v>13</v>
          </cell>
          <cell r="B209" t="str">
            <v>C1</v>
          </cell>
          <cell r="C209" t="str">
            <v>Carton Sheet</v>
          </cell>
          <cell r="D209" t="str">
            <v>2H</v>
          </cell>
          <cell r="E209">
            <v>1050</v>
          </cell>
          <cell r="F209">
            <v>350</v>
          </cell>
          <cell r="G209">
            <v>0</v>
          </cell>
          <cell r="H209">
            <v>617.5575</v>
          </cell>
          <cell r="I209" t="str">
            <v>/pcs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</row>
        <row r="210">
          <cell r="A210">
            <v>14</v>
          </cell>
          <cell r="B210" t="str">
            <v>C1</v>
          </cell>
          <cell r="C210" t="str">
            <v>Carton Box</v>
          </cell>
          <cell r="D210" t="str">
            <v>A1CS</v>
          </cell>
          <cell r="E210">
            <v>360</v>
          </cell>
          <cell r="F210">
            <v>270</v>
          </cell>
          <cell r="G210">
            <v>80</v>
          </cell>
          <cell r="H210">
            <v>1929.1319999999998</v>
          </cell>
          <cell r="I210" t="str">
            <v>/pcs</v>
          </cell>
          <cell r="J210">
            <v>0</v>
          </cell>
          <cell r="K210">
            <v>0</v>
          </cell>
          <cell r="L210">
            <v>7</v>
          </cell>
          <cell r="M210">
            <v>6</v>
          </cell>
          <cell r="N210">
            <v>6</v>
          </cell>
          <cell r="O210">
            <v>5</v>
          </cell>
          <cell r="P210">
            <v>13503.923999999999</v>
          </cell>
          <cell r="Q210">
            <v>0</v>
          </cell>
          <cell r="R210">
            <v>11574.791999999999</v>
          </cell>
          <cell r="S210">
            <v>0</v>
          </cell>
          <cell r="T210">
            <v>11574.791999999999</v>
          </cell>
          <cell r="U210">
            <v>0</v>
          </cell>
          <cell r="V210">
            <v>9645.66</v>
          </cell>
          <cell r="W210">
            <v>0</v>
          </cell>
          <cell r="X210">
            <v>24</v>
          </cell>
          <cell r="Z210">
            <v>7</v>
          </cell>
          <cell r="AA210">
            <v>6</v>
          </cell>
          <cell r="AB210">
            <v>6</v>
          </cell>
          <cell r="AC210">
            <v>5</v>
          </cell>
        </row>
        <row r="211">
          <cell r="A211">
            <v>15</v>
          </cell>
          <cell r="B211" t="str">
            <v>C1</v>
          </cell>
          <cell r="C211" t="str">
            <v>Carton Box</v>
          </cell>
          <cell r="D211" t="str">
            <v>P2CS</v>
          </cell>
          <cell r="E211">
            <v>540</v>
          </cell>
          <cell r="F211">
            <v>350</v>
          </cell>
          <cell r="G211">
            <v>80</v>
          </cell>
          <cell r="H211">
            <v>3705.3449999999998</v>
          </cell>
          <cell r="I211" t="str">
            <v>/pcs</v>
          </cell>
          <cell r="J211">
            <v>0</v>
          </cell>
          <cell r="K211">
            <v>0</v>
          </cell>
          <cell r="L211">
            <v>1</v>
          </cell>
          <cell r="M211">
            <v>2</v>
          </cell>
          <cell r="N211">
            <v>1</v>
          </cell>
          <cell r="O211">
            <v>2</v>
          </cell>
          <cell r="P211">
            <v>3705.3449999999998</v>
          </cell>
          <cell r="Q211">
            <v>0</v>
          </cell>
          <cell r="R211">
            <v>7410.69</v>
          </cell>
          <cell r="S211">
            <v>0</v>
          </cell>
          <cell r="T211">
            <v>3705.3449999999998</v>
          </cell>
          <cell r="U211">
            <v>0</v>
          </cell>
          <cell r="V211">
            <v>7410.69</v>
          </cell>
          <cell r="W211">
            <v>0</v>
          </cell>
          <cell r="X211">
            <v>6</v>
          </cell>
          <cell r="Z211">
            <v>1</v>
          </cell>
          <cell r="AA211">
            <v>2</v>
          </cell>
          <cell r="AB211">
            <v>1</v>
          </cell>
          <cell r="AC211">
            <v>2</v>
          </cell>
        </row>
        <row r="212">
          <cell r="A212">
            <v>16</v>
          </cell>
          <cell r="B212" t="str">
            <v>C1</v>
          </cell>
          <cell r="C212" t="str">
            <v>Carton Box</v>
          </cell>
          <cell r="D212" t="str">
            <v>Q2CS</v>
          </cell>
          <cell r="E212">
            <v>690</v>
          </cell>
          <cell r="F212">
            <v>450</v>
          </cell>
          <cell r="G212">
            <v>500</v>
          </cell>
          <cell r="H212">
            <v>8187.0479999999989</v>
          </cell>
          <cell r="I212" t="str">
            <v>/pcs</v>
          </cell>
          <cell r="J212">
            <v>0</v>
          </cell>
          <cell r="K212">
            <v>0</v>
          </cell>
          <cell r="L212">
            <v>2</v>
          </cell>
          <cell r="M212">
            <v>2</v>
          </cell>
          <cell r="N212">
            <v>2</v>
          </cell>
          <cell r="O212">
            <v>2</v>
          </cell>
          <cell r="P212">
            <v>16374.095999999998</v>
          </cell>
          <cell r="Q212">
            <v>0</v>
          </cell>
          <cell r="R212">
            <v>16374.095999999998</v>
          </cell>
          <cell r="S212">
            <v>0</v>
          </cell>
          <cell r="T212">
            <v>16374.095999999998</v>
          </cell>
          <cell r="U212">
            <v>0</v>
          </cell>
          <cell r="V212">
            <v>16374.095999999998</v>
          </cell>
          <cell r="W212">
            <v>0</v>
          </cell>
          <cell r="X212">
            <v>8</v>
          </cell>
          <cell r="Z212">
            <v>2</v>
          </cell>
          <cell r="AA212">
            <v>2</v>
          </cell>
          <cell r="AB212">
            <v>2</v>
          </cell>
          <cell r="AC212">
            <v>2</v>
          </cell>
        </row>
        <row r="213">
          <cell r="A213">
            <v>17</v>
          </cell>
          <cell r="B213" t="str">
            <v>C1</v>
          </cell>
          <cell r="C213" t="str">
            <v>Carton Box</v>
          </cell>
          <cell r="D213" t="str">
            <v>C4CS</v>
          </cell>
          <cell r="E213">
            <v>720</v>
          </cell>
          <cell r="F213">
            <v>540</v>
          </cell>
          <cell r="G213">
            <v>320</v>
          </cell>
          <cell r="H213">
            <v>9139.8509999999987</v>
          </cell>
          <cell r="I213" t="str">
            <v>/pcs</v>
          </cell>
          <cell r="J213">
            <v>0</v>
          </cell>
          <cell r="K213">
            <v>0</v>
          </cell>
          <cell r="L213">
            <v>1</v>
          </cell>
          <cell r="M213">
            <v>2</v>
          </cell>
          <cell r="N213">
            <v>1</v>
          </cell>
          <cell r="O213">
            <v>2</v>
          </cell>
          <cell r="P213">
            <v>9139.8509999999987</v>
          </cell>
          <cell r="Q213">
            <v>0</v>
          </cell>
          <cell r="R213">
            <v>18279.701999999997</v>
          </cell>
          <cell r="S213">
            <v>0</v>
          </cell>
          <cell r="T213">
            <v>9139.8509999999987</v>
          </cell>
          <cell r="U213">
            <v>0</v>
          </cell>
          <cell r="V213">
            <v>18279.701999999997</v>
          </cell>
          <cell r="W213">
            <v>0</v>
          </cell>
          <cell r="X213">
            <v>6</v>
          </cell>
          <cell r="Z213">
            <v>1</v>
          </cell>
          <cell r="AA213">
            <v>2</v>
          </cell>
          <cell r="AB213">
            <v>1</v>
          </cell>
          <cell r="AC213">
            <v>2</v>
          </cell>
        </row>
        <row r="214">
          <cell r="A214">
            <v>18</v>
          </cell>
          <cell r="B214" t="str">
            <v>C1</v>
          </cell>
          <cell r="C214" t="str">
            <v>Carton Box</v>
          </cell>
          <cell r="D214" t="str">
            <v>T2CS</v>
          </cell>
          <cell r="E214">
            <v>920</v>
          </cell>
          <cell r="F214">
            <v>200</v>
          </cell>
          <cell r="G214">
            <v>600</v>
          </cell>
          <cell r="H214">
            <v>7116.6149999999998</v>
          </cell>
          <cell r="I214" t="str">
            <v>/pcs</v>
          </cell>
          <cell r="J214">
            <v>0</v>
          </cell>
          <cell r="K214">
            <v>0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7116.6149999999998</v>
          </cell>
          <cell r="Q214">
            <v>0</v>
          </cell>
          <cell r="R214">
            <v>7116.6149999999998</v>
          </cell>
          <cell r="S214">
            <v>0</v>
          </cell>
          <cell r="T214">
            <v>7116.6149999999998</v>
          </cell>
          <cell r="U214">
            <v>0</v>
          </cell>
          <cell r="V214">
            <v>7116.6149999999998</v>
          </cell>
          <cell r="W214">
            <v>0</v>
          </cell>
          <cell r="X214">
            <v>4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</row>
        <row r="215">
          <cell r="A215">
            <v>19</v>
          </cell>
          <cell r="B215" t="str">
            <v>C1</v>
          </cell>
          <cell r="C215" t="str">
            <v>Carton Box</v>
          </cell>
          <cell r="D215" t="str">
            <v>U2CS</v>
          </cell>
          <cell r="E215">
            <v>1080</v>
          </cell>
          <cell r="F215">
            <v>280</v>
          </cell>
          <cell r="G215">
            <v>600</v>
          </cell>
          <cell r="H215">
            <v>3893.5529999999999</v>
          </cell>
          <cell r="I215" t="str">
            <v>/pcs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</row>
        <row r="216">
          <cell r="A216">
            <v>20</v>
          </cell>
          <cell r="B216" t="str">
            <v>C1</v>
          </cell>
          <cell r="C216" t="str">
            <v>Carton Box</v>
          </cell>
          <cell r="D216" t="str">
            <v>X6CS</v>
          </cell>
          <cell r="E216">
            <v>1400</v>
          </cell>
          <cell r="F216">
            <v>810</v>
          </cell>
          <cell r="G216">
            <v>600</v>
          </cell>
          <cell r="H216">
            <v>25937.414999999997</v>
          </cell>
          <cell r="I216" t="str">
            <v>/pcs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</row>
        <row r="217">
          <cell r="A217" t="str">
            <v xml:space="preserve"> </v>
          </cell>
          <cell r="B217">
            <v>0</v>
          </cell>
          <cell r="C217" t="str">
            <v>TOTAL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 t="e">
            <v>#N/A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361007.28044399997</v>
          </cell>
          <cell r="Q217">
            <v>0</v>
          </cell>
          <cell r="R217">
            <v>375122.88044400001</v>
          </cell>
          <cell r="S217">
            <v>489759.7095455153</v>
          </cell>
          <cell r="T217" t="e">
            <v>#N/A</v>
          </cell>
          <cell r="U217">
            <v>489759.7095455153</v>
          </cell>
          <cell r="V217" t="e">
            <v>#N/A</v>
          </cell>
          <cell r="W217">
            <v>489759.7095455153</v>
          </cell>
        </row>
        <row r="218">
          <cell r="H218" t="e">
            <v>#N/A</v>
          </cell>
          <cell r="I218">
            <v>0</v>
          </cell>
          <cell r="J218">
            <v>0</v>
          </cell>
          <cell r="K218">
            <v>0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 t="e">
            <v>#N/A</v>
          </cell>
          <cell r="Q218">
            <v>0</v>
          </cell>
          <cell r="R218" t="e">
            <v>#N/A</v>
          </cell>
          <cell r="S218">
            <v>0</v>
          </cell>
          <cell r="T218" t="e">
            <v>#N/A</v>
          </cell>
          <cell r="U218">
            <v>0</v>
          </cell>
          <cell r="V218" t="e">
            <v>#N/A</v>
          </cell>
          <cell r="W218">
            <v>0</v>
          </cell>
          <cell r="X218">
            <v>4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</row>
        <row r="219">
          <cell r="A219">
            <v>1</v>
          </cell>
          <cell r="B219" t="str">
            <v>C2</v>
          </cell>
          <cell r="C219" t="str">
            <v>One Way Steel.</v>
          </cell>
          <cell r="D219" t="str">
            <v>S1</v>
          </cell>
          <cell r="E219">
            <v>2250</v>
          </cell>
          <cell r="F219">
            <v>1470</v>
          </cell>
          <cell r="G219">
            <v>730</v>
          </cell>
          <cell r="H219">
            <v>263491.20000000001</v>
          </cell>
          <cell r="I219" t="str">
            <v>/pcs</v>
          </cell>
          <cell r="J219">
            <v>485552</v>
          </cell>
          <cell r="K219">
            <v>0</v>
          </cell>
          <cell r="L219">
            <v>1</v>
          </cell>
          <cell r="M219">
            <v>1</v>
          </cell>
          <cell r="N219">
            <v>1</v>
          </cell>
          <cell r="O219">
            <v>1</v>
          </cell>
          <cell r="P219">
            <v>263491.20000000001</v>
          </cell>
          <cell r="Q219">
            <v>0</v>
          </cell>
          <cell r="R219">
            <v>263491.20000000001</v>
          </cell>
          <cell r="S219">
            <v>485552</v>
          </cell>
          <cell r="T219">
            <v>263491.20000000001</v>
          </cell>
          <cell r="U219">
            <v>485552</v>
          </cell>
          <cell r="V219">
            <v>263491.20000000001</v>
          </cell>
          <cell r="W219">
            <v>485552</v>
          </cell>
          <cell r="X219">
            <v>4</v>
          </cell>
          <cell r="Z219">
            <v>1</v>
          </cell>
          <cell r="AA219">
            <v>1</v>
          </cell>
          <cell r="AB219">
            <v>1</v>
          </cell>
          <cell r="AC219">
            <v>1</v>
          </cell>
        </row>
        <row r="220">
          <cell r="A220">
            <v>2</v>
          </cell>
          <cell r="B220" t="str">
            <v>C2</v>
          </cell>
          <cell r="C220" t="str">
            <v xml:space="preserve">Steples </v>
          </cell>
          <cell r="D220" t="str">
            <v>N13</v>
          </cell>
          <cell r="E220">
            <v>0</v>
          </cell>
          <cell r="F220">
            <v>0</v>
          </cell>
          <cell r="G220">
            <v>0</v>
          </cell>
          <cell r="H220">
            <v>47.051999999999992</v>
          </cell>
          <cell r="I220" t="str">
            <v>/pcs</v>
          </cell>
          <cell r="J220">
            <v>0</v>
          </cell>
          <cell r="K220">
            <v>0</v>
          </cell>
          <cell r="L220">
            <v>40</v>
          </cell>
          <cell r="M220">
            <v>40</v>
          </cell>
          <cell r="N220">
            <v>40</v>
          </cell>
          <cell r="O220">
            <v>40</v>
          </cell>
          <cell r="P220">
            <v>1882.08</v>
          </cell>
          <cell r="Q220">
            <v>0</v>
          </cell>
          <cell r="R220">
            <v>1882.08</v>
          </cell>
          <cell r="S220">
            <v>0</v>
          </cell>
          <cell r="T220">
            <v>1882.08</v>
          </cell>
          <cell r="U220">
            <v>0</v>
          </cell>
          <cell r="V220">
            <v>1882.08</v>
          </cell>
          <cell r="W220">
            <v>0</v>
          </cell>
          <cell r="X220">
            <v>160</v>
          </cell>
          <cell r="Z220">
            <v>40</v>
          </cell>
          <cell r="AA220">
            <v>40</v>
          </cell>
          <cell r="AB220">
            <v>40</v>
          </cell>
          <cell r="AC220">
            <v>40</v>
          </cell>
        </row>
        <row r="221">
          <cell r="A221">
            <v>3</v>
          </cell>
          <cell r="B221" t="str">
            <v>C2</v>
          </cell>
          <cell r="C221" t="str">
            <v>Plastic Sheet</v>
          </cell>
          <cell r="D221" t="str">
            <v>5L</v>
          </cell>
          <cell r="E221">
            <v>2200</v>
          </cell>
          <cell r="F221">
            <v>2000</v>
          </cell>
          <cell r="G221">
            <v>0</v>
          </cell>
          <cell r="H221">
            <v>8768.1401999999998</v>
          </cell>
          <cell r="I221" t="str">
            <v>/pcs</v>
          </cell>
          <cell r="J221">
            <v>0</v>
          </cell>
          <cell r="K221">
            <v>0</v>
          </cell>
          <cell r="L221">
            <v>1</v>
          </cell>
          <cell r="M221">
            <v>1</v>
          </cell>
          <cell r="N221">
            <v>1</v>
          </cell>
          <cell r="O221">
            <v>1</v>
          </cell>
          <cell r="P221">
            <v>8768.1401999999998</v>
          </cell>
          <cell r="Q221">
            <v>0</v>
          </cell>
          <cell r="R221">
            <v>8768.1401999999998</v>
          </cell>
          <cell r="S221">
            <v>0</v>
          </cell>
          <cell r="T221">
            <v>8768.1401999999998</v>
          </cell>
          <cell r="U221">
            <v>0</v>
          </cell>
          <cell r="V221">
            <v>8768.1401999999998</v>
          </cell>
          <cell r="W221">
            <v>0</v>
          </cell>
          <cell r="X221">
            <v>4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</row>
        <row r="222">
          <cell r="A222">
            <v>4</v>
          </cell>
          <cell r="B222" t="str">
            <v>C2</v>
          </cell>
          <cell r="C222" t="str">
            <v>Plastic Sheet</v>
          </cell>
          <cell r="D222" t="str">
            <v>5E</v>
          </cell>
          <cell r="E222">
            <v>1000</v>
          </cell>
          <cell r="F222">
            <v>1000</v>
          </cell>
          <cell r="G222">
            <v>0</v>
          </cell>
          <cell r="H222">
            <v>1811.502</v>
          </cell>
          <cell r="I222" t="str">
            <v>/pcs</v>
          </cell>
          <cell r="J222">
            <v>0</v>
          </cell>
          <cell r="K222">
            <v>0</v>
          </cell>
          <cell r="L222">
            <v>1</v>
          </cell>
          <cell r="M222">
            <v>1</v>
          </cell>
          <cell r="N222">
            <v>1</v>
          </cell>
          <cell r="O222">
            <v>1</v>
          </cell>
          <cell r="P222">
            <v>1811.502</v>
          </cell>
          <cell r="Q222">
            <v>0</v>
          </cell>
          <cell r="R222">
            <v>1811.502</v>
          </cell>
          <cell r="S222">
            <v>0</v>
          </cell>
          <cell r="T222">
            <v>1811.502</v>
          </cell>
          <cell r="U222">
            <v>0</v>
          </cell>
          <cell r="V222">
            <v>1811.502</v>
          </cell>
          <cell r="W222">
            <v>0</v>
          </cell>
          <cell r="X222">
            <v>4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</row>
        <row r="223">
          <cell r="A223">
            <v>5</v>
          </cell>
          <cell r="B223" t="str">
            <v>C2</v>
          </cell>
          <cell r="C223" t="str">
            <v>Plastic Sheet</v>
          </cell>
          <cell r="D223" t="str">
            <v>5N</v>
          </cell>
          <cell r="E223">
            <v>1500</v>
          </cell>
          <cell r="F223">
            <v>2280</v>
          </cell>
          <cell r="G223">
            <v>0</v>
          </cell>
          <cell r="H223">
            <v>6195.5720999999994</v>
          </cell>
          <cell r="I223" t="str">
            <v>/pcs</v>
          </cell>
          <cell r="J223">
            <v>0</v>
          </cell>
          <cell r="K223">
            <v>0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6195.5720999999994</v>
          </cell>
          <cell r="Q223">
            <v>0</v>
          </cell>
          <cell r="R223">
            <v>6195.5720999999994</v>
          </cell>
          <cell r="S223">
            <v>0</v>
          </cell>
          <cell r="T223">
            <v>6195.5720999999994</v>
          </cell>
          <cell r="U223">
            <v>0</v>
          </cell>
          <cell r="V223">
            <v>6195.5720999999994</v>
          </cell>
          <cell r="W223">
            <v>0</v>
          </cell>
          <cell r="X223">
            <v>4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</row>
        <row r="224">
          <cell r="A224">
            <v>6</v>
          </cell>
          <cell r="B224" t="str">
            <v>C2</v>
          </cell>
          <cell r="C224" t="str">
            <v>Plastic Sheet</v>
          </cell>
          <cell r="D224" t="str">
            <v>5F</v>
          </cell>
          <cell r="E224">
            <v>1500</v>
          </cell>
          <cell r="F224">
            <v>500</v>
          </cell>
          <cell r="G224">
            <v>0</v>
          </cell>
          <cell r="H224">
            <v>1358.6264999999999</v>
          </cell>
          <cell r="I224" t="str">
            <v>/pcs</v>
          </cell>
          <cell r="J224">
            <v>0</v>
          </cell>
          <cell r="K224">
            <v>0</v>
          </cell>
          <cell r="L224">
            <v>1</v>
          </cell>
          <cell r="M224">
            <v>1</v>
          </cell>
          <cell r="N224">
            <v>1</v>
          </cell>
          <cell r="O224">
            <v>1</v>
          </cell>
          <cell r="P224">
            <v>1358.6264999999999</v>
          </cell>
          <cell r="Q224">
            <v>0</v>
          </cell>
          <cell r="R224">
            <v>1358.6264999999999</v>
          </cell>
          <cell r="S224">
            <v>0</v>
          </cell>
          <cell r="T224">
            <v>1358.6264999999999</v>
          </cell>
          <cell r="U224">
            <v>0</v>
          </cell>
          <cell r="V224">
            <v>1358.6264999999999</v>
          </cell>
          <cell r="W224">
            <v>0</v>
          </cell>
          <cell r="X224">
            <v>4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</row>
        <row r="225">
          <cell r="A225">
            <v>7</v>
          </cell>
          <cell r="B225" t="str">
            <v>C2</v>
          </cell>
          <cell r="C225" t="str">
            <v>Plastic Bag</v>
          </cell>
          <cell r="D225" t="str">
            <v>3A</v>
          </cell>
          <cell r="E225">
            <v>250</v>
          </cell>
          <cell r="F225">
            <v>200</v>
          </cell>
          <cell r="G225">
            <v>0</v>
          </cell>
          <cell r="H225">
            <v>90.575099999999992</v>
          </cell>
          <cell r="I225" t="str">
            <v>/pcs</v>
          </cell>
          <cell r="J225">
            <v>0</v>
          </cell>
          <cell r="K225">
            <v>0</v>
          </cell>
          <cell r="L225">
            <v>20</v>
          </cell>
          <cell r="M225">
            <v>10</v>
          </cell>
          <cell r="N225">
            <v>10</v>
          </cell>
          <cell r="O225">
            <v>10</v>
          </cell>
          <cell r="P225">
            <v>1811.502</v>
          </cell>
          <cell r="Q225">
            <v>0</v>
          </cell>
          <cell r="R225">
            <v>905.75099999999998</v>
          </cell>
          <cell r="S225">
            <v>0</v>
          </cell>
          <cell r="T225">
            <v>905.75099999999998</v>
          </cell>
          <cell r="U225">
            <v>0</v>
          </cell>
          <cell r="V225">
            <v>905.75099999999998</v>
          </cell>
          <cell r="W225">
            <v>0</v>
          </cell>
          <cell r="X225">
            <v>50</v>
          </cell>
          <cell r="Z225">
            <v>20</v>
          </cell>
          <cell r="AA225">
            <v>10</v>
          </cell>
          <cell r="AB225">
            <v>10</v>
          </cell>
          <cell r="AC225">
            <v>10</v>
          </cell>
        </row>
        <row r="226">
          <cell r="A226">
            <v>8</v>
          </cell>
          <cell r="B226" t="str">
            <v>C2</v>
          </cell>
          <cell r="C226" t="str">
            <v>Plastic Bag</v>
          </cell>
          <cell r="D226" t="str">
            <v>3B</v>
          </cell>
          <cell r="E226">
            <v>450</v>
          </cell>
          <cell r="F226">
            <v>300</v>
          </cell>
          <cell r="G226">
            <v>0</v>
          </cell>
          <cell r="H226">
            <v>244.67039999999997</v>
          </cell>
          <cell r="I226" t="str">
            <v>/pcs</v>
          </cell>
          <cell r="J226">
            <v>0</v>
          </cell>
          <cell r="K226">
            <v>0</v>
          </cell>
          <cell r="L226">
            <v>17</v>
          </cell>
          <cell r="M226">
            <v>17</v>
          </cell>
          <cell r="N226">
            <v>17</v>
          </cell>
          <cell r="O226">
            <v>17</v>
          </cell>
          <cell r="P226">
            <v>4159.3967999999995</v>
          </cell>
          <cell r="Q226">
            <v>0</v>
          </cell>
          <cell r="R226">
            <v>4159.3967999999995</v>
          </cell>
          <cell r="S226">
            <v>0</v>
          </cell>
          <cell r="T226">
            <v>4159.3967999999995</v>
          </cell>
          <cell r="U226">
            <v>0</v>
          </cell>
          <cell r="V226">
            <v>4159.3967999999995</v>
          </cell>
          <cell r="W226">
            <v>0</v>
          </cell>
          <cell r="X226">
            <v>68</v>
          </cell>
          <cell r="Z226">
            <v>17</v>
          </cell>
          <cell r="AA226">
            <v>17</v>
          </cell>
          <cell r="AB226">
            <v>17</v>
          </cell>
          <cell r="AC226">
            <v>17</v>
          </cell>
        </row>
        <row r="227">
          <cell r="A227">
            <v>9</v>
          </cell>
          <cell r="B227" t="str">
            <v>C2</v>
          </cell>
          <cell r="C227" t="str">
            <v>Plastic Bag</v>
          </cell>
          <cell r="D227" t="str">
            <v>3C</v>
          </cell>
          <cell r="E227">
            <v>750</v>
          </cell>
          <cell r="F227">
            <v>500</v>
          </cell>
          <cell r="G227">
            <v>0</v>
          </cell>
          <cell r="H227">
            <v>679.90139999999997</v>
          </cell>
          <cell r="I227" t="str">
            <v>/pcs</v>
          </cell>
          <cell r="J227">
            <v>0</v>
          </cell>
          <cell r="K227">
            <v>0</v>
          </cell>
          <cell r="L227">
            <v>20</v>
          </cell>
          <cell r="M227">
            <v>20</v>
          </cell>
          <cell r="N227">
            <v>10</v>
          </cell>
          <cell r="O227">
            <v>20</v>
          </cell>
          <cell r="P227">
            <v>13598.027999999998</v>
          </cell>
          <cell r="Q227">
            <v>0</v>
          </cell>
          <cell r="R227">
            <v>13598.027999999998</v>
          </cell>
          <cell r="S227">
            <v>0</v>
          </cell>
          <cell r="T227">
            <v>6799.0139999999992</v>
          </cell>
          <cell r="U227">
            <v>0</v>
          </cell>
          <cell r="V227">
            <v>13598.027999999998</v>
          </cell>
          <cell r="W227">
            <v>0</v>
          </cell>
          <cell r="X227">
            <v>70</v>
          </cell>
          <cell r="Z227">
            <v>20</v>
          </cell>
          <cell r="AA227">
            <v>20</v>
          </cell>
          <cell r="AB227">
            <v>10</v>
          </cell>
          <cell r="AC227">
            <v>20</v>
          </cell>
        </row>
        <row r="228">
          <cell r="A228">
            <v>10</v>
          </cell>
          <cell r="B228" t="str">
            <v>C2</v>
          </cell>
          <cell r="C228" t="str">
            <v>Plastic Bag</v>
          </cell>
          <cell r="D228" t="str">
            <v>3D</v>
          </cell>
          <cell r="E228">
            <v>850</v>
          </cell>
          <cell r="F228">
            <v>200</v>
          </cell>
          <cell r="G228">
            <v>0</v>
          </cell>
          <cell r="H228">
            <v>308.19059999999996</v>
          </cell>
          <cell r="I228" t="str">
            <v>/pcs</v>
          </cell>
          <cell r="J228">
            <v>0</v>
          </cell>
          <cell r="K228">
            <v>0</v>
          </cell>
          <cell r="L228">
            <v>2</v>
          </cell>
          <cell r="M228">
            <v>2</v>
          </cell>
          <cell r="N228">
            <v>2</v>
          </cell>
          <cell r="O228">
            <v>2</v>
          </cell>
          <cell r="P228">
            <v>3081.9059999999995</v>
          </cell>
          <cell r="Q228">
            <v>0</v>
          </cell>
          <cell r="R228">
            <v>3081.9059999999995</v>
          </cell>
          <cell r="S228">
            <v>0</v>
          </cell>
          <cell r="T228">
            <v>3081.9059999999995</v>
          </cell>
          <cell r="U228">
            <v>0</v>
          </cell>
          <cell r="V228">
            <v>3081.9059999999995</v>
          </cell>
          <cell r="W228">
            <v>0</v>
          </cell>
          <cell r="X228">
            <v>8</v>
          </cell>
          <cell r="Z228">
            <v>2</v>
          </cell>
          <cell r="AA228">
            <v>2</v>
          </cell>
          <cell r="AB228">
            <v>2</v>
          </cell>
          <cell r="AC228">
            <v>2</v>
          </cell>
        </row>
        <row r="229">
          <cell r="A229">
            <v>11</v>
          </cell>
          <cell r="B229" t="str">
            <v>C2</v>
          </cell>
          <cell r="C229" t="str">
            <v xml:space="preserve">Nailer </v>
          </cell>
          <cell r="D229" t="str">
            <v>BK50</v>
          </cell>
          <cell r="E229">
            <v>0</v>
          </cell>
          <cell r="F229">
            <v>0</v>
          </cell>
          <cell r="G229">
            <v>0</v>
          </cell>
          <cell r="H229">
            <v>65.872799999999998</v>
          </cell>
          <cell r="I229" t="str">
            <v>/pcs</v>
          </cell>
          <cell r="J229">
            <v>0</v>
          </cell>
          <cell r="K229">
            <v>0</v>
          </cell>
          <cell r="L229">
            <v>60</v>
          </cell>
          <cell r="M229">
            <v>60</v>
          </cell>
          <cell r="N229">
            <v>60</v>
          </cell>
          <cell r="O229">
            <v>60</v>
          </cell>
          <cell r="P229">
            <v>3952.3679999999999</v>
          </cell>
          <cell r="Q229">
            <v>0</v>
          </cell>
          <cell r="R229">
            <v>3952.3679999999999</v>
          </cell>
          <cell r="S229">
            <v>0</v>
          </cell>
          <cell r="T229">
            <v>3952.3679999999999</v>
          </cell>
          <cell r="U229">
            <v>0</v>
          </cell>
          <cell r="V229">
            <v>3952.3679999999999</v>
          </cell>
          <cell r="W229">
            <v>0</v>
          </cell>
          <cell r="X229">
            <v>240</v>
          </cell>
          <cell r="Z229">
            <v>60</v>
          </cell>
          <cell r="AA229">
            <v>60</v>
          </cell>
          <cell r="AB229">
            <v>60</v>
          </cell>
          <cell r="AC229">
            <v>60</v>
          </cell>
        </row>
        <row r="230">
          <cell r="A230">
            <v>12</v>
          </cell>
          <cell r="B230" t="str">
            <v>C2</v>
          </cell>
          <cell r="C230" t="str">
            <v>lack Band</v>
          </cell>
          <cell r="D230" t="str">
            <v>TC5</v>
          </cell>
          <cell r="E230">
            <v>0</v>
          </cell>
          <cell r="F230">
            <v>0</v>
          </cell>
          <cell r="G230">
            <v>0</v>
          </cell>
          <cell r="H230">
            <v>4822.83</v>
          </cell>
          <cell r="I230" t="str">
            <v>/rol</v>
          </cell>
          <cell r="J230">
            <v>0</v>
          </cell>
          <cell r="K230">
            <v>0</v>
          </cell>
          <cell r="L230">
            <v>12.875999999999999</v>
          </cell>
          <cell r="M230">
            <v>13.26</v>
          </cell>
          <cell r="N230">
            <v>12.8</v>
          </cell>
          <cell r="O230">
            <v>12.3</v>
          </cell>
          <cell r="P230">
            <v>689.98621199999991</v>
          </cell>
          <cell r="Q230">
            <v>0</v>
          </cell>
          <cell r="R230">
            <v>710.56362000000001</v>
          </cell>
          <cell r="S230">
            <v>0</v>
          </cell>
          <cell r="T230">
            <v>685.91359999999997</v>
          </cell>
          <cell r="U230">
            <v>0</v>
          </cell>
          <cell r="V230">
            <v>659.12009999999998</v>
          </cell>
          <cell r="W230">
            <v>0</v>
          </cell>
          <cell r="X230">
            <v>51.236000000000004</v>
          </cell>
          <cell r="Z230">
            <v>12.875999999999999</v>
          </cell>
          <cell r="AA230">
            <v>13.26</v>
          </cell>
          <cell r="AB230">
            <v>12.8</v>
          </cell>
          <cell r="AC230">
            <v>12.3</v>
          </cell>
        </row>
        <row r="231">
          <cell r="A231">
            <v>13</v>
          </cell>
          <cell r="B231" t="str">
            <v>C2</v>
          </cell>
          <cell r="C231" t="str">
            <v>Kumishikiri</v>
          </cell>
          <cell r="D231" t="str">
            <v>4B</v>
          </cell>
          <cell r="E231">
            <v>350</v>
          </cell>
          <cell r="F231">
            <v>250</v>
          </cell>
          <cell r="G231">
            <v>60</v>
          </cell>
          <cell r="H231">
            <v>3199.5359999999996</v>
          </cell>
          <cell r="I231" t="str">
            <v>/pcs</v>
          </cell>
          <cell r="J231">
            <v>0</v>
          </cell>
          <cell r="K231">
            <v>0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3199.5359999999996</v>
          </cell>
          <cell r="Q231">
            <v>0</v>
          </cell>
          <cell r="R231">
            <v>3199.5359999999996</v>
          </cell>
          <cell r="S231">
            <v>0</v>
          </cell>
          <cell r="T231">
            <v>3199.5359999999996</v>
          </cell>
          <cell r="U231">
            <v>0</v>
          </cell>
          <cell r="V231">
            <v>3199.5359999999996</v>
          </cell>
          <cell r="W231">
            <v>0</v>
          </cell>
          <cell r="X231">
            <v>4</v>
          </cell>
          <cell r="Z231">
            <v>1</v>
          </cell>
          <cell r="AA231">
            <v>1</v>
          </cell>
          <cell r="AB231">
            <v>1</v>
          </cell>
          <cell r="AC231">
            <v>1</v>
          </cell>
        </row>
        <row r="232">
          <cell r="A232">
            <v>14</v>
          </cell>
          <cell r="B232" t="str">
            <v>C2</v>
          </cell>
          <cell r="C232" t="str">
            <v>Kumishikiri</v>
          </cell>
          <cell r="D232" t="str">
            <v>4C</v>
          </cell>
          <cell r="E232">
            <v>350</v>
          </cell>
          <cell r="F232">
            <v>250</v>
          </cell>
          <cell r="G232">
            <v>60</v>
          </cell>
          <cell r="H232">
            <v>6399.0719999999992</v>
          </cell>
          <cell r="I232" t="str">
            <v>/pcs</v>
          </cell>
          <cell r="J232">
            <v>0</v>
          </cell>
          <cell r="K232">
            <v>0</v>
          </cell>
          <cell r="L232">
            <v>2</v>
          </cell>
          <cell r="M232">
            <v>2</v>
          </cell>
          <cell r="N232">
            <v>2</v>
          </cell>
          <cell r="O232">
            <v>2</v>
          </cell>
          <cell r="P232">
            <v>12798.143999999998</v>
          </cell>
          <cell r="Q232">
            <v>0</v>
          </cell>
          <cell r="R232">
            <v>12798.143999999998</v>
          </cell>
          <cell r="S232">
            <v>0</v>
          </cell>
          <cell r="T232">
            <v>12798.143999999998</v>
          </cell>
          <cell r="U232">
            <v>0</v>
          </cell>
          <cell r="V232">
            <v>12798.143999999998</v>
          </cell>
          <cell r="W232">
            <v>0</v>
          </cell>
          <cell r="X232">
            <v>8</v>
          </cell>
          <cell r="Z232">
            <v>2</v>
          </cell>
          <cell r="AA232">
            <v>2</v>
          </cell>
          <cell r="AB232">
            <v>2</v>
          </cell>
          <cell r="AC232">
            <v>2</v>
          </cell>
        </row>
        <row r="233">
          <cell r="A233">
            <v>15</v>
          </cell>
          <cell r="B233" t="str">
            <v>C2</v>
          </cell>
          <cell r="C233" t="str">
            <v>Kumishikiri</v>
          </cell>
          <cell r="D233" t="str">
            <v>4E</v>
          </cell>
          <cell r="E233">
            <v>520</v>
          </cell>
          <cell r="F233">
            <v>330</v>
          </cell>
          <cell r="G233">
            <v>200</v>
          </cell>
          <cell r="H233">
            <v>10798.433999999999</v>
          </cell>
          <cell r="I233" t="str">
            <v>/pcs</v>
          </cell>
          <cell r="J233">
            <v>0</v>
          </cell>
          <cell r="K233">
            <v>0</v>
          </cell>
          <cell r="L233">
            <v>0</v>
          </cell>
          <cell r="M233">
            <v>4</v>
          </cell>
          <cell r="N233">
            <v>2</v>
          </cell>
          <cell r="O233">
            <v>2</v>
          </cell>
          <cell r="P233">
            <v>0</v>
          </cell>
          <cell r="Q233">
            <v>0</v>
          </cell>
          <cell r="R233">
            <v>43193.735999999997</v>
          </cell>
          <cell r="S233">
            <v>0</v>
          </cell>
          <cell r="T233">
            <v>21596.867999999999</v>
          </cell>
          <cell r="U233">
            <v>0</v>
          </cell>
          <cell r="V233">
            <v>21596.867999999999</v>
          </cell>
          <cell r="W233">
            <v>0</v>
          </cell>
          <cell r="X233">
            <v>8</v>
          </cell>
          <cell r="Z233">
            <v>0</v>
          </cell>
          <cell r="AA233">
            <v>4</v>
          </cell>
          <cell r="AB233">
            <v>2</v>
          </cell>
          <cell r="AC233">
            <v>2</v>
          </cell>
        </row>
        <row r="234">
          <cell r="A234">
            <v>16</v>
          </cell>
          <cell r="B234" t="str">
            <v>C2</v>
          </cell>
          <cell r="C234" t="str">
            <v>Kumishikiri</v>
          </cell>
          <cell r="D234" t="str">
            <v>4F</v>
          </cell>
          <cell r="E234">
            <v>520</v>
          </cell>
          <cell r="F234">
            <v>340</v>
          </cell>
          <cell r="G234">
            <v>104</v>
          </cell>
          <cell r="H234">
            <v>3517.1369999999997</v>
          </cell>
          <cell r="I234" t="str">
            <v>/pcs</v>
          </cell>
          <cell r="J234">
            <v>0</v>
          </cell>
          <cell r="K234">
            <v>0</v>
          </cell>
          <cell r="L234">
            <v>1</v>
          </cell>
          <cell r="M234">
            <v>1</v>
          </cell>
          <cell r="N234">
            <v>1</v>
          </cell>
          <cell r="O234">
            <v>1</v>
          </cell>
          <cell r="P234">
            <v>3517.1369999999997</v>
          </cell>
          <cell r="Q234">
            <v>0</v>
          </cell>
          <cell r="R234">
            <v>3517.1369999999997</v>
          </cell>
          <cell r="S234">
            <v>0</v>
          </cell>
          <cell r="T234">
            <v>3517.1369999999997</v>
          </cell>
          <cell r="U234">
            <v>0</v>
          </cell>
          <cell r="V234">
            <v>3517.1369999999997</v>
          </cell>
          <cell r="W234">
            <v>0</v>
          </cell>
          <cell r="X234">
            <v>4</v>
          </cell>
          <cell r="Z234">
            <v>1</v>
          </cell>
          <cell r="AA234">
            <v>1</v>
          </cell>
          <cell r="AB234">
            <v>1</v>
          </cell>
          <cell r="AC234">
            <v>1</v>
          </cell>
        </row>
        <row r="235">
          <cell r="A235">
            <v>17</v>
          </cell>
          <cell r="B235" t="str">
            <v>C2</v>
          </cell>
          <cell r="C235" t="str">
            <v>Kumishikiri</v>
          </cell>
          <cell r="D235" t="str">
            <v>4G2</v>
          </cell>
          <cell r="E235">
            <v>530</v>
          </cell>
          <cell r="F235">
            <v>340</v>
          </cell>
          <cell r="G235">
            <v>140</v>
          </cell>
          <cell r="H235">
            <v>5199.2459999999992</v>
          </cell>
          <cell r="I235" t="str">
            <v>/pcs</v>
          </cell>
          <cell r="J235">
            <v>0</v>
          </cell>
          <cell r="K235">
            <v>0</v>
          </cell>
          <cell r="L235">
            <v>1</v>
          </cell>
          <cell r="M235">
            <v>1</v>
          </cell>
          <cell r="N235">
            <v>1</v>
          </cell>
          <cell r="O235">
            <v>1</v>
          </cell>
          <cell r="P235">
            <v>5199.2459999999992</v>
          </cell>
          <cell r="Q235">
            <v>0</v>
          </cell>
          <cell r="R235">
            <v>5199.2459999999992</v>
          </cell>
          <cell r="S235">
            <v>0</v>
          </cell>
          <cell r="T235">
            <v>5199.2459999999992</v>
          </cell>
          <cell r="U235">
            <v>0</v>
          </cell>
          <cell r="V235">
            <v>5199.2459999999992</v>
          </cell>
          <cell r="W235">
            <v>0</v>
          </cell>
          <cell r="X235">
            <v>4</v>
          </cell>
          <cell r="Z235">
            <v>1</v>
          </cell>
          <cell r="AA235">
            <v>1</v>
          </cell>
          <cell r="AB235">
            <v>1</v>
          </cell>
          <cell r="AC235">
            <v>1</v>
          </cell>
        </row>
        <row r="236">
          <cell r="A236">
            <v>18</v>
          </cell>
          <cell r="B236" t="str">
            <v>C2</v>
          </cell>
          <cell r="C236" t="str">
            <v>Kumishikiri</v>
          </cell>
          <cell r="D236" t="str">
            <v>4I</v>
          </cell>
          <cell r="E236">
            <v>700</v>
          </cell>
          <cell r="F236">
            <v>400</v>
          </cell>
          <cell r="G236">
            <v>220</v>
          </cell>
          <cell r="H236">
            <v>7198.9559999999992</v>
          </cell>
          <cell r="I236" t="str">
            <v>/pcs</v>
          </cell>
          <cell r="J236">
            <v>0</v>
          </cell>
          <cell r="K236">
            <v>0</v>
          </cell>
          <cell r="L236">
            <v>1</v>
          </cell>
          <cell r="M236">
            <v>1</v>
          </cell>
          <cell r="N236">
            <v>1</v>
          </cell>
          <cell r="O236">
            <v>1</v>
          </cell>
          <cell r="P236">
            <v>7198.9559999999992</v>
          </cell>
          <cell r="Q236">
            <v>0</v>
          </cell>
          <cell r="R236">
            <v>7198.9559999999992</v>
          </cell>
          <cell r="S236">
            <v>0</v>
          </cell>
          <cell r="T236">
            <v>7198.9559999999992</v>
          </cell>
          <cell r="U236">
            <v>0</v>
          </cell>
          <cell r="V236">
            <v>7198.9559999999992</v>
          </cell>
          <cell r="W236">
            <v>0</v>
          </cell>
          <cell r="X236">
            <v>4</v>
          </cell>
          <cell r="Z236">
            <v>1</v>
          </cell>
          <cell r="AA236">
            <v>1</v>
          </cell>
          <cell r="AB236">
            <v>1</v>
          </cell>
          <cell r="AC236">
            <v>1</v>
          </cell>
        </row>
        <row r="237">
          <cell r="A237">
            <v>19</v>
          </cell>
          <cell r="B237" t="str">
            <v>C2</v>
          </cell>
          <cell r="C237" t="str">
            <v>Kumishikiri</v>
          </cell>
          <cell r="D237" t="str">
            <v>4M</v>
          </cell>
          <cell r="E237">
            <v>800</v>
          </cell>
          <cell r="F237">
            <v>330</v>
          </cell>
          <cell r="G237">
            <v>250</v>
          </cell>
          <cell r="H237">
            <v>13280.427</v>
          </cell>
          <cell r="I237" t="str">
            <v>/pcs</v>
          </cell>
          <cell r="J237">
            <v>0</v>
          </cell>
          <cell r="K237">
            <v>0</v>
          </cell>
          <cell r="L237">
            <v>2</v>
          </cell>
          <cell r="M237">
            <v>2</v>
          </cell>
          <cell r="N237">
            <v>2</v>
          </cell>
          <cell r="O237">
            <v>2</v>
          </cell>
          <cell r="P237">
            <v>26560.853999999999</v>
          </cell>
          <cell r="Q237">
            <v>0</v>
          </cell>
          <cell r="R237">
            <v>26560.853999999999</v>
          </cell>
          <cell r="S237">
            <v>0</v>
          </cell>
          <cell r="T237">
            <v>26560.853999999999</v>
          </cell>
          <cell r="U237">
            <v>0</v>
          </cell>
          <cell r="V237">
            <v>26560.853999999999</v>
          </cell>
          <cell r="W237">
            <v>0</v>
          </cell>
          <cell r="X237">
            <v>8</v>
          </cell>
          <cell r="Z237">
            <v>2</v>
          </cell>
          <cell r="AA237">
            <v>2</v>
          </cell>
          <cell r="AB237">
            <v>2</v>
          </cell>
          <cell r="AC237">
            <v>2</v>
          </cell>
        </row>
        <row r="238">
          <cell r="A238">
            <v>20</v>
          </cell>
          <cell r="B238" t="str">
            <v>C2</v>
          </cell>
          <cell r="C238" t="str">
            <v>Indirect Material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 t="e">
            <v>#N/A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4425.4079999999994</v>
          </cell>
          <cell r="Q238">
            <v>0</v>
          </cell>
          <cell r="R238">
            <v>4425.4079999999994</v>
          </cell>
          <cell r="S238">
            <v>4207.7095455153303</v>
          </cell>
          <cell r="T238">
            <v>4425.4079999999994</v>
          </cell>
          <cell r="U238">
            <v>4207.7095455153303</v>
          </cell>
          <cell r="V238">
            <v>4449.2371199999998</v>
          </cell>
          <cell r="W238">
            <v>4230.3664430681056</v>
          </cell>
          <cell r="X238">
            <v>0</v>
          </cell>
        </row>
        <row r="239">
          <cell r="A239">
            <v>21</v>
          </cell>
          <cell r="B239" t="str">
            <v>C2</v>
          </cell>
          <cell r="C239" t="str">
            <v>Carton Sheet</v>
          </cell>
          <cell r="D239" t="str">
            <v>2B</v>
          </cell>
          <cell r="E239">
            <v>400</v>
          </cell>
          <cell r="F239">
            <v>150</v>
          </cell>
          <cell r="G239">
            <v>0</v>
          </cell>
          <cell r="H239">
            <v>199.97099999999998</v>
          </cell>
          <cell r="I239" t="str">
            <v>/pcs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</row>
        <row r="240">
          <cell r="A240">
            <v>22</v>
          </cell>
          <cell r="B240" t="str">
            <v>C2</v>
          </cell>
          <cell r="C240">
            <v>0</v>
          </cell>
          <cell r="D240" t="str">
            <v>2C</v>
          </cell>
          <cell r="E240">
            <v>0</v>
          </cell>
          <cell r="F240">
            <v>0</v>
          </cell>
          <cell r="G240">
            <v>0</v>
          </cell>
          <cell r="H240">
            <v>258.786</v>
          </cell>
          <cell r="I240">
            <v>0</v>
          </cell>
          <cell r="J240">
            <v>0</v>
          </cell>
          <cell r="K240">
            <v>0</v>
          </cell>
          <cell r="L240">
            <v>8</v>
          </cell>
          <cell r="M240">
            <v>8</v>
          </cell>
          <cell r="N240">
            <v>8</v>
          </cell>
          <cell r="O240">
            <v>8</v>
          </cell>
          <cell r="P240">
            <v>2070.288</v>
          </cell>
          <cell r="Q240">
            <v>0</v>
          </cell>
          <cell r="R240">
            <v>2070.288</v>
          </cell>
          <cell r="S240">
            <v>0</v>
          </cell>
          <cell r="T240">
            <v>2070.288</v>
          </cell>
          <cell r="U240">
            <v>0</v>
          </cell>
          <cell r="V240">
            <v>2070.288</v>
          </cell>
          <cell r="W240">
            <v>0</v>
          </cell>
          <cell r="X240">
            <v>32</v>
          </cell>
          <cell r="Z240">
            <v>8</v>
          </cell>
          <cell r="AA240">
            <v>8</v>
          </cell>
          <cell r="AB240">
            <v>8</v>
          </cell>
          <cell r="AC240">
            <v>8</v>
          </cell>
        </row>
        <row r="241">
          <cell r="A241">
            <v>23</v>
          </cell>
          <cell r="B241" t="str">
            <v>C2</v>
          </cell>
          <cell r="C241" t="str">
            <v>Carton Sheet</v>
          </cell>
          <cell r="D241" t="str">
            <v>2D</v>
          </cell>
          <cell r="E241">
            <v>600</v>
          </cell>
          <cell r="F241">
            <v>200</v>
          </cell>
          <cell r="G241">
            <v>0</v>
          </cell>
          <cell r="H241">
            <v>399.94199999999995</v>
          </cell>
          <cell r="I241" t="str">
            <v>/pcs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</row>
        <row r="242">
          <cell r="A242">
            <v>24</v>
          </cell>
          <cell r="B242" t="str">
            <v>C2</v>
          </cell>
          <cell r="C242" t="str">
            <v>Carton Sheet</v>
          </cell>
          <cell r="D242" t="str">
            <v>2E</v>
          </cell>
          <cell r="E242">
            <v>710</v>
          </cell>
          <cell r="F242">
            <v>400</v>
          </cell>
          <cell r="G242">
            <v>0</v>
          </cell>
          <cell r="H242">
            <v>941.04</v>
          </cell>
          <cell r="I242" t="str">
            <v>/pcs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</row>
        <row r="243">
          <cell r="A243">
            <v>25</v>
          </cell>
          <cell r="B243" t="str">
            <v>C2</v>
          </cell>
          <cell r="C243" t="str">
            <v>Carton Box</v>
          </cell>
          <cell r="D243" t="str">
            <v>A1CS</v>
          </cell>
          <cell r="E243">
            <v>360</v>
          </cell>
          <cell r="F243">
            <v>270</v>
          </cell>
          <cell r="G243">
            <v>80</v>
          </cell>
          <cell r="H243">
            <v>1929.1319999999998</v>
          </cell>
          <cell r="I243" t="str">
            <v>/pcs</v>
          </cell>
          <cell r="J243">
            <v>0</v>
          </cell>
          <cell r="K243">
            <v>0</v>
          </cell>
          <cell r="L243">
            <v>1</v>
          </cell>
          <cell r="M243">
            <v>2</v>
          </cell>
          <cell r="N243">
            <v>1</v>
          </cell>
          <cell r="O243">
            <v>2</v>
          </cell>
          <cell r="P243">
            <v>1929.1319999999998</v>
          </cell>
          <cell r="Q243">
            <v>0</v>
          </cell>
          <cell r="R243">
            <v>3858.2639999999997</v>
          </cell>
          <cell r="S243">
            <v>0</v>
          </cell>
          <cell r="T243">
            <v>1929.1319999999998</v>
          </cell>
          <cell r="U243">
            <v>0</v>
          </cell>
          <cell r="V243">
            <v>3858.2639999999997</v>
          </cell>
          <cell r="W243">
            <v>0</v>
          </cell>
          <cell r="X243">
            <v>6</v>
          </cell>
          <cell r="Z243">
            <v>1</v>
          </cell>
          <cell r="AA243">
            <v>2</v>
          </cell>
          <cell r="AB243">
            <v>1</v>
          </cell>
          <cell r="AC243">
            <v>2</v>
          </cell>
        </row>
        <row r="244">
          <cell r="A244">
            <v>26</v>
          </cell>
          <cell r="B244" t="str">
            <v>C2</v>
          </cell>
          <cell r="C244" t="str">
            <v>Carton Box</v>
          </cell>
          <cell r="D244" t="str">
            <v>A2CS</v>
          </cell>
          <cell r="E244">
            <v>360</v>
          </cell>
          <cell r="F244">
            <v>270</v>
          </cell>
          <cell r="G244">
            <v>160</v>
          </cell>
          <cell r="H244">
            <v>2364.3629999999998</v>
          </cell>
          <cell r="I244" t="str">
            <v>/pcs</v>
          </cell>
          <cell r="J244">
            <v>0</v>
          </cell>
          <cell r="K244">
            <v>0</v>
          </cell>
          <cell r="L244">
            <v>1</v>
          </cell>
          <cell r="M244">
            <v>1</v>
          </cell>
          <cell r="N244">
            <v>0</v>
          </cell>
          <cell r="O244">
            <v>1</v>
          </cell>
          <cell r="P244">
            <v>2364.3629999999998</v>
          </cell>
          <cell r="Q244">
            <v>0</v>
          </cell>
          <cell r="R244">
            <v>2364.3629999999998</v>
          </cell>
          <cell r="S244">
            <v>0</v>
          </cell>
          <cell r="T244">
            <v>0</v>
          </cell>
          <cell r="U244">
            <v>0</v>
          </cell>
          <cell r="V244">
            <v>2364.3629999999998</v>
          </cell>
          <cell r="W244">
            <v>0</v>
          </cell>
          <cell r="X244">
            <v>3</v>
          </cell>
          <cell r="Z244">
            <v>1</v>
          </cell>
          <cell r="AA244">
            <v>1</v>
          </cell>
          <cell r="AB244">
            <v>0</v>
          </cell>
          <cell r="AC244">
            <v>1</v>
          </cell>
        </row>
        <row r="245">
          <cell r="A245">
            <v>27</v>
          </cell>
          <cell r="B245" t="str">
            <v>C2</v>
          </cell>
          <cell r="C245" t="str">
            <v>Carton Box</v>
          </cell>
          <cell r="D245" t="str">
            <v>A4CD</v>
          </cell>
          <cell r="E245">
            <v>360</v>
          </cell>
          <cell r="F245">
            <v>270</v>
          </cell>
          <cell r="G245">
            <v>320</v>
          </cell>
          <cell r="H245">
            <v>4987.5119999999997</v>
          </cell>
          <cell r="I245" t="str">
            <v>/pcs</v>
          </cell>
          <cell r="J245">
            <v>0</v>
          </cell>
          <cell r="K245">
            <v>0</v>
          </cell>
          <cell r="L245">
            <v>2</v>
          </cell>
          <cell r="M245">
            <v>2</v>
          </cell>
          <cell r="N245">
            <v>1</v>
          </cell>
          <cell r="O245">
            <v>4</v>
          </cell>
          <cell r="P245">
            <v>9975.0239999999994</v>
          </cell>
          <cell r="Q245">
            <v>0</v>
          </cell>
          <cell r="R245">
            <v>9975.0239999999994</v>
          </cell>
          <cell r="S245">
            <v>0</v>
          </cell>
          <cell r="T245">
            <v>4987.5119999999997</v>
          </cell>
          <cell r="U245">
            <v>0</v>
          </cell>
          <cell r="V245">
            <v>19950.047999999999</v>
          </cell>
          <cell r="W245">
            <v>0</v>
          </cell>
          <cell r="X245">
            <v>9</v>
          </cell>
          <cell r="Z245">
            <v>2</v>
          </cell>
          <cell r="AA245">
            <v>2</v>
          </cell>
          <cell r="AB245">
            <v>1</v>
          </cell>
          <cell r="AC245">
            <v>4</v>
          </cell>
        </row>
        <row r="246">
          <cell r="A246">
            <v>28</v>
          </cell>
          <cell r="B246" t="str">
            <v>C2</v>
          </cell>
          <cell r="C246" t="str">
            <v>Carton Box</v>
          </cell>
          <cell r="D246" t="str">
            <v>A4CS</v>
          </cell>
          <cell r="E246">
            <v>0</v>
          </cell>
          <cell r="F246">
            <v>0</v>
          </cell>
          <cell r="G246">
            <v>0</v>
          </cell>
          <cell r="H246">
            <v>3223.0619999999999</v>
          </cell>
          <cell r="I246" t="str">
            <v>/pcs</v>
          </cell>
          <cell r="J246">
            <v>0</v>
          </cell>
          <cell r="K246">
            <v>0</v>
          </cell>
          <cell r="L246">
            <v>1</v>
          </cell>
          <cell r="M246">
            <v>1</v>
          </cell>
          <cell r="N246">
            <v>1</v>
          </cell>
          <cell r="O246">
            <v>1</v>
          </cell>
          <cell r="P246">
            <v>3223.0619999999999</v>
          </cell>
          <cell r="Q246">
            <v>0</v>
          </cell>
          <cell r="R246">
            <v>3223.0619999999999</v>
          </cell>
          <cell r="S246">
            <v>0</v>
          </cell>
          <cell r="T246">
            <v>3223.0619999999999</v>
          </cell>
          <cell r="U246">
            <v>0</v>
          </cell>
          <cell r="V246">
            <v>3223.0619999999999</v>
          </cell>
          <cell r="W246">
            <v>0</v>
          </cell>
          <cell r="X246">
            <v>4</v>
          </cell>
          <cell r="Z246">
            <v>1</v>
          </cell>
          <cell r="AA246">
            <v>1</v>
          </cell>
          <cell r="AB246">
            <v>1</v>
          </cell>
          <cell r="AC246">
            <v>1</v>
          </cell>
        </row>
        <row r="247">
          <cell r="A247">
            <v>29</v>
          </cell>
          <cell r="B247" t="str">
            <v>C2</v>
          </cell>
          <cell r="C247" t="str">
            <v>Carton Box</v>
          </cell>
          <cell r="D247" t="str">
            <v>P1CS</v>
          </cell>
          <cell r="E247">
            <v>540</v>
          </cell>
          <cell r="F247">
            <v>350</v>
          </cell>
          <cell r="G247">
            <v>80</v>
          </cell>
          <cell r="H247">
            <v>3152.4839999999999</v>
          </cell>
          <cell r="I247" t="str">
            <v>/pcs</v>
          </cell>
          <cell r="J247">
            <v>0</v>
          </cell>
          <cell r="K247">
            <v>0</v>
          </cell>
          <cell r="L247">
            <v>1</v>
          </cell>
          <cell r="M247">
            <v>1</v>
          </cell>
          <cell r="N247">
            <v>1</v>
          </cell>
          <cell r="O247">
            <v>1</v>
          </cell>
          <cell r="P247">
            <v>3152.4839999999999</v>
          </cell>
          <cell r="Q247">
            <v>0</v>
          </cell>
          <cell r="R247">
            <v>3152.4839999999999</v>
          </cell>
          <cell r="S247">
            <v>0</v>
          </cell>
          <cell r="T247">
            <v>3152.4839999999999</v>
          </cell>
          <cell r="U247">
            <v>0</v>
          </cell>
          <cell r="V247">
            <v>3152.4839999999999</v>
          </cell>
          <cell r="W247">
            <v>0</v>
          </cell>
          <cell r="X247">
            <v>4</v>
          </cell>
          <cell r="Z247">
            <v>1</v>
          </cell>
          <cell r="AA247">
            <v>1</v>
          </cell>
          <cell r="AB247">
            <v>1</v>
          </cell>
          <cell r="AC247">
            <v>1</v>
          </cell>
        </row>
        <row r="248">
          <cell r="A248">
            <v>30</v>
          </cell>
          <cell r="B248" t="str">
            <v>C2</v>
          </cell>
          <cell r="C248" t="str">
            <v>Carton Box</v>
          </cell>
          <cell r="D248" t="str">
            <v>P2CS</v>
          </cell>
          <cell r="E248">
            <v>540</v>
          </cell>
          <cell r="F248">
            <v>350</v>
          </cell>
          <cell r="G248">
            <v>160</v>
          </cell>
          <cell r="H248">
            <v>3705.3449999999998</v>
          </cell>
          <cell r="I248" t="str">
            <v>/pcs</v>
          </cell>
          <cell r="J248">
            <v>0</v>
          </cell>
          <cell r="K248">
            <v>0</v>
          </cell>
          <cell r="L248">
            <v>1</v>
          </cell>
          <cell r="M248">
            <v>1</v>
          </cell>
          <cell r="N248">
            <v>1</v>
          </cell>
          <cell r="O248">
            <v>1</v>
          </cell>
          <cell r="P248">
            <v>18526.724999999999</v>
          </cell>
          <cell r="Q248">
            <v>0</v>
          </cell>
          <cell r="R248">
            <v>18526.724999999999</v>
          </cell>
          <cell r="S248">
            <v>0</v>
          </cell>
          <cell r="T248">
            <v>18526.724999999999</v>
          </cell>
          <cell r="U248">
            <v>0</v>
          </cell>
          <cell r="V248">
            <v>18526.724999999999</v>
          </cell>
          <cell r="W248">
            <v>0</v>
          </cell>
          <cell r="X248">
            <v>4</v>
          </cell>
          <cell r="Z248">
            <v>1</v>
          </cell>
          <cell r="AA248">
            <v>1</v>
          </cell>
          <cell r="AB248">
            <v>1</v>
          </cell>
          <cell r="AC248">
            <v>1</v>
          </cell>
        </row>
        <row r="249">
          <cell r="A249">
            <v>31</v>
          </cell>
          <cell r="B249" t="str">
            <v>C2</v>
          </cell>
          <cell r="C249" t="str">
            <v>Carton Box</v>
          </cell>
          <cell r="D249" t="str">
            <v>P3CS</v>
          </cell>
          <cell r="E249">
            <v>540</v>
          </cell>
          <cell r="F249">
            <v>350</v>
          </cell>
          <cell r="G249">
            <v>240</v>
          </cell>
          <cell r="H249">
            <v>4481.7029999999995</v>
          </cell>
          <cell r="I249" t="str">
            <v>/pcs</v>
          </cell>
          <cell r="J249">
            <v>0</v>
          </cell>
          <cell r="K249">
            <v>0</v>
          </cell>
          <cell r="L249">
            <v>0</v>
          </cell>
          <cell r="M249">
            <v>2</v>
          </cell>
          <cell r="N249">
            <v>2</v>
          </cell>
          <cell r="O249">
            <v>2</v>
          </cell>
          <cell r="P249">
            <v>0</v>
          </cell>
          <cell r="Q249">
            <v>0</v>
          </cell>
          <cell r="R249">
            <v>8963.405999999999</v>
          </cell>
          <cell r="S249">
            <v>0</v>
          </cell>
          <cell r="T249">
            <v>8963.405999999999</v>
          </cell>
          <cell r="U249">
            <v>0</v>
          </cell>
          <cell r="V249">
            <v>8963.405999999999</v>
          </cell>
          <cell r="W249">
            <v>0</v>
          </cell>
          <cell r="X249">
            <v>6</v>
          </cell>
          <cell r="Z249">
            <v>0</v>
          </cell>
          <cell r="AA249">
            <v>2</v>
          </cell>
          <cell r="AB249">
            <v>2</v>
          </cell>
          <cell r="AC249">
            <v>2</v>
          </cell>
        </row>
        <row r="250">
          <cell r="A250">
            <v>32</v>
          </cell>
          <cell r="B250" t="str">
            <v>C2</v>
          </cell>
          <cell r="C250" t="str">
            <v>Carton Box</v>
          </cell>
          <cell r="D250" t="str">
            <v>C2CS</v>
          </cell>
          <cell r="E250">
            <v>720</v>
          </cell>
          <cell r="F250">
            <v>540</v>
          </cell>
          <cell r="G250">
            <v>160</v>
          </cell>
          <cell r="H250">
            <v>7469.5049999999992</v>
          </cell>
          <cell r="I250" t="str">
            <v>/pcs</v>
          </cell>
          <cell r="J250">
            <v>0</v>
          </cell>
          <cell r="K250">
            <v>0</v>
          </cell>
          <cell r="L250">
            <v>2</v>
          </cell>
          <cell r="M250">
            <v>2</v>
          </cell>
          <cell r="N250">
            <v>1</v>
          </cell>
          <cell r="O250">
            <v>1</v>
          </cell>
          <cell r="P250">
            <v>14939.01</v>
          </cell>
          <cell r="Q250">
            <v>0</v>
          </cell>
          <cell r="R250">
            <v>14939.01</v>
          </cell>
          <cell r="S250">
            <v>0</v>
          </cell>
          <cell r="T250">
            <v>7469.5049999999992</v>
          </cell>
          <cell r="U250">
            <v>0</v>
          </cell>
          <cell r="V250">
            <v>7469.5049999999992</v>
          </cell>
          <cell r="W250">
            <v>0</v>
          </cell>
          <cell r="X250">
            <v>6</v>
          </cell>
          <cell r="Z250">
            <v>2</v>
          </cell>
          <cell r="AA250">
            <v>2</v>
          </cell>
          <cell r="AB250">
            <v>1</v>
          </cell>
          <cell r="AC250">
            <v>1</v>
          </cell>
        </row>
        <row r="251">
          <cell r="A251">
            <v>33</v>
          </cell>
          <cell r="B251" t="str">
            <v>C2</v>
          </cell>
          <cell r="C251" t="str">
            <v>Carton Box</v>
          </cell>
          <cell r="D251" t="str">
            <v>C3OS</v>
          </cell>
          <cell r="E251">
            <v>720</v>
          </cell>
          <cell r="F251">
            <v>540</v>
          </cell>
          <cell r="G251">
            <v>240</v>
          </cell>
          <cell r="H251">
            <v>7728.2909999999993</v>
          </cell>
          <cell r="I251" t="str">
            <v>/pcs</v>
          </cell>
          <cell r="J251">
            <v>0</v>
          </cell>
          <cell r="K251">
            <v>0</v>
          </cell>
          <cell r="L251">
            <v>2</v>
          </cell>
          <cell r="M251">
            <v>2</v>
          </cell>
          <cell r="N251">
            <v>2</v>
          </cell>
          <cell r="O251">
            <v>2</v>
          </cell>
          <cell r="P251">
            <v>15456.581999999999</v>
          </cell>
          <cell r="Q251">
            <v>0</v>
          </cell>
          <cell r="R251">
            <v>15456.581999999999</v>
          </cell>
          <cell r="S251">
            <v>0</v>
          </cell>
          <cell r="T251">
            <v>15456.581999999999</v>
          </cell>
          <cell r="U251">
            <v>0</v>
          </cell>
          <cell r="V251">
            <v>15456.581999999999</v>
          </cell>
          <cell r="W251">
            <v>0</v>
          </cell>
          <cell r="X251">
            <v>8</v>
          </cell>
          <cell r="Z251">
            <v>2</v>
          </cell>
          <cell r="AA251">
            <v>2</v>
          </cell>
          <cell r="AB251">
            <v>2</v>
          </cell>
          <cell r="AC251">
            <v>2</v>
          </cell>
        </row>
        <row r="252">
          <cell r="A252">
            <v>34</v>
          </cell>
          <cell r="B252" t="str">
            <v>C2</v>
          </cell>
          <cell r="C252" t="str">
            <v>Carton Box</v>
          </cell>
          <cell r="D252" t="str">
            <v>C4CS</v>
          </cell>
          <cell r="E252">
            <v>720</v>
          </cell>
          <cell r="F252">
            <v>540</v>
          </cell>
          <cell r="G252">
            <v>320</v>
          </cell>
          <cell r="H252">
            <v>9139.8509999999987</v>
          </cell>
          <cell r="I252" t="str">
            <v>/pcs</v>
          </cell>
          <cell r="J252">
            <v>0</v>
          </cell>
          <cell r="K252">
            <v>0</v>
          </cell>
          <cell r="L252">
            <v>1</v>
          </cell>
          <cell r="M252">
            <v>1</v>
          </cell>
          <cell r="N252">
            <v>1</v>
          </cell>
          <cell r="O252">
            <v>1</v>
          </cell>
          <cell r="P252">
            <v>9139.8509999999987</v>
          </cell>
          <cell r="Q252">
            <v>0</v>
          </cell>
          <cell r="R252">
            <v>9139.8509999999987</v>
          </cell>
          <cell r="S252">
            <v>0</v>
          </cell>
          <cell r="T252">
            <v>9139.8509999999987</v>
          </cell>
          <cell r="U252">
            <v>0</v>
          </cell>
          <cell r="V252">
            <v>9139.8509999999987</v>
          </cell>
          <cell r="W252">
            <v>0</v>
          </cell>
          <cell r="X252">
            <v>4</v>
          </cell>
          <cell r="Z252">
            <v>1</v>
          </cell>
          <cell r="AA252">
            <v>1</v>
          </cell>
          <cell r="AB252">
            <v>1</v>
          </cell>
          <cell r="AC252">
            <v>1</v>
          </cell>
        </row>
        <row r="253">
          <cell r="A253">
            <v>35</v>
          </cell>
          <cell r="B253" t="str">
            <v>C2</v>
          </cell>
          <cell r="C253" t="str">
            <v>Carton Box</v>
          </cell>
          <cell r="D253" t="str">
            <v>V1CS</v>
          </cell>
          <cell r="E253">
            <v>1100</v>
          </cell>
          <cell r="F253">
            <v>720</v>
          </cell>
          <cell r="G253">
            <v>200</v>
          </cell>
          <cell r="H253">
            <v>13327.478999999999</v>
          </cell>
          <cell r="I253" t="str">
            <v>/pcs</v>
          </cell>
          <cell r="J253">
            <v>0</v>
          </cell>
          <cell r="K253">
            <v>0</v>
          </cell>
          <cell r="L253">
            <v>2</v>
          </cell>
          <cell r="M253">
            <v>2</v>
          </cell>
          <cell r="N253">
            <v>2</v>
          </cell>
          <cell r="O253">
            <v>2</v>
          </cell>
          <cell r="P253">
            <v>26654.957999999999</v>
          </cell>
          <cell r="Q253">
            <v>0</v>
          </cell>
          <cell r="R253">
            <v>26654.957999999999</v>
          </cell>
          <cell r="S253">
            <v>0</v>
          </cell>
          <cell r="T253">
            <v>26654.957999999999</v>
          </cell>
          <cell r="U253">
            <v>0</v>
          </cell>
          <cell r="V253">
            <v>26654.957999999999</v>
          </cell>
          <cell r="W253">
            <v>0</v>
          </cell>
          <cell r="X253">
            <v>8</v>
          </cell>
          <cell r="Z253">
            <v>2</v>
          </cell>
          <cell r="AA253">
            <v>2</v>
          </cell>
          <cell r="AB253">
            <v>2</v>
          </cell>
          <cell r="AC253">
            <v>2</v>
          </cell>
        </row>
        <row r="254">
          <cell r="A254">
            <v>36</v>
          </cell>
          <cell r="B254" t="str">
            <v>C2</v>
          </cell>
          <cell r="C254" t="str">
            <v>Carton Box</v>
          </cell>
          <cell r="D254" t="str">
            <v>R4CD</v>
          </cell>
          <cell r="E254">
            <v>0</v>
          </cell>
          <cell r="F254">
            <v>0</v>
          </cell>
          <cell r="G254">
            <v>0</v>
          </cell>
          <cell r="H254">
            <v>9386.8739999999998</v>
          </cell>
          <cell r="I254" t="str">
            <v>/pcs</v>
          </cell>
          <cell r="J254">
            <v>0</v>
          </cell>
          <cell r="K254">
            <v>0</v>
          </cell>
          <cell r="L254">
            <v>2</v>
          </cell>
          <cell r="M254">
            <v>2</v>
          </cell>
          <cell r="N254">
            <v>2</v>
          </cell>
          <cell r="O254">
            <v>2</v>
          </cell>
          <cell r="P254">
            <v>18773.748</v>
          </cell>
          <cell r="Q254">
            <v>0</v>
          </cell>
          <cell r="R254">
            <v>18773.748</v>
          </cell>
          <cell r="S254">
            <v>0</v>
          </cell>
          <cell r="T254">
            <v>18773.748</v>
          </cell>
          <cell r="U254">
            <v>0</v>
          </cell>
          <cell r="V254">
            <v>18773.748</v>
          </cell>
          <cell r="W254">
            <v>0</v>
          </cell>
          <cell r="X254">
            <v>8</v>
          </cell>
          <cell r="Z254">
            <v>2</v>
          </cell>
          <cell r="AA254">
            <v>2</v>
          </cell>
          <cell r="AB254">
            <v>2</v>
          </cell>
          <cell r="AC254">
            <v>2</v>
          </cell>
        </row>
        <row r="255">
          <cell r="A255">
            <v>37</v>
          </cell>
          <cell r="B255" t="str">
            <v>C2</v>
          </cell>
          <cell r="C255" t="str">
            <v>Carton Box</v>
          </cell>
          <cell r="D255" t="str">
            <v>T5OD</v>
          </cell>
          <cell r="E255">
            <v>0</v>
          </cell>
          <cell r="F255">
            <v>0</v>
          </cell>
          <cell r="G255">
            <v>0</v>
          </cell>
          <cell r="H255">
            <v>18150.308999999997</v>
          </cell>
          <cell r="I255" t="str">
            <v>/pcs</v>
          </cell>
          <cell r="J255">
            <v>0</v>
          </cell>
          <cell r="K255">
            <v>0</v>
          </cell>
          <cell r="L255">
            <v>1</v>
          </cell>
          <cell r="M255">
            <v>1</v>
          </cell>
          <cell r="N255">
            <v>1</v>
          </cell>
          <cell r="O255">
            <v>1</v>
          </cell>
          <cell r="P255">
            <v>18150.308999999997</v>
          </cell>
          <cell r="Q255">
            <v>0</v>
          </cell>
          <cell r="R255">
            <v>18150.308999999997</v>
          </cell>
          <cell r="S255">
            <v>0</v>
          </cell>
          <cell r="T255">
            <v>18150.308999999997</v>
          </cell>
          <cell r="U255">
            <v>0</v>
          </cell>
          <cell r="V255">
            <v>18150.308999999997</v>
          </cell>
          <cell r="W255">
            <v>0</v>
          </cell>
          <cell r="X255">
            <v>4</v>
          </cell>
          <cell r="Z255">
            <v>1</v>
          </cell>
          <cell r="AA255">
            <v>1</v>
          </cell>
          <cell r="AB255">
            <v>1</v>
          </cell>
          <cell r="AC255">
            <v>1</v>
          </cell>
        </row>
        <row r="256">
          <cell r="A256" t="str">
            <v xml:space="preserve"> </v>
          </cell>
          <cell r="B256">
            <v>0</v>
          </cell>
          <cell r="C256" t="str">
            <v>TOTAL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 t="e">
            <v>#N/A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524371.85581199988</v>
          </cell>
          <cell r="Q256">
            <v>0</v>
          </cell>
          <cell r="R256">
            <v>577572.95621999993</v>
          </cell>
          <cell r="S256">
            <v>489759.7095455153</v>
          </cell>
          <cell r="T256" t="e">
            <v>#N/A</v>
          </cell>
          <cell r="U256">
            <v>489759.7095455153</v>
          </cell>
          <cell r="V256" t="e">
            <v>#N/A</v>
          </cell>
          <cell r="W256">
            <v>489782.36644306808</v>
          </cell>
        </row>
        <row r="257">
          <cell r="H257" t="e">
            <v>#N/A</v>
          </cell>
          <cell r="I257">
            <v>0</v>
          </cell>
          <cell r="J257">
            <v>0</v>
          </cell>
          <cell r="K257">
            <v>0</v>
          </cell>
          <cell r="L257">
            <v>1</v>
          </cell>
          <cell r="M257">
            <v>1</v>
          </cell>
          <cell r="N257">
            <v>1</v>
          </cell>
          <cell r="O257">
            <v>1</v>
          </cell>
          <cell r="P257" t="e">
            <v>#N/A</v>
          </cell>
          <cell r="Q257">
            <v>0</v>
          </cell>
          <cell r="R257" t="e">
            <v>#N/A</v>
          </cell>
          <cell r="S257">
            <v>0</v>
          </cell>
          <cell r="T257" t="e">
            <v>#N/A</v>
          </cell>
          <cell r="U257">
            <v>0</v>
          </cell>
          <cell r="V257" t="e">
            <v>#N/A</v>
          </cell>
          <cell r="W257">
            <v>0</v>
          </cell>
        </row>
        <row r="258">
          <cell r="A258">
            <v>1</v>
          </cell>
          <cell r="B258" t="str">
            <v>C3</v>
          </cell>
          <cell r="C258" t="str">
            <v>One Way Module</v>
          </cell>
          <cell r="D258" t="str">
            <v>S1</v>
          </cell>
          <cell r="E258">
            <v>0</v>
          </cell>
          <cell r="F258">
            <v>0</v>
          </cell>
          <cell r="G258">
            <v>0</v>
          </cell>
          <cell r="H258">
            <v>263491.20000000001</v>
          </cell>
          <cell r="I258">
            <v>0</v>
          </cell>
          <cell r="J258">
            <v>485552</v>
          </cell>
          <cell r="K258">
            <v>0</v>
          </cell>
          <cell r="L258">
            <v>0</v>
          </cell>
          <cell r="M258">
            <v>1</v>
          </cell>
          <cell r="N258">
            <v>1</v>
          </cell>
          <cell r="O258">
            <v>1</v>
          </cell>
          <cell r="P258">
            <v>263491.20000000001</v>
          </cell>
          <cell r="Q258">
            <v>0</v>
          </cell>
          <cell r="R258">
            <v>263491.20000000001</v>
          </cell>
          <cell r="S258">
            <v>0</v>
          </cell>
          <cell r="T258">
            <v>263491.20000000001</v>
          </cell>
          <cell r="U258">
            <v>485552</v>
          </cell>
          <cell r="V258">
            <v>263491.20000000001</v>
          </cell>
          <cell r="W258">
            <v>485552</v>
          </cell>
          <cell r="Z258">
            <v>0</v>
          </cell>
          <cell r="AA258">
            <v>1</v>
          </cell>
          <cell r="AB258">
            <v>1</v>
          </cell>
          <cell r="AC258">
            <v>1</v>
          </cell>
        </row>
        <row r="259">
          <cell r="A259">
            <v>2</v>
          </cell>
          <cell r="B259" t="str">
            <v>C3</v>
          </cell>
          <cell r="C259" t="str">
            <v xml:space="preserve">Steples </v>
          </cell>
          <cell r="D259" t="str">
            <v>N13</v>
          </cell>
          <cell r="E259">
            <v>0</v>
          </cell>
          <cell r="F259">
            <v>0</v>
          </cell>
          <cell r="G259">
            <v>0</v>
          </cell>
          <cell r="H259">
            <v>47.051999999999992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40</v>
          </cell>
          <cell r="N259">
            <v>40</v>
          </cell>
          <cell r="O259">
            <v>40</v>
          </cell>
          <cell r="P259">
            <v>1882.08</v>
          </cell>
          <cell r="Q259">
            <v>0</v>
          </cell>
          <cell r="R259">
            <v>1882.08</v>
          </cell>
          <cell r="S259">
            <v>0</v>
          </cell>
          <cell r="T259">
            <v>1882.08</v>
          </cell>
          <cell r="U259">
            <v>0</v>
          </cell>
          <cell r="V259">
            <v>1882.08</v>
          </cell>
          <cell r="W259">
            <v>0</v>
          </cell>
          <cell r="Z259">
            <v>0</v>
          </cell>
          <cell r="AA259">
            <v>40</v>
          </cell>
          <cell r="AB259">
            <v>40</v>
          </cell>
          <cell r="AC259">
            <v>40</v>
          </cell>
        </row>
        <row r="260">
          <cell r="A260">
            <v>3</v>
          </cell>
          <cell r="B260" t="str">
            <v>C3</v>
          </cell>
          <cell r="C260" t="str">
            <v>Carton Box</v>
          </cell>
          <cell r="D260" t="str">
            <v>A1CS</v>
          </cell>
          <cell r="E260">
            <v>360</v>
          </cell>
          <cell r="F260">
            <v>270</v>
          </cell>
          <cell r="G260">
            <v>80</v>
          </cell>
          <cell r="H260">
            <v>1929.1319999999998</v>
          </cell>
          <cell r="I260" t="str">
            <v>/pcs</v>
          </cell>
          <cell r="J260">
            <v>0</v>
          </cell>
          <cell r="K260">
            <v>0</v>
          </cell>
          <cell r="L260">
            <v>0</v>
          </cell>
          <cell r="M260">
            <v>3</v>
          </cell>
          <cell r="N260">
            <v>4</v>
          </cell>
          <cell r="O260">
            <v>4</v>
          </cell>
          <cell r="P260">
            <v>5787.3959999999997</v>
          </cell>
          <cell r="Q260">
            <v>0</v>
          </cell>
          <cell r="R260">
            <v>5787.3959999999997</v>
          </cell>
          <cell r="S260">
            <v>0</v>
          </cell>
          <cell r="T260">
            <v>7716.5279999999993</v>
          </cell>
          <cell r="U260">
            <v>0</v>
          </cell>
          <cell r="V260">
            <v>7716.5279999999993</v>
          </cell>
          <cell r="W260">
            <v>0</v>
          </cell>
          <cell r="Z260">
            <v>0</v>
          </cell>
          <cell r="AA260">
            <v>3</v>
          </cell>
          <cell r="AB260">
            <v>4</v>
          </cell>
          <cell r="AC260">
            <v>4</v>
          </cell>
        </row>
        <row r="261">
          <cell r="A261">
            <v>4</v>
          </cell>
          <cell r="B261" t="str">
            <v>C3</v>
          </cell>
          <cell r="C261" t="str">
            <v>Carton Box</v>
          </cell>
          <cell r="D261" t="str">
            <v>A2CS</v>
          </cell>
          <cell r="E261">
            <v>360</v>
          </cell>
          <cell r="F261">
            <v>270</v>
          </cell>
          <cell r="G261">
            <v>160</v>
          </cell>
          <cell r="H261">
            <v>2364.3629999999998</v>
          </cell>
          <cell r="I261" t="str">
            <v>/pcs</v>
          </cell>
          <cell r="J261">
            <v>0</v>
          </cell>
          <cell r="K261">
            <v>0</v>
          </cell>
          <cell r="L261">
            <v>0</v>
          </cell>
          <cell r="M261">
            <v>2</v>
          </cell>
          <cell r="N261">
            <v>1</v>
          </cell>
          <cell r="O261">
            <v>1</v>
          </cell>
          <cell r="P261">
            <v>2364.3629999999998</v>
          </cell>
          <cell r="Q261">
            <v>0</v>
          </cell>
          <cell r="R261">
            <v>2364.3629999999998</v>
          </cell>
          <cell r="S261">
            <v>0</v>
          </cell>
          <cell r="T261">
            <v>2364.3629999999998</v>
          </cell>
          <cell r="U261">
            <v>0</v>
          </cell>
          <cell r="V261">
            <v>2364.3629999999998</v>
          </cell>
          <cell r="W261">
            <v>0</v>
          </cell>
          <cell r="Z261">
            <v>0</v>
          </cell>
          <cell r="AA261">
            <v>2</v>
          </cell>
          <cell r="AB261">
            <v>1</v>
          </cell>
          <cell r="AC261">
            <v>1</v>
          </cell>
        </row>
        <row r="262">
          <cell r="A262">
            <v>5</v>
          </cell>
          <cell r="B262" t="str">
            <v>C3</v>
          </cell>
          <cell r="C262" t="str">
            <v>Carton Box</v>
          </cell>
          <cell r="D262" t="str">
            <v>A3CS</v>
          </cell>
          <cell r="E262">
            <v>360</v>
          </cell>
          <cell r="F262">
            <v>270</v>
          </cell>
          <cell r="G262">
            <v>240</v>
          </cell>
          <cell r="H262">
            <v>2787.8309999999997</v>
          </cell>
          <cell r="I262" t="str">
            <v>/pcs</v>
          </cell>
          <cell r="J262">
            <v>0</v>
          </cell>
          <cell r="K262">
            <v>0</v>
          </cell>
          <cell r="L262">
            <v>0</v>
          </cell>
          <cell r="M262">
            <v>1</v>
          </cell>
          <cell r="N262">
            <v>0</v>
          </cell>
          <cell r="O262">
            <v>1</v>
          </cell>
          <cell r="P262">
            <v>0</v>
          </cell>
          <cell r="Q262">
            <v>0</v>
          </cell>
          <cell r="R262">
            <v>2787.8309999999997</v>
          </cell>
          <cell r="S262">
            <v>0</v>
          </cell>
          <cell r="T262">
            <v>0</v>
          </cell>
          <cell r="U262">
            <v>0</v>
          </cell>
          <cell r="V262">
            <v>2787.8309999999997</v>
          </cell>
          <cell r="W262">
            <v>0</v>
          </cell>
          <cell r="Z262">
            <v>0</v>
          </cell>
          <cell r="AA262">
            <v>1</v>
          </cell>
          <cell r="AB262">
            <v>0</v>
          </cell>
          <cell r="AC262">
            <v>1</v>
          </cell>
        </row>
        <row r="263">
          <cell r="A263">
            <v>6</v>
          </cell>
          <cell r="B263" t="str">
            <v>C3</v>
          </cell>
          <cell r="C263" t="str">
            <v>Carton Box</v>
          </cell>
          <cell r="D263" t="str">
            <v>A4CD</v>
          </cell>
          <cell r="E263">
            <v>350</v>
          </cell>
          <cell r="F263">
            <v>250</v>
          </cell>
          <cell r="G263">
            <v>280</v>
          </cell>
          <cell r="H263">
            <v>4987.5119999999997</v>
          </cell>
          <cell r="I263" t="str">
            <v>/pcs</v>
          </cell>
          <cell r="J263">
            <v>0</v>
          </cell>
          <cell r="K263">
            <v>0</v>
          </cell>
          <cell r="L263">
            <v>0</v>
          </cell>
          <cell r="M263">
            <v>1</v>
          </cell>
          <cell r="N263">
            <v>0</v>
          </cell>
          <cell r="O263">
            <v>1</v>
          </cell>
          <cell r="P263">
            <v>0</v>
          </cell>
          <cell r="Q263">
            <v>0</v>
          </cell>
          <cell r="R263">
            <v>4987.5119999999997</v>
          </cell>
          <cell r="S263">
            <v>0</v>
          </cell>
          <cell r="T263">
            <v>0</v>
          </cell>
          <cell r="U263">
            <v>0</v>
          </cell>
          <cell r="V263">
            <v>4987.5119999999997</v>
          </cell>
          <cell r="W263">
            <v>0</v>
          </cell>
          <cell r="Z263">
            <v>0</v>
          </cell>
          <cell r="AA263">
            <v>1</v>
          </cell>
          <cell r="AB263">
            <v>0</v>
          </cell>
          <cell r="AC263">
            <v>1</v>
          </cell>
        </row>
        <row r="264">
          <cell r="A264">
            <v>7</v>
          </cell>
          <cell r="B264" t="str">
            <v>C3</v>
          </cell>
          <cell r="C264" t="str">
            <v>Carton Box</v>
          </cell>
          <cell r="D264" t="str">
            <v>P1CS</v>
          </cell>
          <cell r="E264">
            <v>540</v>
          </cell>
          <cell r="F264">
            <v>350</v>
          </cell>
          <cell r="G264">
            <v>80</v>
          </cell>
          <cell r="H264">
            <v>3152.4839999999999</v>
          </cell>
          <cell r="I264" t="str">
            <v>/pcs</v>
          </cell>
          <cell r="J264">
            <v>0</v>
          </cell>
          <cell r="K264">
            <v>0</v>
          </cell>
          <cell r="L264">
            <v>0</v>
          </cell>
          <cell r="M264">
            <v>2</v>
          </cell>
          <cell r="N264">
            <v>1</v>
          </cell>
          <cell r="O264">
            <v>1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3152.4839999999999</v>
          </cell>
          <cell r="W264">
            <v>0</v>
          </cell>
          <cell r="Z264">
            <v>0</v>
          </cell>
          <cell r="AA264">
            <v>2</v>
          </cell>
          <cell r="AB264">
            <v>1</v>
          </cell>
          <cell r="AC264">
            <v>1</v>
          </cell>
        </row>
        <row r="265">
          <cell r="A265">
            <v>8</v>
          </cell>
          <cell r="B265" t="str">
            <v>C3</v>
          </cell>
          <cell r="C265" t="str">
            <v>Carton Box</v>
          </cell>
          <cell r="D265" t="str">
            <v>P2CS</v>
          </cell>
          <cell r="E265">
            <v>540</v>
          </cell>
          <cell r="F265">
            <v>350</v>
          </cell>
          <cell r="G265">
            <v>160</v>
          </cell>
          <cell r="H265">
            <v>3705.3449999999998</v>
          </cell>
          <cell r="I265" t="str">
            <v>/pcs</v>
          </cell>
          <cell r="J265">
            <v>0</v>
          </cell>
          <cell r="K265">
            <v>0</v>
          </cell>
          <cell r="L265">
            <v>0</v>
          </cell>
          <cell r="M265">
            <v>2</v>
          </cell>
          <cell r="N265">
            <v>2</v>
          </cell>
          <cell r="O265">
            <v>2</v>
          </cell>
          <cell r="P265">
            <v>7410.69</v>
          </cell>
          <cell r="Q265">
            <v>0</v>
          </cell>
          <cell r="R265">
            <v>11116.035</v>
          </cell>
          <cell r="S265">
            <v>0</v>
          </cell>
          <cell r="T265">
            <v>7410.69</v>
          </cell>
          <cell r="U265">
            <v>0</v>
          </cell>
          <cell r="V265">
            <v>7410.69</v>
          </cell>
          <cell r="W265">
            <v>0</v>
          </cell>
          <cell r="Z265">
            <v>0</v>
          </cell>
          <cell r="AA265">
            <v>2</v>
          </cell>
          <cell r="AB265">
            <v>2</v>
          </cell>
          <cell r="AC265">
            <v>2</v>
          </cell>
        </row>
        <row r="266">
          <cell r="A266">
            <v>9</v>
          </cell>
          <cell r="B266" t="str">
            <v>C3</v>
          </cell>
          <cell r="C266" t="str">
            <v>Carton Box</v>
          </cell>
          <cell r="D266" t="str">
            <v>T5OD</v>
          </cell>
          <cell r="E266">
            <v>920</v>
          </cell>
          <cell r="F266">
            <v>660</v>
          </cell>
          <cell r="G266">
            <v>330</v>
          </cell>
          <cell r="H266">
            <v>18150.308999999997</v>
          </cell>
          <cell r="I266" t="str">
            <v>/pcs</v>
          </cell>
          <cell r="J266">
            <v>0</v>
          </cell>
          <cell r="K266">
            <v>0</v>
          </cell>
          <cell r="L266">
            <v>0</v>
          </cell>
          <cell r="M266">
            <v>3</v>
          </cell>
          <cell r="N266">
            <v>3</v>
          </cell>
          <cell r="O266">
            <v>1</v>
          </cell>
          <cell r="P266">
            <v>18150.308999999997</v>
          </cell>
          <cell r="Q266">
            <v>0</v>
          </cell>
          <cell r="R266">
            <v>18150.308999999997</v>
          </cell>
          <cell r="S266">
            <v>0</v>
          </cell>
          <cell r="T266">
            <v>18150.308999999997</v>
          </cell>
          <cell r="U266">
            <v>0</v>
          </cell>
          <cell r="V266">
            <v>18150.308999999997</v>
          </cell>
          <cell r="W266">
            <v>0</v>
          </cell>
          <cell r="Z266">
            <v>0</v>
          </cell>
          <cell r="AA266">
            <v>3</v>
          </cell>
          <cell r="AB266">
            <v>3</v>
          </cell>
          <cell r="AC266">
            <v>1</v>
          </cell>
        </row>
        <row r="267">
          <cell r="A267">
            <v>10</v>
          </cell>
          <cell r="B267" t="str">
            <v>C3</v>
          </cell>
          <cell r="C267" t="str">
            <v>Carton Box</v>
          </cell>
          <cell r="D267" t="str">
            <v>Y2CD</v>
          </cell>
          <cell r="E267">
            <v>700</v>
          </cell>
          <cell r="F267">
            <v>530</v>
          </cell>
          <cell r="G267">
            <v>480</v>
          </cell>
          <cell r="H267">
            <v>12845.195999999998</v>
          </cell>
          <cell r="I267" t="str">
            <v>/pcs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1</v>
          </cell>
          <cell r="P267">
            <v>12845.195999999998</v>
          </cell>
          <cell r="Q267">
            <v>0</v>
          </cell>
          <cell r="R267">
            <v>12845.195999999998</v>
          </cell>
          <cell r="S267">
            <v>0</v>
          </cell>
          <cell r="T267">
            <v>12845.195999999998</v>
          </cell>
          <cell r="U267">
            <v>0</v>
          </cell>
          <cell r="V267">
            <v>12845.195999999998</v>
          </cell>
          <cell r="W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1</v>
          </cell>
        </row>
        <row r="268">
          <cell r="A268">
            <v>11</v>
          </cell>
          <cell r="B268" t="str">
            <v>C3</v>
          </cell>
          <cell r="C268" t="str">
            <v>Carton Box</v>
          </cell>
          <cell r="D268" t="str">
            <v>R4CD</v>
          </cell>
          <cell r="E268">
            <v>720</v>
          </cell>
          <cell r="F268">
            <v>350</v>
          </cell>
          <cell r="G268">
            <v>320</v>
          </cell>
          <cell r="H268">
            <v>9386.8739999999998</v>
          </cell>
          <cell r="I268" t="str">
            <v>/pcs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1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9386.8739999999998</v>
          </cell>
          <cell r="W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1</v>
          </cell>
        </row>
        <row r="269">
          <cell r="A269">
            <v>12</v>
          </cell>
          <cell r="B269">
            <v>0</v>
          </cell>
          <cell r="C269" t="str">
            <v>Carton Box</v>
          </cell>
          <cell r="D269" t="str">
            <v>B5CD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1</v>
          </cell>
          <cell r="N269">
            <v>1</v>
          </cell>
          <cell r="O269">
            <v>1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AA269">
            <v>1</v>
          </cell>
          <cell r="AB269">
            <v>1</v>
          </cell>
          <cell r="AC269">
            <v>1</v>
          </cell>
        </row>
        <row r="270">
          <cell r="A270">
            <v>13</v>
          </cell>
          <cell r="B270">
            <v>0</v>
          </cell>
          <cell r="C270" t="str">
            <v>Carton Sheet</v>
          </cell>
          <cell r="D270" t="str">
            <v>2E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1</v>
          </cell>
          <cell r="N270">
            <v>1</v>
          </cell>
          <cell r="O270">
            <v>1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AA270">
            <v>1</v>
          </cell>
          <cell r="AB270">
            <v>1</v>
          </cell>
          <cell r="AC270">
            <v>1</v>
          </cell>
        </row>
        <row r="271">
          <cell r="A271">
            <v>14</v>
          </cell>
          <cell r="B271">
            <v>0</v>
          </cell>
          <cell r="C271" t="str">
            <v>Plastic Bag</v>
          </cell>
          <cell r="D271" t="str">
            <v>3A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1</v>
          </cell>
          <cell r="N271">
            <v>1</v>
          </cell>
          <cell r="O271">
            <v>1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AA271">
            <v>1</v>
          </cell>
          <cell r="AB271">
            <v>1</v>
          </cell>
          <cell r="AC271">
            <v>1</v>
          </cell>
        </row>
        <row r="272">
          <cell r="A272">
            <v>15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</row>
        <row r="273">
          <cell r="A273">
            <v>16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</row>
        <row r="274">
          <cell r="A274">
            <v>17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</row>
        <row r="276"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</row>
        <row r="277">
          <cell r="P277">
            <v>311931.234</v>
          </cell>
          <cell r="Q277">
            <v>0</v>
          </cell>
          <cell r="R277">
            <v>323411.92199999996</v>
          </cell>
          <cell r="S277">
            <v>0</v>
          </cell>
          <cell r="T277" t="e">
            <v>#N/A</v>
          </cell>
          <cell r="U277">
            <v>485552</v>
          </cell>
          <cell r="V277" t="e">
            <v>#N/A</v>
          </cell>
          <cell r="W277">
            <v>485552</v>
          </cell>
        </row>
        <row r="278">
          <cell r="A278" t="str">
            <v xml:space="preserve"> </v>
          </cell>
          <cell r="B278">
            <v>0</v>
          </cell>
          <cell r="C278" t="str">
            <v>TOTAL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</row>
        <row r="279">
          <cell r="H279" t="e">
            <v>#N/A</v>
          </cell>
          <cell r="I279">
            <v>0</v>
          </cell>
          <cell r="J279">
            <v>0</v>
          </cell>
          <cell r="K279">
            <v>0</v>
          </cell>
          <cell r="L279">
            <v>1</v>
          </cell>
          <cell r="M279">
            <v>1</v>
          </cell>
          <cell r="N279">
            <v>1</v>
          </cell>
          <cell r="O279">
            <v>1</v>
          </cell>
          <cell r="P279" t="e">
            <v>#N/A</v>
          </cell>
          <cell r="Q279">
            <v>0</v>
          </cell>
          <cell r="R279" t="e">
            <v>#N/A</v>
          </cell>
          <cell r="S279">
            <v>0</v>
          </cell>
          <cell r="T279" t="e">
            <v>#N/A</v>
          </cell>
          <cell r="U279">
            <v>0</v>
          </cell>
          <cell r="V279" t="e">
            <v>#N/A</v>
          </cell>
          <cell r="W279">
            <v>0</v>
          </cell>
          <cell r="X279">
            <v>4</v>
          </cell>
          <cell r="Z279">
            <v>1</v>
          </cell>
          <cell r="AA279">
            <v>1</v>
          </cell>
          <cell r="AB279">
            <v>1</v>
          </cell>
          <cell r="AC279">
            <v>1</v>
          </cell>
        </row>
        <row r="280">
          <cell r="A280">
            <v>1</v>
          </cell>
          <cell r="B280" t="str">
            <v>A2-1</v>
          </cell>
          <cell r="C280" t="str">
            <v>Returnable Rack 2B</v>
          </cell>
          <cell r="D280" t="str">
            <v>T2B</v>
          </cell>
          <cell r="E280">
            <v>2250</v>
          </cell>
          <cell r="F280">
            <v>1470</v>
          </cell>
          <cell r="G280">
            <v>1570</v>
          </cell>
          <cell r="H280">
            <v>254504.26799999992</v>
          </cell>
          <cell r="I280" t="str">
            <v>/pcs</v>
          </cell>
          <cell r="J280">
            <v>338638</v>
          </cell>
          <cell r="K280">
            <v>0</v>
          </cell>
          <cell r="L280">
            <v>1</v>
          </cell>
          <cell r="M280">
            <v>1</v>
          </cell>
          <cell r="N280">
            <v>1</v>
          </cell>
          <cell r="O280">
            <v>1</v>
          </cell>
          <cell r="P280">
            <v>254504.26799999992</v>
          </cell>
          <cell r="Q280">
            <v>0</v>
          </cell>
          <cell r="R280">
            <v>254504.26799999992</v>
          </cell>
          <cell r="S280">
            <v>338638</v>
          </cell>
          <cell r="T280">
            <v>254504.26799999992</v>
          </cell>
          <cell r="U280">
            <v>338638</v>
          </cell>
          <cell r="V280">
            <v>254504.26799999992</v>
          </cell>
          <cell r="W280">
            <v>338638</v>
          </cell>
          <cell r="X280">
            <v>4</v>
          </cell>
          <cell r="Z280">
            <v>1</v>
          </cell>
          <cell r="AA280">
            <v>1</v>
          </cell>
          <cell r="AB280">
            <v>1</v>
          </cell>
          <cell r="AC280">
            <v>1</v>
          </cell>
        </row>
        <row r="281">
          <cell r="A281">
            <v>2</v>
          </cell>
          <cell r="B281" t="str">
            <v>A2-1</v>
          </cell>
          <cell r="C281" t="str">
            <v xml:space="preserve">Wooden Inner 3/4 H </v>
          </cell>
          <cell r="D281" t="str">
            <v>A2-1</v>
          </cell>
          <cell r="E281">
            <v>0</v>
          </cell>
          <cell r="F281">
            <v>0</v>
          </cell>
          <cell r="G281">
            <v>0</v>
          </cell>
          <cell r="H281">
            <v>474801.73200000002</v>
          </cell>
          <cell r="I281">
            <v>0</v>
          </cell>
          <cell r="J281">
            <v>0</v>
          </cell>
          <cell r="K281">
            <v>0</v>
          </cell>
          <cell r="L281">
            <v>1</v>
          </cell>
          <cell r="M281">
            <v>1</v>
          </cell>
          <cell r="N281">
            <v>1</v>
          </cell>
          <cell r="O281">
            <v>1</v>
          </cell>
          <cell r="P281">
            <v>474801.73200000002</v>
          </cell>
          <cell r="Q281">
            <v>0</v>
          </cell>
          <cell r="R281">
            <v>474801.73200000002</v>
          </cell>
          <cell r="S281">
            <v>0</v>
          </cell>
          <cell r="T281">
            <v>474801.73200000002</v>
          </cell>
          <cell r="U281">
            <v>0</v>
          </cell>
          <cell r="V281">
            <v>474801.73200000002</v>
          </cell>
          <cell r="W281">
            <v>0</v>
          </cell>
        </row>
        <row r="282">
          <cell r="A282">
            <v>3</v>
          </cell>
          <cell r="B282" t="str">
            <v>A2-1</v>
          </cell>
          <cell r="C282" t="str">
            <v>Carton Sheet</v>
          </cell>
          <cell r="D282" t="str">
            <v>2J</v>
          </cell>
          <cell r="E282">
            <v>1400</v>
          </cell>
          <cell r="F282">
            <v>1100</v>
          </cell>
          <cell r="G282">
            <v>0</v>
          </cell>
          <cell r="H282">
            <v>0</v>
          </cell>
          <cell r="I282">
            <v>0</v>
          </cell>
          <cell r="J282">
            <v>6655.4756079854806</v>
          </cell>
          <cell r="K282">
            <v>0</v>
          </cell>
          <cell r="L282">
            <v>4</v>
          </cell>
          <cell r="M282">
            <v>4</v>
          </cell>
          <cell r="N282">
            <v>4</v>
          </cell>
          <cell r="O282">
            <v>4</v>
          </cell>
          <cell r="P282">
            <v>0</v>
          </cell>
          <cell r="Q282">
            <v>0</v>
          </cell>
          <cell r="R282">
            <v>0</v>
          </cell>
          <cell r="S282">
            <v>26621.902431941922</v>
          </cell>
          <cell r="T282">
            <v>0</v>
          </cell>
          <cell r="U282">
            <v>26621.902431941922</v>
          </cell>
          <cell r="V282">
            <v>0</v>
          </cell>
          <cell r="W282">
            <v>26621.902431941922</v>
          </cell>
          <cell r="Z282">
            <v>4</v>
          </cell>
          <cell r="AA282">
            <v>4</v>
          </cell>
          <cell r="AB282">
            <v>4</v>
          </cell>
          <cell r="AC282">
            <v>4</v>
          </cell>
        </row>
        <row r="283">
          <cell r="A283">
            <v>3</v>
          </cell>
          <cell r="B283" t="str">
            <v>A2-1</v>
          </cell>
          <cell r="C283" t="str">
            <v>Wire (dia 1,6 mm)</v>
          </cell>
          <cell r="D283" t="str">
            <v>6C</v>
          </cell>
          <cell r="E283">
            <v>500</v>
          </cell>
          <cell r="F283">
            <v>0</v>
          </cell>
          <cell r="G283">
            <v>0</v>
          </cell>
          <cell r="H283">
            <v>111.74849999999999</v>
          </cell>
          <cell r="I283" t="str">
            <v>/pcs</v>
          </cell>
          <cell r="J283">
            <v>110.92459346642468</v>
          </cell>
          <cell r="K283">
            <v>0</v>
          </cell>
          <cell r="L283">
            <v>26</v>
          </cell>
          <cell r="M283">
            <v>26</v>
          </cell>
          <cell r="N283">
            <v>26</v>
          </cell>
          <cell r="O283">
            <v>26</v>
          </cell>
          <cell r="P283">
            <v>111.74849999999999</v>
          </cell>
          <cell r="Q283">
            <v>0</v>
          </cell>
          <cell r="R283">
            <v>111.74849999999999</v>
          </cell>
          <cell r="S283">
            <v>2884.0394301270417</v>
          </cell>
          <cell r="T283">
            <v>111.74849999999999</v>
          </cell>
          <cell r="U283">
            <v>2884.0394301270417</v>
          </cell>
          <cell r="V283">
            <v>111.74849999999999</v>
          </cell>
          <cell r="W283">
            <v>2884.0394301270417</v>
          </cell>
          <cell r="X283">
            <v>104</v>
          </cell>
          <cell r="Z283">
            <v>26</v>
          </cell>
          <cell r="AA283">
            <v>26</v>
          </cell>
          <cell r="AB283">
            <v>26</v>
          </cell>
          <cell r="AC283">
            <v>26</v>
          </cell>
        </row>
        <row r="284">
          <cell r="A284">
            <v>4</v>
          </cell>
          <cell r="B284" t="str">
            <v>A2-1</v>
          </cell>
          <cell r="C284" t="str">
            <v>Wire (dia 1,6 mm)</v>
          </cell>
          <cell r="D284" t="str">
            <v>6B</v>
          </cell>
          <cell r="E284">
            <v>750</v>
          </cell>
          <cell r="F284">
            <v>0</v>
          </cell>
          <cell r="G284">
            <v>0</v>
          </cell>
          <cell r="H284">
            <v>176.44499999999999</v>
          </cell>
          <cell r="I284" t="str">
            <v>/pcs</v>
          </cell>
          <cell r="J284">
            <v>175.14409494698634</v>
          </cell>
          <cell r="K284">
            <v>0</v>
          </cell>
          <cell r="L284">
            <v>3</v>
          </cell>
          <cell r="M284">
            <v>3</v>
          </cell>
          <cell r="N284">
            <v>3</v>
          </cell>
          <cell r="O284">
            <v>3</v>
          </cell>
          <cell r="P284">
            <v>1588.0050000000001</v>
          </cell>
          <cell r="Q284">
            <v>0</v>
          </cell>
          <cell r="R284">
            <v>1588.0050000000001</v>
          </cell>
          <cell r="S284">
            <v>525.43228484095903</v>
          </cell>
          <cell r="T284">
            <v>1588.0050000000001</v>
          </cell>
          <cell r="U284">
            <v>525.43228484095903</v>
          </cell>
          <cell r="V284">
            <v>1588.0050000000001</v>
          </cell>
          <cell r="W284">
            <v>525.43228484095903</v>
          </cell>
          <cell r="X284">
            <v>12</v>
          </cell>
          <cell r="Z284">
            <v>3</v>
          </cell>
          <cell r="AA284">
            <v>3</v>
          </cell>
          <cell r="AB284">
            <v>3</v>
          </cell>
          <cell r="AC284">
            <v>3</v>
          </cell>
        </row>
        <row r="285">
          <cell r="A285">
            <v>5</v>
          </cell>
          <cell r="B285" t="str">
            <v>A2-1</v>
          </cell>
          <cell r="C285" t="str">
            <v>Wire (dia 1,6 mm)</v>
          </cell>
          <cell r="D285" t="str">
            <v>6A</v>
          </cell>
          <cell r="E285">
            <v>900</v>
          </cell>
          <cell r="F285">
            <v>0</v>
          </cell>
          <cell r="G285">
            <v>0</v>
          </cell>
          <cell r="H285">
            <v>205.85249999999999</v>
          </cell>
          <cell r="I285" t="str">
            <v>/pcs</v>
          </cell>
          <cell r="J285">
            <v>204.33477743815072</v>
          </cell>
          <cell r="K285">
            <v>0</v>
          </cell>
          <cell r="L285">
            <v>1</v>
          </cell>
          <cell r="M285">
            <v>1</v>
          </cell>
          <cell r="N285">
            <v>1</v>
          </cell>
          <cell r="O285">
            <v>1</v>
          </cell>
          <cell r="P285">
            <v>205.85249999999999</v>
          </cell>
          <cell r="Q285">
            <v>0</v>
          </cell>
          <cell r="R285">
            <v>205.85249999999999</v>
          </cell>
          <cell r="S285">
            <v>204.33477743815072</v>
          </cell>
          <cell r="T285">
            <v>205.85249999999999</v>
          </cell>
          <cell r="U285">
            <v>204.33477743815072</v>
          </cell>
          <cell r="V285">
            <v>205.85249999999999</v>
          </cell>
          <cell r="W285">
            <v>204.33477743815072</v>
          </cell>
          <cell r="X285">
            <v>4</v>
          </cell>
          <cell r="Z285">
            <v>1</v>
          </cell>
          <cell r="AA285">
            <v>1</v>
          </cell>
          <cell r="AB285">
            <v>1</v>
          </cell>
          <cell r="AC285">
            <v>1</v>
          </cell>
        </row>
        <row r="286">
          <cell r="A286">
            <v>6</v>
          </cell>
          <cell r="B286" t="str">
            <v>A6</v>
          </cell>
          <cell r="C286" t="str">
            <v>Wire (dia 1,6 mm)</v>
          </cell>
          <cell r="D286" t="str">
            <v>6E</v>
          </cell>
          <cell r="E286">
            <v>300</v>
          </cell>
          <cell r="F286">
            <v>0</v>
          </cell>
          <cell r="G286">
            <v>0</v>
          </cell>
          <cell r="H286">
            <v>176.44499999999999</v>
          </cell>
          <cell r="I286" t="str">
            <v>/pcs</v>
          </cell>
          <cell r="J286">
            <v>32.10975074028083</v>
          </cell>
          <cell r="K286">
            <v>0</v>
          </cell>
          <cell r="L286">
            <v>1</v>
          </cell>
          <cell r="M286">
            <v>2</v>
          </cell>
          <cell r="N286">
            <v>2</v>
          </cell>
          <cell r="O286">
            <v>2</v>
          </cell>
          <cell r="P286">
            <v>3528.9</v>
          </cell>
          <cell r="Q286">
            <v>0</v>
          </cell>
          <cell r="R286">
            <v>3528.9</v>
          </cell>
          <cell r="S286">
            <v>32.10975074028083</v>
          </cell>
          <cell r="T286">
            <v>3528.9</v>
          </cell>
          <cell r="U286">
            <v>64.219501480561661</v>
          </cell>
          <cell r="V286">
            <v>3528.9</v>
          </cell>
          <cell r="W286">
            <v>64.219501480561661</v>
          </cell>
          <cell r="X286">
            <v>7</v>
          </cell>
          <cell r="Z286">
            <v>1</v>
          </cell>
          <cell r="AA286">
            <v>2</v>
          </cell>
          <cell r="AB286">
            <v>2</v>
          </cell>
          <cell r="AC286">
            <v>2</v>
          </cell>
        </row>
        <row r="287">
          <cell r="A287">
            <v>6</v>
          </cell>
          <cell r="B287" t="str">
            <v>A2-1</v>
          </cell>
          <cell r="C287" t="str">
            <v>Plastic Bag</v>
          </cell>
          <cell r="D287" t="str">
            <v>3A</v>
          </cell>
          <cell r="E287">
            <v>250</v>
          </cell>
          <cell r="F287">
            <v>200</v>
          </cell>
          <cell r="G287">
            <v>7.0000000000000007E-2</v>
          </cell>
          <cell r="H287">
            <v>0</v>
          </cell>
          <cell r="I287" t="str">
            <v>/pcs</v>
          </cell>
          <cell r="J287">
            <v>94.123954540000014</v>
          </cell>
          <cell r="K287">
            <v>0</v>
          </cell>
          <cell r="L287">
            <v>11</v>
          </cell>
          <cell r="M287">
            <v>11</v>
          </cell>
          <cell r="N287">
            <v>11</v>
          </cell>
          <cell r="O287">
            <v>10</v>
          </cell>
          <cell r="P287">
            <v>0</v>
          </cell>
          <cell r="Q287">
            <v>0</v>
          </cell>
          <cell r="R287">
            <v>0</v>
          </cell>
          <cell r="S287">
            <v>1035.3634999400001</v>
          </cell>
          <cell r="T287">
            <v>0</v>
          </cell>
          <cell r="U287">
            <v>1035.3634999400001</v>
          </cell>
          <cell r="V287">
            <v>0</v>
          </cell>
          <cell r="W287">
            <v>941.23954540000011</v>
          </cell>
          <cell r="Z287">
            <v>11</v>
          </cell>
          <cell r="AA287">
            <v>11</v>
          </cell>
          <cell r="AB287">
            <v>11</v>
          </cell>
          <cell r="AC287">
            <v>10</v>
          </cell>
        </row>
        <row r="288">
          <cell r="A288">
            <v>7</v>
          </cell>
          <cell r="B288" t="str">
            <v>A2-1</v>
          </cell>
          <cell r="C288" t="str">
            <v>Plastic Bag</v>
          </cell>
          <cell r="D288" t="str">
            <v>3B</v>
          </cell>
          <cell r="E288">
            <v>450</v>
          </cell>
          <cell r="F288">
            <v>300</v>
          </cell>
          <cell r="G288">
            <v>7.0000000000000007E-2</v>
          </cell>
          <cell r="H288">
            <v>0</v>
          </cell>
          <cell r="I288" t="str">
            <v>/pcs</v>
          </cell>
          <cell r="J288">
            <v>254.13467725799998</v>
          </cell>
          <cell r="K288">
            <v>0</v>
          </cell>
          <cell r="L288">
            <v>2</v>
          </cell>
          <cell r="M288">
            <v>3</v>
          </cell>
          <cell r="N288">
            <v>3</v>
          </cell>
          <cell r="O288">
            <v>3</v>
          </cell>
          <cell r="P288">
            <v>0</v>
          </cell>
          <cell r="Q288">
            <v>0</v>
          </cell>
          <cell r="R288">
            <v>0</v>
          </cell>
          <cell r="S288">
            <v>508.26935451599996</v>
          </cell>
          <cell r="T288">
            <v>0</v>
          </cell>
          <cell r="U288">
            <v>762.40403177399992</v>
          </cell>
          <cell r="V288">
            <v>0</v>
          </cell>
          <cell r="W288">
            <v>762.40403177399992</v>
          </cell>
          <cell r="Z288">
            <v>2</v>
          </cell>
          <cell r="AA288">
            <v>3</v>
          </cell>
          <cell r="AB288">
            <v>3</v>
          </cell>
          <cell r="AC288">
            <v>3</v>
          </cell>
        </row>
        <row r="289">
          <cell r="A289">
            <v>8</v>
          </cell>
          <cell r="B289" t="str">
            <v>A2-1</v>
          </cell>
          <cell r="C289" t="str">
            <v xml:space="preserve">Steples </v>
          </cell>
          <cell r="D289" t="str">
            <v>N13</v>
          </cell>
          <cell r="E289">
            <v>0</v>
          </cell>
          <cell r="F289">
            <v>0</v>
          </cell>
          <cell r="G289">
            <v>0</v>
          </cell>
          <cell r="H289">
            <v>47.051999999999992</v>
          </cell>
          <cell r="I289" t="str">
            <v>/pcs</v>
          </cell>
          <cell r="J289">
            <v>46.705091985863021</v>
          </cell>
          <cell r="K289">
            <v>0</v>
          </cell>
          <cell r="L289">
            <v>40</v>
          </cell>
          <cell r="M289">
            <v>40</v>
          </cell>
          <cell r="N289">
            <v>40</v>
          </cell>
          <cell r="O289">
            <v>40</v>
          </cell>
          <cell r="P289">
            <v>1882.08</v>
          </cell>
          <cell r="Q289">
            <v>0</v>
          </cell>
          <cell r="R289">
            <v>1882.08</v>
          </cell>
          <cell r="S289">
            <v>1868.2036794345208</v>
          </cell>
          <cell r="T289">
            <v>1882.08</v>
          </cell>
          <cell r="U289">
            <v>1868.2036794345208</v>
          </cell>
          <cell r="V289">
            <v>1882.08</v>
          </cell>
          <cell r="W289">
            <v>1868.2036794345208</v>
          </cell>
          <cell r="X289">
            <v>160</v>
          </cell>
          <cell r="Z289">
            <v>40</v>
          </cell>
          <cell r="AA289">
            <v>40</v>
          </cell>
          <cell r="AB289">
            <v>40</v>
          </cell>
          <cell r="AC289">
            <v>40</v>
          </cell>
        </row>
        <row r="290">
          <cell r="A290">
            <v>9</v>
          </cell>
          <cell r="B290" t="str">
            <v>A2-1</v>
          </cell>
          <cell r="C290" t="str">
            <v xml:space="preserve">Nailer </v>
          </cell>
          <cell r="D290" t="str">
            <v>BK50</v>
          </cell>
          <cell r="E290">
            <v>0</v>
          </cell>
          <cell r="F290">
            <v>0</v>
          </cell>
          <cell r="G290">
            <v>0</v>
          </cell>
          <cell r="H290">
            <v>65.872799999999998</v>
          </cell>
          <cell r="I290" t="str">
            <v>/pcs</v>
          </cell>
          <cell r="J290">
            <v>65.387128780208229</v>
          </cell>
          <cell r="K290">
            <v>0</v>
          </cell>
          <cell r="L290">
            <v>60</v>
          </cell>
          <cell r="M290">
            <v>60</v>
          </cell>
          <cell r="N290">
            <v>60</v>
          </cell>
          <cell r="O290">
            <v>60</v>
          </cell>
          <cell r="P290">
            <v>3952.3679999999999</v>
          </cell>
          <cell r="Q290">
            <v>0</v>
          </cell>
          <cell r="R290">
            <v>3952.3679999999999</v>
          </cell>
          <cell r="S290">
            <v>3923.2277268124935</v>
          </cell>
          <cell r="T290">
            <v>3952.3679999999999</v>
          </cell>
          <cell r="U290">
            <v>3923.2277268124935</v>
          </cell>
          <cell r="V290">
            <v>3952.3679999999999</v>
          </cell>
          <cell r="W290">
            <v>3923.2277268124935</v>
          </cell>
          <cell r="X290">
            <v>240</v>
          </cell>
          <cell r="Z290">
            <v>60</v>
          </cell>
          <cell r="AA290">
            <v>60</v>
          </cell>
          <cell r="AB290">
            <v>60</v>
          </cell>
          <cell r="AC290">
            <v>60</v>
          </cell>
        </row>
        <row r="291">
          <cell r="A291">
            <v>10</v>
          </cell>
          <cell r="B291" t="str">
            <v>A2-1</v>
          </cell>
          <cell r="C291" t="str">
            <v>Indirect Material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 t="e">
            <v>#N/A</v>
          </cell>
          <cell r="I291">
            <v>0</v>
          </cell>
          <cell r="J291" t="e">
            <v>#N/A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10145.303999999998</v>
          </cell>
          <cell r="Q291">
            <v>0</v>
          </cell>
          <cell r="R291">
            <v>10145.303999999998</v>
          </cell>
          <cell r="S291">
            <v>9646.2275304231534</v>
          </cell>
          <cell r="T291">
            <v>10145.303999999998</v>
          </cell>
          <cell r="U291">
            <v>9646.2275304231534</v>
          </cell>
          <cell r="V291">
            <v>10145.303999999998</v>
          </cell>
          <cell r="W291">
            <v>9646.2275304231534</v>
          </cell>
          <cell r="X291">
            <v>0</v>
          </cell>
        </row>
        <row r="292">
          <cell r="A292">
            <v>11</v>
          </cell>
          <cell r="B292" t="str">
            <v>A2-1</v>
          </cell>
          <cell r="C292" t="str">
            <v>Karung Goni 700 Dimer</v>
          </cell>
          <cell r="D292" t="str">
            <v>7A</v>
          </cell>
          <cell r="E292">
            <v>850</v>
          </cell>
          <cell r="F292">
            <v>600</v>
          </cell>
          <cell r="G292">
            <v>0</v>
          </cell>
          <cell r="H292">
            <v>1911.4874999999997</v>
          </cell>
          <cell r="I292" t="str">
            <v>/pcs</v>
          </cell>
          <cell r="J292">
            <v>1897.3943619256852</v>
          </cell>
          <cell r="K292">
            <v>0</v>
          </cell>
          <cell r="L292">
            <v>2</v>
          </cell>
          <cell r="M292">
            <v>2</v>
          </cell>
          <cell r="N292">
            <v>2</v>
          </cell>
          <cell r="O292">
            <v>2</v>
          </cell>
          <cell r="P292">
            <v>13380.412499999999</v>
          </cell>
          <cell r="Q292">
            <v>0</v>
          </cell>
          <cell r="R292">
            <v>13380.412499999999</v>
          </cell>
          <cell r="S292">
            <v>3794.7887238513704</v>
          </cell>
          <cell r="T292">
            <v>13380.412499999999</v>
          </cell>
          <cell r="U292">
            <v>3794.7887238513704</v>
          </cell>
          <cell r="V292">
            <v>13380.412499999999</v>
          </cell>
          <cell r="W292">
            <v>3794.7887238513704</v>
          </cell>
          <cell r="X292">
            <v>8</v>
          </cell>
          <cell r="Z292">
            <v>2</v>
          </cell>
          <cell r="AA292">
            <v>2</v>
          </cell>
          <cell r="AB292">
            <v>2</v>
          </cell>
          <cell r="AC292">
            <v>2</v>
          </cell>
        </row>
        <row r="293">
          <cell r="A293">
            <v>12</v>
          </cell>
          <cell r="B293" t="str">
            <v>A2-1</v>
          </cell>
          <cell r="C293" t="str">
            <v>Foam Urethan</v>
          </cell>
          <cell r="D293" t="str">
            <v>1H</v>
          </cell>
          <cell r="E293">
            <v>0</v>
          </cell>
          <cell r="F293">
            <v>0</v>
          </cell>
          <cell r="G293">
            <v>0</v>
          </cell>
          <cell r="H293">
            <v>143750</v>
          </cell>
          <cell r="I293" t="str">
            <v>/set</v>
          </cell>
          <cell r="J293">
            <v>817.33910975260289</v>
          </cell>
          <cell r="K293">
            <v>0</v>
          </cell>
          <cell r="L293">
            <v>0</v>
          </cell>
          <cell r="M293">
            <v>1</v>
          </cell>
          <cell r="N293">
            <v>1</v>
          </cell>
          <cell r="O293">
            <v>1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817.33910975260289</v>
          </cell>
          <cell r="V293">
            <v>0</v>
          </cell>
          <cell r="W293">
            <v>817.33910975260289</v>
          </cell>
          <cell r="X293">
            <v>3</v>
          </cell>
          <cell r="Z293">
            <v>0</v>
          </cell>
          <cell r="AA293">
            <v>1</v>
          </cell>
          <cell r="AB293">
            <v>1</v>
          </cell>
          <cell r="AC293">
            <v>1</v>
          </cell>
        </row>
        <row r="294">
          <cell r="A294">
            <v>13</v>
          </cell>
          <cell r="B294" t="str">
            <v>A2-1</v>
          </cell>
          <cell r="C294" t="str">
            <v>Antirust Oil, Nucle Oil 103 ST5</v>
          </cell>
          <cell r="D294" t="str">
            <v>ST3</v>
          </cell>
          <cell r="E294">
            <v>2250</v>
          </cell>
          <cell r="F294">
            <v>1470</v>
          </cell>
          <cell r="G294">
            <v>1570</v>
          </cell>
          <cell r="H294">
            <v>94104</v>
          </cell>
          <cell r="I294" t="str">
            <v>/liter</v>
          </cell>
          <cell r="J294">
            <v>93410.183971726045</v>
          </cell>
          <cell r="K294">
            <v>0</v>
          </cell>
          <cell r="L294">
            <v>0.51927749999999995</v>
          </cell>
          <cell r="M294">
            <v>0.51927749999999995</v>
          </cell>
          <cell r="N294">
            <v>0.51927749999999995</v>
          </cell>
          <cell r="O294">
            <v>0.51927749999999995</v>
          </cell>
          <cell r="P294">
            <v>48866.089859999985</v>
          </cell>
          <cell r="Q294">
            <v>0</v>
          </cell>
          <cell r="R294">
            <v>48866.089859999985</v>
          </cell>
          <cell r="S294">
            <v>48505.806807377965</v>
          </cell>
          <cell r="T294">
            <v>48866.089859999985</v>
          </cell>
          <cell r="U294">
            <v>48505.806807377965</v>
          </cell>
          <cell r="V294">
            <v>48866.089859999985</v>
          </cell>
          <cell r="W294">
            <v>48505.806807377965</v>
          </cell>
          <cell r="X294">
            <v>2.0771099999999998</v>
          </cell>
          <cell r="Z294">
            <v>0.51927749999999995</v>
          </cell>
          <cell r="AA294">
            <v>0.51927749999999995</v>
          </cell>
          <cell r="AB294">
            <v>0.51927749999999995</v>
          </cell>
          <cell r="AC294">
            <v>0.51927749999999995</v>
          </cell>
        </row>
        <row r="295">
          <cell r="A295" t="str">
            <v xml:space="preserve"> </v>
          </cell>
          <cell r="B295">
            <v>0</v>
          </cell>
          <cell r="C295" t="str">
            <v>TOTAL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 t="e">
            <v>#N/A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799798.08185999992</v>
          </cell>
          <cell r="Q295">
            <v>0</v>
          </cell>
          <cell r="R295">
            <v>799798.08185999992</v>
          </cell>
          <cell r="S295">
            <v>438187.70599744387</v>
          </cell>
          <cell r="T295" t="e">
            <v>#N/A</v>
          </cell>
          <cell r="U295">
            <v>439291.28953519475</v>
          </cell>
          <cell r="V295" t="e">
            <v>#N/A</v>
          </cell>
          <cell r="W295">
            <v>439197.16558065475</v>
          </cell>
        </row>
        <row r="296">
          <cell r="H296" t="e">
            <v>#N/A</v>
          </cell>
          <cell r="I296">
            <v>0</v>
          </cell>
          <cell r="J296">
            <v>0</v>
          </cell>
          <cell r="K296">
            <v>0</v>
          </cell>
          <cell r="L296">
            <v>1</v>
          </cell>
          <cell r="M296">
            <v>1</v>
          </cell>
          <cell r="N296">
            <v>1</v>
          </cell>
          <cell r="O296">
            <v>1</v>
          </cell>
          <cell r="P296" t="e">
            <v>#N/A</v>
          </cell>
          <cell r="Q296">
            <v>0</v>
          </cell>
          <cell r="R296" t="e">
            <v>#N/A</v>
          </cell>
          <cell r="S296">
            <v>0</v>
          </cell>
          <cell r="T296" t="e">
            <v>#N/A</v>
          </cell>
          <cell r="U296">
            <v>0</v>
          </cell>
          <cell r="V296" t="e">
            <v>#N/A</v>
          </cell>
          <cell r="W296">
            <v>0</v>
          </cell>
          <cell r="X296">
            <v>4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</row>
        <row r="297">
          <cell r="A297">
            <v>1</v>
          </cell>
          <cell r="B297" t="str">
            <v>A2-2</v>
          </cell>
          <cell r="C297" t="str">
            <v>Returnable Rack 2B</v>
          </cell>
          <cell r="D297" t="str">
            <v>T2B</v>
          </cell>
          <cell r="E297">
            <v>2250</v>
          </cell>
          <cell r="F297">
            <v>1470</v>
          </cell>
          <cell r="G297">
            <v>1570</v>
          </cell>
          <cell r="H297">
            <v>254504.26799999992</v>
          </cell>
          <cell r="I297" t="str">
            <v>/pcs</v>
          </cell>
          <cell r="J297">
            <v>338638</v>
          </cell>
          <cell r="K297">
            <v>0</v>
          </cell>
          <cell r="L297">
            <v>1</v>
          </cell>
          <cell r="M297">
            <v>1</v>
          </cell>
          <cell r="N297">
            <v>1</v>
          </cell>
          <cell r="O297">
            <v>1</v>
          </cell>
          <cell r="P297">
            <v>254504.26799999992</v>
          </cell>
          <cell r="Q297">
            <v>0</v>
          </cell>
          <cell r="R297">
            <v>254504.26799999992</v>
          </cell>
          <cell r="S297">
            <v>338638</v>
          </cell>
          <cell r="T297">
            <v>254504.26799999992</v>
          </cell>
          <cell r="U297">
            <v>338638</v>
          </cell>
          <cell r="V297">
            <v>254504.26799999992</v>
          </cell>
          <cell r="W297">
            <v>338638</v>
          </cell>
          <cell r="X297">
            <v>4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</row>
        <row r="298">
          <cell r="A298">
            <v>2</v>
          </cell>
          <cell r="B298" t="str">
            <v>A2-2</v>
          </cell>
          <cell r="C298" t="str">
            <v xml:space="preserve">Wooden Inner </v>
          </cell>
          <cell r="D298" t="str">
            <v>A2-2</v>
          </cell>
          <cell r="E298">
            <v>0</v>
          </cell>
          <cell r="F298">
            <v>0</v>
          </cell>
          <cell r="G298">
            <v>0</v>
          </cell>
          <cell r="H298">
            <v>474801.73200000002</v>
          </cell>
          <cell r="I298">
            <v>0</v>
          </cell>
          <cell r="J298">
            <v>0</v>
          </cell>
          <cell r="K298">
            <v>0</v>
          </cell>
          <cell r="L298">
            <v>1</v>
          </cell>
          <cell r="M298">
            <v>1</v>
          </cell>
          <cell r="N298">
            <v>1</v>
          </cell>
          <cell r="O298">
            <v>1</v>
          </cell>
          <cell r="P298">
            <v>474801.73200000002</v>
          </cell>
          <cell r="Q298">
            <v>0</v>
          </cell>
          <cell r="R298">
            <v>474801.73200000002</v>
          </cell>
          <cell r="S298">
            <v>0</v>
          </cell>
          <cell r="T298">
            <v>474801.73200000002</v>
          </cell>
          <cell r="U298">
            <v>0</v>
          </cell>
          <cell r="V298">
            <v>474801.73200000002</v>
          </cell>
          <cell r="W298">
            <v>0</v>
          </cell>
        </row>
        <row r="299">
          <cell r="A299">
            <v>3</v>
          </cell>
          <cell r="B299" t="str">
            <v>A2-2</v>
          </cell>
          <cell r="C299" t="str">
            <v>Carton Sheet</v>
          </cell>
          <cell r="D299" t="str">
            <v>2J</v>
          </cell>
          <cell r="E299">
            <v>1400</v>
          </cell>
          <cell r="F299">
            <v>1100</v>
          </cell>
          <cell r="G299">
            <v>0</v>
          </cell>
          <cell r="H299">
            <v>0</v>
          </cell>
          <cell r="I299">
            <v>0</v>
          </cell>
          <cell r="J299">
            <v>6655.4756079854806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2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13310.951215970961</v>
          </cell>
          <cell r="Z299">
            <v>0</v>
          </cell>
          <cell r="AA299">
            <v>0</v>
          </cell>
          <cell r="AB299">
            <v>0</v>
          </cell>
          <cell r="AC299">
            <v>2</v>
          </cell>
        </row>
        <row r="300">
          <cell r="A300">
            <v>4</v>
          </cell>
          <cell r="B300" t="str">
            <v>A2-2</v>
          </cell>
          <cell r="C300" t="str">
            <v>Wire (dia 1,6 mm)</v>
          </cell>
          <cell r="D300" t="str">
            <v>6C</v>
          </cell>
          <cell r="E300">
            <v>500</v>
          </cell>
          <cell r="F300">
            <v>0</v>
          </cell>
          <cell r="G300">
            <v>0</v>
          </cell>
          <cell r="H300">
            <v>111.74849999999999</v>
          </cell>
          <cell r="I300" t="str">
            <v>/pcs</v>
          </cell>
          <cell r="J300">
            <v>110.92459346642468</v>
          </cell>
          <cell r="K300">
            <v>0</v>
          </cell>
          <cell r="L300">
            <v>11</v>
          </cell>
          <cell r="M300">
            <v>18</v>
          </cell>
          <cell r="N300">
            <v>19</v>
          </cell>
          <cell r="O300">
            <v>19</v>
          </cell>
          <cell r="P300">
            <v>1229.2334999999998</v>
          </cell>
          <cell r="Q300">
            <v>0</v>
          </cell>
          <cell r="R300">
            <v>1229.2334999999998</v>
          </cell>
          <cell r="S300">
            <v>1220.1705281306715</v>
          </cell>
          <cell r="T300">
            <v>1229.2334999999998</v>
          </cell>
          <cell r="U300">
            <v>2107.567275862069</v>
          </cell>
          <cell r="V300">
            <v>1229.2334999999998</v>
          </cell>
          <cell r="W300">
            <v>2107.567275862069</v>
          </cell>
          <cell r="X300">
            <v>67</v>
          </cell>
          <cell r="Z300">
            <v>11</v>
          </cell>
          <cell r="AA300">
            <v>18</v>
          </cell>
          <cell r="AB300">
            <v>19</v>
          </cell>
          <cell r="AC300">
            <v>19</v>
          </cell>
        </row>
        <row r="301">
          <cell r="A301">
            <v>5</v>
          </cell>
          <cell r="B301" t="str">
            <v>A2-2</v>
          </cell>
          <cell r="C301" t="str">
            <v>Wire (dia 1,6 mm)</v>
          </cell>
          <cell r="D301" t="str">
            <v>6B</v>
          </cell>
          <cell r="E301">
            <v>750</v>
          </cell>
          <cell r="F301">
            <v>0</v>
          </cell>
          <cell r="G301">
            <v>0</v>
          </cell>
          <cell r="H301">
            <v>176.44499999999999</v>
          </cell>
          <cell r="I301" t="str">
            <v>/pcs</v>
          </cell>
          <cell r="J301">
            <v>175.14409494698634</v>
          </cell>
          <cell r="K301">
            <v>0</v>
          </cell>
          <cell r="L301">
            <v>6</v>
          </cell>
          <cell r="M301">
            <v>6</v>
          </cell>
          <cell r="N301">
            <v>6</v>
          </cell>
          <cell r="O301">
            <v>6</v>
          </cell>
          <cell r="P301">
            <v>1588.0050000000001</v>
          </cell>
          <cell r="Q301">
            <v>0</v>
          </cell>
          <cell r="R301">
            <v>1588.0050000000001</v>
          </cell>
          <cell r="S301">
            <v>1050.8645696819181</v>
          </cell>
          <cell r="T301">
            <v>1588.0050000000001</v>
          </cell>
          <cell r="U301">
            <v>1050.8645696819181</v>
          </cell>
          <cell r="V301">
            <v>1588.0050000000001</v>
          </cell>
          <cell r="W301">
            <v>1050.8645696819181</v>
          </cell>
          <cell r="X301">
            <v>24</v>
          </cell>
          <cell r="Z301">
            <v>6</v>
          </cell>
          <cell r="AA301">
            <v>6</v>
          </cell>
          <cell r="AB301">
            <v>6</v>
          </cell>
          <cell r="AC301">
            <v>6</v>
          </cell>
        </row>
        <row r="302">
          <cell r="A302">
            <v>6</v>
          </cell>
          <cell r="B302" t="str">
            <v>A2-2</v>
          </cell>
          <cell r="C302" t="str">
            <v>Wire (dia 1,6 mm)</v>
          </cell>
          <cell r="D302" t="str">
            <v>6A</v>
          </cell>
          <cell r="E302">
            <v>900</v>
          </cell>
          <cell r="F302">
            <v>0</v>
          </cell>
          <cell r="G302">
            <v>0</v>
          </cell>
          <cell r="H302">
            <v>205.85249999999999</v>
          </cell>
          <cell r="I302" t="str">
            <v>/pcs</v>
          </cell>
          <cell r="J302">
            <v>204.33477743815072</v>
          </cell>
          <cell r="K302">
            <v>0</v>
          </cell>
          <cell r="L302">
            <v>1</v>
          </cell>
          <cell r="M302">
            <v>1</v>
          </cell>
          <cell r="N302">
            <v>1</v>
          </cell>
          <cell r="O302">
            <v>1</v>
          </cell>
          <cell r="P302">
            <v>205.85249999999999</v>
          </cell>
          <cell r="Q302">
            <v>0</v>
          </cell>
          <cell r="R302">
            <v>205.85249999999999</v>
          </cell>
          <cell r="S302">
            <v>204.33477743815072</v>
          </cell>
          <cell r="T302">
            <v>205.85249999999999</v>
          </cell>
          <cell r="U302">
            <v>204.33477743815072</v>
          </cell>
          <cell r="V302">
            <v>205.85249999999999</v>
          </cell>
          <cell r="W302">
            <v>204.33477743815072</v>
          </cell>
          <cell r="X302">
            <v>4</v>
          </cell>
          <cell r="Z302">
            <v>1</v>
          </cell>
          <cell r="AA302">
            <v>1</v>
          </cell>
          <cell r="AB302">
            <v>1</v>
          </cell>
          <cell r="AC302">
            <v>1</v>
          </cell>
        </row>
        <row r="303">
          <cell r="A303">
            <v>6</v>
          </cell>
          <cell r="B303" t="str">
            <v>A6</v>
          </cell>
          <cell r="C303" t="str">
            <v>Wire (dia 1,6 mm)</v>
          </cell>
          <cell r="D303" t="str">
            <v>6E</v>
          </cell>
          <cell r="E303">
            <v>300</v>
          </cell>
          <cell r="F303">
            <v>0</v>
          </cell>
          <cell r="G303">
            <v>0</v>
          </cell>
          <cell r="H303">
            <v>176.44499999999999</v>
          </cell>
          <cell r="I303" t="str">
            <v>/pcs</v>
          </cell>
          <cell r="J303">
            <v>32.10975074028083</v>
          </cell>
          <cell r="K303">
            <v>0</v>
          </cell>
          <cell r="L303">
            <v>1</v>
          </cell>
          <cell r="M303">
            <v>2</v>
          </cell>
          <cell r="N303">
            <v>2</v>
          </cell>
          <cell r="O303">
            <v>2</v>
          </cell>
          <cell r="P303">
            <v>3528.9</v>
          </cell>
          <cell r="Q303">
            <v>0</v>
          </cell>
          <cell r="R303">
            <v>3528.9</v>
          </cell>
          <cell r="S303">
            <v>32.10975074028083</v>
          </cell>
          <cell r="T303">
            <v>3528.9</v>
          </cell>
          <cell r="U303">
            <v>64.219501480561661</v>
          </cell>
          <cell r="V303">
            <v>3528.9</v>
          </cell>
          <cell r="W303">
            <v>64.219501480561661</v>
          </cell>
          <cell r="X303">
            <v>7</v>
          </cell>
          <cell r="Z303">
            <v>1</v>
          </cell>
          <cell r="AA303">
            <v>2</v>
          </cell>
          <cell r="AB303">
            <v>2</v>
          </cell>
          <cell r="AC303">
            <v>2</v>
          </cell>
        </row>
        <row r="304">
          <cell r="A304">
            <v>7</v>
          </cell>
          <cell r="B304" t="str">
            <v>A2-2</v>
          </cell>
          <cell r="C304" t="str">
            <v>Plastic Bag</v>
          </cell>
          <cell r="D304" t="str">
            <v>3A</v>
          </cell>
          <cell r="E304">
            <v>250</v>
          </cell>
          <cell r="F304">
            <v>200</v>
          </cell>
          <cell r="G304">
            <v>7.0000000000000007E-2</v>
          </cell>
          <cell r="H304">
            <v>305372.18520000001</v>
          </cell>
          <cell r="I304" t="str">
            <v>/pcs</v>
          </cell>
          <cell r="J304">
            <v>94.123954540000014</v>
          </cell>
          <cell r="K304">
            <v>0</v>
          </cell>
          <cell r="L304">
            <v>11</v>
          </cell>
          <cell r="M304">
            <v>11</v>
          </cell>
          <cell r="N304">
            <v>11</v>
          </cell>
          <cell r="O304">
            <v>11</v>
          </cell>
          <cell r="P304">
            <v>0</v>
          </cell>
          <cell r="Q304">
            <v>0</v>
          </cell>
          <cell r="R304">
            <v>0</v>
          </cell>
          <cell r="S304">
            <v>1035.3634999400001</v>
          </cell>
          <cell r="T304">
            <v>0</v>
          </cell>
          <cell r="U304">
            <v>1035.3634999400001</v>
          </cell>
          <cell r="V304">
            <v>0</v>
          </cell>
          <cell r="W304">
            <v>1035.3634999400001</v>
          </cell>
          <cell r="Z304">
            <v>11</v>
          </cell>
          <cell r="AA304">
            <v>11</v>
          </cell>
          <cell r="AB304">
            <v>11</v>
          </cell>
          <cell r="AC304">
            <v>11</v>
          </cell>
        </row>
        <row r="305">
          <cell r="A305">
            <v>8</v>
          </cell>
          <cell r="B305" t="str">
            <v>A2-2</v>
          </cell>
          <cell r="C305" t="str">
            <v>Plastic Bag</v>
          </cell>
          <cell r="D305" t="str">
            <v>3B</v>
          </cell>
          <cell r="E305">
            <v>450</v>
          </cell>
          <cell r="F305">
            <v>300</v>
          </cell>
          <cell r="G305">
            <v>7.0000000000000007E-2</v>
          </cell>
          <cell r="H305">
            <v>0</v>
          </cell>
          <cell r="I305" t="str">
            <v>/pcs</v>
          </cell>
          <cell r="J305">
            <v>254.13467725799998</v>
          </cell>
          <cell r="K305">
            <v>0</v>
          </cell>
          <cell r="L305">
            <v>2</v>
          </cell>
          <cell r="M305">
            <v>2</v>
          </cell>
          <cell r="N305">
            <v>2</v>
          </cell>
          <cell r="O305">
            <v>2</v>
          </cell>
          <cell r="P305">
            <v>0</v>
          </cell>
          <cell r="Q305">
            <v>0</v>
          </cell>
          <cell r="R305">
            <v>0</v>
          </cell>
          <cell r="S305">
            <v>508.26935451599996</v>
          </cell>
          <cell r="T305">
            <v>0</v>
          </cell>
          <cell r="U305">
            <v>508.26935451599996</v>
          </cell>
          <cell r="V305">
            <v>0</v>
          </cell>
          <cell r="W305">
            <v>508.26935451599996</v>
          </cell>
          <cell r="Z305">
            <v>2</v>
          </cell>
          <cell r="AA305">
            <v>2</v>
          </cell>
          <cell r="AB305">
            <v>2</v>
          </cell>
          <cell r="AC305">
            <v>2</v>
          </cell>
        </row>
        <row r="306">
          <cell r="A306">
            <v>9</v>
          </cell>
          <cell r="B306" t="str">
            <v>A2-2</v>
          </cell>
          <cell r="C306" t="str">
            <v>Plastic Bag</v>
          </cell>
          <cell r="D306" t="str">
            <v>3C</v>
          </cell>
          <cell r="E306">
            <v>750</v>
          </cell>
          <cell r="F306">
            <v>500</v>
          </cell>
          <cell r="G306">
            <v>7.0000000000000007E-2</v>
          </cell>
          <cell r="H306">
            <v>0</v>
          </cell>
          <cell r="I306" t="str">
            <v>/pcs</v>
          </cell>
          <cell r="J306">
            <v>705.92965905000005</v>
          </cell>
          <cell r="K306">
            <v>0</v>
          </cell>
          <cell r="L306">
            <v>1</v>
          </cell>
          <cell r="M306">
            <v>1</v>
          </cell>
          <cell r="N306">
            <v>1</v>
          </cell>
          <cell r="O306">
            <v>1</v>
          </cell>
          <cell r="P306">
            <v>0</v>
          </cell>
          <cell r="Q306">
            <v>0</v>
          </cell>
          <cell r="R306">
            <v>0</v>
          </cell>
          <cell r="S306">
            <v>705.92965905000005</v>
          </cell>
          <cell r="T306">
            <v>0</v>
          </cell>
          <cell r="U306">
            <v>705.92965905000005</v>
          </cell>
          <cell r="V306">
            <v>0</v>
          </cell>
          <cell r="W306">
            <v>705.92965905000005</v>
          </cell>
          <cell r="Z306">
            <v>1</v>
          </cell>
          <cell r="AA306">
            <v>1</v>
          </cell>
          <cell r="AB306">
            <v>1</v>
          </cell>
          <cell r="AC306">
            <v>1</v>
          </cell>
        </row>
        <row r="307">
          <cell r="A307">
            <v>10</v>
          </cell>
          <cell r="B307" t="str">
            <v>A2-2</v>
          </cell>
          <cell r="C307" t="str">
            <v xml:space="preserve">Steples </v>
          </cell>
          <cell r="D307" t="str">
            <v>N13</v>
          </cell>
          <cell r="E307">
            <v>0</v>
          </cell>
          <cell r="F307">
            <v>0</v>
          </cell>
          <cell r="G307">
            <v>0</v>
          </cell>
          <cell r="H307">
            <v>47.051999999999992</v>
          </cell>
          <cell r="I307" t="str">
            <v>/pcs</v>
          </cell>
          <cell r="J307">
            <v>46.705091985863021</v>
          </cell>
          <cell r="K307">
            <v>0</v>
          </cell>
          <cell r="L307">
            <v>40</v>
          </cell>
          <cell r="M307">
            <v>40</v>
          </cell>
          <cell r="N307">
            <v>40</v>
          </cell>
          <cell r="O307">
            <v>40</v>
          </cell>
          <cell r="P307">
            <v>1882.08</v>
          </cell>
          <cell r="Q307">
            <v>0</v>
          </cell>
          <cell r="R307">
            <v>1882.08</v>
          </cell>
          <cell r="S307">
            <v>1868.2036794345208</v>
          </cell>
          <cell r="T307">
            <v>1882.08</v>
          </cell>
          <cell r="U307">
            <v>1868.2036794345208</v>
          </cell>
          <cell r="V307">
            <v>1882.08</v>
          </cell>
          <cell r="W307">
            <v>1868.2036794345208</v>
          </cell>
          <cell r="X307">
            <v>160</v>
          </cell>
          <cell r="Z307">
            <v>40</v>
          </cell>
          <cell r="AA307">
            <v>40</v>
          </cell>
          <cell r="AB307">
            <v>40</v>
          </cell>
          <cell r="AC307">
            <v>40</v>
          </cell>
        </row>
        <row r="308">
          <cell r="A308">
            <v>11</v>
          </cell>
          <cell r="B308" t="str">
            <v>A2-2</v>
          </cell>
          <cell r="C308" t="str">
            <v xml:space="preserve">Nailer </v>
          </cell>
          <cell r="D308" t="str">
            <v>BK50</v>
          </cell>
          <cell r="E308">
            <v>0</v>
          </cell>
          <cell r="F308">
            <v>0</v>
          </cell>
          <cell r="G308">
            <v>0</v>
          </cell>
          <cell r="H308">
            <v>65.872799999999998</v>
          </cell>
          <cell r="I308" t="str">
            <v>/pcs</v>
          </cell>
          <cell r="J308">
            <v>65.387128780208229</v>
          </cell>
          <cell r="K308">
            <v>0</v>
          </cell>
          <cell r="L308">
            <v>60</v>
          </cell>
          <cell r="M308">
            <v>60</v>
          </cell>
          <cell r="N308">
            <v>60</v>
          </cell>
          <cell r="O308">
            <v>60</v>
          </cell>
          <cell r="P308">
            <v>3952.3679999999999</v>
          </cell>
          <cell r="Q308">
            <v>0</v>
          </cell>
          <cell r="R308">
            <v>3952.3679999999999</v>
          </cell>
          <cell r="S308">
            <v>3923.2277268124935</v>
          </cell>
          <cell r="T308">
            <v>3952.3679999999999</v>
          </cell>
          <cell r="U308">
            <v>3923.2277268124935</v>
          </cell>
          <cell r="V308">
            <v>3952.3679999999999</v>
          </cell>
          <cell r="W308">
            <v>3923.2277268124935</v>
          </cell>
          <cell r="X308">
            <v>240</v>
          </cell>
          <cell r="Z308">
            <v>60</v>
          </cell>
          <cell r="AA308">
            <v>60</v>
          </cell>
          <cell r="AB308">
            <v>60</v>
          </cell>
          <cell r="AC308">
            <v>60</v>
          </cell>
        </row>
        <row r="309">
          <cell r="A309">
            <v>12</v>
          </cell>
          <cell r="B309" t="str">
            <v>A2-2</v>
          </cell>
          <cell r="C309" t="str">
            <v>Indirect Material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 t="e">
            <v>#N/A</v>
          </cell>
          <cell r="I309">
            <v>0</v>
          </cell>
          <cell r="J309" t="e">
            <v>#N/A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10145.303999999998</v>
          </cell>
          <cell r="Q309">
            <v>0</v>
          </cell>
          <cell r="R309">
            <v>10145.303999999998</v>
          </cell>
          <cell r="S309">
            <v>9646.2275304231534</v>
          </cell>
          <cell r="T309">
            <v>10145.303999999998</v>
          </cell>
          <cell r="U309">
            <v>9646.2275304231534</v>
          </cell>
          <cell r="V309">
            <v>10145.303999999998</v>
          </cell>
          <cell r="W309">
            <v>9646.2275304231534</v>
          </cell>
          <cell r="X309">
            <v>0</v>
          </cell>
        </row>
        <row r="310">
          <cell r="A310">
            <v>13</v>
          </cell>
          <cell r="B310" t="str">
            <v>A2-2</v>
          </cell>
          <cell r="C310" t="str">
            <v>Foam Urethan</v>
          </cell>
          <cell r="D310" t="str">
            <v>1H</v>
          </cell>
          <cell r="E310">
            <v>2250</v>
          </cell>
          <cell r="F310">
            <v>1470</v>
          </cell>
          <cell r="G310">
            <v>1570</v>
          </cell>
          <cell r="H310">
            <v>143750</v>
          </cell>
          <cell r="I310" t="str">
            <v>/set</v>
          </cell>
          <cell r="J310">
            <v>817.33910975260289</v>
          </cell>
          <cell r="K310">
            <v>0</v>
          </cell>
          <cell r="L310">
            <v>0</v>
          </cell>
          <cell r="M310">
            <v>1</v>
          </cell>
          <cell r="N310">
            <v>1</v>
          </cell>
          <cell r="O310">
            <v>1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817.33910975260289</v>
          </cell>
          <cell r="V310">
            <v>0</v>
          </cell>
          <cell r="W310">
            <v>817.33910975260289</v>
          </cell>
          <cell r="X310">
            <v>3</v>
          </cell>
          <cell r="Z310">
            <v>0</v>
          </cell>
          <cell r="AA310">
            <v>1</v>
          </cell>
          <cell r="AB310">
            <v>1</v>
          </cell>
          <cell r="AC310">
            <v>1</v>
          </cell>
        </row>
        <row r="311">
          <cell r="A311">
            <v>14</v>
          </cell>
          <cell r="B311" t="str">
            <v>A2-2</v>
          </cell>
          <cell r="C311" t="str">
            <v>Karung Goni 700 Dimer</v>
          </cell>
          <cell r="D311" t="str">
            <v>7A</v>
          </cell>
          <cell r="E311">
            <v>850</v>
          </cell>
          <cell r="F311">
            <v>600</v>
          </cell>
          <cell r="G311">
            <v>0</v>
          </cell>
          <cell r="H311">
            <v>1911.4874999999997</v>
          </cell>
          <cell r="I311" t="str">
            <v>/pcs</v>
          </cell>
          <cell r="J311">
            <v>1897.3943619256852</v>
          </cell>
          <cell r="K311">
            <v>0</v>
          </cell>
          <cell r="L311">
            <v>2</v>
          </cell>
          <cell r="M311">
            <v>2</v>
          </cell>
          <cell r="N311">
            <v>2</v>
          </cell>
          <cell r="O311">
            <v>2</v>
          </cell>
          <cell r="P311">
            <v>13380.412499999999</v>
          </cell>
          <cell r="Q311">
            <v>0</v>
          </cell>
          <cell r="R311">
            <v>13380.412499999999</v>
          </cell>
          <cell r="S311">
            <v>3794.7887238513704</v>
          </cell>
          <cell r="T311">
            <v>13380.412499999999</v>
          </cell>
          <cell r="U311">
            <v>3794.7887238513704</v>
          </cell>
          <cell r="V311">
            <v>13380.412499999999</v>
          </cell>
          <cell r="W311">
            <v>3794.7887238513704</v>
          </cell>
          <cell r="X311">
            <v>8</v>
          </cell>
          <cell r="Z311">
            <v>2</v>
          </cell>
          <cell r="AA311">
            <v>2</v>
          </cell>
          <cell r="AB311">
            <v>2</v>
          </cell>
          <cell r="AC311">
            <v>2</v>
          </cell>
        </row>
        <row r="312">
          <cell r="A312">
            <v>15</v>
          </cell>
          <cell r="B312" t="str">
            <v>A2-2</v>
          </cell>
          <cell r="C312" t="str">
            <v>Antirust Oil, Nucle Oil 103 ST5</v>
          </cell>
          <cell r="D312" t="str">
            <v>ST3</v>
          </cell>
          <cell r="E312">
            <v>2250</v>
          </cell>
          <cell r="F312">
            <v>1470</v>
          </cell>
          <cell r="G312">
            <v>1570</v>
          </cell>
          <cell r="H312">
            <v>94104</v>
          </cell>
          <cell r="I312" t="str">
            <v>/liter</v>
          </cell>
          <cell r="J312">
            <v>93410.183971726045</v>
          </cell>
          <cell r="K312">
            <v>0</v>
          </cell>
          <cell r="L312">
            <v>0.51927749999999995</v>
          </cell>
          <cell r="M312">
            <v>0.51927749999999995</v>
          </cell>
          <cell r="N312">
            <v>0.51927749999999995</v>
          </cell>
          <cell r="O312">
            <v>0.51927749999999995</v>
          </cell>
          <cell r="P312">
            <v>48866.089859999985</v>
          </cell>
          <cell r="Q312">
            <v>0</v>
          </cell>
          <cell r="R312">
            <v>48866.089859999985</v>
          </cell>
          <cell r="S312">
            <v>48505.806807377965</v>
          </cell>
          <cell r="T312">
            <v>48866.089859999985</v>
          </cell>
          <cell r="U312">
            <v>48505.806807377965</v>
          </cell>
          <cell r="V312">
            <v>48866.089859999985</v>
          </cell>
          <cell r="W312">
            <v>48505.806807377965</v>
          </cell>
          <cell r="X312">
            <v>2.0771099999999998</v>
          </cell>
          <cell r="Z312">
            <v>0.51927749999999995</v>
          </cell>
          <cell r="AA312">
            <v>0.51927749999999995</v>
          </cell>
          <cell r="AB312">
            <v>0.51927749999999995</v>
          </cell>
          <cell r="AC312">
            <v>0.51927749999999995</v>
          </cell>
        </row>
        <row r="313">
          <cell r="A313" t="str">
            <v xml:space="preserve"> </v>
          </cell>
          <cell r="B313">
            <v>0</v>
          </cell>
          <cell r="C313" t="str">
            <v>TOTAL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 t="e">
            <v>#N/A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800915.5668599999</v>
          </cell>
          <cell r="Q313">
            <v>0</v>
          </cell>
          <cell r="R313">
            <v>800915.5668599999</v>
          </cell>
          <cell r="S313">
            <v>411133.29660739657</v>
          </cell>
          <cell r="T313" t="e">
            <v>#N/A</v>
          </cell>
          <cell r="U313">
            <v>412870.1422156209</v>
          </cell>
          <cell r="V313" t="e">
            <v>#N/A</v>
          </cell>
          <cell r="W313">
            <v>426181.09343159187</v>
          </cell>
        </row>
        <row r="314">
          <cell r="H314" t="e">
            <v>#N/A</v>
          </cell>
          <cell r="I314">
            <v>0</v>
          </cell>
          <cell r="J314">
            <v>0</v>
          </cell>
          <cell r="K314">
            <v>0</v>
          </cell>
          <cell r="L314">
            <v>1</v>
          </cell>
          <cell r="M314">
            <v>1</v>
          </cell>
          <cell r="N314">
            <v>1</v>
          </cell>
          <cell r="O314">
            <v>1</v>
          </cell>
          <cell r="P314" t="e">
            <v>#N/A</v>
          </cell>
          <cell r="Q314">
            <v>0</v>
          </cell>
          <cell r="R314" t="e">
            <v>#N/A</v>
          </cell>
          <cell r="S314">
            <v>0</v>
          </cell>
          <cell r="T314" t="e">
            <v>#N/A</v>
          </cell>
          <cell r="U314">
            <v>0</v>
          </cell>
          <cell r="V314" t="e">
            <v>#N/A</v>
          </cell>
          <cell r="W314">
            <v>0</v>
          </cell>
          <cell r="X314">
            <v>4</v>
          </cell>
          <cell r="Z314">
            <v>1</v>
          </cell>
          <cell r="AA314">
            <v>1</v>
          </cell>
          <cell r="AB314">
            <v>1</v>
          </cell>
          <cell r="AC314">
            <v>1</v>
          </cell>
        </row>
        <row r="315">
          <cell r="A315">
            <v>1</v>
          </cell>
          <cell r="B315" t="str">
            <v>A4-1</v>
          </cell>
          <cell r="C315" t="str">
            <v>Returnable Rack 2B</v>
          </cell>
          <cell r="D315" t="str">
            <v>T2B</v>
          </cell>
          <cell r="E315">
            <v>2250</v>
          </cell>
          <cell r="F315">
            <v>1470</v>
          </cell>
          <cell r="G315">
            <v>1460</v>
          </cell>
          <cell r="H315">
            <v>251035.35929999995</v>
          </cell>
          <cell r="I315" t="str">
            <v>/pcs</v>
          </cell>
          <cell r="J315">
            <v>338638</v>
          </cell>
          <cell r="K315">
            <v>0</v>
          </cell>
          <cell r="L315">
            <v>1</v>
          </cell>
          <cell r="M315">
            <v>1</v>
          </cell>
          <cell r="N315">
            <v>1</v>
          </cell>
          <cell r="O315">
            <v>1</v>
          </cell>
          <cell r="P315">
            <v>251035.35929999995</v>
          </cell>
          <cell r="Q315">
            <v>0</v>
          </cell>
          <cell r="R315">
            <v>251035.35929999995</v>
          </cell>
          <cell r="S315">
            <v>338638</v>
          </cell>
          <cell r="T315">
            <v>251035.35929999995</v>
          </cell>
          <cell r="U315">
            <v>338638</v>
          </cell>
          <cell r="V315">
            <v>251035.35929999995</v>
          </cell>
          <cell r="W315">
            <v>338638</v>
          </cell>
          <cell r="X315">
            <v>4</v>
          </cell>
          <cell r="Z315">
            <v>1</v>
          </cell>
          <cell r="AA315">
            <v>1</v>
          </cell>
          <cell r="AB315">
            <v>1</v>
          </cell>
          <cell r="AC315">
            <v>1</v>
          </cell>
        </row>
        <row r="316">
          <cell r="A316">
            <v>2</v>
          </cell>
          <cell r="B316" t="str">
            <v>A4-1</v>
          </cell>
          <cell r="C316" t="str">
            <v xml:space="preserve">Wooden Inner </v>
          </cell>
          <cell r="D316" t="str">
            <v>A4-1</v>
          </cell>
          <cell r="E316">
            <v>0</v>
          </cell>
          <cell r="F316">
            <v>0</v>
          </cell>
          <cell r="G316">
            <v>0</v>
          </cell>
          <cell r="H316">
            <v>373579.94070000004</v>
          </cell>
          <cell r="I316">
            <v>0</v>
          </cell>
          <cell r="J316">
            <v>0</v>
          </cell>
          <cell r="K316">
            <v>0</v>
          </cell>
          <cell r="L316">
            <v>1</v>
          </cell>
          <cell r="M316">
            <v>1</v>
          </cell>
          <cell r="N316">
            <v>1</v>
          </cell>
          <cell r="O316">
            <v>1</v>
          </cell>
          <cell r="P316">
            <v>373579.94070000004</v>
          </cell>
          <cell r="Q316">
            <v>0</v>
          </cell>
          <cell r="R316">
            <v>373579.94070000004</v>
          </cell>
          <cell r="S316">
            <v>0</v>
          </cell>
          <cell r="T316">
            <v>373579.94070000004</v>
          </cell>
          <cell r="U316">
            <v>0</v>
          </cell>
          <cell r="V316">
            <v>373579.94070000004</v>
          </cell>
          <cell r="W316">
            <v>0</v>
          </cell>
          <cell r="X316">
            <v>4</v>
          </cell>
        </row>
        <row r="317">
          <cell r="A317">
            <v>3</v>
          </cell>
          <cell r="B317" t="str">
            <v>A4-1</v>
          </cell>
          <cell r="C317" t="str">
            <v>Carton Sheet</v>
          </cell>
          <cell r="D317" t="str">
            <v>2J</v>
          </cell>
          <cell r="E317">
            <v>1400</v>
          </cell>
          <cell r="F317">
            <v>1100</v>
          </cell>
          <cell r="G317">
            <v>0</v>
          </cell>
          <cell r="H317">
            <v>0</v>
          </cell>
          <cell r="I317">
            <v>0</v>
          </cell>
          <cell r="J317">
            <v>6655.4756079854806</v>
          </cell>
          <cell r="K317">
            <v>0</v>
          </cell>
          <cell r="L317">
            <v>2</v>
          </cell>
          <cell r="M317">
            <v>2</v>
          </cell>
          <cell r="N317">
            <v>2</v>
          </cell>
          <cell r="O317">
            <v>2</v>
          </cell>
          <cell r="P317">
            <v>0</v>
          </cell>
          <cell r="Q317">
            <v>0</v>
          </cell>
          <cell r="R317">
            <v>0</v>
          </cell>
          <cell r="S317">
            <v>13310.951215970961</v>
          </cell>
          <cell r="T317">
            <v>0</v>
          </cell>
          <cell r="U317">
            <v>13310.951215970961</v>
          </cell>
          <cell r="V317">
            <v>0</v>
          </cell>
          <cell r="W317">
            <v>13310.951215970961</v>
          </cell>
          <cell r="Z317">
            <v>2</v>
          </cell>
          <cell r="AA317">
            <v>2</v>
          </cell>
          <cell r="AB317">
            <v>2</v>
          </cell>
          <cell r="AC317">
            <v>2</v>
          </cell>
        </row>
        <row r="318">
          <cell r="A318">
            <v>4</v>
          </cell>
          <cell r="B318" t="str">
            <v>A4-1</v>
          </cell>
          <cell r="C318" t="str">
            <v xml:space="preserve">Steples </v>
          </cell>
          <cell r="D318" t="str">
            <v>N13</v>
          </cell>
          <cell r="E318">
            <v>0</v>
          </cell>
          <cell r="F318">
            <v>0</v>
          </cell>
          <cell r="G318">
            <v>0</v>
          </cell>
          <cell r="H318">
            <v>47.051999999999992</v>
          </cell>
          <cell r="I318" t="str">
            <v>/pcs</v>
          </cell>
          <cell r="J318">
            <v>46.705091985863021</v>
          </cell>
          <cell r="K318">
            <v>0</v>
          </cell>
          <cell r="L318">
            <v>40</v>
          </cell>
          <cell r="M318">
            <v>40</v>
          </cell>
          <cell r="N318">
            <v>40</v>
          </cell>
          <cell r="O318">
            <v>40</v>
          </cell>
          <cell r="P318">
            <v>1882.08</v>
          </cell>
          <cell r="Q318">
            <v>0</v>
          </cell>
          <cell r="R318">
            <v>1882.08</v>
          </cell>
          <cell r="S318">
            <v>1868.2036794345208</v>
          </cell>
          <cell r="T318">
            <v>1882.08</v>
          </cell>
          <cell r="U318">
            <v>1868.2036794345208</v>
          </cell>
          <cell r="V318">
            <v>1882.08</v>
          </cell>
          <cell r="W318">
            <v>1868.2036794345208</v>
          </cell>
          <cell r="X318">
            <v>160</v>
          </cell>
          <cell r="Z318">
            <v>40</v>
          </cell>
          <cell r="AA318">
            <v>40</v>
          </cell>
          <cell r="AB318">
            <v>40</v>
          </cell>
          <cell r="AC318">
            <v>40</v>
          </cell>
        </row>
        <row r="319">
          <cell r="A319">
            <v>6</v>
          </cell>
          <cell r="B319" t="str">
            <v>A6</v>
          </cell>
          <cell r="C319" t="str">
            <v>Wire (dia 1,6 mm)</v>
          </cell>
          <cell r="D319" t="str">
            <v>6E</v>
          </cell>
          <cell r="E319">
            <v>300</v>
          </cell>
          <cell r="F319">
            <v>0</v>
          </cell>
          <cell r="G319">
            <v>0</v>
          </cell>
          <cell r="H319">
            <v>176.44499999999999</v>
          </cell>
          <cell r="I319" t="str">
            <v>/pcs</v>
          </cell>
          <cell r="J319">
            <v>32.10975074028083</v>
          </cell>
          <cell r="K319">
            <v>0</v>
          </cell>
          <cell r="L319">
            <v>1</v>
          </cell>
          <cell r="M319">
            <v>1</v>
          </cell>
          <cell r="N319">
            <v>1</v>
          </cell>
          <cell r="O319">
            <v>1</v>
          </cell>
          <cell r="P319">
            <v>3528.9</v>
          </cell>
          <cell r="Q319">
            <v>0</v>
          </cell>
          <cell r="R319">
            <v>3528.9</v>
          </cell>
          <cell r="S319">
            <v>32.10975074028083</v>
          </cell>
          <cell r="T319">
            <v>3528.9</v>
          </cell>
          <cell r="U319">
            <v>32.10975074028083</v>
          </cell>
          <cell r="V319">
            <v>3528.9</v>
          </cell>
          <cell r="W319">
            <v>32.10975074028083</v>
          </cell>
          <cell r="X319">
            <v>4</v>
          </cell>
          <cell r="Z319">
            <v>1</v>
          </cell>
          <cell r="AA319">
            <v>1</v>
          </cell>
          <cell r="AB319">
            <v>1</v>
          </cell>
          <cell r="AC319">
            <v>1</v>
          </cell>
        </row>
        <row r="320">
          <cell r="A320">
            <v>5</v>
          </cell>
          <cell r="B320" t="str">
            <v>A4-1</v>
          </cell>
          <cell r="C320" t="str">
            <v xml:space="preserve">Nailer </v>
          </cell>
          <cell r="D320" t="str">
            <v>BK50</v>
          </cell>
          <cell r="E320">
            <v>0</v>
          </cell>
          <cell r="F320">
            <v>0</v>
          </cell>
          <cell r="G320">
            <v>0</v>
          </cell>
          <cell r="H320">
            <v>65.872799999999998</v>
          </cell>
          <cell r="I320" t="str">
            <v>/pcs</v>
          </cell>
          <cell r="J320">
            <v>65.387128780208229</v>
          </cell>
          <cell r="K320">
            <v>0</v>
          </cell>
          <cell r="L320">
            <v>80</v>
          </cell>
          <cell r="M320">
            <v>80</v>
          </cell>
          <cell r="N320">
            <v>80</v>
          </cell>
          <cell r="O320">
            <v>80</v>
          </cell>
          <cell r="P320">
            <v>5269.8239999999996</v>
          </cell>
          <cell r="Q320">
            <v>0</v>
          </cell>
          <cell r="R320">
            <v>5269.8239999999996</v>
          </cell>
          <cell r="S320">
            <v>5230.9703024166583</v>
          </cell>
          <cell r="T320">
            <v>5269.8239999999996</v>
          </cell>
          <cell r="U320">
            <v>5230.9703024166583</v>
          </cell>
          <cell r="V320">
            <v>5269.8239999999996</v>
          </cell>
          <cell r="W320">
            <v>5230.9703024166583</v>
          </cell>
          <cell r="X320">
            <v>320</v>
          </cell>
          <cell r="Z320">
            <v>80</v>
          </cell>
          <cell r="AA320">
            <v>80</v>
          </cell>
          <cell r="AB320">
            <v>80</v>
          </cell>
          <cell r="AC320">
            <v>80</v>
          </cell>
        </row>
        <row r="321">
          <cell r="A321">
            <v>6</v>
          </cell>
          <cell r="B321" t="str">
            <v>A4-1</v>
          </cell>
          <cell r="C321" t="str">
            <v>Indirect Material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 t="e">
            <v>#N/A</v>
          </cell>
          <cell r="I321">
            <v>0</v>
          </cell>
          <cell r="J321" t="e">
            <v>#N/A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8668.2959999999985</v>
          </cell>
          <cell r="Q321">
            <v>0</v>
          </cell>
          <cell r="R321">
            <v>8668.2959999999985</v>
          </cell>
          <cell r="S321">
            <v>8241.8777709427814</v>
          </cell>
          <cell r="T321">
            <v>8668.2959999999985</v>
          </cell>
          <cell r="U321">
            <v>8241.8777709427814</v>
          </cell>
          <cell r="V321">
            <v>8668.2959999999985</v>
          </cell>
          <cell r="W321">
            <v>8241.8777709427814</v>
          </cell>
          <cell r="X321">
            <v>0</v>
          </cell>
        </row>
        <row r="322">
          <cell r="A322">
            <v>7</v>
          </cell>
          <cell r="B322" t="str">
            <v>A4-1</v>
          </cell>
          <cell r="C322" t="str">
            <v>Foam Urethan</v>
          </cell>
          <cell r="D322" t="str">
            <v>2/3H</v>
          </cell>
          <cell r="E322">
            <v>2250</v>
          </cell>
          <cell r="F322">
            <v>1470</v>
          </cell>
          <cell r="G322">
            <v>1460</v>
          </cell>
          <cell r="H322">
            <v>154330</v>
          </cell>
          <cell r="I322" t="str">
            <v>/set</v>
          </cell>
          <cell r="J322" t="e">
            <v>#N/A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 t="e">
            <v>#N/A</v>
          </cell>
          <cell r="T322">
            <v>0</v>
          </cell>
          <cell r="U322" t="e">
            <v>#N/A</v>
          </cell>
          <cell r="V322">
            <v>0</v>
          </cell>
          <cell r="W322" t="e">
            <v>#N/A</v>
          </cell>
          <cell r="X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</row>
        <row r="323">
          <cell r="A323">
            <v>8</v>
          </cell>
          <cell r="B323" t="str">
            <v>A4-1</v>
          </cell>
          <cell r="C323" t="str">
            <v>Antirust Oil, Nucle Oil 103 ST5</v>
          </cell>
          <cell r="D323" t="str">
            <v>ST3</v>
          </cell>
          <cell r="E323">
            <v>2250</v>
          </cell>
          <cell r="F323">
            <v>1470</v>
          </cell>
          <cell r="G323">
            <v>1460</v>
          </cell>
          <cell r="H323">
            <v>94104</v>
          </cell>
          <cell r="I323" t="str">
            <v>/liter</v>
          </cell>
          <cell r="J323">
            <v>93410.183971726045</v>
          </cell>
          <cell r="K323">
            <v>0</v>
          </cell>
          <cell r="L323">
            <v>0.48289500000000002</v>
          </cell>
          <cell r="M323">
            <v>0.48289500000000002</v>
          </cell>
          <cell r="N323">
            <v>0.48289500000000002</v>
          </cell>
          <cell r="O323">
            <v>0.48289500000000002</v>
          </cell>
          <cell r="P323">
            <v>45442.351079999993</v>
          </cell>
          <cell r="Q323">
            <v>0</v>
          </cell>
          <cell r="R323">
            <v>45442.351079999993</v>
          </cell>
          <cell r="S323">
            <v>45107.310789026647</v>
          </cell>
          <cell r="T323">
            <v>45442.351079999993</v>
          </cell>
          <cell r="U323">
            <v>45107.310789026647</v>
          </cell>
          <cell r="V323">
            <v>45442.351079999993</v>
          </cell>
          <cell r="W323">
            <v>45107.310789026647</v>
          </cell>
          <cell r="X323">
            <v>1.9315800000000001</v>
          </cell>
          <cell r="Z323">
            <v>0.48289500000000002</v>
          </cell>
          <cell r="AA323">
            <v>0.48289500000000002</v>
          </cell>
          <cell r="AB323">
            <v>0.48289500000000002</v>
          </cell>
          <cell r="AC323">
            <v>0.48289500000000002</v>
          </cell>
        </row>
        <row r="324">
          <cell r="A324" t="str">
            <v xml:space="preserve"> </v>
          </cell>
          <cell r="B324">
            <v>0</v>
          </cell>
          <cell r="C324" t="str">
            <v>TOTAL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 t="e">
            <v>#N/A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689618.48508000001</v>
          </cell>
          <cell r="Q324">
            <v>0</v>
          </cell>
          <cell r="R324">
            <v>689618.48508000001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</row>
        <row r="325">
          <cell r="H325" t="e">
            <v>#N/A</v>
          </cell>
          <cell r="I325">
            <v>0</v>
          </cell>
          <cell r="J325">
            <v>0</v>
          </cell>
          <cell r="K325">
            <v>0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 t="e">
            <v>#N/A</v>
          </cell>
          <cell r="Q325">
            <v>0</v>
          </cell>
          <cell r="R325" t="e">
            <v>#N/A</v>
          </cell>
          <cell r="S325">
            <v>0</v>
          </cell>
          <cell r="T325" t="e">
            <v>#N/A</v>
          </cell>
          <cell r="U325">
            <v>0</v>
          </cell>
          <cell r="V325" t="e">
            <v>#N/A</v>
          </cell>
          <cell r="W325">
            <v>0</v>
          </cell>
          <cell r="X325">
            <v>4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</row>
        <row r="326">
          <cell r="A326">
            <v>1</v>
          </cell>
          <cell r="B326" t="str">
            <v>A4-2</v>
          </cell>
          <cell r="C326" t="str">
            <v>Returnable Rack 2B</v>
          </cell>
          <cell r="D326" t="str">
            <v>T2B</v>
          </cell>
          <cell r="E326">
            <v>2250</v>
          </cell>
          <cell r="F326">
            <v>1470</v>
          </cell>
          <cell r="G326">
            <v>1460</v>
          </cell>
          <cell r="H326">
            <v>251035.35929999995</v>
          </cell>
          <cell r="I326" t="str">
            <v>/pcs</v>
          </cell>
          <cell r="J326">
            <v>338638</v>
          </cell>
          <cell r="K326">
            <v>0</v>
          </cell>
          <cell r="L326">
            <v>1</v>
          </cell>
          <cell r="M326">
            <v>1</v>
          </cell>
          <cell r="N326">
            <v>1</v>
          </cell>
          <cell r="O326">
            <v>1</v>
          </cell>
          <cell r="P326">
            <v>251035.35929999995</v>
          </cell>
          <cell r="Q326">
            <v>0</v>
          </cell>
          <cell r="R326">
            <v>251035.35929999995</v>
          </cell>
          <cell r="S326">
            <v>338638</v>
          </cell>
          <cell r="T326">
            <v>251035.35929999995</v>
          </cell>
          <cell r="U326">
            <v>338638</v>
          </cell>
          <cell r="V326">
            <v>251035.35929999995</v>
          </cell>
          <cell r="W326">
            <v>338638</v>
          </cell>
          <cell r="X326">
            <v>4</v>
          </cell>
          <cell r="Z326">
            <v>1</v>
          </cell>
          <cell r="AA326">
            <v>1</v>
          </cell>
          <cell r="AB326">
            <v>1</v>
          </cell>
          <cell r="AC326">
            <v>1</v>
          </cell>
        </row>
        <row r="327">
          <cell r="A327">
            <v>2</v>
          </cell>
          <cell r="B327" t="str">
            <v>A4-2</v>
          </cell>
          <cell r="C327" t="str">
            <v>Wooden Inner</v>
          </cell>
          <cell r="D327" t="str">
            <v>A4-2</v>
          </cell>
          <cell r="E327">
            <v>0</v>
          </cell>
          <cell r="F327">
            <v>0</v>
          </cell>
          <cell r="G327">
            <v>0</v>
          </cell>
          <cell r="H327">
            <v>373579.94070000004</v>
          </cell>
          <cell r="I327">
            <v>0</v>
          </cell>
          <cell r="J327">
            <v>0</v>
          </cell>
          <cell r="K327">
            <v>0</v>
          </cell>
          <cell r="L327">
            <v>1</v>
          </cell>
          <cell r="M327">
            <v>1</v>
          </cell>
          <cell r="N327">
            <v>1</v>
          </cell>
          <cell r="O327">
            <v>1</v>
          </cell>
          <cell r="P327">
            <v>373579.94070000004</v>
          </cell>
          <cell r="Q327">
            <v>0</v>
          </cell>
          <cell r="R327">
            <v>373579.94070000004</v>
          </cell>
          <cell r="S327">
            <v>0</v>
          </cell>
          <cell r="T327">
            <v>373579.94070000004</v>
          </cell>
          <cell r="U327">
            <v>0</v>
          </cell>
          <cell r="V327">
            <v>373579.94070000004</v>
          </cell>
          <cell r="W327">
            <v>0</v>
          </cell>
        </row>
        <row r="328">
          <cell r="A328">
            <v>3</v>
          </cell>
          <cell r="B328" t="str">
            <v>A4-2</v>
          </cell>
          <cell r="C328" t="str">
            <v>Carton Sheet</v>
          </cell>
          <cell r="D328" t="str">
            <v>2J</v>
          </cell>
          <cell r="E328">
            <v>1400</v>
          </cell>
          <cell r="F328">
            <v>1100</v>
          </cell>
          <cell r="G328">
            <v>0</v>
          </cell>
          <cell r="H328">
            <v>0</v>
          </cell>
          <cell r="I328">
            <v>0</v>
          </cell>
          <cell r="J328">
            <v>6655.4756079854806</v>
          </cell>
          <cell r="K328">
            <v>0</v>
          </cell>
          <cell r="L328">
            <v>2</v>
          </cell>
          <cell r="M328">
            <v>2</v>
          </cell>
          <cell r="N328">
            <v>2</v>
          </cell>
          <cell r="O328">
            <v>2</v>
          </cell>
          <cell r="P328">
            <v>0</v>
          </cell>
          <cell r="Q328">
            <v>0</v>
          </cell>
          <cell r="R328">
            <v>0</v>
          </cell>
          <cell r="S328">
            <v>13310.951215970961</v>
          </cell>
          <cell r="T328">
            <v>0</v>
          </cell>
          <cell r="U328">
            <v>13310.951215970961</v>
          </cell>
          <cell r="V328">
            <v>0</v>
          </cell>
          <cell r="W328">
            <v>13310.951215970961</v>
          </cell>
          <cell r="Z328">
            <v>2</v>
          </cell>
          <cell r="AA328">
            <v>2</v>
          </cell>
          <cell r="AB328">
            <v>2</v>
          </cell>
          <cell r="AC328">
            <v>2</v>
          </cell>
        </row>
        <row r="329">
          <cell r="A329">
            <v>4</v>
          </cell>
          <cell r="B329" t="str">
            <v>A4-2</v>
          </cell>
          <cell r="C329" t="str">
            <v xml:space="preserve">Steples </v>
          </cell>
          <cell r="D329" t="str">
            <v>N13</v>
          </cell>
          <cell r="E329">
            <v>0</v>
          </cell>
          <cell r="F329">
            <v>0</v>
          </cell>
          <cell r="G329">
            <v>0</v>
          </cell>
          <cell r="H329">
            <v>47.051999999999992</v>
          </cell>
          <cell r="I329" t="str">
            <v>/pcs</v>
          </cell>
          <cell r="J329">
            <v>46.705091985863021</v>
          </cell>
          <cell r="K329">
            <v>0</v>
          </cell>
          <cell r="L329">
            <v>40</v>
          </cell>
          <cell r="M329">
            <v>40</v>
          </cell>
          <cell r="N329">
            <v>40</v>
          </cell>
          <cell r="O329">
            <v>40</v>
          </cell>
          <cell r="P329">
            <v>1882.08</v>
          </cell>
          <cell r="Q329">
            <v>0</v>
          </cell>
          <cell r="R329">
            <v>1882.08</v>
          </cell>
          <cell r="S329">
            <v>1868.2036794345208</v>
          </cell>
          <cell r="T329">
            <v>1882.08</v>
          </cell>
          <cell r="U329">
            <v>1868.2036794345208</v>
          </cell>
          <cell r="V329">
            <v>1882.08</v>
          </cell>
          <cell r="W329">
            <v>1868.2036794345208</v>
          </cell>
          <cell r="X329">
            <v>160</v>
          </cell>
          <cell r="Z329">
            <v>40</v>
          </cell>
          <cell r="AA329">
            <v>40</v>
          </cell>
          <cell r="AB329">
            <v>40</v>
          </cell>
          <cell r="AC329">
            <v>40</v>
          </cell>
        </row>
        <row r="330">
          <cell r="A330">
            <v>6</v>
          </cell>
          <cell r="B330" t="str">
            <v>A6</v>
          </cell>
          <cell r="C330" t="str">
            <v>Wire (dia 1,6 mm)</v>
          </cell>
          <cell r="D330" t="str">
            <v>6E</v>
          </cell>
          <cell r="E330">
            <v>300</v>
          </cell>
          <cell r="F330">
            <v>0</v>
          </cell>
          <cell r="G330">
            <v>0</v>
          </cell>
          <cell r="H330">
            <v>176.44499999999999</v>
          </cell>
          <cell r="I330" t="str">
            <v>/pcs</v>
          </cell>
          <cell r="J330">
            <v>32.10975074028083</v>
          </cell>
          <cell r="K330">
            <v>0</v>
          </cell>
          <cell r="L330">
            <v>1</v>
          </cell>
          <cell r="M330">
            <v>1</v>
          </cell>
          <cell r="N330">
            <v>1</v>
          </cell>
          <cell r="O330">
            <v>1</v>
          </cell>
          <cell r="P330">
            <v>3528.9</v>
          </cell>
          <cell r="Q330">
            <v>0</v>
          </cell>
          <cell r="R330">
            <v>3528.9</v>
          </cell>
          <cell r="S330">
            <v>32.10975074028083</v>
          </cell>
          <cell r="T330">
            <v>3528.9</v>
          </cell>
          <cell r="U330">
            <v>32.10975074028083</v>
          </cell>
          <cell r="V330">
            <v>3528.9</v>
          </cell>
          <cell r="W330">
            <v>32.10975074028083</v>
          </cell>
          <cell r="X330">
            <v>4</v>
          </cell>
          <cell r="Z330">
            <v>1</v>
          </cell>
          <cell r="AA330">
            <v>1</v>
          </cell>
          <cell r="AB330">
            <v>1</v>
          </cell>
          <cell r="AC330">
            <v>1</v>
          </cell>
        </row>
        <row r="331">
          <cell r="A331">
            <v>5</v>
          </cell>
          <cell r="B331" t="str">
            <v>A4-2</v>
          </cell>
          <cell r="C331" t="str">
            <v xml:space="preserve">Nailer </v>
          </cell>
          <cell r="D331" t="str">
            <v>BK50</v>
          </cell>
          <cell r="E331">
            <v>0</v>
          </cell>
          <cell r="F331">
            <v>0</v>
          </cell>
          <cell r="G331">
            <v>0</v>
          </cell>
          <cell r="H331">
            <v>65.872799999999998</v>
          </cell>
          <cell r="I331" t="str">
            <v>/pcs</v>
          </cell>
          <cell r="J331">
            <v>65.387128780208229</v>
          </cell>
          <cell r="K331">
            <v>0</v>
          </cell>
          <cell r="L331">
            <v>80</v>
          </cell>
          <cell r="M331">
            <v>80</v>
          </cell>
          <cell r="N331">
            <v>80</v>
          </cell>
          <cell r="O331">
            <v>80</v>
          </cell>
          <cell r="P331">
            <v>5269.8239999999996</v>
          </cell>
          <cell r="Q331">
            <v>0</v>
          </cell>
          <cell r="R331">
            <v>5269.8239999999996</v>
          </cell>
          <cell r="S331">
            <v>5230.9703024166583</v>
          </cell>
          <cell r="T331">
            <v>5269.8239999999996</v>
          </cell>
          <cell r="U331">
            <v>5230.9703024166583</v>
          </cell>
          <cell r="V331">
            <v>5269.8239999999996</v>
          </cell>
          <cell r="W331">
            <v>5230.9703024166583</v>
          </cell>
          <cell r="X331">
            <v>320</v>
          </cell>
          <cell r="Z331">
            <v>80</v>
          </cell>
          <cell r="AA331">
            <v>80</v>
          </cell>
          <cell r="AB331">
            <v>80</v>
          </cell>
          <cell r="AC331">
            <v>80</v>
          </cell>
        </row>
        <row r="332">
          <cell r="A332">
            <v>6</v>
          </cell>
          <cell r="B332" t="str">
            <v>A4-2</v>
          </cell>
          <cell r="C332" t="str">
            <v>Indirect Material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 t="e">
            <v>#N/A</v>
          </cell>
          <cell r="I332">
            <v>0</v>
          </cell>
          <cell r="J332" t="e">
            <v>#N/A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8668.2959999999985</v>
          </cell>
          <cell r="Q332">
            <v>0</v>
          </cell>
          <cell r="R332">
            <v>8668.2959999999985</v>
          </cell>
          <cell r="S332">
            <v>8241.8777709427814</v>
          </cell>
          <cell r="T332">
            <v>8668.2959999999985</v>
          </cell>
          <cell r="U332">
            <v>8241.8777709427814</v>
          </cell>
          <cell r="V332">
            <v>8668.2959999999985</v>
          </cell>
          <cell r="W332">
            <v>8241.8777709427814</v>
          </cell>
          <cell r="X332">
            <v>0</v>
          </cell>
        </row>
        <row r="333">
          <cell r="A333">
            <v>7</v>
          </cell>
          <cell r="B333" t="str">
            <v>A4-2</v>
          </cell>
          <cell r="C333" t="str">
            <v>Foam Urethan</v>
          </cell>
          <cell r="D333" t="str">
            <v>2/3H</v>
          </cell>
          <cell r="E333">
            <v>2250</v>
          </cell>
          <cell r="F333">
            <v>1470</v>
          </cell>
          <cell r="G333">
            <v>1460</v>
          </cell>
          <cell r="H333">
            <v>154330</v>
          </cell>
          <cell r="I333" t="str">
            <v>/set</v>
          </cell>
          <cell r="J333" t="e">
            <v>#N/A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 t="e">
            <v>#N/A</v>
          </cell>
          <cell r="T333">
            <v>0</v>
          </cell>
          <cell r="U333" t="e">
            <v>#N/A</v>
          </cell>
          <cell r="V333">
            <v>0</v>
          </cell>
          <cell r="W333" t="e">
            <v>#N/A</v>
          </cell>
          <cell r="X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</row>
        <row r="334">
          <cell r="A334">
            <v>8</v>
          </cell>
          <cell r="B334" t="str">
            <v>A4-2</v>
          </cell>
          <cell r="C334" t="str">
            <v>Antirust Oil, Nucle Oil 103 ST5</v>
          </cell>
          <cell r="D334" t="str">
            <v>ST3</v>
          </cell>
          <cell r="E334">
            <v>2250</v>
          </cell>
          <cell r="F334">
            <v>1470</v>
          </cell>
          <cell r="G334">
            <v>1460</v>
          </cell>
          <cell r="H334">
            <v>94104</v>
          </cell>
          <cell r="I334" t="str">
            <v>/liter</v>
          </cell>
          <cell r="J334">
            <v>93410.183971726045</v>
          </cell>
          <cell r="K334">
            <v>0</v>
          </cell>
          <cell r="L334">
            <v>0.48289500000000002</v>
          </cell>
          <cell r="M334">
            <v>0.48289500000000002</v>
          </cell>
          <cell r="N334">
            <v>0.48289500000000002</v>
          </cell>
          <cell r="O334">
            <v>0.48289500000000002</v>
          </cell>
          <cell r="P334">
            <v>45442.351079999993</v>
          </cell>
          <cell r="Q334">
            <v>0</v>
          </cell>
          <cell r="R334">
            <v>45442.351079999993</v>
          </cell>
          <cell r="S334">
            <v>45107.310789026647</v>
          </cell>
          <cell r="T334">
            <v>45442.351079999993</v>
          </cell>
          <cell r="U334">
            <v>45107.310789026647</v>
          </cell>
          <cell r="V334">
            <v>45442.351079999993</v>
          </cell>
          <cell r="W334">
            <v>45107.310789026647</v>
          </cell>
          <cell r="X334">
            <v>1.9315800000000001</v>
          </cell>
          <cell r="Z334">
            <v>0.48289500000000002</v>
          </cell>
          <cell r="AA334">
            <v>0.48289500000000002</v>
          </cell>
          <cell r="AB334">
            <v>0.48289500000000002</v>
          </cell>
          <cell r="AC334">
            <v>0.48289500000000002</v>
          </cell>
        </row>
        <row r="335">
          <cell r="A335" t="str">
            <v xml:space="preserve"> </v>
          </cell>
          <cell r="B335">
            <v>0</v>
          </cell>
          <cell r="C335" t="str">
            <v>TOTAL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 t="e">
            <v>#N/A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689618.48508000001</v>
          </cell>
          <cell r="Q335">
            <v>0</v>
          </cell>
          <cell r="R335">
            <v>689618.48508000001</v>
          </cell>
          <cell r="S335" t="e">
            <v>#N/A</v>
          </cell>
          <cell r="T335" t="e">
            <v>#N/A</v>
          </cell>
          <cell r="U335" t="e">
            <v>#N/A</v>
          </cell>
          <cell r="V335" t="e">
            <v>#N/A</v>
          </cell>
          <cell r="W335" t="e">
            <v>#N/A</v>
          </cell>
        </row>
        <row r="336">
          <cell r="H336" t="e">
            <v>#N/A</v>
          </cell>
          <cell r="I336">
            <v>0</v>
          </cell>
          <cell r="J336">
            <v>0</v>
          </cell>
          <cell r="K336">
            <v>0</v>
          </cell>
          <cell r="L336">
            <v>1</v>
          </cell>
          <cell r="M336">
            <v>1</v>
          </cell>
          <cell r="N336">
            <v>1</v>
          </cell>
          <cell r="O336">
            <v>1</v>
          </cell>
          <cell r="P336" t="e">
            <v>#N/A</v>
          </cell>
          <cell r="Q336">
            <v>0</v>
          </cell>
          <cell r="R336" t="e">
            <v>#N/A</v>
          </cell>
          <cell r="S336">
            <v>0</v>
          </cell>
          <cell r="T336" t="e">
            <v>#N/A</v>
          </cell>
          <cell r="U336">
            <v>0</v>
          </cell>
          <cell r="V336" t="e">
            <v>#N/A</v>
          </cell>
          <cell r="W336">
            <v>0</v>
          </cell>
          <cell r="X336">
            <v>4</v>
          </cell>
          <cell r="Z336">
            <v>1</v>
          </cell>
          <cell r="AA336">
            <v>1</v>
          </cell>
          <cell r="AB336">
            <v>1</v>
          </cell>
          <cell r="AC336">
            <v>1</v>
          </cell>
        </row>
        <row r="337">
          <cell r="A337">
            <v>1</v>
          </cell>
          <cell r="B337" t="str">
            <v>A9-1</v>
          </cell>
          <cell r="C337" t="str">
            <v>Wooden Module SPECIAL</v>
          </cell>
          <cell r="D337" t="str">
            <v>A9-1</v>
          </cell>
          <cell r="E337">
            <v>4300</v>
          </cell>
          <cell r="F337">
            <v>1050</v>
          </cell>
          <cell r="G337">
            <v>600</v>
          </cell>
          <cell r="H337">
            <v>757705.4108999999</v>
          </cell>
          <cell r="I337" t="str">
            <v>/pcs</v>
          </cell>
          <cell r="J337">
            <v>757705</v>
          </cell>
          <cell r="K337">
            <v>0</v>
          </cell>
          <cell r="L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757705.4108999999</v>
          </cell>
          <cell r="Q337">
            <v>0</v>
          </cell>
          <cell r="R337">
            <v>757705.4108999999</v>
          </cell>
          <cell r="S337">
            <v>757705</v>
          </cell>
          <cell r="T337">
            <v>757705.4108999999</v>
          </cell>
          <cell r="U337">
            <v>757705</v>
          </cell>
          <cell r="V337">
            <v>757705.4108999999</v>
          </cell>
          <cell r="W337">
            <v>757705</v>
          </cell>
          <cell r="X337">
            <v>4</v>
          </cell>
          <cell r="Z337">
            <v>1</v>
          </cell>
          <cell r="AA337">
            <v>1</v>
          </cell>
          <cell r="AB337">
            <v>1</v>
          </cell>
          <cell r="AC337">
            <v>1</v>
          </cell>
        </row>
        <row r="338">
          <cell r="A338">
            <v>2</v>
          </cell>
          <cell r="B338" t="str">
            <v>A9-1</v>
          </cell>
          <cell r="C338" t="str">
            <v>Wooden Module SPECIAL INNER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78643.8891</v>
          </cell>
          <cell r="I338">
            <v>0</v>
          </cell>
          <cell r="J338">
            <v>0</v>
          </cell>
          <cell r="K338">
            <v>0</v>
          </cell>
          <cell r="L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78643.8891</v>
          </cell>
          <cell r="Q338">
            <v>0</v>
          </cell>
          <cell r="R338">
            <v>78643.8891</v>
          </cell>
          <cell r="S338">
            <v>0</v>
          </cell>
          <cell r="T338">
            <v>78643.8891</v>
          </cell>
          <cell r="U338">
            <v>0</v>
          </cell>
          <cell r="V338">
            <v>78643.8891</v>
          </cell>
          <cell r="W338">
            <v>0</v>
          </cell>
        </row>
        <row r="339">
          <cell r="A339">
            <v>3</v>
          </cell>
          <cell r="B339" t="str">
            <v>A9-1</v>
          </cell>
          <cell r="C339" t="str">
            <v>Carton Sheet</v>
          </cell>
          <cell r="D339" t="str">
            <v>2J</v>
          </cell>
          <cell r="E339">
            <v>1400</v>
          </cell>
          <cell r="F339">
            <v>1100</v>
          </cell>
          <cell r="G339">
            <v>0</v>
          </cell>
          <cell r="H339">
            <v>0</v>
          </cell>
          <cell r="I339">
            <v>0</v>
          </cell>
          <cell r="J339">
            <v>6655.4756079854806</v>
          </cell>
          <cell r="K339">
            <v>0</v>
          </cell>
          <cell r="L339">
            <v>2</v>
          </cell>
          <cell r="M339">
            <v>2</v>
          </cell>
          <cell r="N339">
            <v>2</v>
          </cell>
          <cell r="O339">
            <v>2</v>
          </cell>
          <cell r="P339">
            <v>0</v>
          </cell>
          <cell r="Q339">
            <v>0</v>
          </cell>
          <cell r="R339">
            <v>0</v>
          </cell>
          <cell r="S339">
            <v>13310.951215970961</v>
          </cell>
          <cell r="T339">
            <v>0</v>
          </cell>
          <cell r="U339">
            <v>13310.951215970961</v>
          </cell>
          <cell r="V339">
            <v>0</v>
          </cell>
          <cell r="W339">
            <v>13310.951215970961</v>
          </cell>
          <cell r="Z339">
            <v>2</v>
          </cell>
          <cell r="AA339">
            <v>2</v>
          </cell>
          <cell r="AB339">
            <v>2</v>
          </cell>
          <cell r="AC339">
            <v>2</v>
          </cell>
        </row>
        <row r="340">
          <cell r="A340">
            <v>4</v>
          </cell>
          <cell r="B340" t="str">
            <v>A9-1</v>
          </cell>
          <cell r="C340" t="str">
            <v>Wire (dia 1,6 mm)</v>
          </cell>
          <cell r="D340" t="str">
            <v>6B</v>
          </cell>
          <cell r="E340">
            <v>750</v>
          </cell>
          <cell r="F340">
            <v>0</v>
          </cell>
          <cell r="G340">
            <v>0</v>
          </cell>
          <cell r="H340">
            <v>176.44499999999999</v>
          </cell>
          <cell r="I340" t="str">
            <v>/pcs</v>
          </cell>
          <cell r="J340">
            <v>175.14409494698634</v>
          </cell>
          <cell r="K340">
            <v>0</v>
          </cell>
          <cell r="L340">
            <v>1</v>
          </cell>
          <cell r="M340">
            <v>1</v>
          </cell>
          <cell r="N340">
            <v>1</v>
          </cell>
          <cell r="O340">
            <v>1</v>
          </cell>
          <cell r="P340">
            <v>352.89</v>
          </cell>
          <cell r="Q340">
            <v>0</v>
          </cell>
          <cell r="R340">
            <v>352.89</v>
          </cell>
          <cell r="S340">
            <v>175.14409494698634</v>
          </cell>
          <cell r="T340">
            <v>352.89</v>
          </cell>
          <cell r="U340">
            <v>175.14409494698634</v>
          </cell>
          <cell r="V340">
            <v>352.89</v>
          </cell>
          <cell r="W340">
            <v>175.14409494698634</v>
          </cell>
          <cell r="X340">
            <v>4</v>
          </cell>
          <cell r="Z340">
            <v>1</v>
          </cell>
          <cell r="AA340">
            <v>1</v>
          </cell>
          <cell r="AB340">
            <v>1</v>
          </cell>
          <cell r="AC340">
            <v>1</v>
          </cell>
        </row>
        <row r="341">
          <cell r="A341">
            <v>5</v>
          </cell>
          <cell r="B341" t="str">
            <v>A9-1</v>
          </cell>
          <cell r="C341" t="str">
            <v>Wire (dia 1,6 mm)</v>
          </cell>
          <cell r="D341" t="str">
            <v>6A</v>
          </cell>
          <cell r="E341">
            <v>900</v>
          </cell>
          <cell r="F341">
            <v>0</v>
          </cell>
          <cell r="G341">
            <v>0</v>
          </cell>
          <cell r="H341">
            <v>205.85249999999999</v>
          </cell>
          <cell r="I341" t="str">
            <v>/pcs</v>
          </cell>
          <cell r="J341">
            <v>204.33477743815072</v>
          </cell>
          <cell r="K341">
            <v>0</v>
          </cell>
          <cell r="L341">
            <v>6</v>
          </cell>
          <cell r="M341">
            <v>6</v>
          </cell>
          <cell r="N341">
            <v>6</v>
          </cell>
          <cell r="O341">
            <v>6</v>
          </cell>
          <cell r="P341">
            <v>823.41</v>
          </cell>
          <cell r="Q341">
            <v>0</v>
          </cell>
          <cell r="R341">
            <v>823.41</v>
          </cell>
          <cell r="S341">
            <v>1226.0086646289044</v>
          </cell>
          <cell r="T341">
            <v>823.41</v>
          </cell>
          <cell r="U341">
            <v>1226.0086646289044</v>
          </cell>
          <cell r="V341">
            <v>823.41</v>
          </cell>
          <cell r="W341">
            <v>1226.0086646289044</v>
          </cell>
          <cell r="X341">
            <v>24</v>
          </cell>
          <cell r="Z341">
            <v>6</v>
          </cell>
          <cell r="AA341">
            <v>6</v>
          </cell>
          <cell r="AB341">
            <v>6</v>
          </cell>
          <cell r="AC341">
            <v>6</v>
          </cell>
        </row>
        <row r="342">
          <cell r="A342">
            <v>6</v>
          </cell>
          <cell r="B342" t="str">
            <v>A6</v>
          </cell>
          <cell r="C342" t="str">
            <v>Wire (dia 1,6 mm)</v>
          </cell>
          <cell r="D342" t="str">
            <v>6E</v>
          </cell>
          <cell r="E342">
            <v>300</v>
          </cell>
          <cell r="F342">
            <v>0</v>
          </cell>
          <cell r="G342">
            <v>0</v>
          </cell>
          <cell r="H342">
            <v>176.44499999999999</v>
          </cell>
          <cell r="I342" t="str">
            <v>/pcs</v>
          </cell>
          <cell r="J342">
            <v>32.10975074028083</v>
          </cell>
          <cell r="K342">
            <v>0</v>
          </cell>
          <cell r="L342">
            <v>1</v>
          </cell>
          <cell r="M342">
            <v>1</v>
          </cell>
          <cell r="N342">
            <v>1</v>
          </cell>
          <cell r="O342">
            <v>1</v>
          </cell>
          <cell r="P342">
            <v>3528.9</v>
          </cell>
          <cell r="Q342">
            <v>0</v>
          </cell>
          <cell r="R342">
            <v>3528.9</v>
          </cell>
          <cell r="S342">
            <v>32.10975074028083</v>
          </cell>
          <cell r="T342">
            <v>3528.9</v>
          </cell>
          <cell r="U342">
            <v>32.10975074028083</v>
          </cell>
          <cell r="V342">
            <v>3528.9</v>
          </cell>
          <cell r="W342">
            <v>32.10975074028083</v>
          </cell>
          <cell r="X342">
            <v>4</v>
          </cell>
          <cell r="Z342">
            <v>1</v>
          </cell>
          <cell r="AA342">
            <v>1</v>
          </cell>
          <cell r="AB342">
            <v>1</v>
          </cell>
          <cell r="AC342">
            <v>1</v>
          </cell>
        </row>
        <row r="343">
          <cell r="A343">
            <v>6</v>
          </cell>
          <cell r="B343" t="str">
            <v>A9-1</v>
          </cell>
          <cell r="C343" t="str">
            <v>Wire (dia 1,6 mm)</v>
          </cell>
          <cell r="D343" t="str">
            <v>6D</v>
          </cell>
          <cell r="E343">
            <v>900</v>
          </cell>
          <cell r="F343">
            <v>0</v>
          </cell>
          <cell r="G343">
            <v>0</v>
          </cell>
          <cell r="H343">
            <v>341.12699999999995</v>
          </cell>
          <cell r="I343" t="str">
            <v>/pcs</v>
          </cell>
          <cell r="J343">
            <v>338.61191689750689</v>
          </cell>
          <cell r="K343">
            <v>0</v>
          </cell>
          <cell r="L343">
            <v>6</v>
          </cell>
          <cell r="M343">
            <v>6</v>
          </cell>
          <cell r="N343">
            <v>6</v>
          </cell>
          <cell r="O343">
            <v>6</v>
          </cell>
          <cell r="P343">
            <v>1023.3809999999999</v>
          </cell>
          <cell r="Q343">
            <v>0</v>
          </cell>
          <cell r="R343">
            <v>1023.3809999999999</v>
          </cell>
          <cell r="S343">
            <v>2031.6715013850412</v>
          </cell>
          <cell r="T343">
            <v>1023.3809999999999</v>
          </cell>
          <cell r="U343">
            <v>2031.6715013850412</v>
          </cell>
          <cell r="V343">
            <v>1023.3809999999999</v>
          </cell>
          <cell r="W343">
            <v>2031.6715013850412</v>
          </cell>
          <cell r="X343">
            <v>24</v>
          </cell>
          <cell r="Z343">
            <v>6</v>
          </cell>
          <cell r="AA343">
            <v>6</v>
          </cell>
          <cell r="AB343">
            <v>6</v>
          </cell>
          <cell r="AC343">
            <v>6</v>
          </cell>
        </row>
        <row r="344">
          <cell r="A344">
            <v>7</v>
          </cell>
          <cell r="B344" t="str">
            <v>A9-1</v>
          </cell>
          <cell r="C344" t="str">
            <v xml:space="preserve">Steples </v>
          </cell>
          <cell r="D344" t="str">
            <v>N13</v>
          </cell>
          <cell r="E344">
            <v>0</v>
          </cell>
          <cell r="F344">
            <v>0</v>
          </cell>
          <cell r="G344">
            <v>0</v>
          </cell>
          <cell r="H344">
            <v>47.051999999999992</v>
          </cell>
          <cell r="I344" t="str">
            <v>/pcs</v>
          </cell>
          <cell r="J344">
            <v>46.705091985863021</v>
          </cell>
          <cell r="K344">
            <v>0</v>
          </cell>
          <cell r="L344">
            <v>60</v>
          </cell>
          <cell r="M344">
            <v>60</v>
          </cell>
          <cell r="N344">
            <v>60</v>
          </cell>
          <cell r="O344">
            <v>60</v>
          </cell>
          <cell r="P344">
            <v>2823.12</v>
          </cell>
          <cell r="Q344">
            <v>0</v>
          </cell>
          <cell r="R344">
            <v>2823.12</v>
          </cell>
          <cell r="S344">
            <v>2802.3055191517815</v>
          </cell>
          <cell r="T344">
            <v>2823.12</v>
          </cell>
          <cell r="U344">
            <v>2802.3055191517815</v>
          </cell>
          <cell r="V344">
            <v>2823.12</v>
          </cell>
          <cell r="W344">
            <v>2802.3055191517815</v>
          </cell>
          <cell r="X344">
            <v>240</v>
          </cell>
          <cell r="Z344">
            <v>60</v>
          </cell>
          <cell r="AA344">
            <v>60</v>
          </cell>
          <cell r="AB344">
            <v>60</v>
          </cell>
          <cell r="AC344">
            <v>60</v>
          </cell>
        </row>
        <row r="345">
          <cell r="A345">
            <v>8</v>
          </cell>
          <cell r="B345" t="str">
            <v>A9-1</v>
          </cell>
          <cell r="C345" t="str">
            <v xml:space="preserve">Nailer </v>
          </cell>
          <cell r="D345" t="str">
            <v>BK75</v>
          </cell>
          <cell r="E345">
            <v>0</v>
          </cell>
          <cell r="F345">
            <v>0</v>
          </cell>
          <cell r="G345">
            <v>0</v>
          </cell>
          <cell r="H345">
            <v>124.6878</v>
          </cell>
          <cell r="I345" t="str">
            <v>/pcs</v>
          </cell>
          <cell r="J345">
            <v>123.76849376253701</v>
          </cell>
          <cell r="K345">
            <v>0</v>
          </cell>
          <cell r="L345">
            <v>120</v>
          </cell>
          <cell r="M345">
            <v>120</v>
          </cell>
          <cell r="N345">
            <v>120</v>
          </cell>
          <cell r="O345">
            <v>120</v>
          </cell>
          <cell r="P345">
            <v>14962.536</v>
          </cell>
          <cell r="Q345">
            <v>0</v>
          </cell>
          <cell r="R345">
            <v>14962.536</v>
          </cell>
          <cell r="S345">
            <v>14852.219251504441</v>
          </cell>
          <cell r="T345">
            <v>14962.536</v>
          </cell>
          <cell r="U345">
            <v>14852.219251504441</v>
          </cell>
          <cell r="V345">
            <v>14962.536</v>
          </cell>
          <cell r="W345">
            <v>14852.219251504441</v>
          </cell>
          <cell r="X345">
            <v>480</v>
          </cell>
          <cell r="Z345">
            <v>120</v>
          </cell>
          <cell r="AA345">
            <v>120</v>
          </cell>
          <cell r="AB345">
            <v>120</v>
          </cell>
          <cell r="AC345">
            <v>120</v>
          </cell>
        </row>
        <row r="346">
          <cell r="A346">
            <v>9</v>
          </cell>
          <cell r="B346" t="str">
            <v>A9-1</v>
          </cell>
          <cell r="C346" t="str">
            <v>Indirect Material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 t="e">
            <v>#N/A</v>
          </cell>
          <cell r="I346">
            <v>0</v>
          </cell>
          <cell r="J346" t="e">
            <v>#N/A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15376.608</v>
          </cell>
          <cell r="Q346">
            <v>0</v>
          </cell>
          <cell r="R346">
            <v>15376.608</v>
          </cell>
          <cell r="S346">
            <v>14620.188750788042</v>
          </cell>
          <cell r="T346">
            <v>15376.608</v>
          </cell>
          <cell r="U346">
            <v>14620.188750788042</v>
          </cell>
          <cell r="V346">
            <v>15376.608</v>
          </cell>
          <cell r="W346">
            <v>14620.188750788042</v>
          </cell>
          <cell r="X346">
            <v>0</v>
          </cell>
        </row>
        <row r="347">
          <cell r="A347">
            <v>10</v>
          </cell>
          <cell r="B347" t="str">
            <v>A9-1</v>
          </cell>
          <cell r="C347" t="str">
            <v>Antirust Oil, Nucle Oil 103 ST5</v>
          </cell>
          <cell r="D347" t="str">
            <v>ST3</v>
          </cell>
          <cell r="E347">
            <v>4300</v>
          </cell>
          <cell r="F347">
            <v>1050</v>
          </cell>
          <cell r="G347">
            <v>600</v>
          </cell>
          <cell r="H347">
            <v>94104</v>
          </cell>
          <cell r="I347" t="str">
            <v>/liter</v>
          </cell>
          <cell r="J347">
            <v>93410.183971726045</v>
          </cell>
          <cell r="K347">
            <v>0</v>
          </cell>
          <cell r="L347">
            <v>0.27089999999999997</v>
          </cell>
          <cell r="M347">
            <v>0.27089999999999997</v>
          </cell>
          <cell r="N347">
            <v>0.27089999999999997</v>
          </cell>
          <cell r="O347">
            <v>0.27089999999999997</v>
          </cell>
          <cell r="P347">
            <v>25492.773599999993</v>
          </cell>
          <cell r="Q347">
            <v>0</v>
          </cell>
          <cell r="R347">
            <v>25492.773599999993</v>
          </cell>
          <cell r="S347">
            <v>25304.818837940584</v>
          </cell>
          <cell r="T347">
            <v>25492.773599999993</v>
          </cell>
          <cell r="U347">
            <v>25304.818837940584</v>
          </cell>
          <cell r="V347">
            <v>25492.773599999993</v>
          </cell>
          <cell r="W347">
            <v>25304.818837940584</v>
          </cell>
          <cell r="X347">
            <v>1.0835999999999999</v>
          </cell>
          <cell r="Z347">
            <v>0.27089999999999997</v>
          </cell>
          <cell r="AA347">
            <v>0.27089999999999997</v>
          </cell>
          <cell r="AB347">
            <v>0.27089999999999997</v>
          </cell>
          <cell r="AC347">
            <v>0.27089999999999997</v>
          </cell>
        </row>
        <row r="348">
          <cell r="A348" t="str">
            <v xml:space="preserve"> </v>
          </cell>
          <cell r="B348">
            <v>0</v>
          </cell>
          <cell r="C348" t="str">
            <v>TOTAL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 t="e">
            <v>#N/A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902191.53059999994</v>
          </cell>
          <cell r="Q348">
            <v>0</v>
          </cell>
          <cell r="R348">
            <v>902191.53059999994</v>
          </cell>
          <cell r="S348">
            <v>832060.41758705687</v>
          </cell>
          <cell r="T348" t="e">
            <v>#N/A</v>
          </cell>
          <cell r="U348">
            <v>832060.41758705687</v>
          </cell>
          <cell r="V348" t="e">
            <v>#N/A</v>
          </cell>
          <cell r="W348">
            <v>832060.41758705687</v>
          </cell>
        </row>
        <row r="349">
          <cell r="H349" t="e">
            <v>#N/A</v>
          </cell>
          <cell r="I349">
            <v>0</v>
          </cell>
          <cell r="J349">
            <v>0</v>
          </cell>
          <cell r="K349">
            <v>0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 t="e">
            <v>#N/A</v>
          </cell>
          <cell r="Q349">
            <v>0</v>
          </cell>
          <cell r="R349" t="e">
            <v>#N/A</v>
          </cell>
          <cell r="S349">
            <v>0</v>
          </cell>
          <cell r="T349" t="e">
            <v>#N/A</v>
          </cell>
          <cell r="U349">
            <v>0</v>
          </cell>
          <cell r="V349" t="e">
            <v>#N/A</v>
          </cell>
          <cell r="W349">
            <v>0</v>
          </cell>
          <cell r="X349">
            <v>4</v>
          </cell>
          <cell r="Z349">
            <v>1</v>
          </cell>
          <cell r="AA349">
            <v>1</v>
          </cell>
          <cell r="AB349">
            <v>1</v>
          </cell>
          <cell r="AC349">
            <v>1</v>
          </cell>
        </row>
        <row r="350">
          <cell r="A350">
            <v>1</v>
          </cell>
          <cell r="B350" t="str">
            <v>A9-2</v>
          </cell>
          <cell r="C350" t="str">
            <v>Returnable Rack 1B</v>
          </cell>
          <cell r="D350" t="str">
            <v>T1B</v>
          </cell>
          <cell r="E350">
            <v>2250</v>
          </cell>
          <cell r="F350">
            <v>1470</v>
          </cell>
          <cell r="G350">
            <v>630</v>
          </cell>
          <cell r="H350">
            <v>246984.18209999998</v>
          </cell>
          <cell r="I350" t="str">
            <v>/pcs</v>
          </cell>
          <cell r="J350">
            <v>280976</v>
          </cell>
          <cell r="K350">
            <v>0</v>
          </cell>
          <cell r="L350">
            <v>1</v>
          </cell>
          <cell r="M350">
            <v>1</v>
          </cell>
          <cell r="N350">
            <v>1</v>
          </cell>
          <cell r="O350">
            <v>1</v>
          </cell>
          <cell r="P350">
            <v>246984.18209999998</v>
          </cell>
          <cell r="Q350">
            <v>0</v>
          </cell>
          <cell r="R350">
            <v>246984.18209999998</v>
          </cell>
          <cell r="S350">
            <v>280976</v>
          </cell>
          <cell r="T350">
            <v>246984.18209999998</v>
          </cell>
          <cell r="U350">
            <v>280976</v>
          </cell>
          <cell r="V350">
            <v>246984.18209999998</v>
          </cell>
          <cell r="W350">
            <v>280976</v>
          </cell>
          <cell r="X350">
            <v>4</v>
          </cell>
          <cell r="Z350">
            <v>1</v>
          </cell>
          <cell r="AA350">
            <v>1</v>
          </cell>
          <cell r="AB350">
            <v>1</v>
          </cell>
          <cell r="AC350">
            <v>1</v>
          </cell>
        </row>
        <row r="351">
          <cell r="A351">
            <v>2</v>
          </cell>
          <cell r="B351" t="str">
            <v>A9-2</v>
          </cell>
          <cell r="C351" t="str">
            <v>Wooden Module 1/4 H INNER</v>
          </cell>
          <cell r="D351" t="str">
            <v>A9-2</v>
          </cell>
          <cell r="E351">
            <v>0</v>
          </cell>
          <cell r="F351">
            <v>0</v>
          </cell>
          <cell r="G351">
            <v>0</v>
          </cell>
          <cell r="H351">
            <v>143547.4179</v>
          </cell>
          <cell r="I351">
            <v>0</v>
          </cell>
          <cell r="J351">
            <v>0</v>
          </cell>
          <cell r="K351">
            <v>0</v>
          </cell>
          <cell r="L351">
            <v>1</v>
          </cell>
          <cell r="M351">
            <v>1</v>
          </cell>
          <cell r="N351">
            <v>1</v>
          </cell>
          <cell r="O351">
            <v>1</v>
          </cell>
          <cell r="P351">
            <v>143547.4179</v>
          </cell>
          <cell r="Q351">
            <v>0</v>
          </cell>
          <cell r="R351">
            <v>143547.4179</v>
          </cell>
          <cell r="S351">
            <v>0</v>
          </cell>
          <cell r="T351">
            <v>143547.4179</v>
          </cell>
          <cell r="U351">
            <v>0</v>
          </cell>
          <cell r="V351">
            <v>143547.4179</v>
          </cell>
          <cell r="W351">
            <v>0</v>
          </cell>
          <cell r="Z351">
            <v>1</v>
          </cell>
          <cell r="AA351">
            <v>1</v>
          </cell>
          <cell r="AB351">
            <v>1</v>
          </cell>
          <cell r="AC351">
            <v>1</v>
          </cell>
        </row>
        <row r="352">
          <cell r="A352">
            <v>3</v>
          </cell>
          <cell r="B352">
            <v>0</v>
          </cell>
          <cell r="C352" t="str">
            <v>Carton Sheet</v>
          </cell>
          <cell r="D352" t="str">
            <v>2J</v>
          </cell>
          <cell r="E352">
            <v>1400</v>
          </cell>
          <cell r="F352">
            <v>1100</v>
          </cell>
          <cell r="G352">
            <v>0</v>
          </cell>
          <cell r="H352">
            <v>0</v>
          </cell>
          <cell r="I352">
            <v>0</v>
          </cell>
          <cell r="J352">
            <v>6655.4756079854806</v>
          </cell>
          <cell r="K352">
            <v>0</v>
          </cell>
          <cell r="L352">
            <v>2</v>
          </cell>
          <cell r="M352">
            <v>2</v>
          </cell>
          <cell r="N352">
            <v>2</v>
          </cell>
          <cell r="O352">
            <v>2</v>
          </cell>
          <cell r="P352">
            <v>0</v>
          </cell>
          <cell r="Q352">
            <v>0</v>
          </cell>
          <cell r="R352">
            <v>0</v>
          </cell>
          <cell r="S352">
            <v>13310.951215970961</v>
          </cell>
          <cell r="T352">
            <v>0</v>
          </cell>
          <cell r="U352">
            <v>13310.951215970961</v>
          </cell>
          <cell r="V352">
            <v>0</v>
          </cell>
          <cell r="W352">
            <v>13310.951215970961</v>
          </cell>
          <cell r="Z352">
            <v>2</v>
          </cell>
          <cell r="AA352">
            <v>2</v>
          </cell>
          <cell r="AB352">
            <v>2</v>
          </cell>
          <cell r="AC352">
            <v>2</v>
          </cell>
        </row>
        <row r="353">
          <cell r="A353">
            <v>4</v>
          </cell>
          <cell r="B353" t="str">
            <v>A9-2</v>
          </cell>
          <cell r="C353" t="str">
            <v>Wire (dia 1,6 mm)</v>
          </cell>
          <cell r="D353" t="str">
            <v>6C</v>
          </cell>
          <cell r="E353">
            <v>500</v>
          </cell>
          <cell r="F353">
            <v>0</v>
          </cell>
          <cell r="G353">
            <v>0</v>
          </cell>
          <cell r="H353">
            <v>111.74849999999999</v>
          </cell>
          <cell r="I353" t="str">
            <v>/pcs</v>
          </cell>
          <cell r="J353">
            <v>110.92459346642468</v>
          </cell>
          <cell r="K353">
            <v>0</v>
          </cell>
          <cell r="L353">
            <v>1</v>
          </cell>
          <cell r="M353">
            <v>1</v>
          </cell>
          <cell r="N353">
            <v>1</v>
          </cell>
          <cell r="O353">
            <v>0</v>
          </cell>
          <cell r="P353">
            <v>111.74849999999999</v>
          </cell>
          <cell r="Q353">
            <v>0</v>
          </cell>
          <cell r="R353">
            <v>111.74849999999999</v>
          </cell>
          <cell r="S353">
            <v>110.92459346642468</v>
          </cell>
          <cell r="T353">
            <v>111.74849999999999</v>
          </cell>
          <cell r="U353">
            <v>110.92459346642468</v>
          </cell>
          <cell r="V353">
            <v>0</v>
          </cell>
          <cell r="W353">
            <v>0</v>
          </cell>
          <cell r="X353">
            <v>3</v>
          </cell>
          <cell r="Z353">
            <v>1</v>
          </cell>
          <cell r="AA353">
            <v>1</v>
          </cell>
          <cell r="AB353">
            <v>1</v>
          </cell>
          <cell r="AC353">
            <v>0</v>
          </cell>
        </row>
        <row r="354">
          <cell r="A354">
            <v>5</v>
          </cell>
          <cell r="B354" t="str">
            <v>A9-2</v>
          </cell>
          <cell r="C354" t="str">
            <v>Wire (dia 1,6 mm)</v>
          </cell>
          <cell r="D354" t="str">
            <v>6B</v>
          </cell>
          <cell r="E354">
            <v>750</v>
          </cell>
          <cell r="F354">
            <v>0</v>
          </cell>
          <cell r="G354">
            <v>0</v>
          </cell>
          <cell r="H354">
            <v>176.44499999999999</v>
          </cell>
          <cell r="I354" t="str">
            <v>/pcs</v>
          </cell>
          <cell r="J354">
            <v>175.14409494698634</v>
          </cell>
          <cell r="K354">
            <v>0</v>
          </cell>
          <cell r="L354">
            <v>3</v>
          </cell>
          <cell r="M354">
            <v>3</v>
          </cell>
          <cell r="N354">
            <v>3</v>
          </cell>
          <cell r="O354">
            <v>3</v>
          </cell>
          <cell r="P354">
            <v>529.33500000000004</v>
          </cell>
          <cell r="Q354">
            <v>0</v>
          </cell>
          <cell r="R354">
            <v>529.33500000000004</v>
          </cell>
          <cell r="S354">
            <v>525.43228484095903</v>
          </cell>
          <cell r="T354">
            <v>529.33500000000004</v>
          </cell>
          <cell r="U354">
            <v>525.43228484095903</v>
          </cell>
          <cell r="V354">
            <v>529.33500000000004</v>
          </cell>
          <cell r="W354">
            <v>525.43228484095903</v>
          </cell>
          <cell r="X354">
            <v>12</v>
          </cell>
          <cell r="Z354">
            <v>3</v>
          </cell>
          <cell r="AA354">
            <v>3</v>
          </cell>
          <cell r="AB354">
            <v>3</v>
          </cell>
          <cell r="AC354">
            <v>3</v>
          </cell>
        </row>
        <row r="355">
          <cell r="A355">
            <v>6</v>
          </cell>
          <cell r="B355" t="str">
            <v>A9-2</v>
          </cell>
          <cell r="C355" t="str">
            <v>Wire (dia 1,6 mm)</v>
          </cell>
          <cell r="D355" t="str">
            <v>6A</v>
          </cell>
          <cell r="E355">
            <v>900</v>
          </cell>
          <cell r="F355">
            <v>0</v>
          </cell>
          <cell r="G355">
            <v>0</v>
          </cell>
          <cell r="H355">
            <v>205.85249999999999</v>
          </cell>
          <cell r="I355" t="str">
            <v>/pcs</v>
          </cell>
          <cell r="J355">
            <v>204.33477743815072</v>
          </cell>
          <cell r="K355">
            <v>0</v>
          </cell>
          <cell r="L355">
            <v>8</v>
          </cell>
          <cell r="M355">
            <v>8</v>
          </cell>
          <cell r="N355">
            <v>8</v>
          </cell>
          <cell r="O355">
            <v>8</v>
          </cell>
          <cell r="P355">
            <v>2058.5250000000001</v>
          </cell>
          <cell r="Q355">
            <v>0</v>
          </cell>
          <cell r="R355">
            <v>2058.5250000000001</v>
          </cell>
          <cell r="S355">
            <v>1634.6782195052058</v>
          </cell>
          <cell r="T355">
            <v>2058.5250000000001</v>
          </cell>
          <cell r="U355">
            <v>1634.6782195052058</v>
          </cell>
          <cell r="V355">
            <v>2058.5250000000001</v>
          </cell>
          <cell r="W355">
            <v>1634.6782195052058</v>
          </cell>
          <cell r="X355">
            <v>32</v>
          </cell>
          <cell r="Z355">
            <v>8</v>
          </cell>
          <cell r="AA355">
            <v>8</v>
          </cell>
          <cell r="AB355">
            <v>8</v>
          </cell>
          <cell r="AC355">
            <v>8</v>
          </cell>
        </row>
        <row r="356">
          <cell r="A356">
            <v>7</v>
          </cell>
          <cell r="B356" t="str">
            <v>A9-2</v>
          </cell>
          <cell r="C356" t="str">
            <v>Wire (dia 1,6 mm)</v>
          </cell>
          <cell r="D356" t="str">
            <v>6D</v>
          </cell>
          <cell r="E356">
            <v>900</v>
          </cell>
          <cell r="F356">
            <v>0</v>
          </cell>
          <cell r="G356">
            <v>0</v>
          </cell>
          <cell r="H356">
            <v>341.12699999999995</v>
          </cell>
          <cell r="I356" t="str">
            <v>/pcs</v>
          </cell>
          <cell r="J356">
            <v>338.61191689750689</v>
          </cell>
          <cell r="K356">
            <v>0</v>
          </cell>
          <cell r="L356">
            <v>7</v>
          </cell>
          <cell r="M356">
            <v>6</v>
          </cell>
          <cell r="N356">
            <v>6</v>
          </cell>
          <cell r="O356">
            <v>5</v>
          </cell>
          <cell r="P356">
            <v>2387.8889999999997</v>
          </cell>
          <cell r="Q356">
            <v>0</v>
          </cell>
          <cell r="R356">
            <v>2387.8889999999997</v>
          </cell>
          <cell r="S356">
            <v>2370.2834182825482</v>
          </cell>
          <cell r="T356">
            <v>2387.8889999999997</v>
          </cell>
          <cell r="U356">
            <v>2031.6715013850412</v>
          </cell>
          <cell r="V356">
            <v>2387.8889999999997</v>
          </cell>
          <cell r="W356">
            <v>1693.0595844875345</v>
          </cell>
          <cell r="X356">
            <v>24</v>
          </cell>
          <cell r="Z356">
            <v>7</v>
          </cell>
          <cell r="AA356">
            <v>6</v>
          </cell>
          <cell r="AB356">
            <v>6</v>
          </cell>
          <cell r="AC356">
            <v>5</v>
          </cell>
        </row>
        <row r="357">
          <cell r="A357">
            <v>6</v>
          </cell>
          <cell r="B357" t="str">
            <v>A6</v>
          </cell>
          <cell r="C357" t="str">
            <v>Wire (dia 1,6 mm)</v>
          </cell>
          <cell r="D357" t="str">
            <v>6E</v>
          </cell>
          <cell r="E357">
            <v>300</v>
          </cell>
          <cell r="F357">
            <v>0</v>
          </cell>
          <cell r="G357">
            <v>0</v>
          </cell>
          <cell r="H357">
            <v>176.44499999999999</v>
          </cell>
          <cell r="I357" t="str">
            <v>/pcs</v>
          </cell>
          <cell r="J357">
            <v>32.10975074028083</v>
          </cell>
          <cell r="K357">
            <v>0</v>
          </cell>
          <cell r="L357">
            <v>5</v>
          </cell>
          <cell r="M357">
            <v>5</v>
          </cell>
          <cell r="N357">
            <v>5</v>
          </cell>
          <cell r="O357">
            <v>6</v>
          </cell>
          <cell r="P357">
            <v>3528.9</v>
          </cell>
          <cell r="Q357">
            <v>0</v>
          </cell>
          <cell r="R357">
            <v>3528.9</v>
          </cell>
          <cell r="S357">
            <v>160.54875370140417</v>
          </cell>
          <cell r="T357">
            <v>3528.9</v>
          </cell>
          <cell r="U357">
            <v>160.54875370140417</v>
          </cell>
          <cell r="V357">
            <v>3528.9</v>
          </cell>
          <cell r="W357">
            <v>192.65850444168498</v>
          </cell>
          <cell r="X357">
            <v>21</v>
          </cell>
          <cell r="Z357">
            <v>5</v>
          </cell>
          <cell r="AA357">
            <v>5</v>
          </cell>
          <cell r="AB357">
            <v>5</v>
          </cell>
          <cell r="AC357">
            <v>6</v>
          </cell>
        </row>
        <row r="358">
          <cell r="A358">
            <v>8</v>
          </cell>
          <cell r="B358" t="str">
            <v>A9-2</v>
          </cell>
          <cell r="C358" t="str">
            <v xml:space="preserve">Steples </v>
          </cell>
          <cell r="D358" t="str">
            <v>N13</v>
          </cell>
          <cell r="E358">
            <v>0</v>
          </cell>
          <cell r="F358">
            <v>0</v>
          </cell>
          <cell r="G358">
            <v>0</v>
          </cell>
          <cell r="H358">
            <v>47.051999999999992</v>
          </cell>
          <cell r="I358" t="str">
            <v>/pcs</v>
          </cell>
          <cell r="J358">
            <v>46.705091985863021</v>
          </cell>
          <cell r="K358">
            <v>0</v>
          </cell>
          <cell r="L358">
            <v>40</v>
          </cell>
          <cell r="M358">
            <v>40</v>
          </cell>
          <cell r="N358">
            <v>40</v>
          </cell>
          <cell r="O358">
            <v>40</v>
          </cell>
          <cell r="P358">
            <v>1882.08</v>
          </cell>
          <cell r="Q358">
            <v>0</v>
          </cell>
          <cell r="R358">
            <v>1882.08</v>
          </cell>
          <cell r="S358">
            <v>1868.2036794345208</v>
          </cell>
          <cell r="T358">
            <v>1882.08</v>
          </cell>
          <cell r="U358">
            <v>1868.2036794345208</v>
          </cell>
          <cell r="V358">
            <v>1882.08</v>
          </cell>
          <cell r="W358">
            <v>1868.2036794345208</v>
          </cell>
          <cell r="X358">
            <v>160</v>
          </cell>
          <cell r="Z358">
            <v>40</v>
          </cell>
          <cell r="AA358">
            <v>40</v>
          </cell>
          <cell r="AB358">
            <v>40</v>
          </cell>
          <cell r="AC358">
            <v>40</v>
          </cell>
        </row>
        <row r="359">
          <cell r="A359">
            <v>9</v>
          </cell>
          <cell r="B359" t="str">
            <v>A9-2</v>
          </cell>
          <cell r="C359" t="str">
            <v xml:space="preserve">Nailer </v>
          </cell>
          <cell r="D359" t="str">
            <v>BK50</v>
          </cell>
          <cell r="E359">
            <v>0</v>
          </cell>
          <cell r="F359">
            <v>0</v>
          </cell>
          <cell r="G359">
            <v>0</v>
          </cell>
          <cell r="H359">
            <v>65.872799999999998</v>
          </cell>
          <cell r="I359" t="str">
            <v>/pcs</v>
          </cell>
          <cell r="J359">
            <v>65.387128780208229</v>
          </cell>
          <cell r="K359">
            <v>0</v>
          </cell>
          <cell r="L359">
            <v>60</v>
          </cell>
          <cell r="M359">
            <v>60</v>
          </cell>
          <cell r="N359">
            <v>60</v>
          </cell>
          <cell r="O359">
            <v>60</v>
          </cell>
          <cell r="P359">
            <v>3952.3679999999999</v>
          </cell>
          <cell r="Q359">
            <v>0</v>
          </cell>
          <cell r="R359">
            <v>3952.3679999999999</v>
          </cell>
          <cell r="S359">
            <v>3923.2277268124935</v>
          </cell>
          <cell r="T359">
            <v>3952.3679999999999</v>
          </cell>
          <cell r="U359">
            <v>3923.2277268124935</v>
          </cell>
          <cell r="V359">
            <v>3952.3679999999999</v>
          </cell>
          <cell r="W359">
            <v>3923.2277268124935</v>
          </cell>
          <cell r="X359">
            <v>240</v>
          </cell>
          <cell r="Z359">
            <v>60</v>
          </cell>
          <cell r="AA359">
            <v>60</v>
          </cell>
          <cell r="AB359">
            <v>60</v>
          </cell>
          <cell r="AC359">
            <v>60</v>
          </cell>
        </row>
        <row r="360">
          <cell r="A360">
            <v>10</v>
          </cell>
          <cell r="B360" t="str">
            <v>A9-2</v>
          </cell>
          <cell r="C360" t="str">
            <v>Indirect Material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 t="e">
            <v>#N/A</v>
          </cell>
          <cell r="I360">
            <v>0</v>
          </cell>
          <cell r="J360" t="e">
            <v>#N/A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9794.3039999999983</v>
          </cell>
          <cell r="Q360">
            <v>0</v>
          </cell>
          <cell r="R360">
            <v>9794.3039999999983</v>
          </cell>
          <cell r="S360">
            <v>9312.494222561847</v>
          </cell>
          <cell r="T360">
            <v>9794.3039999999983</v>
          </cell>
          <cell r="U360">
            <v>9312.494222561847</v>
          </cell>
          <cell r="V360">
            <v>9794.3039999999983</v>
          </cell>
          <cell r="W360">
            <v>9312.494222561847</v>
          </cell>
          <cell r="X360">
            <v>0</v>
          </cell>
        </row>
        <row r="361">
          <cell r="A361">
            <v>11</v>
          </cell>
          <cell r="B361" t="str">
            <v>A9-2</v>
          </cell>
          <cell r="C361" t="str">
            <v>Antirust Oil, Nucle Oil 103 ST5</v>
          </cell>
          <cell r="D361" t="str">
            <v>ST3</v>
          </cell>
          <cell r="E361">
            <v>2250</v>
          </cell>
          <cell r="F361">
            <v>1470</v>
          </cell>
          <cell r="G361">
            <v>630</v>
          </cell>
          <cell r="H361">
            <v>94104</v>
          </cell>
          <cell r="I361" t="str">
            <v>/liter</v>
          </cell>
          <cell r="J361">
            <v>93410.183971726045</v>
          </cell>
          <cell r="K361">
            <v>0</v>
          </cell>
          <cell r="L361">
            <v>0.20837249999999999</v>
          </cell>
          <cell r="M361">
            <v>0.20837249999999999</v>
          </cell>
          <cell r="N361">
            <v>0.20837249999999999</v>
          </cell>
          <cell r="O361">
            <v>0.20837249999999999</v>
          </cell>
          <cell r="P361">
            <v>19608.685739999997</v>
          </cell>
          <cell r="Q361">
            <v>0</v>
          </cell>
          <cell r="R361">
            <v>19608.685739999997</v>
          </cell>
          <cell r="S361">
            <v>19464.113559648486</v>
          </cell>
          <cell r="T361">
            <v>19608.685739999997</v>
          </cell>
          <cell r="U361">
            <v>19464.113559648486</v>
          </cell>
          <cell r="V361">
            <v>19608.685739999997</v>
          </cell>
          <cell r="W361">
            <v>19464.113559648486</v>
          </cell>
          <cell r="X361">
            <v>0.83348999999999995</v>
          </cell>
          <cell r="Z361">
            <v>0.20837249999999999</v>
          </cell>
          <cell r="AA361">
            <v>0.20837249999999999</v>
          </cell>
          <cell r="AB361">
            <v>0.20837249999999999</v>
          </cell>
          <cell r="AC361">
            <v>0.20837249999999999</v>
          </cell>
        </row>
        <row r="362">
          <cell r="A362" t="str">
            <v xml:space="preserve"> </v>
          </cell>
          <cell r="B362">
            <v>0</v>
          </cell>
          <cell r="C362" t="str">
            <v>TOTAL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 t="e">
            <v>#N/A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434597.16924000002</v>
          </cell>
          <cell r="Q362">
            <v>0</v>
          </cell>
          <cell r="R362">
            <v>434597.16924000002</v>
          </cell>
          <cell r="S362">
            <v>333656.85767422488</v>
          </cell>
          <cell r="T362" t="e">
            <v>#N/A</v>
          </cell>
          <cell r="U362">
            <v>333318.24575732736</v>
          </cell>
          <cell r="V362" t="e">
            <v>#N/A</v>
          </cell>
          <cell r="W362">
            <v>332900.81899770367</v>
          </cell>
        </row>
        <row r="363">
          <cell r="H363" t="e">
            <v>#N/A</v>
          </cell>
          <cell r="I363">
            <v>0</v>
          </cell>
          <cell r="J363">
            <v>0</v>
          </cell>
          <cell r="K363">
            <v>0</v>
          </cell>
          <cell r="L363">
            <v>1</v>
          </cell>
          <cell r="M363">
            <v>1</v>
          </cell>
          <cell r="N363">
            <v>1</v>
          </cell>
          <cell r="O363">
            <v>1</v>
          </cell>
          <cell r="P363" t="e">
            <v>#N/A</v>
          </cell>
          <cell r="Q363">
            <v>0</v>
          </cell>
          <cell r="R363" t="e">
            <v>#N/A</v>
          </cell>
          <cell r="S363">
            <v>0</v>
          </cell>
          <cell r="T363" t="e">
            <v>#N/A</v>
          </cell>
          <cell r="U363">
            <v>0</v>
          </cell>
          <cell r="V363" t="e">
            <v>#N/A</v>
          </cell>
          <cell r="W363">
            <v>0</v>
          </cell>
          <cell r="X363">
            <v>4</v>
          </cell>
          <cell r="Z363">
            <v>1</v>
          </cell>
          <cell r="AA363">
            <v>1</v>
          </cell>
          <cell r="AB363">
            <v>1</v>
          </cell>
          <cell r="AC363">
            <v>1</v>
          </cell>
        </row>
        <row r="364">
          <cell r="A364">
            <v>1</v>
          </cell>
          <cell r="B364" t="str">
            <v>25A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</row>
        <row r="365">
          <cell r="A365">
            <v>2</v>
          </cell>
          <cell r="B365" t="str">
            <v>25A</v>
          </cell>
          <cell r="C365" t="str">
            <v>Returnable Rack MTE 5</v>
          </cell>
          <cell r="D365" t="str">
            <v>MTE5</v>
          </cell>
          <cell r="E365">
            <v>2250</v>
          </cell>
          <cell r="F365">
            <v>1100</v>
          </cell>
          <cell r="G365">
            <v>1000</v>
          </cell>
          <cell r="H365">
            <v>359947.8</v>
          </cell>
          <cell r="I365" t="str">
            <v>/pcs</v>
          </cell>
          <cell r="J365">
            <v>369721</v>
          </cell>
          <cell r="K365">
            <v>0</v>
          </cell>
          <cell r="L365">
            <v>1</v>
          </cell>
          <cell r="M365">
            <v>1</v>
          </cell>
          <cell r="N365">
            <v>1</v>
          </cell>
          <cell r="O365">
            <v>1</v>
          </cell>
          <cell r="P365">
            <v>359947.8</v>
          </cell>
          <cell r="Q365">
            <v>0</v>
          </cell>
          <cell r="R365">
            <v>359947.8</v>
          </cell>
          <cell r="S365">
            <v>369721</v>
          </cell>
          <cell r="T365">
            <v>359947.8</v>
          </cell>
          <cell r="U365">
            <v>369721</v>
          </cell>
          <cell r="V365">
            <v>359947.8</v>
          </cell>
          <cell r="W365">
            <v>369721</v>
          </cell>
          <cell r="X365">
            <v>4</v>
          </cell>
          <cell r="Z365">
            <v>1</v>
          </cell>
          <cell r="AA365">
            <v>1</v>
          </cell>
          <cell r="AB365">
            <v>1</v>
          </cell>
          <cell r="AC365">
            <v>1</v>
          </cell>
        </row>
        <row r="366">
          <cell r="A366">
            <v>3</v>
          </cell>
          <cell r="B366" t="str">
            <v>25B</v>
          </cell>
          <cell r="C366" t="str">
            <v>Plastic Sheet</v>
          </cell>
          <cell r="D366" t="str">
            <v>5M</v>
          </cell>
          <cell r="E366">
            <v>0</v>
          </cell>
          <cell r="F366">
            <v>0</v>
          </cell>
          <cell r="G366">
            <v>0</v>
          </cell>
          <cell r="H366">
            <v>9057.51</v>
          </cell>
          <cell r="I366">
            <v>0</v>
          </cell>
          <cell r="J366">
            <v>0</v>
          </cell>
          <cell r="K366">
            <v>0</v>
          </cell>
          <cell r="L366">
            <v>2</v>
          </cell>
          <cell r="M366">
            <v>2</v>
          </cell>
          <cell r="N366">
            <v>2</v>
          </cell>
          <cell r="O366">
            <v>2</v>
          </cell>
          <cell r="P366">
            <v>18115.02</v>
          </cell>
          <cell r="Q366">
            <v>0</v>
          </cell>
          <cell r="R366">
            <v>18115.02</v>
          </cell>
          <cell r="S366">
            <v>0</v>
          </cell>
          <cell r="T366">
            <v>18115.02</v>
          </cell>
          <cell r="U366">
            <v>0</v>
          </cell>
          <cell r="V366">
            <v>18115.02</v>
          </cell>
          <cell r="W366">
            <v>0</v>
          </cell>
          <cell r="X366">
            <v>8</v>
          </cell>
          <cell r="Z366">
            <v>2</v>
          </cell>
          <cell r="AA366">
            <v>2</v>
          </cell>
          <cell r="AB366">
            <v>2</v>
          </cell>
          <cell r="AC366">
            <v>2</v>
          </cell>
        </row>
        <row r="367">
          <cell r="A367">
            <v>3</v>
          </cell>
          <cell r="B367" t="str">
            <v>25A</v>
          </cell>
          <cell r="C367" t="str">
            <v xml:space="preserve">Steples </v>
          </cell>
          <cell r="D367" t="str">
            <v>N13</v>
          </cell>
          <cell r="E367">
            <v>0</v>
          </cell>
          <cell r="F367">
            <v>0</v>
          </cell>
          <cell r="G367">
            <v>0</v>
          </cell>
          <cell r="H367">
            <v>47.051999999999992</v>
          </cell>
          <cell r="I367" t="str">
            <v>/pcs</v>
          </cell>
          <cell r="J367">
            <v>0</v>
          </cell>
          <cell r="K367">
            <v>0</v>
          </cell>
          <cell r="L367">
            <v>40</v>
          </cell>
          <cell r="M367">
            <v>40</v>
          </cell>
          <cell r="N367">
            <v>40</v>
          </cell>
          <cell r="O367">
            <v>40</v>
          </cell>
          <cell r="P367">
            <v>1882.08</v>
          </cell>
          <cell r="Q367">
            <v>0</v>
          </cell>
          <cell r="R367">
            <v>1882.08</v>
          </cell>
          <cell r="S367">
            <v>0</v>
          </cell>
          <cell r="T367">
            <v>1882.08</v>
          </cell>
          <cell r="U367">
            <v>0</v>
          </cell>
          <cell r="V367">
            <v>1882.08</v>
          </cell>
          <cell r="W367">
            <v>0</v>
          </cell>
          <cell r="X367">
            <v>160</v>
          </cell>
          <cell r="Z367">
            <v>40</v>
          </cell>
          <cell r="AA367">
            <v>40</v>
          </cell>
          <cell r="AB367">
            <v>40</v>
          </cell>
          <cell r="AC367">
            <v>40</v>
          </cell>
        </row>
        <row r="368">
          <cell r="A368">
            <v>4</v>
          </cell>
          <cell r="B368" t="str">
            <v>25A</v>
          </cell>
          <cell r="C368" t="str">
            <v xml:space="preserve">Nailer </v>
          </cell>
          <cell r="D368" t="str">
            <v>BK50</v>
          </cell>
          <cell r="E368">
            <v>0</v>
          </cell>
          <cell r="F368">
            <v>0</v>
          </cell>
          <cell r="G368">
            <v>0</v>
          </cell>
          <cell r="H368">
            <v>65.872799999999998</v>
          </cell>
          <cell r="I368" t="str">
            <v>/pcs</v>
          </cell>
          <cell r="J368">
            <v>0</v>
          </cell>
          <cell r="K368">
            <v>0</v>
          </cell>
          <cell r="L368">
            <v>60</v>
          </cell>
          <cell r="M368">
            <v>60</v>
          </cell>
          <cell r="N368">
            <v>60</v>
          </cell>
          <cell r="O368">
            <v>60</v>
          </cell>
          <cell r="P368">
            <v>3952.3679999999999</v>
          </cell>
          <cell r="Q368">
            <v>0</v>
          </cell>
          <cell r="R368">
            <v>3952.3679999999999</v>
          </cell>
          <cell r="S368">
            <v>0</v>
          </cell>
          <cell r="T368">
            <v>3952.3679999999999</v>
          </cell>
          <cell r="U368">
            <v>0</v>
          </cell>
          <cell r="V368">
            <v>3952.3679999999999</v>
          </cell>
          <cell r="W368">
            <v>0</v>
          </cell>
          <cell r="X368">
            <v>240</v>
          </cell>
          <cell r="Z368">
            <v>60</v>
          </cell>
          <cell r="AA368">
            <v>60</v>
          </cell>
          <cell r="AB368">
            <v>60</v>
          </cell>
          <cell r="AC368">
            <v>60</v>
          </cell>
        </row>
        <row r="369">
          <cell r="A369">
            <v>5</v>
          </cell>
          <cell r="B369" t="str">
            <v>25A</v>
          </cell>
          <cell r="C369" t="str">
            <v>Indirect Material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 t="e">
            <v>#N/A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5335.2</v>
          </cell>
          <cell r="Q369">
            <v>0</v>
          </cell>
          <cell r="R369">
            <v>5335.2</v>
          </cell>
          <cell r="S369">
            <v>5072.7462794918329</v>
          </cell>
          <cell r="T369">
            <v>5335.2</v>
          </cell>
          <cell r="U369">
            <v>5072.7462794918329</v>
          </cell>
          <cell r="V369">
            <v>5335.2</v>
          </cell>
          <cell r="W369">
            <v>5072.7462794918329</v>
          </cell>
          <cell r="X369">
            <v>0</v>
          </cell>
        </row>
        <row r="370">
          <cell r="A370" t="str">
            <v xml:space="preserve"> </v>
          </cell>
          <cell r="B370">
            <v>0</v>
          </cell>
          <cell r="C370" t="str">
            <v>TOTAL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 t="e">
            <v>#N/A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392973.10200000007</v>
          </cell>
          <cell r="Q370">
            <v>0</v>
          </cell>
          <cell r="R370">
            <v>392973.10200000007</v>
          </cell>
          <cell r="S370">
            <v>374793.74627949181</v>
          </cell>
          <cell r="T370" t="e">
            <v>#N/A</v>
          </cell>
          <cell r="U370">
            <v>374793.74627949181</v>
          </cell>
          <cell r="V370" t="e">
            <v>#N/A</v>
          </cell>
          <cell r="W370">
            <v>374793.74627949181</v>
          </cell>
        </row>
        <row r="371">
          <cell r="H371" t="e">
            <v>#N/A</v>
          </cell>
          <cell r="I371">
            <v>0</v>
          </cell>
          <cell r="J371">
            <v>0</v>
          </cell>
          <cell r="K371">
            <v>0</v>
          </cell>
          <cell r="L371">
            <v>1</v>
          </cell>
          <cell r="M371">
            <v>1</v>
          </cell>
          <cell r="N371">
            <v>1</v>
          </cell>
          <cell r="O371">
            <v>1</v>
          </cell>
          <cell r="P371" t="e">
            <v>#N/A</v>
          </cell>
          <cell r="Q371">
            <v>0</v>
          </cell>
          <cell r="R371" t="e">
            <v>#N/A</v>
          </cell>
          <cell r="S371">
            <v>0</v>
          </cell>
          <cell r="T371" t="e">
            <v>#N/A</v>
          </cell>
          <cell r="U371">
            <v>0</v>
          </cell>
          <cell r="V371" t="e">
            <v>#N/A</v>
          </cell>
          <cell r="W371">
            <v>0</v>
          </cell>
          <cell r="X371">
            <v>4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</row>
        <row r="372">
          <cell r="A372">
            <v>1</v>
          </cell>
          <cell r="B372" t="str">
            <v>25B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</row>
        <row r="373">
          <cell r="A373">
            <v>2</v>
          </cell>
          <cell r="B373" t="str">
            <v>25B</v>
          </cell>
          <cell r="C373" t="str">
            <v>Returnable Rack MTE 5</v>
          </cell>
          <cell r="D373" t="str">
            <v>MTE5</v>
          </cell>
          <cell r="E373">
            <v>2250</v>
          </cell>
          <cell r="F373">
            <v>1100</v>
          </cell>
          <cell r="G373">
            <v>1000</v>
          </cell>
          <cell r="H373">
            <v>359947.8</v>
          </cell>
          <cell r="I373" t="str">
            <v>/pcs</v>
          </cell>
          <cell r="J373">
            <v>369721</v>
          </cell>
          <cell r="K373">
            <v>0</v>
          </cell>
          <cell r="L373">
            <v>1</v>
          </cell>
          <cell r="M373">
            <v>1</v>
          </cell>
          <cell r="N373">
            <v>1</v>
          </cell>
          <cell r="O373">
            <v>1</v>
          </cell>
          <cell r="P373">
            <v>359947.8</v>
          </cell>
          <cell r="Q373">
            <v>0</v>
          </cell>
          <cell r="R373">
            <v>359947.8</v>
          </cell>
          <cell r="S373">
            <v>369721</v>
          </cell>
          <cell r="T373">
            <v>359947.8</v>
          </cell>
          <cell r="U373">
            <v>369721</v>
          </cell>
          <cell r="V373">
            <v>359947.8</v>
          </cell>
          <cell r="W373">
            <v>369721</v>
          </cell>
          <cell r="X373">
            <v>4</v>
          </cell>
          <cell r="Z373">
            <v>1</v>
          </cell>
          <cell r="AA373">
            <v>1</v>
          </cell>
          <cell r="AB373">
            <v>1</v>
          </cell>
          <cell r="AC373">
            <v>1</v>
          </cell>
        </row>
        <row r="374">
          <cell r="A374">
            <v>3</v>
          </cell>
          <cell r="B374" t="str">
            <v>25B</v>
          </cell>
          <cell r="C374" t="str">
            <v>Plastic Sheet</v>
          </cell>
          <cell r="D374" t="str">
            <v>5M</v>
          </cell>
          <cell r="E374">
            <v>0</v>
          </cell>
          <cell r="F374">
            <v>0</v>
          </cell>
          <cell r="G374">
            <v>0</v>
          </cell>
          <cell r="H374">
            <v>9057.51</v>
          </cell>
          <cell r="I374">
            <v>0</v>
          </cell>
          <cell r="J374">
            <v>0</v>
          </cell>
          <cell r="K374">
            <v>0</v>
          </cell>
          <cell r="L374">
            <v>2</v>
          </cell>
          <cell r="M374">
            <v>2</v>
          </cell>
          <cell r="N374">
            <v>2</v>
          </cell>
          <cell r="O374">
            <v>2</v>
          </cell>
          <cell r="P374">
            <v>18115.02</v>
          </cell>
          <cell r="Q374">
            <v>0</v>
          </cell>
          <cell r="R374">
            <v>18115.02</v>
          </cell>
          <cell r="S374">
            <v>0</v>
          </cell>
          <cell r="T374">
            <v>18115.02</v>
          </cell>
          <cell r="U374">
            <v>0</v>
          </cell>
          <cell r="V374">
            <v>18115.02</v>
          </cell>
          <cell r="W374">
            <v>0</v>
          </cell>
          <cell r="X374">
            <v>8</v>
          </cell>
          <cell r="Z374">
            <v>2</v>
          </cell>
          <cell r="AA374">
            <v>2</v>
          </cell>
          <cell r="AB374">
            <v>2</v>
          </cell>
          <cell r="AC374">
            <v>2</v>
          </cell>
        </row>
        <row r="375">
          <cell r="A375">
            <v>3</v>
          </cell>
          <cell r="B375" t="str">
            <v>25B</v>
          </cell>
          <cell r="C375" t="str">
            <v xml:space="preserve">Steples </v>
          </cell>
          <cell r="D375" t="str">
            <v>N13</v>
          </cell>
          <cell r="E375">
            <v>0</v>
          </cell>
          <cell r="F375">
            <v>0</v>
          </cell>
          <cell r="G375">
            <v>0</v>
          </cell>
          <cell r="H375">
            <v>47.051999999999992</v>
          </cell>
          <cell r="I375" t="str">
            <v>/pcs</v>
          </cell>
          <cell r="J375">
            <v>0</v>
          </cell>
          <cell r="K375">
            <v>0</v>
          </cell>
          <cell r="L375">
            <v>40</v>
          </cell>
          <cell r="M375">
            <v>40</v>
          </cell>
          <cell r="N375">
            <v>40</v>
          </cell>
          <cell r="O375">
            <v>40</v>
          </cell>
          <cell r="P375">
            <v>1882.08</v>
          </cell>
          <cell r="Q375">
            <v>0</v>
          </cell>
          <cell r="R375">
            <v>1882.08</v>
          </cell>
          <cell r="S375">
            <v>0</v>
          </cell>
          <cell r="T375">
            <v>1882.08</v>
          </cell>
          <cell r="U375">
            <v>0</v>
          </cell>
          <cell r="V375">
            <v>1882.08</v>
          </cell>
          <cell r="W375">
            <v>0</v>
          </cell>
          <cell r="X375">
            <v>160</v>
          </cell>
          <cell r="Z375">
            <v>40</v>
          </cell>
          <cell r="AA375">
            <v>40</v>
          </cell>
          <cell r="AB375">
            <v>40</v>
          </cell>
          <cell r="AC375">
            <v>40</v>
          </cell>
        </row>
        <row r="376">
          <cell r="A376">
            <v>4</v>
          </cell>
          <cell r="B376" t="str">
            <v>25B</v>
          </cell>
          <cell r="C376" t="str">
            <v xml:space="preserve">Nailer </v>
          </cell>
          <cell r="D376" t="str">
            <v>BK50</v>
          </cell>
          <cell r="E376">
            <v>0</v>
          </cell>
          <cell r="F376">
            <v>0</v>
          </cell>
          <cell r="G376">
            <v>0</v>
          </cell>
          <cell r="H376">
            <v>65.872799999999998</v>
          </cell>
          <cell r="I376" t="str">
            <v>/pcs</v>
          </cell>
          <cell r="J376">
            <v>0</v>
          </cell>
          <cell r="K376">
            <v>0</v>
          </cell>
          <cell r="L376">
            <v>60</v>
          </cell>
          <cell r="M376">
            <v>60</v>
          </cell>
          <cell r="N376">
            <v>60</v>
          </cell>
          <cell r="O376">
            <v>60</v>
          </cell>
          <cell r="P376">
            <v>3952.3679999999999</v>
          </cell>
          <cell r="Q376">
            <v>0</v>
          </cell>
          <cell r="R376">
            <v>3952.3679999999999</v>
          </cell>
          <cell r="S376">
            <v>0</v>
          </cell>
          <cell r="T376">
            <v>3952.3679999999999</v>
          </cell>
          <cell r="U376">
            <v>0</v>
          </cell>
          <cell r="V376">
            <v>3952.3679999999999</v>
          </cell>
          <cell r="W376">
            <v>0</v>
          </cell>
          <cell r="X376">
            <v>240</v>
          </cell>
          <cell r="Z376">
            <v>60</v>
          </cell>
          <cell r="AA376">
            <v>60</v>
          </cell>
          <cell r="AB376">
            <v>60</v>
          </cell>
          <cell r="AC376">
            <v>60</v>
          </cell>
        </row>
        <row r="377">
          <cell r="A377">
            <v>5</v>
          </cell>
          <cell r="B377" t="str">
            <v>25B</v>
          </cell>
          <cell r="C377" t="str">
            <v>Indirect Material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 t="e">
            <v>#N/A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5335.2</v>
          </cell>
          <cell r="Q377">
            <v>0</v>
          </cell>
          <cell r="R377">
            <v>5335.2</v>
          </cell>
          <cell r="S377">
            <v>5072.7462794918329</v>
          </cell>
          <cell r="T377">
            <v>5335.2</v>
          </cell>
          <cell r="U377">
            <v>5072.7462794918329</v>
          </cell>
          <cell r="V377">
            <v>5335.2</v>
          </cell>
          <cell r="W377">
            <v>5072.7462794918329</v>
          </cell>
          <cell r="X377">
            <v>0</v>
          </cell>
        </row>
        <row r="378">
          <cell r="A378" t="str">
            <v xml:space="preserve"> </v>
          </cell>
          <cell r="B378">
            <v>0</v>
          </cell>
          <cell r="C378" t="str">
            <v>TOTAL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 t="e">
            <v>#N/A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392973.10200000007</v>
          </cell>
          <cell r="Q378">
            <v>0</v>
          </cell>
          <cell r="R378">
            <v>392973.10200000007</v>
          </cell>
          <cell r="S378">
            <v>374793.74627949181</v>
          </cell>
          <cell r="T378" t="e">
            <v>#N/A</v>
          </cell>
          <cell r="U378">
            <v>374793.74627949181</v>
          </cell>
          <cell r="V378" t="e">
            <v>#N/A</v>
          </cell>
          <cell r="W378">
            <v>374793.74627949181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5">
          <cell r="L5">
            <v>1</v>
          </cell>
        </row>
      </sheetData>
      <sheetData sheetId="58">
        <row r="5">
          <cell r="L5">
            <v>1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>
        <row r="5">
          <cell r="L5">
            <v>1</v>
          </cell>
        </row>
      </sheetData>
      <sheetData sheetId="64">
        <row r="5">
          <cell r="L5">
            <v>1</v>
          </cell>
        </row>
      </sheetData>
      <sheetData sheetId="65">
        <row r="5">
          <cell r="L5">
            <v>1</v>
          </cell>
        </row>
      </sheetData>
      <sheetData sheetId="66">
        <row r="5">
          <cell r="L5">
            <v>1</v>
          </cell>
        </row>
      </sheetData>
      <sheetData sheetId="67">
        <row r="5">
          <cell r="L5">
            <v>1</v>
          </cell>
        </row>
      </sheetData>
      <sheetData sheetId="68">
        <row r="5">
          <cell r="L5">
            <v>1</v>
          </cell>
        </row>
      </sheetData>
      <sheetData sheetId="69">
        <row r="5">
          <cell r="L5">
            <v>1</v>
          </cell>
        </row>
      </sheetData>
      <sheetData sheetId="70">
        <row r="5">
          <cell r="L5">
            <v>1</v>
          </cell>
        </row>
      </sheetData>
      <sheetData sheetId="71">
        <row r="5">
          <cell r="L5">
            <v>1</v>
          </cell>
        </row>
      </sheetData>
      <sheetData sheetId="72">
        <row r="5">
          <cell r="L5">
            <v>1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>
        <row r="5">
          <cell r="L5">
            <v>1</v>
          </cell>
        </row>
      </sheetData>
      <sheetData sheetId="92">
        <row r="5">
          <cell r="L5">
            <v>1</v>
          </cell>
        </row>
      </sheetData>
      <sheetData sheetId="93">
        <row r="5">
          <cell r="L5">
            <v>1</v>
          </cell>
        </row>
      </sheetData>
      <sheetData sheetId="94">
        <row r="5">
          <cell r="L5">
            <v>1</v>
          </cell>
        </row>
      </sheetData>
      <sheetData sheetId="95">
        <row r="5">
          <cell r="L5">
            <v>1</v>
          </cell>
        </row>
      </sheetData>
      <sheetData sheetId="96">
        <row r="5">
          <cell r="L5">
            <v>1</v>
          </cell>
        </row>
      </sheetData>
      <sheetData sheetId="97">
        <row r="5">
          <cell r="L5">
            <v>1</v>
          </cell>
        </row>
      </sheetData>
      <sheetData sheetId="98">
        <row r="5">
          <cell r="L5">
            <v>1</v>
          </cell>
        </row>
      </sheetData>
      <sheetData sheetId="99">
        <row r="5">
          <cell r="L5">
            <v>1</v>
          </cell>
        </row>
      </sheetData>
      <sheetData sheetId="100">
        <row r="5">
          <cell r="L5">
            <v>1</v>
          </cell>
        </row>
      </sheetData>
      <sheetData sheetId="101">
        <row r="5">
          <cell r="L5">
            <v>1</v>
          </cell>
        </row>
      </sheetData>
      <sheetData sheetId="102">
        <row r="5">
          <cell r="L5">
            <v>1</v>
          </cell>
        </row>
      </sheetData>
      <sheetData sheetId="103">
        <row r="5">
          <cell r="L5">
            <v>1</v>
          </cell>
        </row>
      </sheetData>
      <sheetData sheetId="104">
        <row r="5">
          <cell r="L5">
            <v>1</v>
          </cell>
        </row>
      </sheetData>
      <sheetData sheetId="105">
        <row r="5">
          <cell r="L5">
            <v>1</v>
          </cell>
        </row>
      </sheetData>
      <sheetData sheetId="106">
        <row r="5">
          <cell r="L5">
            <v>1</v>
          </cell>
        </row>
      </sheetData>
      <sheetData sheetId="107">
        <row r="5">
          <cell r="L5">
            <v>1</v>
          </cell>
        </row>
      </sheetData>
      <sheetData sheetId="108">
        <row r="5">
          <cell r="L5">
            <v>1</v>
          </cell>
        </row>
      </sheetData>
      <sheetData sheetId="109">
        <row r="5">
          <cell r="L5">
            <v>1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>
        <row r="5">
          <cell r="L5">
            <v>1</v>
          </cell>
        </row>
      </sheetData>
      <sheetData sheetId="156">
        <row r="5">
          <cell r="L5">
            <v>1</v>
          </cell>
        </row>
      </sheetData>
      <sheetData sheetId="157" refreshError="1"/>
      <sheetData sheetId="158">
        <row r="5">
          <cell r="L5">
            <v>1</v>
          </cell>
        </row>
      </sheetData>
      <sheetData sheetId="159">
        <row r="5">
          <cell r="L5">
            <v>1</v>
          </cell>
        </row>
      </sheetData>
      <sheetData sheetId="160" refreshError="1"/>
      <sheetData sheetId="161" refreshError="1"/>
      <sheetData sheetId="162">
        <row r="5">
          <cell r="L5">
            <v>1</v>
          </cell>
        </row>
      </sheetData>
      <sheetData sheetId="163">
        <row r="5">
          <cell r="L5">
            <v>1</v>
          </cell>
        </row>
      </sheetData>
      <sheetData sheetId="164">
        <row r="5">
          <cell r="L5">
            <v>1</v>
          </cell>
        </row>
      </sheetData>
      <sheetData sheetId="165">
        <row r="5">
          <cell r="L5">
            <v>1</v>
          </cell>
        </row>
      </sheetData>
      <sheetData sheetId="166">
        <row r="5">
          <cell r="L5">
            <v>1</v>
          </cell>
        </row>
      </sheetData>
      <sheetData sheetId="167">
        <row r="5">
          <cell r="L5">
            <v>1</v>
          </cell>
        </row>
      </sheetData>
      <sheetData sheetId="168">
        <row r="5">
          <cell r="L5">
            <v>1</v>
          </cell>
        </row>
      </sheetData>
      <sheetData sheetId="169">
        <row r="5">
          <cell r="L5">
            <v>1</v>
          </cell>
        </row>
      </sheetData>
      <sheetData sheetId="170">
        <row r="5">
          <cell r="L5">
            <v>1</v>
          </cell>
        </row>
      </sheetData>
      <sheetData sheetId="171">
        <row r="5">
          <cell r="L5">
            <v>1</v>
          </cell>
        </row>
      </sheetData>
      <sheetData sheetId="172">
        <row r="5">
          <cell r="L5">
            <v>1</v>
          </cell>
        </row>
      </sheetData>
      <sheetData sheetId="173">
        <row r="5">
          <cell r="L5">
            <v>1</v>
          </cell>
        </row>
      </sheetData>
      <sheetData sheetId="174">
        <row r="5">
          <cell r="L5">
            <v>1</v>
          </cell>
        </row>
      </sheetData>
      <sheetData sheetId="175">
        <row r="5">
          <cell r="L5">
            <v>1</v>
          </cell>
        </row>
      </sheetData>
      <sheetData sheetId="176">
        <row r="5">
          <cell r="L5">
            <v>1</v>
          </cell>
        </row>
      </sheetData>
      <sheetData sheetId="177">
        <row r="5">
          <cell r="L5">
            <v>1</v>
          </cell>
        </row>
      </sheetData>
      <sheetData sheetId="178">
        <row r="5">
          <cell r="L5">
            <v>1</v>
          </cell>
        </row>
      </sheetData>
      <sheetData sheetId="179">
        <row r="5">
          <cell r="L5">
            <v>1</v>
          </cell>
        </row>
      </sheetData>
      <sheetData sheetId="180">
        <row r="5">
          <cell r="L5">
            <v>1</v>
          </cell>
        </row>
      </sheetData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>
        <row r="5">
          <cell r="L5">
            <v>1</v>
          </cell>
        </row>
      </sheetData>
      <sheetData sheetId="194">
        <row r="5">
          <cell r="L5">
            <v>1</v>
          </cell>
        </row>
      </sheetData>
      <sheetData sheetId="195">
        <row r="5">
          <cell r="L5">
            <v>1</v>
          </cell>
        </row>
      </sheetData>
      <sheetData sheetId="196">
        <row r="5">
          <cell r="L5">
            <v>1</v>
          </cell>
        </row>
      </sheetData>
      <sheetData sheetId="197">
        <row r="5">
          <cell r="L5">
            <v>1</v>
          </cell>
        </row>
      </sheetData>
      <sheetData sheetId="198">
        <row r="5">
          <cell r="L5">
            <v>1</v>
          </cell>
        </row>
      </sheetData>
      <sheetData sheetId="199">
        <row r="5">
          <cell r="L5">
            <v>1</v>
          </cell>
        </row>
      </sheetData>
      <sheetData sheetId="200">
        <row r="5">
          <cell r="L5">
            <v>1</v>
          </cell>
        </row>
      </sheetData>
      <sheetData sheetId="201">
        <row r="5">
          <cell r="L5">
            <v>1</v>
          </cell>
        </row>
      </sheetData>
      <sheetData sheetId="202">
        <row r="5">
          <cell r="L5">
            <v>1</v>
          </cell>
        </row>
      </sheetData>
      <sheetData sheetId="203">
        <row r="5">
          <cell r="L5">
            <v>1</v>
          </cell>
        </row>
      </sheetData>
      <sheetData sheetId="204">
        <row r="5">
          <cell r="L5">
            <v>1</v>
          </cell>
        </row>
      </sheetData>
      <sheetData sheetId="205">
        <row r="5">
          <cell r="L5">
            <v>1</v>
          </cell>
        </row>
      </sheetData>
      <sheetData sheetId="206">
        <row r="5">
          <cell r="L5">
            <v>1</v>
          </cell>
        </row>
      </sheetData>
      <sheetData sheetId="207">
        <row r="5">
          <cell r="L5">
            <v>1</v>
          </cell>
        </row>
      </sheetData>
      <sheetData sheetId="208">
        <row r="5">
          <cell r="L5">
            <v>1</v>
          </cell>
        </row>
      </sheetData>
      <sheetData sheetId="209">
        <row r="5">
          <cell r="L5">
            <v>1</v>
          </cell>
        </row>
      </sheetData>
      <sheetData sheetId="210">
        <row r="5">
          <cell r="L5">
            <v>1</v>
          </cell>
        </row>
      </sheetData>
      <sheetData sheetId="211">
        <row r="5">
          <cell r="L5">
            <v>1</v>
          </cell>
        </row>
      </sheetData>
      <sheetData sheetId="212">
        <row r="5">
          <cell r="L5">
            <v>1</v>
          </cell>
        </row>
      </sheetData>
      <sheetData sheetId="213">
        <row r="5">
          <cell r="L5">
            <v>1</v>
          </cell>
        </row>
      </sheetData>
      <sheetData sheetId="214">
        <row r="5">
          <cell r="L5">
            <v>1</v>
          </cell>
        </row>
      </sheetData>
      <sheetData sheetId="215">
        <row r="5">
          <cell r="L5">
            <v>1</v>
          </cell>
        </row>
      </sheetData>
      <sheetData sheetId="216">
        <row r="5">
          <cell r="L5">
            <v>1</v>
          </cell>
        </row>
      </sheetData>
      <sheetData sheetId="217">
        <row r="5">
          <cell r="L5">
            <v>1</v>
          </cell>
        </row>
      </sheetData>
      <sheetData sheetId="218">
        <row r="5">
          <cell r="L5">
            <v>1</v>
          </cell>
        </row>
      </sheetData>
      <sheetData sheetId="219" refreshError="1"/>
      <sheetData sheetId="220" refreshError="1"/>
      <sheetData sheetId="221" refreshError="1"/>
      <sheetData sheetId="222">
        <row r="5">
          <cell r="L5">
            <v>1</v>
          </cell>
        </row>
      </sheetData>
      <sheetData sheetId="223">
        <row r="5">
          <cell r="L5">
            <v>1</v>
          </cell>
        </row>
      </sheetData>
      <sheetData sheetId="224">
        <row r="5">
          <cell r="L5">
            <v>1</v>
          </cell>
        </row>
      </sheetData>
      <sheetData sheetId="225">
        <row r="5">
          <cell r="L5">
            <v>1</v>
          </cell>
        </row>
      </sheetData>
      <sheetData sheetId="226">
        <row r="5">
          <cell r="L5">
            <v>1</v>
          </cell>
        </row>
      </sheetData>
      <sheetData sheetId="227">
        <row r="5">
          <cell r="L5">
            <v>1</v>
          </cell>
        </row>
      </sheetData>
      <sheetData sheetId="228">
        <row r="5">
          <cell r="L5">
            <v>1</v>
          </cell>
        </row>
      </sheetData>
      <sheetData sheetId="229">
        <row r="5">
          <cell r="L5">
            <v>1</v>
          </cell>
        </row>
      </sheetData>
      <sheetData sheetId="230">
        <row r="5">
          <cell r="L5">
            <v>1</v>
          </cell>
        </row>
      </sheetData>
      <sheetData sheetId="231">
        <row r="5">
          <cell r="L5">
            <v>1</v>
          </cell>
        </row>
      </sheetData>
      <sheetData sheetId="232">
        <row r="5">
          <cell r="L5">
            <v>1</v>
          </cell>
        </row>
      </sheetData>
      <sheetData sheetId="233">
        <row r="5">
          <cell r="L5">
            <v>1</v>
          </cell>
        </row>
      </sheetData>
      <sheetData sheetId="234">
        <row r="5">
          <cell r="L5">
            <v>1</v>
          </cell>
        </row>
      </sheetData>
      <sheetData sheetId="235">
        <row r="5">
          <cell r="L5">
            <v>1</v>
          </cell>
        </row>
      </sheetData>
      <sheetData sheetId="236">
        <row r="5">
          <cell r="L5">
            <v>1</v>
          </cell>
        </row>
      </sheetData>
      <sheetData sheetId="237">
        <row r="5">
          <cell r="L5">
            <v>1</v>
          </cell>
        </row>
      </sheetData>
      <sheetData sheetId="238">
        <row r="5">
          <cell r="L5">
            <v>1</v>
          </cell>
        </row>
      </sheetData>
      <sheetData sheetId="239">
        <row r="5">
          <cell r="L5">
            <v>1</v>
          </cell>
        </row>
      </sheetData>
      <sheetData sheetId="240">
        <row r="5">
          <cell r="L5">
            <v>1</v>
          </cell>
        </row>
      </sheetData>
      <sheetData sheetId="241">
        <row r="5">
          <cell r="L5">
            <v>1</v>
          </cell>
        </row>
      </sheetData>
      <sheetData sheetId="242">
        <row r="5">
          <cell r="L5">
            <v>1</v>
          </cell>
        </row>
      </sheetData>
      <sheetData sheetId="243">
        <row r="5">
          <cell r="L5">
            <v>1</v>
          </cell>
        </row>
      </sheetData>
      <sheetData sheetId="244">
        <row r="5">
          <cell r="L5">
            <v>1</v>
          </cell>
        </row>
      </sheetData>
      <sheetData sheetId="245">
        <row r="5">
          <cell r="L5">
            <v>1</v>
          </cell>
        </row>
      </sheetData>
      <sheetData sheetId="246">
        <row r="5">
          <cell r="L5">
            <v>1</v>
          </cell>
        </row>
      </sheetData>
      <sheetData sheetId="247">
        <row r="5">
          <cell r="L5">
            <v>1</v>
          </cell>
        </row>
      </sheetData>
      <sheetData sheetId="248">
        <row r="5">
          <cell r="L5">
            <v>1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>
        <row r="5">
          <cell r="L5">
            <v>1</v>
          </cell>
        </row>
      </sheetData>
      <sheetData sheetId="271">
        <row r="5">
          <cell r="L5">
            <v>1</v>
          </cell>
        </row>
      </sheetData>
      <sheetData sheetId="272">
        <row r="5">
          <cell r="L5">
            <v>1</v>
          </cell>
        </row>
      </sheetData>
      <sheetData sheetId="273">
        <row r="5">
          <cell r="L5">
            <v>1</v>
          </cell>
        </row>
      </sheetData>
      <sheetData sheetId="274">
        <row r="5">
          <cell r="L5">
            <v>1</v>
          </cell>
        </row>
      </sheetData>
      <sheetData sheetId="275">
        <row r="5">
          <cell r="L5">
            <v>1</v>
          </cell>
        </row>
      </sheetData>
      <sheetData sheetId="276">
        <row r="5">
          <cell r="L5">
            <v>1</v>
          </cell>
        </row>
      </sheetData>
      <sheetData sheetId="277">
        <row r="5">
          <cell r="L5">
            <v>1</v>
          </cell>
        </row>
      </sheetData>
      <sheetData sheetId="278">
        <row r="5">
          <cell r="L5">
            <v>1</v>
          </cell>
        </row>
      </sheetData>
      <sheetData sheetId="279">
        <row r="5">
          <cell r="L5">
            <v>1</v>
          </cell>
        </row>
      </sheetData>
      <sheetData sheetId="280">
        <row r="5">
          <cell r="L5">
            <v>1</v>
          </cell>
        </row>
      </sheetData>
      <sheetData sheetId="281">
        <row r="5">
          <cell r="L5">
            <v>1</v>
          </cell>
        </row>
      </sheetData>
      <sheetData sheetId="282">
        <row r="5">
          <cell r="L5">
            <v>1</v>
          </cell>
        </row>
      </sheetData>
      <sheetData sheetId="283">
        <row r="5">
          <cell r="L5">
            <v>1</v>
          </cell>
        </row>
      </sheetData>
      <sheetData sheetId="284">
        <row r="5">
          <cell r="L5">
            <v>1</v>
          </cell>
        </row>
      </sheetData>
      <sheetData sheetId="285">
        <row r="5">
          <cell r="L5">
            <v>1</v>
          </cell>
        </row>
      </sheetData>
      <sheetData sheetId="286">
        <row r="5">
          <cell r="L5">
            <v>1</v>
          </cell>
        </row>
      </sheetData>
      <sheetData sheetId="287">
        <row r="5">
          <cell r="L5">
            <v>1</v>
          </cell>
        </row>
      </sheetData>
      <sheetData sheetId="288">
        <row r="5">
          <cell r="L5">
            <v>1</v>
          </cell>
        </row>
      </sheetData>
      <sheetData sheetId="289">
        <row r="5">
          <cell r="L5">
            <v>1</v>
          </cell>
        </row>
      </sheetData>
      <sheetData sheetId="290">
        <row r="5">
          <cell r="L5">
            <v>1</v>
          </cell>
        </row>
      </sheetData>
      <sheetData sheetId="291">
        <row r="5">
          <cell r="L5">
            <v>1</v>
          </cell>
        </row>
      </sheetData>
      <sheetData sheetId="292">
        <row r="5">
          <cell r="L5">
            <v>1</v>
          </cell>
        </row>
      </sheetData>
      <sheetData sheetId="293">
        <row r="5">
          <cell r="L5">
            <v>1</v>
          </cell>
        </row>
      </sheetData>
      <sheetData sheetId="294">
        <row r="5">
          <cell r="L5">
            <v>1</v>
          </cell>
        </row>
      </sheetData>
      <sheetData sheetId="295">
        <row r="5">
          <cell r="L5">
            <v>1</v>
          </cell>
        </row>
      </sheetData>
      <sheetData sheetId="296">
        <row r="5">
          <cell r="L5">
            <v>1</v>
          </cell>
        </row>
      </sheetData>
      <sheetData sheetId="297">
        <row r="5">
          <cell r="L5">
            <v>1</v>
          </cell>
        </row>
      </sheetData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>
        <row r="5">
          <cell r="L5">
            <v>1</v>
          </cell>
        </row>
      </sheetData>
      <sheetData sheetId="307"/>
      <sheetData sheetId="308"/>
      <sheetData sheetId="309"/>
      <sheetData sheetId="310"/>
      <sheetData sheetId="311">
        <row r="5">
          <cell r="L5">
            <v>1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5">
          <cell r="L5">
            <v>1</v>
          </cell>
        </row>
      </sheetData>
      <sheetData sheetId="333"/>
      <sheetData sheetId="334"/>
      <sheetData sheetId="335"/>
      <sheetData sheetId="336"/>
      <sheetData sheetId="337">
        <row r="5">
          <cell r="L5">
            <v>1</v>
          </cell>
        </row>
      </sheetData>
      <sheetData sheetId="338"/>
      <sheetData sheetId="339"/>
      <sheetData sheetId="340"/>
      <sheetData sheetId="341" refreshError="1"/>
      <sheetData sheetId="342" refreshError="1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prodplan1"/>
      <sheetName val="vanplan"/>
      <sheetName val="invan"/>
      <sheetName val="pre"/>
      <sheetName val="prodplan"/>
      <sheetName val="report"/>
      <sheetName val="d01"/>
      <sheetName val="d02"/>
      <sheetName val="d03"/>
      <sheetName val="d04"/>
      <sheetName val="d05"/>
      <sheetName val="d06"/>
      <sheetName val="d07"/>
      <sheetName val="d08"/>
      <sheetName val="d0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d19"/>
      <sheetName val="d20"/>
      <sheetName val="inprod"/>
      <sheetName val="d21"/>
      <sheetName val="d22"/>
      <sheetName val="d23"/>
      <sheetName val="d24"/>
      <sheetName val="d25"/>
      <sheetName val="d26"/>
      <sheetName val="d27"/>
      <sheetName val="d28"/>
      <sheetName val="d29"/>
      <sheetName val="d30"/>
      <sheetName val="d31"/>
      <sheetName val="Sheet1"/>
      <sheetName val="invan (2)"/>
      <sheetName val="mpthwld"/>
      <sheetName val="Order Calculation"/>
      <sheetName val="393.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2"/>
      <sheetName val="#REF"/>
      <sheetName val="Data"/>
      <sheetName val="ﾕｰｻﾞｰ設定"/>
      <sheetName val="Invoice"/>
      <sheetName val="IP標時xls"/>
      <sheetName val="DEC 98"/>
      <sheetName val="Balance Sheet"/>
      <sheetName val="Income Statement"/>
    </sheetNames>
    <definedNames>
      <definedName name="DispAge"/>
      <definedName name="DispExp"/>
      <definedName name="DispPurDate"/>
      <definedName name="SetAge"/>
      <definedName name="SetEx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1"/>
      <sheetName val="#REF"/>
      <sheetName val="Data"/>
    </sheetNames>
    <definedNames>
      <definedName name="DispSelItem5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GBOX2"/>
      <sheetName val="#REF"/>
      <sheetName val="Data"/>
    </sheetNames>
    <definedNames>
      <definedName name="DispWaitMsg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XXXXXXX"/>
      <sheetName val="KIA"/>
      <sheetName val="Price Increase Monitoring"/>
      <sheetName val="Crosstab"/>
      <sheetName val="M"/>
      <sheetName val="Ref"/>
      <sheetName val="part"/>
      <sheetName val="parameter"/>
      <sheetName val="Part order _ rev 1"/>
      <sheetName val="First order _ additional order"/>
      <sheetName val="pl"/>
      <sheetName val="ヘッダ"/>
      <sheetName val="Innova List"/>
      <sheetName val="Master Updated(517)"/>
      <sheetName val="PRC_MON1a"/>
      <sheetName val="ＦＣ～ＧＸ"/>
      <sheetName val="wire"/>
      <sheetName val=" bulk NEW REVISI"/>
      <sheetName val="_bulk NEW REVISI"/>
      <sheetName val="Sheet1"/>
      <sheetName val="plasti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_88W_Crosstab1"/>
    </sheetNames>
    <sheetDataSet>
      <sheetData sheetId="0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#REF"/>
      <sheetName val="Result"/>
      <sheetName val="01 - Jan00"/>
      <sheetName val="99年度原単位"/>
      <sheetName val="PARAMETRES"/>
      <sheetName val="EU,2WD"/>
    </sheetNames>
    <definedNames>
      <definedName name="Module1.DispSelItem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GBOX3"/>
      <sheetName val="#REF"/>
      <sheetName val="99年度原単位"/>
      <sheetName val="NCastalone"/>
    </sheetNames>
    <definedNames>
      <definedName name="MsgSample2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'02"/>
      <sheetName val="Jan03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04"/>
      <sheetName val="Feb04"/>
      <sheetName val="Mar04"/>
      <sheetName val="Apr04"/>
      <sheetName val="May04"/>
      <sheetName val="Jun04"/>
      <sheetName val="July'04"/>
      <sheetName val="Aug'04"/>
      <sheetName val="Sep'04"/>
      <sheetName val="Oct'04"/>
      <sheetName val="Nov'04"/>
      <sheetName val="Nov'04(rev)"/>
      <sheetName val="Nov'04(Rev2)"/>
      <sheetName val="Dec'04"/>
      <sheetName val="Macro1"/>
      <sheetName val="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93.N"/>
      <sheetName val="Engine393N-MA"/>
      <sheetName val="tot 393N"/>
      <sheetName val="Price"/>
      <sheetName val="TR"/>
      <sheetName val="542F"/>
      <sheetName val="（別紙5-1）PP02簡素化"/>
      <sheetName val="393N MA"/>
      <sheetName val="prodplan1"/>
      <sheetName val="Price Trend"/>
      <sheetName val="Price Increase Monitoring"/>
      <sheetName val="PGM登録台帳"/>
      <sheetName val="IBASE"/>
      <sheetName val="sum_gtm"/>
      <sheetName val="マスター"/>
      <sheetName val="sebelumCR"/>
      <sheetName val="Maker Dist"/>
      <sheetName val="ANIjan'99"/>
    </sheetNames>
    <sheetDataSet>
      <sheetData sheetId="0" refreshError="1">
        <row r="5">
          <cell r="L5">
            <v>1</v>
          </cell>
          <cell r="M5">
            <v>1</v>
          </cell>
          <cell r="N5">
            <v>1</v>
          </cell>
          <cell r="O5">
            <v>1</v>
          </cell>
          <cell r="P5" t="str">
            <v>Previous</v>
          </cell>
          <cell r="Q5" t="str">
            <v>New Rate</v>
          </cell>
          <cell r="R5" t="str">
            <v>Previous</v>
          </cell>
          <cell r="S5" t="str">
            <v>New Rate</v>
          </cell>
          <cell r="T5" t="str">
            <v>Previous</v>
          </cell>
          <cell r="U5" t="str">
            <v>New Rate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A6">
            <v>1</v>
          </cell>
          <cell r="B6" t="str">
            <v>A0</v>
          </cell>
          <cell r="C6" t="str">
            <v>Returnable Rack 1B</v>
          </cell>
          <cell r="D6" t="str">
            <v>T1B</v>
          </cell>
          <cell r="E6">
            <v>2250</v>
          </cell>
          <cell r="F6">
            <v>1470</v>
          </cell>
          <cell r="G6">
            <v>730</v>
          </cell>
          <cell r="H6">
            <v>273968.50409999996</v>
          </cell>
          <cell r="I6" t="str">
            <v>/pcs</v>
          </cell>
          <cell r="J6">
            <v>226269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273968.50409999996</v>
          </cell>
          <cell r="Q6">
            <v>226269</v>
          </cell>
          <cell r="R6">
            <v>273968.50409999996</v>
          </cell>
          <cell r="S6">
            <v>226269</v>
          </cell>
          <cell r="T6">
            <v>273968.50409999996</v>
          </cell>
          <cell r="U6">
            <v>226269</v>
          </cell>
          <cell r="V6">
            <v>4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</row>
        <row r="7">
          <cell r="A7">
            <v>2</v>
          </cell>
          <cell r="B7" t="str">
            <v>A0</v>
          </cell>
          <cell r="C7" t="str">
            <v>Wooden Module 1/3 H (INNER)</v>
          </cell>
          <cell r="D7" t="str">
            <v>A0</v>
          </cell>
          <cell r="H7">
            <v>244779.7959</v>
          </cell>
          <cell r="J7">
            <v>203000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244779.7959</v>
          </cell>
          <cell r="Q7">
            <v>203000</v>
          </cell>
          <cell r="R7">
            <v>244779.7959</v>
          </cell>
          <cell r="S7">
            <v>203000</v>
          </cell>
          <cell r="T7">
            <v>244779.7959</v>
          </cell>
          <cell r="U7">
            <v>203000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</row>
        <row r="8">
          <cell r="A8">
            <v>3</v>
          </cell>
          <cell r="B8" t="str">
            <v>A0</v>
          </cell>
          <cell r="C8" t="str">
            <v>Carton Sheet</v>
          </cell>
          <cell r="D8" t="str">
            <v>2J</v>
          </cell>
          <cell r="E8">
            <v>1400</v>
          </cell>
          <cell r="F8">
            <v>1100</v>
          </cell>
          <cell r="J8">
            <v>6660.4670417422876</v>
          </cell>
          <cell r="L8">
            <v>2</v>
          </cell>
          <cell r="M8">
            <v>2</v>
          </cell>
          <cell r="N8">
            <v>2</v>
          </cell>
          <cell r="O8">
            <v>2</v>
          </cell>
          <cell r="Q8">
            <v>13320.934083484575</v>
          </cell>
          <cell r="S8">
            <v>13320.934083484575</v>
          </cell>
          <cell r="U8">
            <v>13320.934083484575</v>
          </cell>
          <cell r="X8">
            <v>2</v>
          </cell>
          <cell r="Y8">
            <v>2</v>
          </cell>
          <cell r="Z8">
            <v>2</v>
          </cell>
          <cell r="AA8">
            <v>2</v>
          </cell>
        </row>
        <row r="9">
          <cell r="A9">
            <v>4</v>
          </cell>
          <cell r="B9" t="str">
            <v>A0</v>
          </cell>
          <cell r="C9" t="str">
            <v>Wire (dia 1,6 mm)</v>
          </cell>
          <cell r="D9" t="str">
            <v>6C</v>
          </cell>
          <cell r="E9">
            <v>500</v>
          </cell>
          <cell r="H9">
            <v>111.74849999999999</v>
          </cell>
          <cell r="I9" t="str">
            <v>/pcs</v>
          </cell>
          <cell r="J9">
            <v>111.00778402903812</v>
          </cell>
          <cell r="L9">
            <v>15</v>
          </cell>
          <cell r="M9">
            <v>15</v>
          </cell>
          <cell r="N9">
            <v>15</v>
          </cell>
          <cell r="O9">
            <v>15</v>
          </cell>
          <cell r="P9">
            <v>1229.2334999999998</v>
          </cell>
          <cell r="Q9">
            <v>1665.1167604355719</v>
          </cell>
          <cell r="R9">
            <v>1229.2334999999998</v>
          </cell>
          <cell r="S9">
            <v>1665.1167604355719</v>
          </cell>
          <cell r="T9">
            <v>1229.2334999999998</v>
          </cell>
          <cell r="U9">
            <v>1665.1167604355719</v>
          </cell>
          <cell r="V9">
            <v>60</v>
          </cell>
          <cell r="X9">
            <v>15</v>
          </cell>
          <cell r="Y9">
            <v>15</v>
          </cell>
          <cell r="Z9">
            <v>15</v>
          </cell>
          <cell r="AA9">
            <v>15</v>
          </cell>
        </row>
        <row r="10">
          <cell r="A10">
            <v>5</v>
          </cell>
          <cell r="B10" t="str">
            <v>A0</v>
          </cell>
          <cell r="C10" t="str">
            <v>Wire (dia 1,6 mm)</v>
          </cell>
          <cell r="D10" t="str">
            <v>6B</v>
          </cell>
          <cell r="E10">
            <v>750</v>
          </cell>
          <cell r="H10">
            <v>176.44499999999999</v>
          </cell>
          <cell r="I10" t="str">
            <v>/pcs</v>
          </cell>
          <cell r="J10">
            <v>175.2754484669023</v>
          </cell>
          <cell r="L10">
            <v>3</v>
          </cell>
          <cell r="M10">
            <v>3</v>
          </cell>
          <cell r="N10">
            <v>3</v>
          </cell>
          <cell r="O10">
            <v>5</v>
          </cell>
          <cell r="P10">
            <v>2470.23</v>
          </cell>
          <cell r="Q10">
            <v>525.82634540070694</v>
          </cell>
          <cell r="R10">
            <v>2470.23</v>
          </cell>
          <cell r="S10">
            <v>525.82634540070694</v>
          </cell>
          <cell r="T10">
            <v>2470.23</v>
          </cell>
          <cell r="U10">
            <v>876.37724233451149</v>
          </cell>
          <cell r="V10">
            <v>14</v>
          </cell>
          <cell r="X10">
            <v>3</v>
          </cell>
          <cell r="Y10">
            <v>3</v>
          </cell>
          <cell r="Z10">
            <v>3</v>
          </cell>
          <cell r="AA10">
            <v>5</v>
          </cell>
        </row>
        <row r="11">
          <cell r="A11">
            <v>6</v>
          </cell>
          <cell r="B11" t="str">
            <v>A0</v>
          </cell>
          <cell r="C11" t="str">
            <v>Wire (dia 1,6 mm)</v>
          </cell>
          <cell r="D11" t="str">
            <v>6A</v>
          </cell>
          <cell r="E11">
            <v>900</v>
          </cell>
          <cell r="H11">
            <v>205.85249999999999</v>
          </cell>
          <cell r="I11" t="str">
            <v>/pcs</v>
          </cell>
          <cell r="J11">
            <v>204.48802321138601</v>
          </cell>
          <cell r="L11">
            <v>8</v>
          </cell>
          <cell r="M11">
            <v>8</v>
          </cell>
          <cell r="N11">
            <v>8</v>
          </cell>
          <cell r="O11">
            <v>8</v>
          </cell>
          <cell r="P11">
            <v>411.70499999999998</v>
          </cell>
          <cell r="Q11">
            <v>1635.9041856910881</v>
          </cell>
          <cell r="R11">
            <v>411.70499999999998</v>
          </cell>
          <cell r="S11">
            <v>1635.9041856910881</v>
          </cell>
          <cell r="T11">
            <v>411.70499999999998</v>
          </cell>
          <cell r="U11">
            <v>1635.9041856910881</v>
          </cell>
          <cell r="V11">
            <v>32</v>
          </cell>
          <cell r="X11">
            <v>8</v>
          </cell>
          <cell r="Y11">
            <v>8</v>
          </cell>
          <cell r="Z11">
            <v>8</v>
          </cell>
          <cell r="AA11">
            <v>8</v>
          </cell>
        </row>
        <row r="12">
          <cell r="A12">
            <v>6</v>
          </cell>
          <cell r="B12" t="str">
            <v>A6</v>
          </cell>
          <cell r="C12" t="str">
            <v>Wire (dia 1,6 mm)</v>
          </cell>
          <cell r="D12" t="str">
            <v>6E</v>
          </cell>
          <cell r="E12">
            <v>300</v>
          </cell>
          <cell r="H12">
            <v>176.44499999999999</v>
          </cell>
          <cell r="I12" t="str">
            <v>/pcs</v>
          </cell>
          <cell r="J12">
            <v>32.133832218932085</v>
          </cell>
          <cell r="L12">
            <v>1</v>
          </cell>
          <cell r="M12">
            <v>9</v>
          </cell>
          <cell r="N12">
            <v>9</v>
          </cell>
          <cell r="O12">
            <v>9</v>
          </cell>
          <cell r="P12">
            <v>3528.9</v>
          </cell>
          <cell r="Q12">
            <v>289.20448997038875</v>
          </cell>
          <cell r="R12">
            <v>3528.9</v>
          </cell>
          <cell r="S12">
            <v>289.20448997038875</v>
          </cell>
          <cell r="T12">
            <v>3528.9</v>
          </cell>
          <cell r="U12">
            <v>289.20448997038875</v>
          </cell>
          <cell r="V12">
            <v>28</v>
          </cell>
          <cell r="X12">
            <v>1</v>
          </cell>
          <cell r="Y12">
            <v>9</v>
          </cell>
          <cell r="Z12">
            <v>9</v>
          </cell>
          <cell r="AA12">
            <v>9</v>
          </cell>
        </row>
        <row r="13">
          <cell r="A13">
            <v>7</v>
          </cell>
          <cell r="B13" t="str">
            <v>A0</v>
          </cell>
          <cell r="C13" t="str">
            <v xml:space="preserve">Steples </v>
          </cell>
          <cell r="D13" t="str">
            <v>N13</v>
          </cell>
          <cell r="H13">
            <v>47.051999999999992</v>
          </cell>
          <cell r="I13" t="str">
            <v>/pcs</v>
          </cell>
          <cell r="J13">
            <v>46.740119591173944</v>
          </cell>
          <cell r="L13">
            <v>40</v>
          </cell>
          <cell r="M13">
            <v>40</v>
          </cell>
          <cell r="N13">
            <v>40</v>
          </cell>
          <cell r="O13">
            <v>40</v>
          </cell>
          <cell r="P13">
            <v>1882.08</v>
          </cell>
          <cell r="Q13">
            <v>1869.6047836469577</v>
          </cell>
          <cell r="R13">
            <v>1882.08</v>
          </cell>
          <cell r="S13">
            <v>1869.6047836469577</v>
          </cell>
          <cell r="T13">
            <v>1882.08</v>
          </cell>
          <cell r="U13">
            <v>1869.6047836469577</v>
          </cell>
          <cell r="V13">
            <v>160</v>
          </cell>
          <cell r="X13">
            <v>40</v>
          </cell>
          <cell r="Y13">
            <v>40</v>
          </cell>
          <cell r="Z13">
            <v>40</v>
          </cell>
          <cell r="AA13">
            <v>40</v>
          </cell>
        </row>
        <row r="14">
          <cell r="A14">
            <v>8</v>
          </cell>
          <cell r="B14" t="str">
            <v>A0</v>
          </cell>
          <cell r="C14" t="str">
            <v>Plastic Bag</v>
          </cell>
          <cell r="D14" t="str">
            <v>3B</v>
          </cell>
          <cell r="E14">
            <v>450</v>
          </cell>
          <cell r="F14">
            <v>300</v>
          </cell>
          <cell r="H14">
            <v>244.67039999999997</v>
          </cell>
          <cell r="I14" t="str">
            <v>/pcs</v>
          </cell>
          <cell r="J14">
            <v>254.32527166200001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1712.6927999999998</v>
          </cell>
          <cell r="Q14">
            <v>254.32527166200001</v>
          </cell>
          <cell r="R14">
            <v>1712.6927999999998</v>
          </cell>
          <cell r="S14">
            <v>254.32527166200001</v>
          </cell>
          <cell r="T14">
            <v>1712.6927999999998</v>
          </cell>
          <cell r="U14">
            <v>254.32527166200001</v>
          </cell>
          <cell r="V14">
            <v>4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</row>
        <row r="15">
          <cell r="A15">
            <v>9</v>
          </cell>
          <cell r="B15" t="str">
            <v>A0</v>
          </cell>
          <cell r="C15" t="str">
            <v>Plastic Bag</v>
          </cell>
          <cell r="D15" t="str">
            <v>3A</v>
          </cell>
          <cell r="J15">
            <v>94.194545060000024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Q15">
            <v>94.194545060000024</v>
          </cell>
          <cell r="S15">
            <v>94.194545060000024</v>
          </cell>
          <cell r="U15">
            <v>94.194545060000024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</row>
        <row r="16">
          <cell r="A16">
            <v>10</v>
          </cell>
          <cell r="B16" t="str">
            <v>A0</v>
          </cell>
          <cell r="C16" t="str">
            <v xml:space="preserve">Nailer </v>
          </cell>
          <cell r="D16" t="str">
            <v>BK50</v>
          </cell>
          <cell r="H16">
            <v>65.872799999999998</v>
          </cell>
          <cell r="I16" t="str">
            <v>/pcs</v>
          </cell>
          <cell r="J16">
            <v>65.436167427643525</v>
          </cell>
          <cell r="L16">
            <v>80</v>
          </cell>
          <cell r="M16">
            <v>80</v>
          </cell>
          <cell r="N16">
            <v>80</v>
          </cell>
          <cell r="O16">
            <v>80</v>
          </cell>
          <cell r="P16">
            <v>5269.8239999999996</v>
          </cell>
          <cell r="Q16">
            <v>5234.8933942114818</v>
          </cell>
          <cell r="R16">
            <v>5269.8239999999996</v>
          </cell>
          <cell r="S16">
            <v>5234.8933942114818</v>
          </cell>
          <cell r="T16">
            <v>5269.8239999999996</v>
          </cell>
          <cell r="U16">
            <v>5234.8933942114818</v>
          </cell>
          <cell r="V16">
            <v>320</v>
          </cell>
          <cell r="X16">
            <v>80</v>
          </cell>
          <cell r="Y16">
            <v>80</v>
          </cell>
          <cell r="Z16">
            <v>80</v>
          </cell>
          <cell r="AA16">
            <v>80</v>
          </cell>
        </row>
        <row r="17">
          <cell r="A17">
            <v>11</v>
          </cell>
          <cell r="B17" t="str">
            <v>A0</v>
          </cell>
          <cell r="C17" t="str">
            <v>Indirect Material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8554</v>
          </cell>
          <cell r="Q17">
            <v>8598.6863572433194</v>
          </cell>
          <cell r="R17">
            <v>8554</v>
          </cell>
          <cell r="S17">
            <v>8598.6863572433194</v>
          </cell>
          <cell r="T17">
            <v>8554</v>
          </cell>
          <cell r="U17">
            <v>8598.6863572433194</v>
          </cell>
          <cell r="V17">
            <v>0</v>
          </cell>
        </row>
        <row r="18">
          <cell r="A18">
            <v>13</v>
          </cell>
          <cell r="B18" t="str">
            <v>A0</v>
          </cell>
          <cell r="C18" t="str">
            <v>Foam Sheet</v>
          </cell>
          <cell r="D18" t="str">
            <v>1D</v>
          </cell>
          <cell r="E18">
            <v>300</v>
          </cell>
          <cell r="F18">
            <v>150</v>
          </cell>
          <cell r="G18">
            <v>5</v>
          </cell>
          <cell r="H18">
            <v>2530</v>
          </cell>
          <cell r="I18" t="str">
            <v>/pcs</v>
          </cell>
          <cell r="J18">
            <v>2570.706577514567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40480</v>
          </cell>
          <cell r="Q18">
            <v>0</v>
          </cell>
          <cell r="R18">
            <v>40480</v>
          </cell>
          <cell r="S18">
            <v>0</v>
          </cell>
          <cell r="T18">
            <v>40480</v>
          </cell>
          <cell r="U18">
            <v>0</v>
          </cell>
          <cell r="V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A19">
            <v>14</v>
          </cell>
          <cell r="B19" t="str">
            <v>A0</v>
          </cell>
          <cell r="C19" t="str">
            <v>Foam Sheet</v>
          </cell>
          <cell r="D19" t="str">
            <v>1H</v>
          </cell>
          <cell r="E19">
            <v>900</v>
          </cell>
          <cell r="F19">
            <v>150</v>
          </cell>
          <cell r="G19">
            <v>5</v>
          </cell>
          <cell r="H19">
            <v>805</v>
          </cell>
          <cell r="I19" t="str">
            <v>/pcs</v>
          </cell>
          <cell r="J19">
            <v>817.95209284554403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3220</v>
          </cell>
          <cell r="Q19">
            <v>0</v>
          </cell>
          <cell r="R19">
            <v>3220</v>
          </cell>
          <cell r="S19">
            <v>0</v>
          </cell>
          <cell r="T19">
            <v>3220</v>
          </cell>
          <cell r="U19">
            <v>0</v>
          </cell>
          <cell r="V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A20">
            <v>15</v>
          </cell>
          <cell r="B20" t="str">
            <v>A0</v>
          </cell>
          <cell r="C20" t="str">
            <v>Antirust Oil, Nucle Oil 105 ST3</v>
          </cell>
          <cell r="D20" t="str">
            <v>ST3</v>
          </cell>
          <cell r="E20">
            <v>2250</v>
          </cell>
          <cell r="F20">
            <v>1470</v>
          </cell>
          <cell r="G20">
            <v>730</v>
          </cell>
          <cell r="H20">
            <v>94104</v>
          </cell>
          <cell r="I20" t="str">
            <v>/liter</v>
          </cell>
          <cell r="J20">
            <v>93480.239182347897</v>
          </cell>
          <cell r="L20">
            <v>0.24144750000000001</v>
          </cell>
          <cell r="M20">
            <v>0.24144750000000001</v>
          </cell>
          <cell r="N20">
            <v>0.24144750000000001</v>
          </cell>
          <cell r="O20">
            <v>0.24144750000000001</v>
          </cell>
          <cell r="P20">
            <v>22721.175539999997</v>
          </cell>
          <cell r="Q20">
            <v>22570.570049979946</v>
          </cell>
          <cell r="R20">
            <v>22721.175539999997</v>
          </cell>
          <cell r="S20">
            <v>22570.570049979946</v>
          </cell>
          <cell r="T20">
            <v>22721.175539999997</v>
          </cell>
          <cell r="U20">
            <v>22570.570049979946</v>
          </cell>
          <cell r="V20">
            <v>0.96579000000000004</v>
          </cell>
          <cell r="X20">
            <v>0.24144750000000001</v>
          </cell>
          <cell r="Y20">
            <v>0.24144750000000001</v>
          </cell>
          <cell r="Z20">
            <v>0.24144750000000001</v>
          </cell>
          <cell r="AA20">
            <v>0.24144750000000001</v>
          </cell>
        </row>
        <row r="21">
          <cell r="C21" t="str">
            <v>TOTAL</v>
          </cell>
          <cell r="P21">
            <v>614262.84983999981</v>
          </cell>
          <cell r="Q21">
            <v>485328.26026678603</v>
          </cell>
          <cell r="R21">
            <v>614262.84983999981</v>
          </cell>
          <cell r="S21">
            <v>485328.26026678603</v>
          </cell>
          <cell r="T21">
            <v>614262.84983999981</v>
          </cell>
          <cell r="U21">
            <v>485678.81116371986</v>
          </cell>
          <cell r="V21">
            <v>0</v>
          </cell>
        </row>
        <row r="22">
          <cell r="L22">
            <v>1</v>
          </cell>
          <cell r="M22">
            <v>1</v>
          </cell>
          <cell r="N22">
            <v>1</v>
          </cell>
          <cell r="O22">
            <v>1</v>
          </cell>
          <cell r="Q22">
            <v>0</v>
          </cell>
          <cell r="R22" t="e">
            <v>#N/A</v>
          </cell>
          <cell r="S22">
            <v>0</v>
          </cell>
          <cell r="T22" t="e">
            <v>#N/A</v>
          </cell>
          <cell r="U22">
            <v>0</v>
          </cell>
          <cell r="V22">
            <v>4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</row>
        <row r="23">
          <cell r="A23">
            <v>1</v>
          </cell>
          <cell r="B23">
            <v>11</v>
          </cell>
          <cell r="C23" t="str">
            <v>Zinc Plate</v>
          </cell>
          <cell r="D23" t="str">
            <v>ZN</v>
          </cell>
          <cell r="I23" t="str">
            <v>/pcs</v>
          </cell>
          <cell r="L23">
            <v>12</v>
          </cell>
          <cell r="M23">
            <v>12</v>
          </cell>
          <cell r="N23">
            <v>12</v>
          </cell>
          <cell r="O23">
            <v>12</v>
          </cell>
          <cell r="Q23">
            <v>0</v>
          </cell>
          <cell r="R23">
            <v>3740.634</v>
          </cell>
          <cell r="S23">
            <v>0</v>
          </cell>
          <cell r="T23">
            <v>3740.634</v>
          </cell>
          <cell r="U23">
            <v>0</v>
          </cell>
          <cell r="V23">
            <v>48</v>
          </cell>
          <cell r="X23">
            <v>12</v>
          </cell>
          <cell r="Y23">
            <v>12</v>
          </cell>
          <cell r="Z23">
            <v>12</v>
          </cell>
          <cell r="AA23">
            <v>12</v>
          </cell>
        </row>
        <row r="24">
          <cell r="A24">
            <v>2</v>
          </cell>
          <cell r="B24">
            <v>11</v>
          </cell>
          <cell r="C24" t="str">
            <v>Wooden Module 1/4 H</v>
          </cell>
          <cell r="D24" t="str">
            <v>11 MA</v>
          </cell>
          <cell r="E24">
            <v>2250</v>
          </cell>
          <cell r="F24">
            <v>1470</v>
          </cell>
          <cell r="G24">
            <v>630</v>
          </cell>
          <cell r="I24" t="str">
            <v>/pcs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Q24">
            <v>0</v>
          </cell>
          <cell r="R24" t="e">
            <v>#N/A</v>
          </cell>
          <cell r="S24">
            <v>0</v>
          </cell>
          <cell r="T24" t="e">
            <v>#N/A</v>
          </cell>
          <cell r="U24">
            <v>0</v>
          </cell>
          <cell r="V24">
            <v>4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</row>
        <row r="25">
          <cell r="A25">
            <v>3</v>
          </cell>
          <cell r="B25">
            <v>11</v>
          </cell>
          <cell r="C25" t="str">
            <v>Wire (dia 1,6 mm)</v>
          </cell>
          <cell r="D25" t="str">
            <v>6C</v>
          </cell>
          <cell r="E25">
            <v>500</v>
          </cell>
          <cell r="I25" t="str">
            <v>/pcs</v>
          </cell>
          <cell r="L25">
            <v>14</v>
          </cell>
          <cell r="M25">
            <v>14</v>
          </cell>
          <cell r="N25">
            <v>14</v>
          </cell>
          <cell r="O25">
            <v>14</v>
          </cell>
          <cell r="Q25">
            <v>0</v>
          </cell>
          <cell r="R25">
            <v>1564.4789999999998</v>
          </cell>
          <cell r="S25">
            <v>0</v>
          </cell>
          <cell r="T25">
            <v>1564.4789999999998</v>
          </cell>
          <cell r="U25">
            <v>0</v>
          </cell>
          <cell r="V25">
            <v>56</v>
          </cell>
          <cell r="X25">
            <v>14</v>
          </cell>
          <cell r="Y25">
            <v>14</v>
          </cell>
          <cell r="Z25">
            <v>14</v>
          </cell>
          <cell r="AA25">
            <v>14</v>
          </cell>
        </row>
        <row r="26">
          <cell r="A26">
            <v>4</v>
          </cell>
          <cell r="B26">
            <v>11</v>
          </cell>
          <cell r="C26" t="str">
            <v>Wire (dia 1,6 mm)</v>
          </cell>
          <cell r="D26" t="str">
            <v>6B</v>
          </cell>
          <cell r="E26">
            <v>750</v>
          </cell>
          <cell r="I26" t="str">
            <v>/pcs</v>
          </cell>
          <cell r="L26">
            <v>18</v>
          </cell>
          <cell r="M26">
            <v>18</v>
          </cell>
          <cell r="N26">
            <v>18</v>
          </cell>
          <cell r="O26">
            <v>18</v>
          </cell>
          <cell r="Q26">
            <v>0</v>
          </cell>
          <cell r="R26">
            <v>3176.01</v>
          </cell>
          <cell r="S26">
            <v>0</v>
          </cell>
          <cell r="T26">
            <v>3176.01</v>
          </cell>
          <cell r="U26">
            <v>0</v>
          </cell>
          <cell r="V26">
            <v>72</v>
          </cell>
          <cell r="X26">
            <v>18</v>
          </cell>
          <cell r="Y26">
            <v>18</v>
          </cell>
          <cell r="Z26">
            <v>18</v>
          </cell>
          <cell r="AA26">
            <v>18</v>
          </cell>
        </row>
        <row r="27">
          <cell r="A27">
            <v>5</v>
          </cell>
          <cell r="B27">
            <v>11</v>
          </cell>
          <cell r="C27" t="str">
            <v>Wire (dia 1,6 mm)</v>
          </cell>
          <cell r="D27" t="str">
            <v>6A</v>
          </cell>
          <cell r="E27">
            <v>900</v>
          </cell>
          <cell r="I27" t="str">
            <v>/pcs</v>
          </cell>
          <cell r="L27">
            <v>5</v>
          </cell>
          <cell r="M27">
            <v>5</v>
          </cell>
          <cell r="N27">
            <v>5</v>
          </cell>
          <cell r="O27">
            <v>5</v>
          </cell>
          <cell r="Q27">
            <v>0</v>
          </cell>
          <cell r="R27">
            <v>1029.2625</v>
          </cell>
          <cell r="S27">
            <v>0</v>
          </cell>
          <cell r="T27">
            <v>1029.2625</v>
          </cell>
          <cell r="U27">
            <v>0</v>
          </cell>
          <cell r="V27">
            <v>20</v>
          </cell>
          <cell r="X27">
            <v>5</v>
          </cell>
          <cell r="Y27">
            <v>5</v>
          </cell>
          <cell r="Z27">
            <v>5</v>
          </cell>
          <cell r="AA27">
            <v>5</v>
          </cell>
        </row>
        <row r="28">
          <cell r="A28">
            <v>6</v>
          </cell>
          <cell r="B28">
            <v>11</v>
          </cell>
          <cell r="C28" t="str">
            <v xml:space="preserve">Steples </v>
          </cell>
          <cell r="D28" t="str">
            <v>N13</v>
          </cell>
          <cell r="I28" t="str">
            <v>/pcs</v>
          </cell>
          <cell r="L28">
            <v>40</v>
          </cell>
          <cell r="M28">
            <v>40</v>
          </cell>
          <cell r="N28">
            <v>40</v>
          </cell>
          <cell r="O28">
            <v>40</v>
          </cell>
          <cell r="Q28">
            <v>0</v>
          </cell>
          <cell r="R28">
            <v>1882.08</v>
          </cell>
          <cell r="S28">
            <v>0</v>
          </cell>
          <cell r="T28">
            <v>1882.08</v>
          </cell>
          <cell r="U28">
            <v>0</v>
          </cell>
          <cell r="V28">
            <v>160</v>
          </cell>
          <cell r="X28">
            <v>40</v>
          </cell>
          <cell r="Y28">
            <v>40</v>
          </cell>
          <cell r="Z28">
            <v>40</v>
          </cell>
          <cell r="AA28">
            <v>40</v>
          </cell>
        </row>
        <row r="29">
          <cell r="A29">
            <v>7</v>
          </cell>
          <cell r="B29">
            <v>11</v>
          </cell>
          <cell r="C29" t="str">
            <v xml:space="preserve">Nailer </v>
          </cell>
          <cell r="D29" t="str">
            <v>BK50</v>
          </cell>
          <cell r="I29" t="str">
            <v>/pcs</v>
          </cell>
          <cell r="L29">
            <v>60</v>
          </cell>
          <cell r="M29">
            <v>60</v>
          </cell>
          <cell r="N29">
            <v>60</v>
          </cell>
          <cell r="O29">
            <v>60</v>
          </cell>
          <cell r="Q29">
            <v>0</v>
          </cell>
          <cell r="R29">
            <v>3952.3679999999999</v>
          </cell>
          <cell r="S29">
            <v>0</v>
          </cell>
          <cell r="T29">
            <v>3952.3679999999999</v>
          </cell>
          <cell r="U29">
            <v>0</v>
          </cell>
          <cell r="V29">
            <v>240</v>
          </cell>
          <cell r="X29">
            <v>60</v>
          </cell>
          <cell r="Y29">
            <v>60</v>
          </cell>
          <cell r="Z29">
            <v>60</v>
          </cell>
          <cell r="AA29">
            <v>60</v>
          </cell>
        </row>
        <row r="30">
          <cell r="A30">
            <v>8</v>
          </cell>
          <cell r="B30">
            <v>11</v>
          </cell>
          <cell r="C30" t="str">
            <v>Karung Goni 700 Dimer</v>
          </cell>
          <cell r="D30" t="str">
            <v>7A</v>
          </cell>
          <cell r="E30">
            <v>850</v>
          </cell>
          <cell r="F30">
            <v>600</v>
          </cell>
          <cell r="I30" t="str">
            <v>/pcs</v>
          </cell>
          <cell r="L30">
            <v>4</v>
          </cell>
          <cell r="M30">
            <v>4</v>
          </cell>
          <cell r="N30">
            <v>4</v>
          </cell>
          <cell r="O30">
            <v>4</v>
          </cell>
          <cell r="Q30">
            <v>0</v>
          </cell>
          <cell r="R30">
            <v>7645.95</v>
          </cell>
          <cell r="S30">
            <v>0</v>
          </cell>
          <cell r="T30">
            <v>7645.95</v>
          </cell>
          <cell r="U30">
            <v>0</v>
          </cell>
          <cell r="V30">
            <v>16</v>
          </cell>
          <cell r="X30">
            <v>4</v>
          </cell>
          <cell r="Y30">
            <v>4</v>
          </cell>
          <cell r="Z30">
            <v>4</v>
          </cell>
          <cell r="AA30">
            <v>4</v>
          </cell>
        </row>
        <row r="31">
          <cell r="A31">
            <v>9</v>
          </cell>
          <cell r="B31">
            <v>11</v>
          </cell>
          <cell r="C31" t="str">
            <v>Indirect Material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Q31">
            <v>0</v>
          </cell>
          <cell r="R31" t="e">
            <v>#N/A</v>
          </cell>
          <cell r="S31">
            <v>0</v>
          </cell>
          <cell r="T31" t="e">
            <v>#N/A</v>
          </cell>
          <cell r="U31">
            <v>0</v>
          </cell>
          <cell r="V31">
            <v>0</v>
          </cell>
        </row>
        <row r="32">
          <cell r="A32">
            <v>10</v>
          </cell>
          <cell r="B32">
            <v>11</v>
          </cell>
          <cell r="C32" t="str">
            <v>Antirust Oil, Nucle Oil 103 ST5</v>
          </cell>
          <cell r="D32" t="str">
            <v>ST3</v>
          </cell>
          <cell r="E32">
            <v>2250</v>
          </cell>
          <cell r="F32">
            <v>1470</v>
          </cell>
          <cell r="G32">
            <v>630</v>
          </cell>
          <cell r="I32" t="str">
            <v>/liter</v>
          </cell>
          <cell r="L32">
            <v>0.20837249999999999</v>
          </cell>
          <cell r="M32">
            <v>0.20837249999999999</v>
          </cell>
          <cell r="N32">
            <v>0.20837249999999999</v>
          </cell>
          <cell r="O32">
            <v>0.20837249999999999</v>
          </cell>
          <cell r="Q32">
            <v>0</v>
          </cell>
          <cell r="R32">
            <v>19608.685739999997</v>
          </cell>
          <cell r="S32">
            <v>0</v>
          </cell>
          <cell r="T32">
            <v>19608.685739999997</v>
          </cell>
          <cell r="U32">
            <v>0</v>
          </cell>
          <cell r="V32">
            <v>0.83348999999999995</v>
          </cell>
          <cell r="X32">
            <v>0.20837249999999999</v>
          </cell>
          <cell r="Y32">
            <v>0.20837249999999999</v>
          </cell>
          <cell r="Z32">
            <v>0.20837249999999999</v>
          </cell>
          <cell r="AA32">
            <v>0.20837249999999999</v>
          </cell>
        </row>
        <row r="33">
          <cell r="A33" t="str">
            <v xml:space="preserve"> </v>
          </cell>
          <cell r="C33" t="str">
            <v>TOTAL</v>
          </cell>
          <cell r="Q33">
            <v>0</v>
          </cell>
          <cell r="R33" t="e">
            <v>#N/A</v>
          </cell>
          <cell r="S33">
            <v>0</v>
          </cell>
          <cell r="T33" t="e">
            <v>#N/A</v>
          </cell>
          <cell r="U33">
            <v>0</v>
          </cell>
          <cell r="V33">
            <v>0</v>
          </cell>
        </row>
        <row r="34">
          <cell r="L34">
            <v>1</v>
          </cell>
          <cell r="M34">
            <v>1</v>
          </cell>
          <cell r="N34">
            <v>1</v>
          </cell>
          <cell r="O34">
            <v>1</v>
          </cell>
          <cell r="V34">
            <v>4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</row>
        <row r="35">
          <cell r="A35">
            <v>1</v>
          </cell>
          <cell r="B35" t="str">
            <v>A7</v>
          </cell>
          <cell r="C35" t="str">
            <v>One Way Module</v>
          </cell>
          <cell r="D35" t="str">
            <v>S1</v>
          </cell>
          <cell r="E35">
            <v>2250</v>
          </cell>
          <cell r="F35">
            <v>1470</v>
          </cell>
          <cell r="G35">
            <v>730</v>
          </cell>
          <cell r="H35">
            <v>256382.81909999999</v>
          </cell>
          <cell r="I35" t="str">
            <v>/pcs</v>
          </cell>
          <cell r="J35">
            <v>419954.39999999997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256382.81909999999</v>
          </cell>
          <cell r="Q35">
            <v>419954.39999999997</v>
          </cell>
          <cell r="R35">
            <v>256382.81909999999</v>
          </cell>
          <cell r="S35">
            <v>419954.39999999997</v>
          </cell>
          <cell r="T35">
            <v>256382.81909999999</v>
          </cell>
          <cell r="U35">
            <v>419954.39999999997</v>
          </cell>
          <cell r="V35">
            <v>4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</row>
        <row r="36">
          <cell r="A36">
            <v>2</v>
          </cell>
          <cell r="B36" t="str">
            <v>A7</v>
          </cell>
          <cell r="C36" t="str">
            <v>Wooden Module 1/3H (INNER)</v>
          </cell>
          <cell r="D36" t="str">
            <v>A7</v>
          </cell>
          <cell r="H36">
            <v>163556.28090000001</v>
          </cell>
          <cell r="J36">
            <v>139000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163556.28090000001</v>
          </cell>
          <cell r="Q36">
            <v>139000</v>
          </cell>
          <cell r="R36">
            <v>163556.28090000001</v>
          </cell>
          <cell r="S36">
            <v>139000</v>
          </cell>
          <cell r="T36">
            <v>163556.28090000001</v>
          </cell>
          <cell r="U36">
            <v>139000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</row>
        <row r="37">
          <cell r="A37">
            <v>3</v>
          </cell>
          <cell r="B37" t="str">
            <v>A7</v>
          </cell>
          <cell r="C37" t="str">
            <v>Carton Sheet</v>
          </cell>
          <cell r="D37" t="str">
            <v>2J</v>
          </cell>
          <cell r="E37">
            <v>1400</v>
          </cell>
          <cell r="F37">
            <v>1100</v>
          </cell>
          <cell r="J37">
            <v>6660.4670417422876</v>
          </cell>
          <cell r="L37">
            <v>2</v>
          </cell>
          <cell r="M37">
            <v>2</v>
          </cell>
          <cell r="N37">
            <v>2</v>
          </cell>
          <cell r="O37">
            <v>2</v>
          </cell>
          <cell r="Q37">
            <v>13320.934083484575</v>
          </cell>
          <cell r="S37">
            <v>13320.934083484575</v>
          </cell>
          <cell r="U37">
            <v>13320.934083484575</v>
          </cell>
          <cell r="X37">
            <v>2</v>
          </cell>
          <cell r="Y37">
            <v>2</v>
          </cell>
          <cell r="Z37">
            <v>2</v>
          </cell>
          <cell r="AA37">
            <v>2</v>
          </cell>
        </row>
        <row r="38">
          <cell r="A38">
            <v>4</v>
          </cell>
          <cell r="B38" t="str">
            <v>A7</v>
          </cell>
          <cell r="C38" t="str">
            <v>Wire (dia 1,6 mm)</v>
          </cell>
          <cell r="D38" t="str">
            <v>6B</v>
          </cell>
          <cell r="E38">
            <v>750</v>
          </cell>
          <cell r="H38">
            <v>176.44499999999999</v>
          </cell>
          <cell r="I38" t="str">
            <v>/pcs</v>
          </cell>
          <cell r="J38">
            <v>175.2754484669023</v>
          </cell>
          <cell r="L38">
            <v>9</v>
          </cell>
          <cell r="M38">
            <v>9</v>
          </cell>
          <cell r="N38">
            <v>9</v>
          </cell>
          <cell r="O38">
            <v>9</v>
          </cell>
          <cell r="P38">
            <v>1235.115</v>
          </cell>
          <cell r="Q38">
            <v>1577.4790362021208</v>
          </cell>
          <cell r="R38">
            <v>1235.115</v>
          </cell>
          <cell r="S38">
            <v>1577.4790362021208</v>
          </cell>
          <cell r="T38">
            <v>1235.115</v>
          </cell>
          <cell r="U38">
            <v>1577.4790362021208</v>
          </cell>
          <cell r="V38">
            <v>36</v>
          </cell>
          <cell r="X38">
            <v>9</v>
          </cell>
          <cell r="Y38">
            <v>9</v>
          </cell>
          <cell r="Z38">
            <v>9</v>
          </cell>
          <cell r="AA38">
            <v>9</v>
          </cell>
        </row>
        <row r="39">
          <cell r="A39">
            <v>5</v>
          </cell>
          <cell r="B39" t="str">
            <v>A7</v>
          </cell>
          <cell r="C39" t="str">
            <v>Wire (dia 1,6 mm)</v>
          </cell>
          <cell r="D39" t="str">
            <v>6C</v>
          </cell>
          <cell r="E39">
            <v>500</v>
          </cell>
          <cell r="J39">
            <v>111.00778402903812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Q39">
            <v>111.00778402903812</v>
          </cell>
          <cell r="S39">
            <v>111.00778402903812</v>
          </cell>
          <cell r="U39">
            <v>111.00778402903812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</row>
        <row r="40">
          <cell r="A40">
            <v>6</v>
          </cell>
          <cell r="B40" t="str">
            <v>A7</v>
          </cell>
          <cell r="C40" t="str">
            <v xml:space="preserve">Steples </v>
          </cell>
          <cell r="D40" t="str">
            <v>N13</v>
          </cell>
          <cell r="H40">
            <v>47.051999999999992</v>
          </cell>
          <cell r="I40" t="str">
            <v>/pcs</v>
          </cell>
          <cell r="J40">
            <v>46.740119591173944</v>
          </cell>
          <cell r="L40">
            <v>40</v>
          </cell>
          <cell r="M40">
            <v>40</v>
          </cell>
          <cell r="N40">
            <v>40</v>
          </cell>
          <cell r="O40">
            <v>40</v>
          </cell>
          <cell r="P40">
            <v>1882.08</v>
          </cell>
          <cell r="Q40">
            <v>1869.6047836469577</v>
          </cell>
          <cell r="R40">
            <v>1882.08</v>
          </cell>
          <cell r="S40">
            <v>1869.6047836469577</v>
          </cell>
          <cell r="T40">
            <v>1882.08</v>
          </cell>
          <cell r="U40">
            <v>1869.6047836469577</v>
          </cell>
          <cell r="V40">
            <v>160</v>
          </cell>
          <cell r="X40">
            <v>40</v>
          </cell>
          <cell r="Y40">
            <v>40</v>
          </cell>
          <cell r="Z40">
            <v>40</v>
          </cell>
          <cell r="AA40">
            <v>40</v>
          </cell>
        </row>
        <row r="41">
          <cell r="A41">
            <v>7</v>
          </cell>
          <cell r="B41" t="str">
            <v>A7</v>
          </cell>
          <cell r="C41" t="str">
            <v xml:space="preserve">Nailer </v>
          </cell>
          <cell r="D41" t="str">
            <v>BK50</v>
          </cell>
          <cell r="H41">
            <v>65.872799999999998</v>
          </cell>
          <cell r="I41" t="str">
            <v>/pcs</v>
          </cell>
          <cell r="J41">
            <v>65.436167427643525</v>
          </cell>
          <cell r="L41">
            <v>100</v>
          </cell>
          <cell r="M41">
            <v>100</v>
          </cell>
          <cell r="N41">
            <v>100</v>
          </cell>
          <cell r="O41">
            <v>100</v>
          </cell>
          <cell r="P41">
            <v>6587.28</v>
          </cell>
          <cell r="Q41">
            <v>6543.6167427643522</v>
          </cell>
          <cell r="R41">
            <v>6587.28</v>
          </cell>
          <cell r="S41">
            <v>6543.6167427643522</v>
          </cell>
          <cell r="T41">
            <v>6587.28</v>
          </cell>
          <cell r="U41">
            <v>6543.6167427643522</v>
          </cell>
          <cell r="V41">
            <v>400</v>
          </cell>
          <cell r="X41">
            <v>100</v>
          </cell>
          <cell r="Y41">
            <v>100</v>
          </cell>
          <cell r="Z41">
            <v>100</v>
          </cell>
          <cell r="AA41">
            <v>100</v>
          </cell>
        </row>
        <row r="42">
          <cell r="A42">
            <v>8</v>
          </cell>
          <cell r="B42" t="str">
            <v>A7</v>
          </cell>
          <cell r="C42" t="str">
            <v>Indirect Material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8891</v>
          </cell>
          <cell r="Q42">
            <v>8937.4468555354633</v>
          </cell>
          <cell r="R42">
            <v>8891</v>
          </cell>
          <cell r="S42">
            <v>8937.4468555354633</v>
          </cell>
          <cell r="T42">
            <v>8891</v>
          </cell>
          <cell r="U42">
            <v>8937.4468555354633</v>
          </cell>
          <cell r="V42">
            <v>0</v>
          </cell>
        </row>
        <row r="43">
          <cell r="A43">
            <v>9</v>
          </cell>
          <cell r="B43" t="str">
            <v>A7</v>
          </cell>
          <cell r="C43" t="str">
            <v>Antirust Oil, Nucle Oil 105 ST3</v>
          </cell>
          <cell r="D43" t="str">
            <v>ST3</v>
          </cell>
          <cell r="E43">
            <v>2250</v>
          </cell>
          <cell r="F43">
            <v>1470</v>
          </cell>
          <cell r="G43">
            <v>1460</v>
          </cell>
          <cell r="H43">
            <v>94104</v>
          </cell>
          <cell r="I43" t="str">
            <v>/liter</v>
          </cell>
          <cell r="J43">
            <v>93480.239182347897</v>
          </cell>
          <cell r="L43">
            <v>0.48289500000000002</v>
          </cell>
          <cell r="M43">
            <v>0.48289500000000002</v>
          </cell>
          <cell r="N43">
            <v>0.48289500000000002</v>
          </cell>
          <cell r="O43">
            <v>0.48289500000000002</v>
          </cell>
          <cell r="P43">
            <v>45442.351079999993</v>
          </cell>
          <cell r="Q43">
            <v>45141.140099959892</v>
          </cell>
          <cell r="R43">
            <v>45442.351079999993</v>
          </cell>
          <cell r="S43">
            <v>45141.140099959892</v>
          </cell>
          <cell r="T43">
            <v>45442.351079999993</v>
          </cell>
          <cell r="U43">
            <v>45141.140099959892</v>
          </cell>
          <cell r="V43">
            <v>1.9315800000000001</v>
          </cell>
          <cell r="X43">
            <v>0.48289500000000002</v>
          </cell>
          <cell r="Y43">
            <v>0.48289500000000002</v>
          </cell>
          <cell r="Z43">
            <v>0.48289500000000002</v>
          </cell>
          <cell r="AA43">
            <v>0.48289500000000002</v>
          </cell>
        </row>
        <row r="44">
          <cell r="A44" t="str">
            <v xml:space="preserve"> </v>
          </cell>
          <cell r="C44" t="str">
            <v>TOTAL</v>
          </cell>
          <cell r="P44">
            <v>487717.56008000002</v>
          </cell>
          <cell r="Q44">
            <v>636455.62938562233</v>
          </cell>
          <cell r="R44">
            <v>487717.56008000002</v>
          </cell>
          <cell r="S44">
            <v>636455.62938562233</v>
          </cell>
          <cell r="T44">
            <v>487717.56008000002</v>
          </cell>
          <cell r="U44">
            <v>636455.62938562233</v>
          </cell>
        </row>
        <row r="45"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 t="e">
            <v>#N/A</v>
          </cell>
          <cell r="V45">
            <v>4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</row>
        <row r="46">
          <cell r="A46">
            <v>1</v>
          </cell>
          <cell r="B46" t="str">
            <v>A1</v>
          </cell>
          <cell r="C46" t="str">
            <v>Returnable Rack 2B</v>
          </cell>
          <cell r="D46" t="str">
            <v>T2B</v>
          </cell>
          <cell r="E46">
            <v>2250</v>
          </cell>
          <cell r="F46">
            <v>1470</v>
          </cell>
          <cell r="G46">
            <v>1460</v>
          </cell>
          <cell r="H46">
            <v>269838.5148</v>
          </cell>
          <cell r="I46" t="str">
            <v>/Unit</v>
          </cell>
          <cell r="J46">
            <v>286965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269838.5148</v>
          </cell>
          <cell r="Q46">
            <v>286965</v>
          </cell>
          <cell r="R46">
            <v>269838.5148</v>
          </cell>
          <cell r="S46">
            <v>286965</v>
          </cell>
          <cell r="T46">
            <v>269838.5148</v>
          </cell>
          <cell r="U46">
            <v>286965</v>
          </cell>
          <cell r="V46">
            <v>4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</row>
        <row r="47">
          <cell r="A47">
            <v>2</v>
          </cell>
          <cell r="B47" t="str">
            <v>A1</v>
          </cell>
          <cell r="C47" t="str">
            <v xml:space="preserve">Wooden Inner </v>
          </cell>
          <cell r="D47" t="str">
            <v>A1</v>
          </cell>
          <cell r="H47">
            <v>305372.18520000001</v>
          </cell>
          <cell r="I47" t="str">
            <v>/Unit</v>
          </cell>
          <cell r="J47">
            <v>185000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305372.18520000001</v>
          </cell>
          <cell r="Q47">
            <v>185000</v>
          </cell>
          <cell r="R47">
            <v>305372.18520000001</v>
          </cell>
          <cell r="S47">
            <v>185000</v>
          </cell>
          <cell r="T47">
            <v>305372.18520000001</v>
          </cell>
          <cell r="U47">
            <v>185000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</row>
        <row r="48">
          <cell r="A48">
            <v>3</v>
          </cell>
          <cell r="B48" t="str">
            <v>A1</v>
          </cell>
          <cell r="C48" t="str">
            <v>Carton Sheet</v>
          </cell>
          <cell r="D48" t="str">
            <v>2J</v>
          </cell>
          <cell r="E48">
            <v>1400</v>
          </cell>
          <cell r="F48">
            <v>1100</v>
          </cell>
          <cell r="I48" t="str">
            <v>/pcs</v>
          </cell>
          <cell r="J48">
            <v>6660.4670417422876</v>
          </cell>
          <cell r="L48">
            <v>2</v>
          </cell>
          <cell r="M48">
            <v>2</v>
          </cell>
          <cell r="N48">
            <v>2</v>
          </cell>
          <cell r="O48">
            <v>2</v>
          </cell>
          <cell r="Q48">
            <v>13320.934083484575</v>
          </cell>
          <cell r="S48">
            <v>13320.934083484575</v>
          </cell>
          <cell r="U48">
            <v>13320.934083484575</v>
          </cell>
          <cell r="X48">
            <v>2</v>
          </cell>
          <cell r="Y48">
            <v>2</v>
          </cell>
          <cell r="Z48">
            <v>2</v>
          </cell>
          <cell r="AA48">
            <v>2</v>
          </cell>
        </row>
        <row r="49">
          <cell r="A49">
            <v>4</v>
          </cell>
          <cell r="B49" t="str">
            <v>A1</v>
          </cell>
          <cell r="C49" t="str">
            <v>Carton Sheet</v>
          </cell>
          <cell r="D49" t="str">
            <v>2H</v>
          </cell>
          <cell r="E49">
            <v>910</v>
          </cell>
          <cell r="F49">
            <v>250</v>
          </cell>
          <cell r="I49" t="str">
            <v>/pcs</v>
          </cell>
          <cell r="J49">
            <v>934.80239182347896</v>
          </cell>
          <cell r="L49">
            <v>4</v>
          </cell>
          <cell r="M49">
            <v>4</v>
          </cell>
          <cell r="N49">
            <v>4</v>
          </cell>
          <cell r="O49">
            <v>4</v>
          </cell>
          <cell r="Q49">
            <v>3739.2095672939158</v>
          </cell>
          <cell r="S49">
            <v>3739.2095672939158</v>
          </cell>
          <cell r="U49">
            <v>3739.2095672939158</v>
          </cell>
          <cell r="X49">
            <v>4</v>
          </cell>
          <cell r="Y49">
            <v>4</v>
          </cell>
          <cell r="Z49">
            <v>4</v>
          </cell>
          <cell r="AA49">
            <v>4</v>
          </cell>
        </row>
        <row r="50">
          <cell r="A50">
            <v>5</v>
          </cell>
          <cell r="B50" t="str">
            <v>A1</v>
          </cell>
          <cell r="C50" t="str">
            <v>Carton Sheet</v>
          </cell>
          <cell r="D50" t="str">
            <v>2C</v>
          </cell>
          <cell r="E50">
            <v>520</v>
          </cell>
          <cell r="F50">
            <v>150</v>
          </cell>
          <cell r="I50" t="str">
            <v>/pcs</v>
          </cell>
          <cell r="J50">
            <v>338.86586703601108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Q50">
            <v>338.86586703601108</v>
          </cell>
          <cell r="S50">
            <v>338.86586703601108</v>
          </cell>
          <cell r="U50">
            <v>338.86586703601108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A51">
            <v>6</v>
          </cell>
          <cell r="B51" t="str">
            <v>A1</v>
          </cell>
          <cell r="C51" t="str">
            <v>Plastic Bag</v>
          </cell>
          <cell r="D51" t="str">
            <v>3B</v>
          </cell>
          <cell r="E51">
            <v>450</v>
          </cell>
          <cell r="F51">
            <v>300</v>
          </cell>
          <cell r="G51">
            <v>0.05</v>
          </cell>
          <cell r="I51" t="str">
            <v>/pcs</v>
          </cell>
          <cell r="J51">
            <v>254.32527166200001</v>
          </cell>
          <cell r="L51">
            <v>2</v>
          </cell>
          <cell r="M51">
            <v>2</v>
          </cell>
          <cell r="N51">
            <v>2</v>
          </cell>
          <cell r="O51">
            <v>2</v>
          </cell>
          <cell r="Q51">
            <v>508.65054332400001</v>
          </cell>
          <cell r="S51">
            <v>508.65054332400001</v>
          </cell>
          <cell r="U51">
            <v>508.65054332400001</v>
          </cell>
          <cell r="X51">
            <v>2</v>
          </cell>
          <cell r="Y51">
            <v>2</v>
          </cell>
          <cell r="Z51">
            <v>2</v>
          </cell>
          <cell r="AA51">
            <v>2</v>
          </cell>
        </row>
        <row r="52">
          <cell r="A52">
            <v>7</v>
          </cell>
          <cell r="B52" t="str">
            <v>A1</v>
          </cell>
          <cell r="C52" t="str">
            <v>Plastic Sheet</v>
          </cell>
          <cell r="D52" t="str">
            <v>5A</v>
          </cell>
          <cell r="E52">
            <v>600</v>
          </cell>
          <cell r="F52">
            <v>530</v>
          </cell>
          <cell r="G52">
            <v>0.05</v>
          </cell>
          <cell r="I52" t="str">
            <v>/pcs</v>
          </cell>
          <cell r="J52">
            <v>599.07730658160017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Q52">
            <v>599.07730658160017</v>
          </cell>
          <cell r="S52">
            <v>599.07730658160017</v>
          </cell>
          <cell r="U52">
            <v>599.07730658160017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A53">
            <v>8</v>
          </cell>
          <cell r="B53" t="str">
            <v>A1</v>
          </cell>
          <cell r="C53" t="str">
            <v>Wire (dia 1,6 mm)</v>
          </cell>
          <cell r="D53" t="str">
            <v>6C</v>
          </cell>
          <cell r="E53">
            <v>500</v>
          </cell>
          <cell r="H53">
            <v>111.74849999999999</v>
          </cell>
          <cell r="I53" t="str">
            <v>/pcs</v>
          </cell>
          <cell r="J53">
            <v>111.00778402903812</v>
          </cell>
          <cell r="L53">
            <v>18</v>
          </cell>
          <cell r="M53">
            <v>18</v>
          </cell>
          <cell r="N53">
            <v>18</v>
          </cell>
          <cell r="O53">
            <v>18</v>
          </cell>
          <cell r="P53">
            <v>558.74249999999995</v>
          </cell>
          <cell r="Q53">
            <v>1998.1401125226862</v>
          </cell>
          <cell r="R53">
            <v>558.74249999999995</v>
          </cell>
          <cell r="S53">
            <v>1998.1401125226862</v>
          </cell>
          <cell r="T53">
            <v>1229.2334999999998</v>
          </cell>
          <cell r="U53">
            <v>1998.1401125226862</v>
          </cell>
          <cell r="V53">
            <v>72</v>
          </cell>
          <cell r="X53">
            <v>18</v>
          </cell>
          <cell r="Y53">
            <v>18</v>
          </cell>
          <cell r="Z53">
            <v>18</v>
          </cell>
          <cell r="AA53">
            <v>18</v>
          </cell>
        </row>
        <row r="54">
          <cell r="A54">
            <v>9</v>
          </cell>
          <cell r="B54" t="str">
            <v>A1</v>
          </cell>
          <cell r="C54" t="str">
            <v>Wire (dia 1,6 mm)</v>
          </cell>
          <cell r="D54" t="str">
            <v>6B</v>
          </cell>
          <cell r="E54">
            <v>750</v>
          </cell>
          <cell r="H54">
            <v>176.44499999999999</v>
          </cell>
          <cell r="I54" t="str">
            <v>/pcs</v>
          </cell>
          <cell r="J54">
            <v>175.2754484669023</v>
          </cell>
          <cell r="L54">
            <v>7</v>
          </cell>
          <cell r="M54">
            <v>7</v>
          </cell>
          <cell r="N54">
            <v>7</v>
          </cell>
          <cell r="O54">
            <v>7</v>
          </cell>
          <cell r="P54">
            <v>2999.5650000000001</v>
          </cell>
          <cell r="Q54">
            <v>1226.928139268316</v>
          </cell>
          <cell r="R54">
            <v>2999.5650000000001</v>
          </cell>
          <cell r="S54">
            <v>1226.928139268316</v>
          </cell>
          <cell r="T54">
            <v>2999.5650000000001</v>
          </cell>
          <cell r="U54">
            <v>1226.928139268316</v>
          </cell>
          <cell r="V54">
            <v>28</v>
          </cell>
          <cell r="X54">
            <v>7</v>
          </cell>
          <cell r="Y54">
            <v>7</v>
          </cell>
          <cell r="Z54">
            <v>7</v>
          </cell>
          <cell r="AA54">
            <v>7</v>
          </cell>
        </row>
        <row r="55">
          <cell r="A55">
            <v>10</v>
          </cell>
          <cell r="B55" t="str">
            <v>A1</v>
          </cell>
          <cell r="C55" t="str">
            <v>Wire (dia 1,6 mm)</v>
          </cell>
          <cell r="D55" t="str">
            <v>6A</v>
          </cell>
          <cell r="E55">
            <v>900</v>
          </cell>
          <cell r="H55">
            <v>205.85249999999999</v>
          </cell>
          <cell r="I55" t="str">
            <v>/pcs</v>
          </cell>
          <cell r="J55">
            <v>204.48802321138601</v>
          </cell>
          <cell r="L55">
            <v>2</v>
          </cell>
          <cell r="M55">
            <v>3</v>
          </cell>
          <cell r="N55">
            <v>3</v>
          </cell>
          <cell r="O55">
            <v>3</v>
          </cell>
          <cell r="P55">
            <v>205.85249999999999</v>
          </cell>
          <cell r="Q55">
            <v>613.46406963415802</v>
          </cell>
          <cell r="R55">
            <v>205.85249999999999</v>
          </cell>
          <cell r="S55">
            <v>613.46406963415802</v>
          </cell>
          <cell r="T55">
            <v>205.85249999999999</v>
          </cell>
          <cell r="U55">
            <v>613.46406963415802</v>
          </cell>
          <cell r="V55">
            <v>11</v>
          </cell>
          <cell r="X55">
            <v>2</v>
          </cell>
          <cell r="Y55">
            <v>3</v>
          </cell>
          <cell r="Z55">
            <v>3</v>
          </cell>
          <cell r="AA55">
            <v>3</v>
          </cell>
        </row>
        <row r="56">
          <cell r="A56">
            <v>11</v>
          </cell>
          <cell r="B56" t="str">
            <v>A1</v>
          </cell>
          <cell r="C56" t="str">
            <v>Wire (dia 1,2 mm)</v>
          </cell>
          <cell r="D56" t="str">
            <v>6E</v>
          </cell>
          <cell r="E56">
            <v>300</v>
          </cell>
          <cell r="J56">
            <v>32.133832218932085</v>
          </cell>
          <cell r="L56">
            <v>5</v>
          </cell>
          <cell r="M56">
            <v>6</v>
          </cell>
          <cell r="N56">
            <v>6</v>
          </cell>
          <cell r="O56">
            <v>5</v>
          </cell>
          <cell r="Q56">
            <v>192.80299331359251</v>
          </cell>
          <cell r="S56">
            <v>192.80299331359251</v>
          </cell>
          <cell r="U56">
            <v>160.66916109466041</v>
          </cell>
          <cell r="X56">
            <v>5</v>
          </cell>
          <cell r="Y56">
            <v>6</v>
          </cell>
          <cell r="Z56">
            <v>6</v>
          </cell>
          <cell r="AA56">
            <v>5</v>
          </cell>
        </row>
        <row r="57">
          <cell r="A57">
            <v>12</v>
          </cell>
          <cell r="B57" t="str">
            <v>A1</v>
          </cell>
          <cell r="C57" t="str">
            <v xml:space="preserve">Steples </v>
          </cell>
          <cell r="D57" t="str">
            <v>N13</v>
          </cell>
          <cell r="H57">
            <v>47.051999999999992</v>
          </cell>
          <cell r="I57" t="str">
            <v>/pcs</v>
          </cell>
          <cell r="J57">
            <v>46.740119591173944</v>
          </cell>
          <cell r="L57">
            <v>40</v>
          </cell>
          <cell r="M57">
            <v>40</v>
          </cell>
          <cell r="N57">
            <v>40</v>
          </cell>
          <cell r="O57">
            <v>40</v>
          </cell>
          <cell r="P57">
            <v>1882.08</v>
          </cell>
          <cell r="Q57">
            <v>1869.6047836469577</v>
          </cell>
          <cell r="R57">
            <v>1882.08</v>
          </cell>
          <cell r="S57">
            <v>1869.6047836469577</v>
          </cell>
          <cell r="T57">
            <v>1882.08</v>
          </cell>
          <cell r="U57">
            <v>1869.6047836469577</v>
          </cell>
          <cell r="V57">
            <v>160</v>
          </cell>
          <cell r="X57">
            <v>40</v>
          </cell>
          <cell r="Y57">
            <v>40</v>
          </cell>
          <cell r="Z57">
            <v>40</v>
          </cell>
          <cell r="AA57">
            <v>40</v>
          </cell>
        </row>
        <row r="58">
          <cell r="A58">
            <v>13</v>
          </cell>
          <cell r="B58" t="str">
            <v>A1</v>
          </cell>
          <cell r="C58" t="str">
            <v xml:space="preserve">Nailer </v>
          </cell>
          <cell r="D58" t="str">
            <v>BK50</v>
          </cell>
          <cell r="H58">
            <v>65.872799999999998</v>
          </cell>
          <cell r="I58" t="str">
            <v>/pcs</v>
          </cell>
          <cell r="J58">
            <v>65.436167427643525</v>
          </cell>
          <cell r="L58">
            <v>100</v>
          </cell>
          <cell r="M58">
            <v>100</v>
          </cell>
          <cell r="N58">
            <v>100</v>
          </cell>
          <cell r="O58">
            <v>100</v>
          </cell>
          <cell r="P58">
            <v>6587.28</v>
          </cell>
          <cell r="Q58">
            <v>6543.6167427643522</v>
          </cell>
          <cell r="R58">
            <v>6587.28</v>
          </cell>
          <cell r="S58">
            <v>6543.6167427643522</v>
          </cell>
          <cell r="T58">
            <v>6587.28</v>
          </cell>
          <cell r="U58">
            <v>6543.6167427643522</v>
          </cell>
          <cell r="V58">
            <v>400</v>
          </cell>
          <cell r="X58">
            <v>100</v>
          </cell>
          <cell r="Y58">
            <v>100</v>
          </cell>
          <cell r="Z58">
            <v>100</v>
          </cell>
          <cell r="AA58">
            <v>100</v>
          </cell>
        </row>
        <row r="59">
          <cell r="A59">
            <v>14</v>
          </cell>
          <cell r="B59" t="str">
            <v>A1</v>
          </cell>
          <cell r="C59" t="str">
            <v>Opp Tape</v>
          </cell>
          <cell r="D59" t="str">
            <v>TC5</v>
          </cell>
          <cell r="H59">
            <v>4822.83</v>
          </cell>
          <cell r="I59" t="str">
            <v>/rol</v>
          </cell>
          <cell r="J59">
            <v>4790.8622580953297</v>
          </cell>
          <cell r="L59">
            <v>2.544</v>
          </cell>
          <cell r="M59">
            <v>2.544</v>
          </cell>
          <cell r="N59">
            <v>2.544</v>
          </cell>
          <cell r="O59">
            <v>2.544</v>
          </cell>
          <cell r="P59">
            <v>136.32532800000001</v>
          </cell>
          <cell r="Q59">
            <v>12187.953584594519</v>
          </cell>
          <cell r="R59">
            <v>136.32532800000001</v>
          </cell>
          <cell r="S59">
            <v>12187.953584594519</v>
          </cell>
          <cell r="T59">
            <v>136.32532800000001</v>
          </cell>
          <cell r="U59">
            <v>12187.953584594519</v>
          </cell>
          <cell r="V59">
            <v>10.176</v>
          </cell>
          <cell r="X59">
            <v>2.544</v>
          </cell>
          <cell r="Y59">
            <v>2.544</v>
          </cell>
          <cell r="Z59">
            <v>2.544</v>
          </cell>
          <cell r="AA59">
            <v>2.544</v>
          </cell>
        </row>
        <row r="60">
          <cell r="A60">
            <v>15</v>
          </cell>
          <cell r="B60" t="str">
            <v>A1</v>
          </cell>
          <cell r="C60" t="str">
            <v>Indirect Material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11796</v>
          </cell>
          <cell r="Q60">
            <v>11857.622664255576</v>
          </cell>
          <cell r="R60">
            <v>11796</v>
          </cell>
          <cell r="S60">
            <v>11857.622664255576</v>
          </cell>
          <cell r="T60">
            <v>11796</v>
          </cell>
          <cell r="U60">
            <v>11857.622664255576</v>
          </cell>
          <cell r="V60">
            <v>0</v>
          </cell>
        </row>
        <row r="61">
          <cell r="A61">
            <v>17</v>
          </cell>
          <cell r="B61" t="str">
            <v>A1</v>
          </cell>
          <cell r="C61" t="str">
            <v>Foam Sheet</v>
          </cell>
          <cell r="D61" t="str">
            <v>1F</v>
          </cell>
          <cell r="E61">
            <v>900</v>
          </cell>
          <cell r="F61">
            <v>150</v>
          </cell>
          <cell r="G61">
            <v>0.4</v>
          </cell>
          <cell r="H61">
            <v>690</v>
          </cell>
          <cell r="I61" t="str">
            <v>/pcs</v>
          </cell>
          <cell r="J61">
            <v>701.10179386760922</v>
          </cell>
          <cell r="L61">
            <v>16</v>
          </cell>
          <cell r="M61">
            <v>16</v>
          </cell>
          <cell r="N61">
            <v>16</v>
          </cell>
          <cell r="O61">
            <v>16</v>
          </cell>
          <cell r="P61">
            <v>2760</v>
          </cell>
          <cell r="Q61">
            <v>11217.628701881747</v>
          </cell>
          <cell r="R61">
            <v>2760</v>
          </cell>
          <cell r="S61">
            <v>11217.628701881747</v>
          </cell>
          <cell r="T61">
            <v>2760</v>
          </cell>
          <cell r="U61">
            <v>11217.628701881747</v>
          </cell>
          <cell r="V61">
            <v>64</v>
          </cell>
          <cell r="X61">
            <v>16</v>
          </cell>
          <cell r="Y61">
            <v>16</v>
          </cell>
          <cell r="Z61">
            <v>16</v>
          </cell>
          <cell r="AA61">
            <v>16</v>
          </cell>
        </row>
        <row r="62">
          <cell r="A62">
            <v>18</v>
          </cell>
          <cell r="B62" t="str">
            <v>A1</v>
          </cell>
          <cell r="C62" t="str">
            <v>Carton Box</v>
          </cell>
          <cell r="D62" t="str">
            <v>T3CS</v>
          </cell>
          <cell r="E62">
            <v>920</v>
          </cell>
          <cell r="F62">
            <v>270</v>
          </cell>
          <cell r="G62">
            <v>190</v>
          </cell>
          <cell r="H62">
            <v>18150.308999999997</v>
          </cell>
          <cell r="I62" t="str">
            <v>/pcs</v>
          </cell>
          <cell r="J62">
            <v>4288.4059724902099</v>
          </cell>
          <cell r="L62">
            <v>2</v>
          </cell>
          <cell r="M62">
            <v>2</v>
          </cell>
          <cell r="N62">
            <v>2</v>
          </cell>
          <cell r="O62">
            <v>2</v>
          </cell>
          <cell r="P62">
            <v>18150.308999999997</v>
          </cell>
          <cell r="Q62">
            <v>8576.8119449804199</v>
          </cell>
          <cell r="R62">
            <v>18150.308999999997</v>
          </cell>
          <cell r="S62">
            <v>8576.8119449804199</v>
          </cell>
          <cell r="T62">
            <v>18150.308999999997</v>
          </cell>
          <cell r="U62">
            <v>8576.8119449804199</v>
          </cell>
          <cell r="V62">
            <v>8</v>
          </cell>
          <cell r="X62">
            <v>2</v>
          </cell>
          <cell r="Y62">
            <v>2</v>
          </cell>
          <cell r="Z62">
            <v>2</v>
          </cell>
          <cell r="AA62">
            <v>2</v>
          </cell>
        </row>
        <row r="63">
          <cell r="A63">
            <v>19</v>
          </cell>
          <cell r="B63" t="str">
            <v>A1</v>
          </cell>
          <cell r="C63" t="str">
            <v>Carton Box</v>
          </cell>
          <cell r="D63" t="str">
            <v>X3CD</v>
          </cell>
          <cell r="E63">
            <v>1400</v>
          </cell>
          <cell r="F63">
            <v>370</v>
          </cell>
          <cell r="G63">
            <v>220</v>
          </cell>
          <cell r="H63">
            <v>23890.652999999998</v>
          </cell>
          <cell r="I63" t="str">
            <v>/pcs</v>
          </cell>
          <cell r="J63">
            <v>22833.663853727146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23890.652999999998</v>
          </cell>
          <cell r="Q63">
            <v>22833.663853727146</v>
          </cell>
          <cell r="R63">
            <v>23890.652999999998</v>
          </cell>
          <cell r="S63">
            <v>22833.663853727146</v>
          </cell>
          <cell r="T63">
            <v>23890.652999999998</v>
          </cell>
          <cell r="U63">
            <v>22833.663853727146</v>
          </cell>
          <cell r="V63">
            <v>4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</row>
        <row r="64">
          <cell r="A64">
            <v>20</v>
          </cell>
          <cell r="B64" t="str">
            <v>A1</v>
          </cell>
          <cell r="C64" t="str">
            <v>Carton Box</v>
          </cell>
          <cell r="D64" t="str">
            <v>A3CS</v>
          </cell>
          <cell r="E64">
            <v>360</v>
          </cell>
          <cell r="F64">
            <v>240</v>
          </cell>
          <cell r="G64">
            <v>240</v>
          </cell>
          <cell r="J64">
            <v>2605.7616672079475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Q64">
            <v>2605.7616672079475</v>
          </cell>
          <cell r="S64">
            <v>2605.7616672079475</v>
          </cell>
          <cell r="U64">
            <v>2605.7616672079475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</row>
        <row r="65">
          <cell r="A65">
            <v>21</v>
          </cell>
          <cell r="B65" t="str">
            <v>A1</v>
          </cell>
          <cell r="C65" t="str">
            <v>Karung Goni 700 Dimer</v>
          </cell>
          <cell r="D65" t="str">
            <v>7A</v>
          </cell>
          <cell r="E65">
            <v>850</v>
          </cell>
          <cell r="F65">
            <v>600</v>
          </cell>
          <cell r="H65">
            <v>1911.4874999999997</v>
          </cell>
          <cell r="I65" t="str">
            <v>/pcs</v>
          </cell>
          <cell r="J65">
            <v>1898.8173583914415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13380.412499999999</v>
          </cell>
          <cell r="Q65">
            <v>1898.8173583914415</v>
          </cell>
          <cell r="R65">
            <v>13380.412499999999</v>
          </cell>
          <cell r="S65">
            <v>1898.8173583914415</v>
          </cell>
          <cell r="T65">
            <v>13380.412499999999</v>
          </cell>
          <cell r="U65">
            <v>1898.8173583914415</v>
          </cell>
          <cell r="V65">
            <v>4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</row>
        <row r="66">
          <cell r="A66">
            <v>22</v>
          </cell>
          <cell r="B66" t="str">
            <v>A1</v>
          </cell>
          <cell r="C66" t="str">
            <v>Antirust Oil, Nucle Oil 105 ST3</v>
          </cell>
          <cell r="D66" t="str">
            <v>ST3</v>
          </cell>
          <cell r="E66">
            <v>2250</v>
          </cell>
          <cell r="F66">
            <v>1470</v>
          </cell>
          <cell r="G66">
            <v>1460</v>
          </cell>
          <cell r="H66">
            <v>94104</v>
          </cell>
          <cell r="I66" t="str">
            <v>/liter</v>
          </cell>
          <cell r="J66">
            <v>93480.239182347897</v>
          </cell>
          <cell r="L66">
            <v>0.48289500000000002</v>
          </cell>
          <cell r="M66">
            <v>0.48289500000000002</v>
          </cell>
          <cell r="N66">
            <v>0.48289500000000002</v>
          </cell>
          <cell r="O66">
            <v>0.48289500000000002</v>
          </cell>
          <cell r="P66">
            <v>45442.351079999993</v>
          </cell>
          <cell r="Q66">
            <v>45141.140099959892</v>
          </cell>
          <cell r="R66">
            <v>45442.351079999993</v>
          </cell>
          <cell r="S66">
            <v>45141.140099959892</v>
          </cell>
          <cell r="T66">
            <v>45442.351079999993</v>
          </cell>
          <cell r="U66">
            <v>45141.140099959892</v>
          </cell>
          <cell r="V66">
            <v>1.9315800000000001</v>
          </cell>
          <cell r="X66">
            <v>0.48289500000000002</v>
          </cell>
          <cell r="Y66">
            <v>0.48289500000000002</v>
          </cell>
          <cell r="Z66">
            <v>0.48289500000000002</v>
          </cell>
          <cell r="AA66">
            <v>0.48289500000000002</v>
          </cell>
        </row>
        <row r="67">
          <cell r="A67" t="str">
            <v xml:space="preserve"> </v>
          </cell>
          <cell r="C67" t="str">
            <v>TOTAL</v>
          </cell>
          <cell r="P67">
            <v>697040.49240800017</v>
          </cell>
          <cell r="Q67">
            <v>619235.69408386888</v>
          </cell>
          <cell r="R67">
            <v>697040.49240800017</v>
          </cell>
          <cell r="S67">
            <v>619235.69408386888</v>
          </cell>
          <cell r="T67">
            <v>697710.98340800009</v>
          </cell>
          <cell r="U67">
            <v>619203.56025164993</v>
          </cell>
        </row>
        <row r="68"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 t="e">
            <v>#N/A</v>
          </cell>
          <cell r="V68">
            <v>4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</row>
        <row r="69">
          <cell r="A69">
            <v>1</v>
          </cell>
          <cell r="B69" t="str">
            <v>A6</v>
          </cell>
          <cell r="C69" t="str">
            <v>Returnable Rack 2B</v>
          </cell>
          <cell r="D69" t="str">
            <v>T2B</v>
          </cell>
          <cell r="E69">
            <v>2250</v>
          </cell>
          <cell r="F69">
            <v>1470</v>
          </cell>
          <cell r="G69">
            <v>730</v>
          </cell>
          <cell r="H69">
            <v>264692.2023</v>
          </cell>
          <cell r="I69" t="str">
            <v>/pcs</v>
          </cell>
          <cell r="J69">
            <v>286965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264692.2023</v>
          </cell>
          <cell r="Q69">
            <v>286965</v>
          </cell>
          <cell r="R69">
            <v>264692.2023</v>
          </cell>
          <cell r="S69">
            <v>286965</v>
          </cell>
          <cell r="T69">
            <v>264692.2023</v>
          </cell>
          <cell r="U69">
            <v>286965</v>
          </cell>
          <cell r="V69">
            <v>4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</row>
        <row r="70">
          <cell r="A70">
            <v>2</v>
          </cell>
          <cell r="B70" t="str">
            <v>A6</v>
          </cell>
          <cell r="C70" t="str">
            <v xml:space="preserve">Wooden Inner </v>
          </cell>
          <cell r="D70" t="str">
            <v>A6</v>
          </cell>
          <cell r="H70">
            <v>386977.99770000001</v>
          </cell>
          <cell r="J70">
            <v>297000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386977.99770000001</v>
          </cell>
          <cell r="Q70">
            <v>297000</v>
          </cell>
          <cell r="R70">
            <v>386977.99770000001</v>
          </cell>
          <cell r="S70">
            <v>297000</v>
          </cell>
          <cell r="T70">
            <v>386977.99770000001</v>
          </cell>
          <cell r="U70">
            <v>297000</v>
          </cell>
        </row>
        <row r="71">
          <cell r="A71">
            <v>3</v>
          </cell>
          <cell r="B71" t="str">
            <v>A6</v>
          </cell>
          <cell r="C71" t="str">
            <v>Carton Sheet</v>
          </cell>
          <cell r="D71" t="str">
            <v>2J</v>
          </cell>
          <cell r="E71">
            <v>1400</v>
          </cell>
          <cell r="F71">
            <v>1100</v>
          </cell>
          <cell r="J71">
            <v>6660.4670417422876</v>
          </cell>
          <cell r="L71">
            <v>2</v>
          </cell>
          <cell r="M71">
            <v>2</v>
          </cell>
          <cell r="N71">
            <v>2</v>
          </cell>
          <cell r="O71">
            <v>2</v>
          </cell>
          <cell r="Q71">
            <v>13320.934083484575</v>
          </cell>
          <cell r="S71">
            <v>13320.934083484575</v>
          </cell>
          <cell r="U71">
            <v>13320.934083484575</v>
          </cell>
          <cell r="X71">
            <v>2</v>
          </cell>
          <cell r="Y71">
            <v>2</v>
          </cell>
          <cell r="Z71">
            <v>2</v>
          </cell>
          <cell r="AA71">
            <v>2</v>
          </cell>
        </row>
        <row r="72">
          <cell r="A72">
            <v>4</v>
          </cell>
          <cell r="B72" t="str">
            <v>A6</v>
          </cell>
          <cell r="C72" t="str">
            <v>Wire (dia 1,6 mm)</v>
          </cell>
          <cell r="D72" t="str">
            <v>6A</v>
          </cell>
          <cell r="H72">
            <v>205.85249999999999</v>
          </cell>
          <cell r="J72">
            <v>204.48802321138601</v>
          </cell>
          <cell r="L72">
            <v>0</v>
          </cell>
          <cell r="M72">
            <v>9</v>
          </cell>
          <cell r="N72">
            <v>9</v>
          </cell>
          <cell r="O72">
            <v>9</v>
          </cell>
          <cell r="P72">
            <v>0</v>
          </cell>
          <cell r="Q72">
            <v>1840.3922089024741</v>
          </cell>
          <cell r="R72">
            <v>0</v>
          </cell>
          <cell r="S72">
            <v>1840.3922089024741</v>
          </cell>
          <cell r="T72">
            <v>0</v>
          </cell>
          <cell r="U72">
            <v>1840.3922089024741</v>
          </cell>
          <cell r="Y72">
            <v>9</v>
          </cell>
          <cell r="Z72">
            <v>9</v>
          </cell>
          <cell r="AA72">
            <v>9</v>
          </cell>
        </row>
        <row r="73">
          <cell r="A73">
            <v>5</v>
          </cell>
          <cell r="B73" t="str">
            <v>A6</v>
          </cell>
          <cell r="C73" t="str">
            <v>Wire (dia 1,6 mm)</v>
          </cell>
          <cell r="D73" t="str">
            <v>6C</v>
          </cell>
          <cell r="E73">
            <v>500</v>
          </cell>
          <cell r="H73">
            <v>111.74849999999999</v>
          </cell>
          <cell r="I73" t="str">
            <v>/pcs</v>
          </cell>
          <cell r="J73">
            <v>111.00778402903812</v>
          </cell>
          <cell r="L73">
            <v>24</v>
          </cell>
          <cell r="M73">
            <v>24</v>
          </cell>
          <cell r="N73">
            <v>24</v>
          </cell>
          <cell r="O73">
            <v>24</v>
          </cell>
          <cell r="P73">
            <v>558.74249999999995</v>
          </cell>
          <cell r="Q73">
            <v>2664.1868166969148</v>
          </cell>
          <cell r="R73">
            <v>558.74249999999995</v>
          </cell>
          <cell r="S73">
            <v>2664.1868166969148</v>
          </cell>
          <cell r="T73">
            <v>558.74249999999995</v>
          </cell>
          <cell r="U73">
            <v>2664.1868166969148</v>
          </cell>
          <cell r="V73">
            <v>96</v>
          </cell>
          <cell r="X73">
            <v>24</v>
          </cell>
          <cell r="Y73">
            <v>24</v>
          </cell>
          <cell r="Z73">
            <v>24</v>
          </cell>
          <cell r="AA73">
            <v>24</v>
          </cell>
        </row>
        <row r="74">
          <cell r="A74">
            <v>6</v>
          </cell>
          <cell r="B74" t="str">
            <v>A6</v>
          </cell>
          <cell r="C74" t="str">
            <v>Wire (dia 1,6 mm)</v>
          </cell>
          <cell r="D74" t="str">
            <v>6B</v>
          </cell>
          <cell r="E74">
            <v>750</v>
          </cell>
          <cell r="H74">
            <v>176.44499999999999</v>
          </cell>
          <cell r="I74" t="str">
            <v>/pcs</v>
          </cell>
          <cell r="J74">
            <v>175.2754484669023</v>
          </cell>
          <cell r="L74">
            <v>14</v>
          </cell>
          <cell r="M74">
            <v>14</v>
          </cell>
          <cell r="N74">
            <v>14</v>
          </cell>
          <cell r="O74">
            <v>15</v>
          </cell>
          <cell r="P74">
            <v>3528.9</v>
          </cell>
          <cell r="Q74">
            <v>2453.8562785366321</v>
          </cell>
          <cell r="R74">
            <v>3528.9</v>
          </cell>
          <cell r="S74">
            <v>2453.8562785366321</v>
          </cell>
          <cell r="T74">
            <v>3528.9</v>
          </cell>
          <cell r="U74">
            <v>2629.1317270035347</v>
          </cell>
          <cell r="V74">
            <v>57</v>
          </cell>
          <cell r="X74">
            <v>14</v>
          </cell>
          <cell r="Y74">
            <v>14</v>
          </cell>
          <cell r="Z74">
            <v>14</v>
          </cell>
          <cell r="AA74">
            <v>15</v>
          </cell>
        </row>
        <row r="75">
          <cell r="A75">
            <v>6</v>
          </cell>
          <cell r="B75" t="str">
            <v>A6</v>
          </cell>
          <cell r="C75" t="str">
            <v>Wire (dia 1,6 mm)</v>
          </cell>
          <cell r="D75" t="str">
            <v>6E</v>
          </cell>
          <cell r="E75">
            <v>300</v>
          </cell>
          <cell r="H75">
            <v>176.44499999999999</v>
          </cell>
          <cell r="I75" t="str">
            <v>/pcs</v>
          </cell>
          <cell r="J75">
            <v>32.133832218932085</v>
          </cell>
          <cell r="L75">
            <v>1</v>
          </cell>
          <cell r="M75">
            <v>2</v>
          </cell>
          <cell r="N75">
            <v>2</v>
          </cell>
          <cell r="O75">
            <v>2</v>
          </cell>
          <cell r="P75">
            <v>3528.9</v>
          </cell>
          <cell r="Q75">
            <v>64.26766443786417</v>
          </cell>
          <cell r="R75">
            <v>3528.9</v>
          </cell>
          <cell r="S75">
            <v>64.26766443786417</v>
          </cell>
          <cell r="T75">
            <v>3528.9</v>
          </cell>
          <cell r="U75">
            <v>64.26766443786417</v>
          </cell>
          <cell r="V75">
            <v>7</v>
          </cell>
          <cell r="X75">
            <v>1</v>
          </cell>
          <cell r="Y75">
            <v>2</v>
          </cell>
          <cell r="Z75">
            <v>2</v>
          </cell>
          <cell r="AA75">
            <v>2</v>
          </cell>
        </row>
        <row r="76">
          <cell r="A76">
            <v>7</v>
          </cell>
          <cell r="B76" t="str">
            <v>A6</v>
          </cell>
          <cell r="C76" t="str">
            <v xml:space="preserve">Steples </v>
          </cell>
          <cell r="D76" t="str">
            <v>N13</v>
          </cell>
          <cell r="H76">
            <v>47.051999999999992</v>
          </cell>
          <cell r="I76" t="str">
            <v>/pcs</v>
          </cell>
          <cell r="J76">
            <v>46.740119591173944</v>
          </cell>
          <cell r="L76">
            <v>40</v>
          </cell>
          <cell r="M76">
            <v>40</v>
          </cell>
          <cell r="N76">
            <v>40</v>
          </cell>
          <cell r="O76">
            <v>40</v>
          </cell>
          <cell r="P76">
            <v>1882.08</v>
          </cell>
          <cell r="Q76">
            <v>1869.6047836469577</v>
          </cell>
          <cell r="R76">
            <v>1882.08</v>
          </cell>
          <cell r="S76">
            <v>1869.6047836469577</v>
          </cell>
          <cell r="T76">
            <v>1882.08</v>
          </cell>
          <cell r="U76">
            <v>1869.6047836469577</v>
          </cell>
          <cell r="V76">
            <v>160</v>
          </cell>
          <cell r="X76">
            <v>40</v>
          </cell>
          <cell r="Y76">
            <v>40</v>
          </cell>
          <cell r="Z76">
            <v>40</v>
          </cell>
          <cell r="AA76">
            <v>40</v>
          </cell>
        </row>
        <row r="77">
          <cell r="A77">
            <v>8</v>
          </cell>
          <cell r="B77" t="str">
            <v>A6</v>
          </cell>
          <cell r="C77" t="str">
            <v>Plastic Bag</v>
          </cell>
          <cell r="D77" t="str">
            <v>3B</v>
          </cell>
          <cell r="E77">
            <v>450</v>
          </cell>
          <cell r="F77">
            <v>300</v>
          </cell>
          <cell r="H77">
            <v>244.67039999999997</v>
          </cell>
          <cell r="I77" t="str">
            <v>/pcs</v>
          </cell>
          <cell r="J77">
            <v>254.32527166200001</v>
          </cell>
          <cell r="L77">
            <v>6</v>
          </cell>
          <cell r="M77">
            <v>6</v>
          </cell>
          <cell r="N77">
            <v>6</v>
          </cell>
          <cell r="O77">
            <v>6</v>
          </cell>
          <cell r="P77">
            <v>1468.0223999999998</v>
          </cell>
          <cell r="Q77">
            <v>1525.9516299720001</v>
          </cell>
          <cell r="R77">
            <v>1468.0223999999998</v>
          </cell>
          <cell r="S77">
            <v>1525.9516299720001</v>
          </cell>
          <cell r="T77">
            <v>1468.0223999999998</v>
          </cell>
          <cell r="U77">
            <v>1525.9516299720001</v>
          </cell>
          <cell r="V77">
            <v>24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</row>
        <row r="78">
          <cell r="A78">
            <v>9</v>
          </cell>
          <cell r="B78" t="str">
            <v>A6</v>
          </cell>
          <cell r="C78" t="str">
            <v xml:space="preserve">Nailer </v>
          </cell>
          <cell r="D78" t="str">
            <v>BK50</v>
          </cell>
          <cell r="H78">
            <v>65.872799999999998</v>
          </cell>
          <cell r="I78" t="str">
            <v>/pcs</v>
          </cell>
          <cell r="J78">
            <v>65.436167427643525</v>
          </cell>
          <cell r="L78">
            <v>60</v>
          </cell>
          <cell r="M78">
            <v>60</v>
          </cell>
          <cell r="N78">
            <v>60</v>
          </cell>
          <cell r="O78">
            <v>60</v>
          </cell>
          <cell r="P78">
            <v>3952.3679999999999</v>
          </cell>
          <cell r="Q78">
            <v>3926.1700456586113</v>
          </cell>
          <cell r="R78">
            <v>3952.3679999999999</v>
          </cell>
          <cell r="S78">
            <v>3926.1700456586113</v>
          </cell>
          <cell r="T78">
            <v>3952.3679999999999</v>
          </cell>
          <cell r="U78">
            <v>3926.1700456586113</v>
          </cell>
          <cell r="V78">
            <v>240</v>
          </cell>
          <cell r="X78">
            <v>60</v>
          </cell>
          <cell r="Y78">
            <v>60</v>
          </cell>
          <cell r="Z78">
            <v>60</v>
          </cell>
          <cell r="AA78">
            <v>60</v>
          </cell>
        </row>
        <row r="79">
          <cell r="A79">
            <v>10</v>
          </cell>
          <cell r="B79" t="str">
            <v>A6</v>
          </cell>
          <cell r="C79" t="str">
            <v>Karung Goni 700 Dimer</v>
          </cell>
          <cell r="D79" t="str">
            <v>7A</v>
          </cell>
          <cell r="E79">
            <v>850</v>
          </cell>
          <cell r="F79">
            <v>600</v>
          </cell>
          <cell r="H79">
            <v>1911.4874999999997</v>
          </cell>
          <cell r="I79" t="str">
            <v>/pcs</v>
          </cell>
          <cell r="J79">
            <v>1898.8173583914415</v>
          </cell>
          <cell r="L79">
            <v>7</v>
          </cell>
          <cell r="M79">
            <v>7</v>
          </cell>
          <cell r="N79">
            <v>7</v>
          </cell>
          <cell r="O79">
            <v>7</v>
          </cell>
          <cell r="P79">
            <v>13380.412499999999</v>
          </cell>
          <cell r="Q79">
            <v>13291.721508740091</v>
          </cell>
          <cell r="R79">
            <v>13380.412499999999</v>
          </cell>
          <cell r="S79">
            <v>13291.721508740091</v>
          </cell>
          <cell r="T79">
            <v>13380.412499999999</v>
          </cell>
          <cell r="U79">
            <v>13291.721508740091</v>
          </cell>
          <cell r="V79">
            <v>28</v>
          </cell>
          <cell r="X79">
            <v>7</v>
          </cell>
          <cell r="Y79">
            <v>7</v>
          </cell>
          <cell r="Z79">
            <v>7</v>
          </cell>
          <cell r="AA79">
            <v>7</v>
          </cell>
        </row>
        <row r="80">
          <cell r="A80">
            <v>11</v>
          </cell>
          <cell r="B80" t="str">
            <v>A6</v>
          </cell>
          <cell r="C80" t="str">
            <v>Indirect Material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7060</v>
          </cell>
          <cell r="Q80">
            <v>7096.8816556158326</v>
          </cell>
          <cell r="R80">
            <v>7060</v>
          </cell>
          <cell r="S80">
            <v>7096.8816556158326</v>
          </cell>
          <cell r="T80">
            <v>7060</v>
          </cell>
          <cell r="U80">
            <v>7096.8816556158326</v>
          </cell>
          <cell r="V80">
            <v>0</v>
          </cell>
        </row>
        <row r="81">
          <cell r="A81">
            <v>12</v>
          </cell>
          <cell r="B81" t="str">
            <v>A6</v>
          </cell>
          <cell r="C81" t="str">
            <v>Antirust Oil, Nucle Oil 105 ST3</v>
          </cell>
          <cell r="D81" t="str">
            <v>ST3</v>
          </cell>
          <cell r="E81">
            <v>2250</v>
          </cell>
          <cell r="F81">
            <v>1470</v>
          </cell>
          <cell r="G81">
            <v>730</v>
          </cell>
          <cell r="H81">
            <v>94104</v>
          </cell>
          <cell r="I81" t="str">
            <v>/liter</v>
          </cell>
          <cell r="J81">
            <v>93480.239182347897</v>
          </cell>
          <cell r="L81">
            <v>0.24144750000000001</v>
          </cell>
          <cell r="M81">
            <v>0.24144750000000001</v>
          </cell>
          <cell r="N81">
            <v>0.24144750000000001</v>
          </cell>
          <cell r="O81">
            <v>0.24144750000000001</v>
          </cell>
          <cell r="P81">
            <v>22721.175539999997</v>
          </cell>
          <cell r="Q81">
            <v>22570.570049979946</v>
          </cell>
          <cell r="R81">
            <v>22721.175539999997</v>
          </cell>
          <cell r="S81">
            <v>22570.570049979946</v>
          </cell>
          <cell r="T81">
            <v>22721.175539999997</v>
          </cell>
          <cell r="U81">
            <v>22570.570049979946</v>
          </cell>
          <cell r="V81">
            <v>0.96579000000000004</v>
          </cell>
          <cell r="X81">
            <v>0.24144750000000001</v>
          </cell>
          <cell r="Y81">
            <v>0.24144750000000001</v>
          </cell>
          <cell r="Z81">
            <v>0.24144750000000001</v>
          </cell>
          <cell r="AA81">
            <v>0.24144750000000001</v>
          </cell>
        </row>
        <row r="82">
          <cell r="A82" t="str">
            <v xml:space="preserve"> </v>
          </cell>
          <cell r="C82" t="str">
            <v>TOTAL</v>
          </cell>
          <cell r="P82">
            <v>709962.53494000004</v>
          </cell>
          <cell r="Q82">
            <v>654589.53672567196</v>
          </cell>
          <cell r="R82">
            <v>709962.53494000004</v>
          </cell>
          <cell r="S82">
            <v>654589.53672567196</v>
          </cell>
          <cell r="T82">
            <v>709962.53494000004</v>
          </cell>
          <cell r="U82">
            <v>654764.81217413885</v>
          </cell>
        </row>
        <row r="83"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 t="e">
            <v>#N/A</v>
          </cell>
          <cell r="V83">
            <v>4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A84">
            <v>1</v>
          </cell>
          <cell r="B84" t="str">
            <v>A3</v>
          </cell>
          <cell r="C84" t="str">
            <v>Returnable Rack 2B</v>
          </cell>
          <cell r="D84" t="str">
            <v>T2B</v>
          </cell>
          <cell r="E84">
            <v>2250</v>
          </cell>
          <cell r="F84">
            <v>1470</v>
          </cell>
          <cell r="G84">
            <v>1460</v>
          </cell>
          <cell r="H84">
            <v>260569.27080000006</v>
          </cell>
          <cell r="I84" t="str">
            <v>/pcs</v>
          </cell>
          <cell r="J84">
            <v>286965</v>
          </cell>
          <cell r="L84">
            <v>1</v>
          </cell>
          <cell r="M84">
            <v>1</v>
          </cell>
          <cell r="N84">
            <v>1</v>
          </cell>
          <cell r="O84">
            <v>1</v>
          </cell>
          <cell r="P84">
            <v>260569.27080000006</v>
          </cell>
          <cell r="Q84">
            <v>286965</v>
          </cell>
          <cell r="R84">
            <v>260569.27080000006</v>
          </cell>
          <cell r="S84">
            <v>286965</v>
          </cell>
          <cell r="T84">
            <v>260569.27080000006</v>
          </cell>
          <cell r="U84">
            <v>286965</v>
          </cell>
          <cell r="V84">
            <v>4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A85">
            <v>2</v>
          </cell>
          <cell r="B85" t="str">
            <v>A3</v>
          </cell>
          <cell r="C85" t="str">
            <v xml:space="preserve">Wooden Inner </v>
          </cell>
          <cell r="D85" t="str">
            <v>A3</v>
          </cell>
          <cell r="H85">
            <v>374632.7292</v>
          </cell>
          <cell r="J85">
            <v>268000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374632.7292</v>
          </cell>
          <cell r="Q85">
            <v>268000</v>
          </cell>
          <cell r="R85">
            <v>374632.7292</v>
          </cell>
          <cell r="S85">
            <v>268000</v>
          </cell>
          <cell r="T85">
            <v>374632.7292</v>
          </cell>
          <cell r="U85">
            <v>268000</v>
          </cell>
        </row>
        <row r="86">
          <cell r="A86">
            <v>3</v>
          </cell>
          <cell r="B86" t="str">
            <v>A3</v>
          </cell>
          <cell r="C86" t="str">
            <v>Carton Sheet</v>
          </cell>
          <cell r="D86" t="str">
            <v>2J</v>
          </cell>
          <cell r="E86">
            <v>1400</v>
          </cell>
          <cell r="F86">
            <v>1100</v>
          </cell>
          <cell r="J86">
            <v>6660.4670417422876</v>
          </cell>
          <cell r="L86">
            <v>2</v>
          </cell>
          <cell r="M86">
            <v>2</v>
          </cell>
          <cell r="N86">
            <v>2</v>
          </cell>
          <cell r="O86">
            <v>2</v>
          </cell>
          <cell r="Q86">
            <v>13320.934083484575</v>
          </cell>
          <cell r="S86">
            <v>13320.934083484575</v>
          </cell>
          <cell r="U86">
            <v>13320.934083484575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</row>
        <row r="87">
          <cell r="A87">
            <v>4</v>
          </cell>
          <cell r="B87" t="str">
            <v>A3</v>
          </cell>
          <cell r="C87" t="str">
            <v>Wire (dia 1,6 mm)</v>
          </cell>
          <cell r="D87" t="str">
            <v>6C</v>
          </cell>
          <cell r="E87">
            <v>500</v>
          </cell>
          <cell r="H87">
            <v>111.74849999999999</v>
          </cell>
          <cell r="I87" t="str">
            <v>/pcs</v>
          </cell>
          <cell r="J87">
            <v>111.00778402903812</v>
          </cell>
          <cell r="L87">
            <v>11</v>
          </cell>
          <cell r="M87">
            <v>11</v>
          </cell>
          <cell r="N87">
            <v>11</v>
          </cell>
          <cell r="O87">
            <v>11</v>
          </cell>
          <cell r="P87">
            <v>670.49099999999999</v>
          </cell>
          <cell r="Q87">
            <v>1221.0856243194194</v>
          </cell>
          <cell r="R87">
            <v>670.49099999999999</v>
          </cell>
          <cell r="S87">
            <v>1221.0856243194194</v>
          </cell>
          <cell r="T87">
            <v>670.49099999999999</v>
          </cell>
          <cell r="U87">
            <v>1221.0856243194194</v>
          </cell>
          <cell r="V87">
            <v>44</v>
          </cell>
          <cell r="X87">
            <v>11</v>
          </cell>
          <cell r="Y87">
            <v>11</v>
          </cell>
          <cell r="Z87">
            <v>11</v>
          </cell>
          <cell r="AA87">
            <v>11</v>
          </cell>
        </row>
        <row r="88">
          <cell r="A88">
            <v>5</v>
          </cell>
          <cell r="B88" t="str">
            <v>A3</v>
          </cell>
          <cell r="C88" t="str">
            <v>Wire (dia 1,6 mm)</v>
          </cell>
          <cell r="D88" t="str">
            <v>6B</v>
          </cell>
          <cell r="E88">
            <v>750</v>
          </cell>
          <cell r="H88">
            <v>176.44499999999999</v>
          </cell>
          <cell r="I88" t="str">
            <v>/pcs</v>
          </cell>
          <cell r="J88">
            <v>175.2754484669023</v>
          </cell>
          <cell r="L88">
            <v>3</v>
          </cell>
          <cell r="M88">
            <v>3</v>
          </cell>
          <cell r="N88">
            <v>3</v>
          </cell>
          <cell r="O88">
            <v>3</v>
          </cell>
          <cell r="P88">
            <v>2823.12</v>
          </cell>
          <cell r="Q88">
            <v>525.82634540070694</v>
          </cell>
          <cell r="R88">
            <v>2823.12</v>
          </cell>
          <cell r="S88">
            <v>525.82634540070694</v>
          </cell>
          <cell r="T88">
            <v>2823.12</v>
          </cell>
          <cell r="U88">
            <v>525.82634540070694</v>
          </cell>
          <cell r="V88">
            <v>12</v>
          </cell>
          <cell r="X88">
            <v>3</v>
          </cell>
          <cell r="Y88">
            <v>3</v>
          </cell>
          <cell r="Z88">
            <v>3</v>
          </cell>
          <cell r="AA88">
            <v>3</v>
          </cell>
        </row>
        <row r="89">
          <cell r="A89">
            <v>6</v>
          </cell>
          <cell r="B89" t="str">
            <v>A3</v>
          </cell>
          <cell r="C89" t="str">
            <v>Wire (dia 1,6 mm)</v>
          </cell>
          <cell r="D89" t="str">
            <v>6A</v>
          </cell>
          <cell r="E89">
            <v>900</v>
          </cell>
          <cell r="H89">
            <v>205.85249999999999</v>
          </cell>
          <cell r="I89" t="str">
            <v>/pcs</v>
          </cell>
          <cell r="J89">
            <v>204.48802321138601</v>
          </cell>
          <cell r="L89">
            <v>1</v>
          </cell>
          <cell r="M89">
            <v>1</v>
          </cell>
          <cell r="N89">
            <v>1</v>
          </cell>
          <cell r="O89">
            <v>1</v>
          </cell>
          <cell r="P89">
            <v>205.85249999999999</v>
          </cell>
          <cell r="Q89">
            <v>204.48802321138601</v>
          </cell>
          <cell r="R89">
            <v>205.85249999999999</v>
          </cell>
          <cell r="S89">
            <v>204.48802321138601</v>
          </cell>
          <cell r="T89">
            <v>205.85249999999999</v>
          </cell>
          <cell r="U89">
            <v>204.48802321138601</v>
          </cell>
          <cell r="V89">
            <v>4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</row>
        <row r="90">
          <cell r="A90">
            <v>7</v>
          </cell>
          <cell r="B90" t="str">
            <v>A3</v>
          </cell>
          <cell r="C90" t="str">
            <v xml:space="preserve">Steples </v>
          </cell>
          <cell r="D90" t="str">
            <v>N13</v>
          </cell>
          <cell r="H90">
            <v>47.051999999999992</v>
          </cell>
          <cell r="I90" t="str">
            <v>/pcs</v>
          </cell>
          <cell r="J90">
            <v>46.740119591173944</v>
          </cell>
          <cell r="L90">
            <v>40</v>
          </cell>
          <cell r="M90">
            <v>40</v>
          </cell>
          <cell r="N90">
            <v>40</v>
          </cell>
          <cell r="O90">
            <v>40</v>
          </cell>
          <cell r="P90">
            <v>1882.08</v>
          </cell>
          <cell r="Q90">
            <v>1869.6047836469577</v>
          </cell>
          <cell r="R90">
            <v>1882.08</v>
          </cell>
          <cell r="S90">
            <v>1869.6047836469577</v>
          </cell>
          <cell r="T90">
            <v>1882.08</v>
          </cell>
          <cell r="U90">
            <v>1869.6047836469577</v>
          </cell>
          <cell r="V90">
            <v>160</v>
          </cell>
          <cell r="X90">
            <v>40</v>
          </cell>
          <cell r="Y90">
            <v>40</v>
          </cell>
          <cell r="Z90">
            <v>40</v>
          </cell>
          <cell r="AA90">
            <v>40</v>
          </cell>
        </row>
        <row r="91">
          <cell r="A91">
            <v>8</v>
          </cell>
          <cell r="B91" t="str">
            <v>A3</v>
          </cell>
          <cell r="C91" t="str">
            <v>Plastic Sheet</v>
          </cell>
          <cell r="D91" t="str">
            <v>5A</v>
          </cell>
          <cell r="E91">
            <v>600</v>
          </cell>
          <cell r="F91">
            <v>530</v>
          </cell>
          <cell r="H91">
            <v>576.38699999999994</v>
          </cell>
          <cell r="I91" t="str">
            <v>/pcs</v>
          </cell>
          <cell r="J91">
            <v>599.07730658160017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576.38699999999994</v>
          </cell>
          <cell r="Q91">
            <v>599.07730658160017</v>
          </cell>
          <cell r="R91">
            <v>576.38699999999994</v>
          </cell>
          <cell r="S91">
            <v>599.07730658160017</v>
          </cell>
          <cell r="T91">
            <v>576.38699999999994</v>
          </cell>
          <cell r="U91">
            <v>599.07730658160017</v>
          </cell>
          <cell r="V91">
            <v>4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</row>
        <row r="92">
          <cell r="A92">
            <v>9</v>
          </cell>
          <cell r="B92" t="str">
            <v>A3</v>
          </cell>
          <cell r="C92" t="str">
            <v>Plastic Sheet</v>
          </cell>
          <cell r="D92" t="str">
            <v>5B</v>
          </cell>
          <cell r="E92">
            <v>1380</v>
          </cell>
          <cell r="F92">
            <v>920</v>
          </cell>
          <cell r="H92">
            <v>2299.6664999999998</v>
          </cell>
          <cell r="I92" t="str">
            <v>/pcs</v>
          </cell>
          <cell r="J92">
            <v>2391.7878881635206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2299.6664999999998</v>
          </cell>
          <cell r="Q92">
            <v>2391.7878881635206</v>
          </cell>
          <cell r="R92">
            <v>2299.6664999999998</v>
          </cell>
          <cell r="S92">
            <v>2391.7878881635206</v>
          </cell>
          <cell r="T92">
            <v>2299.6664999999998</v>
          </cell>
          <cell r="U92">
            <v>2391.7878881635206</v>
          </cell>
          <cell r="V92">
            <v>4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</row>
        <row r="93">
          <cell r="A93">
            <v>10</v>
          </cell>
          <cell r="B93" t="str">
            <v>A3</v>
          </cell>
          <cell r="C93" t="str">
            <v>Plastic Bag</v>
          </cell>
          <cell r="D93" t="str">
            <v>3B</v>
          </cell>
          <cell r="E93">
            <v>450</v>
          </cell>
          <cell r="F93">
            <v>300</v>
          </cell>
          <cell r="H93">
            <v>244.67039999999997</v>
          </cell>
          <cell r="I93" t="str">
            <v>/pcs</v>
          </cell>
          <cell r="J93">
            <v>254.32527166200001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244.67039999999997</v>
          </cell>
          <cell r="Q93">
            <v>254.32527166200001</v>
          </cell>
          <cell r="R93">
            <v>244.67039999999997</v>
          </cell>
          <cell r="S93">
            <v>254.32527166200001</v>
          </cell>
          <cell r="T93">
            <v>244.67039999999997</v>
          </cell>
          <cell r="U93">
            <v>254.32527166200001</v>
          </cell>
          <cell r="V93">
            <v>4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</row>
        <row r="94">
          <cell r="A94">
            <v>11</v>
          </cell>
          <cell r="B94" t="str">
            <v>A3</v>
          </cell>
          <cell r="C94" t="str">
            <v xml:space="preserve">Nailer </v>
          </cell>
          <cell r="D94" t="str">
            <v>BK50</v>
          </cell>
          <cell r="H94">
            <v>65.872799999999998</v>
          </cell>
          <cell r="I94" t="str">
            <v>/pcs</v>
          </cell>
          <cell r="J94">
            <v>65.436167427643525</v>
          </cell>
          <cell r="L94">
            <v>100</v>
          </cell>
          <cell r="M94">
            <v>100</v>
          </cell>
          <cell r="N94">
            <v>100</v>
          </cell>
          <cell r="O94">
            <v>100</v>
          </cell>
          <cell r="P94">
            <v>6587.28</v>
          </cell>
          <cell r="Q94">
            <v>6543.6167427643522</v>
          </cell>
          <cell r="R94">
            <v>6587.28</v>
          </cell>
          <cell r="S94">
            <v>6543.6167427643522</v>
          </cell>
          <cell r="T94">
            <v>6587.28</v>
          </cell>
          <cell r="U94">
            <v>6543.6167427643522</v>
          </cell>
          <cell r="V94">
            <v>400</v>
          </cell>
          <cell r="X94">
            <v>100</v>
          </cell>
          <cell r="Y94">
            <v>100</v>
          </cell>
          <cell r="Z94">
            <v>100</v>
          </cell>
          <cell r="AA94">
            <v>100</v>
          </cell>
        </row>
        <row r="95">
          <cell r="A95">
            <v>12</v>
          </cell>
          <cell r="B95" t="str">
            <v>A3</v>
          </cell>
          <cell r="C95" t="str">
            <v>Opp Tape</v>
          </cell>
          <cell r="D95" t="str">
            <v>TC5</v>
          </cell>
          <cell r="H95">
            <v>4822.83</v>
          </cell>
          <cell r="I95" t="str">
            <v>/rol</v>
          </cell>
          <cell r="J95">
            <v>4790.8622580953297</v>
          </cell>
          <cell r="L95">
            <v>3.8879999999999999</v>
          </cell>
          <cell r="M95">
            <v>3.8879999999999999</v>
          </cell>
          <cell r="N95">
            <v>3.8879999999999999</v>
          </cell>
          <cell r="O95">
            <v>3.8879999999999999</v>
          </cell>
          <cell r="P95">
            <v>208.34625599999998</v>
          </cell>
          <cell r="Q95">
            <v>18626.872459474642</v>
          </cell>
          <cell r="R95">
            <v>208.34625599999998</v>
          </cell>
          <cell r="S95">
            <v>18626.872459474642</v>
          </cell>
          <cell r="T95">
            <v>208.34625599999998</v>
          </cell>
          <cell r="U95">
            <v>18626.872459474642</v>
          </cell>
          <cell r="V95">
            <v>15.552</v>
          </cell>
          <cell r="X95">
            <v>3.8879999999999999</v>
          </cell>
          <cell r="Y95">
            <v>3.8879999999999999</v>
          </cell>
          <cell r="Z95">
            <v>3.8879999999999999</v>
          </cell>
          <cell r="AA95">
            <v>3.8879999999999999</v>
          </cell>
        </row>
        <row r="96">
          <cell r="A96">
            <v>13</v>
          </cell>
          <cell r="B96" t="str">
            <v>A3</v>
          </cell>
          <cell r="C96" t="str">
            <v>Karung Goni 700 Dimer</v>
          </cell>
          <cell r="D96" t="str">
            <v>7A</v>
          </cell>
          <cell r="E96">
            <v>850</v>
          </cell>
          <cell r="F96">
            <v>600</v>
          </cell>
          <cell r="H96">
            <v>1911.4874999999997</v>
          </cell>
          <cell r="I96" t="str">
            <v>/pcs</v>
          </cell>
          <cell r="J96">
            <v>1898.8173583914415</v>
          </cell>
          <cell r="L96">
            <v>1</v>
          </cell>
          <cell r="M96">
            <v>1</v>
          </cell>
          <cell r="N96">
            <v>1</v>
          </cell>
          <cell r="O96">
            <v>1</v>
          </cell>
          <cell r="P96">
            <v>1911.4874999999997</v>
          </cell>
          <cell r="Q96">
            <v>1898.8173583914415</v>
          </cell>
          <cell r="R96">
            <v>1911.4874999999997</v>
          </cell>
          <cell r="S96">
            <v>1898.8173583914415</v>
          </cell>
          <cell r="T96">
            <v>1911.4874999999997</v>
          </cell>
          <cell r="U96">
            <v>1898.8173583914415</v>
          </cell>
          <cell r="V96">
            <v>4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</row>
        <row r="97">
          <cell r="A97">
            <v>14</v>
          </cell>
          <cell r="B97" t="str">
            <v>A3</v>
          </cell>
          <cell r="C97" t="str">
            <v>Indirect Material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9021</v>
          </cell>
          <cell r="Q97">
            <v>9068.1259795057267</v>
          </cell>
          <cell r="R97">
            <v>9021</v>
          </cell>
          <cell r="S97">
            <v>9068.1259795057267</v>
          </cell>
          <cell r="T97">
            <v>9021</v>
          </cell>
          <cell r="U97">
            <v>9068.1259795057267</v>
          </cell>
          <cell r="V97">
            <v>0</v>
          </cell>
        </row>
        <row r="98">
          <cell r="A98">
            <v>15</v>
          </cell>
          <cell r="B98" t="str">
            <v>A3</v>
          </cell>
          <cell r="C98" t="str">
            <v>Foam Sheet</v>
          </cell>
          <cell r="D98" t="str">
            <v>1H</v>
          </cell>
          <cell r="I98" t="str">
            <v>/pcs</v>
          </cell>
          <cell r="J98">
            <v>817.95209284554403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2208</v>
          </cell>
          <cell r="Q98">
            <v>817.95209284554403</v>
          </cell>
          <cell r="R98">
            <v>2208</v>
          </cell>
          <cell r="S98">
            <v>817.95209284554403</v>
          </cell>
          <cell r="T98">
            <v>2208</v>
          </cell>
          <cell r="U98">
            <v>817.95209284554403</v>
          </cell>
          <cell r="V98">
            <v>4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</row>
        <row r="99">
          <cell r="A99">
            <v>16</v>
          </cell>
          <cell r="B99" t="str">
            <v>A3</v>
          </cell>
          <cell r="C99" t="str">
            <v>Foam Sheet</v>
          </cell>
          <cell r="D99" t="str">
            <v>1E</v>
          </cell>
          <cell r="E99">
            <v>600</v>
          </cell>
          <cell r="F99">
            <v>150</v>
          </cell>
          <cell r="G99">
            <v>5</v>
          </cell>
          <cell r="H99">
            <v>460</v>
          </cell>
          <cell r="I99" t="str">
            <v>/pcs</v>
          </cell>
          <cell r="J99">
            <v>467.40119591173948</v>
          </cell>
          <cell r="L99">
            <v>4</v>
          </cell>
          <cell r="M99">
            <v>4</v>
          </cell>
          <cell r="N99">
            <v>4</v>
          </cell>
          <cell r="O99">
            <v>4</v>
          </cell>
          <cell r="P99">
            <v>1840</v>
          </cell>
          <cell r="Q99">
            <v>1869.6047836469579</v>
          </cell>
          <cell r="R99">
            <v>1840</v>
          </cell>
          <cell r="S99">
            <v>1869.6047836469579</v>
          </cell>
          <cell r="T99">
            <v>1840</v>
          </cell>
          <cell r="U99">
            <v>1869.6047836469579</v>
          </cell>
          <cell r="V99">
            <v>16</v>
          </cell>
          <cell r="X99">
            <v>4</v>
          </cell>
          <cell r="Y99">
            <v>4</v>
          </cell>
          <cell r="Z99">
            <v>4</v>
          </cell>
          <cell r="AA99">
            <v>4</v>
          </cell>
        </row>
        <row r="100">
          <cell r="A100">
            <v>17</v>
          </cell>
          <cell r="B100" t="str">
            <v>A3</v>
          </cell>
          <cell r="C100" t="str">
            <v>Carton Box</v>
          </cell>
          <cell r="D100" t="str">
            <v>T4OD</v>
          </cell>
          <cell r="E100">
            <v>920</v>
          </cell>
          <cell r="F100">
            <v>500</v>
          </cell>
          <cell r="G100">
            <v>400</v>
          </cell>
          <cell r="H100">
            <v>16444.673999999999</v>
          </cell>
          <cell r="I100" t="str">
            <v>/pcs</v>
          </cell>
          <cell r="J100">
            <v>12199.1712132964</v>
          </cell>
          <cell r="L100">
            <v>2</v>
          </cell>
          <cell r="M100">
            <v>2</v>
          </cell>
          <cell r="N100">
            <v>2</v>
          </cell>
          <cell r="O100">
            <v>2</v>
          </cell>
          <cell r="P100">
            <v>32889.347999999998</v>
          </cell>
          <cell r="Q100">
            <v>24398.342426592801</v>
          </cell>
          <cell r="R100">
            <v>32889.347999999998</v>
          </cell>
          <cell r="S100">
            <v>24398.342426592801</v>
          </cell>
          <cell r="T100">
            <v>32889.347999999998</v>
          </cell>
          <cell r="U100">
            <v>24398.342426592801</v>
          </cell>
          <cell r="V100">
            <v>8</v>
          </cell>
          <cell r="X100">
            <v>2</v>
          </cell>
          <cell r="Y100">
            <v>2</v>
          </cell>
          <cell r="Z100">
            <v>2</v>
          </cell>
          <cell r="AA100">
            <v>2</v>
          </cell>
        </row>
        <row r="101">
          <cell r="A101">
            <v>18</v>
          </cell>
          <cell r="B101" t="str">
            <v>A3</v>
          </cell>
          <cell r="C101" t="str">
            <v>Carton Box</v>
          </cell>
          <cell r="D101" t="str">
            <v>X3OD</v>
          </cell>
          <cell r="E101">
            <v>1400</v>
          </cell>
          <cell r="F101">
            <v>380</v>
          </cell>
          <cell r="G101">
            <v>220</v>
          </cell>
          <cell r="H101">
            <v>13880.34</v>
          </cell>
          <cell r="I101" t="str">
            <v>/pcs</v>
          </cell>
          <cell r="J101">
            <v>10773.597565765594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13880.34</v>
          </cell>
          <cell r="Q101">
            <v>10773.597565765594</v>
          </cell>
          <cell r="R101">
            <v>13880.34</v>
          </cell>
          <cell r="S101">
            <v>10773.597565765594</v>
          </cell>
          <cell r="T101">
            <v>13880.34</v>
          </cell>
          <cell r="U101">
            <v>10773.597565765594</v>
          </cell>
          <cell r="V101">
            <v>4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</row>
        <row r="102">
          <cell r="A102">
            <v>19</v>
          </cell>
          <cell r="B102" t="str">
            <v>A3</v>
          </cell>
          <cell r="C102" t="str">
            <v>Antirust Oil, Nucle Oil 105 ST3</v>
          </cell>
          <cell r="D102" t="str">
            <v>ST3</v>
          </cell>
          <cell r="E102">
            <v>2250</v>
          </cell>
          <cell r="F102">
            <v>1470</v>
          </cell>
          <cell r="G102">
            <v>1460</v>
          </cell>
          <cell r="H102">
            <v>94104</v>
          </cell>
          <cell r="I102" t="str">
            <v>/liter</v>
          </cell>
          <cell r="J102">
            <v>93480.239182347897</v>
          </cell>
          <cell r="L102">
            <v>0.48289500000000002</v>
          </cell>
          <cell r="M102">
            <v>0.48289500000000002</v>
          </cell>
          <cell r="N102">
            <v>0.48289500000000002</v>
          </cell>
          <cell r="O102">
            <v>0.48289500000000002</v>
          </cell>
          <cell r="P102">
            <v>45442.351079999993</v>
          </cell>
          <cell r="Q102">
            <v>45141.140099959892</v>
          </cell>
          <cell r="R102">
            <v>45442.351079999993</v>
          </cell>
          <cell r="S102">
            <v>45141.140099959892</v>
          </cell>
          <cell r="T102">
            <v>45442.351079999993</v>
          </cell>
          <cell r="U102">
            <v>45141.140099959892</v>
          </cell>
          <cell r="V102">
            <v>1.9315800000000001</v>
          </cell>
          <cell r="X102">
            <v>0.48289500000000002</v>
          </cell>
          <cell r="Y102">
            <v>0.48289500000000002</v>
          </cell>
          <cell r="Z102">
            <v>0.48289500000000002</v>
          </cell>
          <cell r="AA102">
            <v>0.48289500000000002</v>
          </cell>
        </row>
        <row r="103">
          <cell r="A103">
            <v>20</v>
          </cell>
          <cell r="B103" t="str">
            <v>A3</v>
          </cell>
          <cell r="C103" t="str">
            <v>Carton Box</v>
          </cell>
          <cell r="D103" t="str">
            <v>P3CS</v>
          </cell>
          <cell r="E103">
            <v>540</v>
          </cell>
          <cell r="F103">
            <v>350</v>
          </cell>
          <cell r="G103">
            <v>240</v>
          </cell>
          <cell r="H103">
            <v>4481.7029999999995</v>
          </cell>
          <cell r="I103" t="str">
            <v>/pcs</v>
          </cell>
          <cell r="J103">
            <v>4124.8155539211011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8963.405999999999</v>
          </cell>
          <cell r="Q103">
            <v>4124.8155539211011</v>
          </cell>
          <cell r="R103">
            <v>8963.405999999999</v>
          </cell>
          <cell r="S103">
            <v>4124.8155539211011</v>
          </cell>
          <cell r="T103">
            <v>8963.405999999999</v>
          </cell>
          <cell r="U103">
            <v>4124.8155539211011</v>
          </cell>
          <cell r="V103">
            <v>4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</row>
        <row r="104">
          <cell r="A104" t="str">
            <v xml:space="preserve"> </v>
          </cell>
          <cell r="C104" t="str">
            <v>TOTAL</v>
          </cell>
          <cell r="P104">
            <v>761633.05423600017</v>
          </cell>
          <cell r="Q104">
            <v>698615.0143893382</v>
          </cell>
          <cell r="R104">
            <v>761633.05423600017</v>
          </cell>
          <cell r="S104">
            <v>698615.0143893382</v>
          </cell>
          <cell r="T104">
            <v>761633.05423600017</v>
          </cell>
          <cell r="U104">
            <v>698615.0143893382</v>
          </cell>
        </row>
        <row r="105"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 t="e">
            <v>#N/A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</row>
        <row r="106">
          <cell r="A106">
            <v>1</v>
          </cell>
          <cell r="B106" t="str">
            <v>A5</v>
          </cell>
          <cell r="C106" t="str">
            <v>Returnable Rack 2B</v>
          </cell>
          <cell r="D106" t="str">
            <v>T2B</v>
          </cell>
          <cell r="E106">
            <v>2250</v>
          </cell>
          <cell r="F106">
            <v>1470</v>
          </cell>
          <cell r="G106">
            <v>1460</v>
          </cell>
          <cell r="H106">
            <v>260243.43569999997</v>
          </cell>
          <cell r="I106" t="str">
            <v>/pcs</v>
          </cell>
          <cell r="J106">
            <v>286965</v>
          </cell>
          <cell r="L106">
            <v>1</v>
          </cell>
          <cell r="M106">
            <v>1</v>
          </cell>
          <cell r="N106">
            <v>1</v>
          </cell>
          <cell r="O106">
            <v>1</v>
          </cell>
          <cell r="P106">
            <v>260243.43569999997</v>
          </cell>
          <cell r="Q106">
            <v>286965</v>
          </cell>
          <cell r="R106">
            <v>260243.43569999997</v>
          </cell>
          <cell r="S106">
            <v>286965</v>
          </cell>
          <cell r="T106">
            <v>260243.43569999997</v>
          </cell>
          <cell r="U106">
            <v>286965</v>
          </cell>
          <cell r="V106">
            <v>4</v>
          </cell>
          <cell r="X106">
            <v>1</v>
          </cell>
          <cell r="Y106">
            <v>1</v>
          </cell>
          <cell r="Z106">
            <v>1</v>
          </cell>
          <cell r="AA106">
            <v>1</v>
          </cell>
        </row>
        <row r="107">
          <cell r="A107">
            <v>2</v>
          </cell>
          <cell r="B107" t="str">
            <v>A5</v>
          </cell>
          <cell r="C107" t="str">
            <v xml:space="preserve">Wooden Inner </v>
          </cell>
          <cell r="D107" t="str">
            <v>A5</v>
          </cell>
          <cell r="H107">
            <v>326730.26429999998</v>
          </cell>
          <cell r="J107">
            <v>299000</v>
          </cell>
          <cell r="L107">
            <v>1</v>
          </cell>
          <cell r="M107">
            <v>1</v>
          </cell>
          <cell r="N107">
            <v>1</v>
          </cell>
          <cell r="O107">
            <v>1</v>
          </cell>
          <cell r="P107">
            <v>326730.26429999998</v>
          </cell>
          <cell r="Q107">
            <v>299000</v>
          </cell>
          <cell r="R107">
            <v>326730.26429999998</v>
          </cell>
          <cell r="S107">
            <v>299000</v>
          </cell>
          <cell r="T107">
            <v>326730.26429999998</v>
          </cell>
          <cell r="U107">
            <v>299000</v>
          </cell>
        </row>
        <row r="108">
          <cell r="A108">
            <v>3</v>
          </cell>
          <cell r="B108" t="str">
            <v>A5</v>
          </cell>
          <cell r="C108" t="str">
            <v>Carton Sheet</v>
          </cell>
          <cell r="D108" t="str">
            <v>2J</v>
          </cell>
          <cell r="E108">
            <v>1400</v>
          </cell>
          <cell r="F108">
            <v>1100</v>
          </cell>
          <cell r="J108">
            <v>6660.4670417422876</v>
          </cell>
          <cell r="L108">
            <v>2</v>
          </cell>
          <cell r="M108">
            <v>2</v>
          </cell>
          <cell r="N108">
            <v>2</v>
          </cell>
          <cell r="O108">
            <v>2</v>
          </cell>
          <cell r="Q108">
            <v>13320.934083484575</v>
          </cell>
          <cell r="S108">
            <v>13320.934083484575</v>
          </cell>
          <cell r="U108">
            <v>13320.934083484575</v>
          </cell>
          <cell r="X108">
            <v>2</v>
          </cell>
          <cell r="Y108">
            <v>2</v>
          </cell>
          <cell r="Z108">
            <v>2</v>
          </cell>
          <cell r="AA108">
            <v>2</v>
          </cell>
        </row>
        <row r="109">
          <cell r="A109">
            <v>4</v>
          </cell>
          <cell r="B109" t="str">
            <v>A5</v>
          </cell>
          <cell r="C109" t="str">
            <v>Plastic Bag</v>
          </cell>
          <cell r="D109" t="str">
            <v>3B</v>
          </cell>
          <cell r="E109">
            <v>450</v>
          </cell>
          <cell r="F109">
            <v>300</v>
          </cell>
          <cell r="H109">
            <v>244.67039999999997</v>
          </cell>
          <cell r="I109" t="str">
            <v>/pcs</v>
          </cell>
          <cell r="J109">
            <v>254.32527166200001</v>
          </cell>
          <cell r="L109">
            <v>6</v>
          </cell>
          <cell r="M109">
            <v>6</v>
          </cell>
          <cell r="N109">
            <v>6</v>
          </cell>
          <cell r="O109">
            <v>6</v>
          </cell>
          <cell r="P109">
            <v>489.34079999999994</v>
          </cell>
          <cell r="Q109">
            <v>1525.9516299720001</v>
          </cell>
          <cell r="R109">
            <v>489.34079999999994</v>
          </cell>
          <cell r="S109">
            <v>1525.9516299720001</v>
          </cell>
          <cell r="T109">
            <v>489.34079999999994</v>
          </cell>
          <cell r="U109">
            <v>1525.9516299720001</v>
          </cell>
          <cell r="V109">
            <v>24</v>
          </cell>
          <cell r="X109">
            <v>6</v>
          </cell>
          <cell r="Y109">
            <v>6</v>
          </cell>
          <cell r="Z109">
            <v>6</v>
          </cell>
          <cell r="AA109">
            <v>6</v>
          </cell>
        </row>
        <row r="110">
          <cell r="A110">
            <v>5</v>
          </cell>
          <cell r="B110" t="str">
            <v>A5</v>
          </cell>
          <cell r="C110" t="str">
            <v>Wire (dia 1,6 mm)</v>
          </cell>
          <cell r="D110" t="str">
            <v>6B</v>
          </cell>
          <cell r="E110">
            <v>750</v>
          </cell>
          <cell r="H110">
            <v>176.44499999999999</v>
          </cell>
          <cell r="I110" t="str">
            <v>/pcs</v>
          </cell>
          <cell r="J110">
            <v>175.2754484669023</v>
          </cell>
          <cell r="L110">
            <v>2</v>
          </cell>
          <cell r="M110">
            <v>2</v>
          </cell>
          <cell r="N110">
            <v>2</v>
          </cell>
          <cell r="O110">
            <v>2</v>
          </cell>
          <cell r="P110">
            <v>1764.45</v>
          </cell>
          <cell r="Q110">
            <v>350.55089693380461</v>
          </cell>
          <cell r="R110">
            <v>1764.45</v>
          </cell>
          <cell r="S110">
            <v>350.55089693380461</v>
          </cell>
          <cell r="T110">
            <v>1764.45</v>
          </cell>
          <cell r="U110">
            <v>350.55089693380461</v>
          </cell>
          <cell r="V110">
            <v>8</v>
          </cell>
          <cell r="X110">
            <v>2</v>
          </cell>
          <cell r="Y110">
            <v>2</v>
          </cell>
          <cell r="Z110">
            <v>2</v>
          </cell>
          <cell r="AA110">
            <v>2</v>
          </cell>
        </row>
        <row r="111">
          <cell r="A111">
            <v>6</v>
          </cell>
          <cell r="B111" t="str">
            <v>A5</v>
          </cell>
          <cell r="C111" t="str">
            <v>Wire (dia 1,6 mm)</v>
          </cell>
          <cell r="D111" t="str">
            <v>6A</v>
          </cell>
          <cell r="E111">
            <v>900</v>
          </cell>
          <cell r="H111">
            <v>0</v>
          </cell>
          <cell r="I111" t="str">
            <v>/pcs</v>
          </cell>
          <cell r="J111">
            <v>204.48802321138601</v>
          </cell>
          <cell r="L111">
            <v>2</v>
          </cell>
          <cell r="M111">
            <v>2</v>
          </cell>
          <cell r="N111">
            <v>2</v>
          </cell>
          <cell r="O111">
            <v>2</v>
          </cell>
          <cell r="P111">
            <v>411.70499999999998</v>
          </cell>
          <cell r="Q111">
            <v>408.97604642277201</v>
          </cell>
          <cell r="R111">
            <v>411.70499999999998</v>
          </cell>
          <cell r="S111">
            <v>408.97604642277201</v>
          </cell>
          <cell r="T111">
            <v>411.70499999999998</v>
          </cell>
          <cell r="U111">
            <v>408.97604642277201</v>
          </cell>
          <cell r="V111">
            <v>8</v>
          </cell>
          <cell r="X111">
            <v>2</v>
          </cell>
          <cell r="Y111">
            <v>2</v>
          </cell>
          <cell r="Z111">
            <v>2</v>
          </cell>
          <cell r="AA111">
            <v>2</v>
          </cell>
        </row>
        <row r="112">
          <cell r="A112">
            <v>7</v>
          </cell>
          <cell r="B112" t="str">
            <v>A6</v>
          </cell>
          <cell r="C112" t="str">
            <v>Wire (dia 1,6 mm)</v>
          </cell>
          <cell r="D112" t="str">
            <v>6E</v>
          </cell>
          <cell r="E112">
            <v>300</v>
          </cell>
          <cell r="H112">
            <v>176.44499999999999</v>
          </cell>
          <cell r="I112" t="str">
            <v>/pcs</v>
          </cell>
          <cell r="J112">
            <v>32.133832218932085</v>
          </cell>
          <cell r="L112">
            <v>1</v>
          </cell>
          <cell r="M112">
            <v>2</v>
          </cell>
          <cell r="N112">
            <v>2</v>
          </cell>
          <cell r="O112">
            <v>2</v>
          </cell>
          <cell r="P112">
            <v>3528.9</v>
          </cell>
          <cell r="Q112">
            <v>64.26766443786417</v>
          </cell>
          <cell r="R112">
            <v>3528.9</v>
          </cell>
          <cell r="S112">
            <v>64.26766443786417</v>
          </cell>
          <cell r="T112">
            <v>3528.9</v>
          </cell>
          <cell r="U112">
            <v>64.26766443786417</v>
          </cell>
          <cell r="V112">
            <v>7</v>
          </cell>
          <cell r="X112">
            <v>1</v>
          </cell>
          <cell r="Y112">
            <v>2</v>
          </cell>
          <cell r="Z112">
            <v>2</v>
          </cell>
          <cell r="AA112">
            <v>2</v>
          </cell>
        </row>
        <row r="113">
          <cell r="A113">
            <v>8</v>
          </cell>
          <cell r="B113" t="str">
            <v>A5</v>
          </cell>
          <cell r="C113" t="str">
            <v xml:space="preserve">Steples </v>
          </cell>
          <cell r="D113" t="str">
            <v>N13</v>
          </cell>
          <cell r="H113">
            <v>47.051999999999992</v>
          </cell>
          <cell r="I113" t="str">
            <v>/pcs</v>
          </cell>
          <cell r="J113">
            <v>46.740119591173944</v>
          </cell>
          <cell r="L113">
            <v>40</v>
          </cell>
          <cell r="M113">
            <v>40</v>
          </cell>
          <cell r="N113">
            <v>40</v>
          </cell>
          <cell r="O113">
            <v>40</v>
          </cell>
          <cell r="P113">
            <v>1882.08</v>
          </cell>
          <cell r="Q113">
            <v>1869.6047836469577</v>
          </cell>
          <cell r="R113">
            <v>1882.08</v>
          </cell>
          <cell r="S113">
            <v>1869.6047836469577</v>
          </cell>
          <cell r="T113">
            <v>1882.08</v>
          </cell>
          <cell r="U113">
            <v>1869.6047836469577</v>
          </cell>
          <cell r="V113">
            <v>160</v>
          </cell>
          <cell r="X113">
            <v>40</v>
          </cell>
          <cell r="Y113">
            <v>40</v>
          </cell>
          <cell r="Z113">
            <v>40</v>
          </cell>
          <cell r="AA113">
            <v>40</v>
          </cell>
        </row>
        <row r="114">
          <cell r="A114">
            <v>9</v>
          </cell>
          <cell r="B114" t="str">
            <v>A5</v>
          </cell>
          <cell r="C114" t="str">
            <v xml:space="preserve">Nailer </v>
          </cell>
          <cell r="D114" t="str">
            <v>BK50</v>
          </cell>
          <cell r="H114">
            <v>65.872799999999998</v>
          </cell>
          <cell r="I114" t="str">
            <v>/pcs</v>
          </cell>
          <cell r="J114">
            <v>65.436167427643525</v>
          </cell>
          <cell r="L114">
            <v>100</v>
          </cell>
          <cell r="M114">
            <v>100</v>
          </cell>
          <cell r="N114">
            <v>100</v>
          </cell>
          <cell r="O114">
            <v>100</v>
          </cell>
          <cell r="P114">
            <v>6587.28</v>
          </cell>
          <cell r="Q114">
            <v>6543.6167427643522</v>
          </cell>
          <cell r="R114">
            <v>6587.28</v>
          </cell>
          <cell r="S114">
            <v>6543.6167427643522</v>
          </cell>
          <cell r="T114">
            <v>6587.28</v>
          </cell>
          <cell r="U114">
            <v>6543.6167427643522</v>
          </cell>
          <cell r="V114">
            <v>400</v>
          </cell>
          <cell r="X114">
            <v>100</v>
          </cell>
          <cell r="Y114">
            <v>100</v>
          </cell>
          <cell r="Z114">
            <v>100</v>
          </cell>
          <cell r="AA114">
            <v>100</v>
          </cell>
        </row>
        <row r="115">
          <cell r="A115">
            <v>10</v>
          </cell>
          <cell r="B115" t="str">
            <v>A5</v>
          </cell>
          <cell r="C115" t="str">
            <v>Karung Goni 700 Dimer</v>
          </cell>
          <cell r="D115" t="str">
            <v>7A</v>
          </cell>
          <cell r="E115">
            <v>850</v>
          </cell>
          <cell r="F115">
            <v>600</v>
          </cell>
          <cell r="H115">
            <v>1911.4874999999997</v>
          </cell>
          <cell r="I115" t="str">
            <v>/pcs</v>
          </cell>
          <cell r="J115">
            <v>1898.8173583914415</v>
          </cell>
          <cell r="L115">
            <v>2</v>
          </cell>
          <cell r="M115">
            <v>2</v>
          </cell>
          <cell r="N115">
            <v>2</v>
          </cell>
          <cell r="O115">
            <v>2</v>
          </cell>
          <cell r="P115">
            <v>3822.9749999999995</v>
          </cell>
          <cell r="Q115">
            <v>3797.6347167828831</v>
          </cell>
          <cell r="R115">
            <v>3822.9749999999995</v>
          </cell>
          <cell r="S115">
            <v>3797.6347167828831</v>
          </cell>
          <cell r="T115">
            <v>3822.9749999999995</v>
          </cell>
          <cell r="U115">
            <v>3797.6347167828831</v>
          </cell>
          <cell r="V115">
            <v>8</v>
          </cell>
          <cell r="X115">
            <v>2</v>
          </cell>
          <cell r="Y115">
            <v>2</v>
          </cell>
          <cell r="Z115">
            <v>2</v>
          </cell>
          <cell r="AA115">
            <v>2</v>
          </cell>
        </row>
        <row r="116">
          <cell r="A116">
            <v>11</v>
          </cell>
          <cell r="B116" t="str">
            <v>A5</v>
          </cell>
          <cell r="C116" t="str">
            <v>Indirect Material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8654</v>
          </cell>
          <cell r="Q116">
            <v>8699.2087602973679</v>
          </cell>
          <cell r="R116">
            <v>8654</v>
          </cell>
          <cell r="S116">
            <v>8699.2087602973679</v>
          </cell>
          <cell r="T116">
            <v>8654</v>
          </cell>
          <cell r="U116">
            <v>8699.2087602973679</v>
          </cell>
          <cell r="V116">
            <v>0</v>
          </cell>
        </row>
        <row r="117">
          <cell r="A117">
            <v>12</v>
          </cell>
          <cell r="B117" t="str">
            <v>A5</v>
          </cell>
          <cell r="C117" t="str">
            <v>Antirust Oil, Nucle Oil 103 ST5</v>
          </cell>
          <cell r="D117" t="str">
            <v>ST3</v>
          </cell>
          <cell r="E117">
            <v>2250</v>
          </cell>
          <cell r="F117">
            <v>1470</v>
          </cell>
          <cell r="G117">
            <v>1460</v>
          </cell>
          <cell r="H117">
            <v>94104</v>
          </cell>
          <cell r="I117" t="str">
            <v>/liter</v>
          </cell>
          <cell r="J117">
            <v>93480.239182347897</v>
          </cell>
          <cell r="L117">
            <v>0.48289500000000002</v>
          </cell>
          <cell r="M117">
            <v>0.48289500000000002</v>
          </cell>
          <cell r="N117">
            <v>0.48289500000000002</v>
          </cell>
          <cell r="O117">
            <v>0.48289500000000002</v>
          </cell>
          <cell r="P117">
            <v>45442.351079999993</v>
          </cell>
          <cell r="Q117">
            <v>45141.140099959892</v>
          </cell>
          <cell r="R117">
            <v>45442.351079999993</v>
          </cell>
          <cell r="S117">
            <v>45141.140099959892</v>
          </cell>
          <cell r="T117">
            <v>45442.351079999993</v>
          </cell>
          <cell r="U117">
            <v>45141.140099959892</v>
          </cell>
          <cell r="V117">
            <v>1.9315800000000001</v>
          </cell>
          <cell r="X117">
            <v>0.48289500000000002</v>
          </cell>
          <cell r="Y117">
            <v>0.48289500000000002</v>
          </cell>
          <cell r="Z117">
            <v>0.48289500000000002</v>
          </cell>
          <cell r="AA117">
            <v>0.48289500000000002</v>
          </cell>
        </row>
        <row r="118">
          <cell r="A118" t="str">
            <v xml:space="preserve"> </v>
          </cell>
          <cell r="C118" t="str">
            <v>TOTAL</v>
          </cell>
          <cell r="P118">
            <v>659279.17507999996</v>
          </cell>
          <cell r="Q118">
            <v>667686.88542470243</v>
          </cell>
          <cell r="R118">
            <v>659279.17507999996</v>
          </cell>
          <cell r="S118">
            <v>667686.88542470243</v>
          </cell>
          <cell r="T118">
            <v>659279.17507999996</v>
          </cell>
          <cell r="U118">
            <v>667686.88542470243</v>
          </cell>
        </row>
        <row r="119">
          <cell r="L119">
            <v>1</v>
          </cell>
          <cell r="M119">
            <v>1</v>
          </cell>
          <cell r="N119">
            <v>1</v>
          </cell>
          <cell r="O119">
            <v>1</v>
          </cell>
          <cell r="P119" t="e">
            <v>#N/A</v>
          </cell>
          <cell r="V119">
            <v>4</v>
          </cell>
          <cell r="X119">
            <v>40</v>
          </cell>
          <cell r="Y119">
            <v>40</v>
          </cell>
          <cell r="Z119">
            <v>40</v>
          </cell>
          <cell r="AA119">
            <v>40</v>
          </cell>
        </row>
        <row r="120">
          <cell r="A120">
            <v>1</v>
          </cell>
          <cell r="B120" t="str">
            <v>B0</v>
          </cell>
          <cell r="C120" t="str">
            <v>Zinc Plate</v>
          </cell>
          <cell r="D120" t="str">
            <v>ZN</v>
          </cell>
          <cell r="H120">
            <v>311.71949999999998</v>
          </cell>
          <cell r="J120">
            <v>309.42123440634253</v>
          </cell>
          <cell r="L120">
            <v>8</v>
          </cell>
          <cell r="M120">
            <v>8</v>
          </cell>
          <cell r="N120">
            <v>8</v>
          </cell>
          <cell r="O120">
            <v>8</v>
          </cell>
          <cell r="P120">
            <v>2493.7559999999999</v>
          </cell>
          <cell r="Q120">
            <v>2475.3698752507403</v>
          </cell>
          <cell r="R120">
            <v>2493.7559999999999</v>
          </cell>
          <cell r="S120">
            <v>2475.3698752507403</v>
          </cell>
          <cell r="T120">
            <v>2493.7559999999999</v>
          </cell>
          <cell r="U120">
            <v>2475.3698752507403</v>
          </cell>
          <cell r="X120">
            <v>8</v>
          </cell>
          <cell r="Y120">
            <v>8</v>
          </cell>
          <cell r="Z120">
            <v>8</v>
          </cell>
          <cell r="AA120">
            <v>8</v>
          </cell>
        </row>
        <row r="121">
          <cell r="A121">
            <v>2</v>
          </cell>
          <cell r="B121" t="str">
            <v>B0</v>
          </cell>
          <cell r="C121" t="str">
            <v>Returnable Rack</v>
          </cell>
          <cell r="D121" t="str">
            <v>T1B</v>
          </cell>
          <cell r="E121">
            <v>2250</v>
          </cell>
          <cell r="F121">
            <v>1470</v>
          </cell>
          <cell r="G121">
            <v>350</v>
          </cell>
          <cell r="H121">
            <v>185475.45509999996</v>
          </cell>
          <cell r="J121">
            <v>226269</v>
          </cell>
          <cell r="L121">
            <v>1</v>
          </cell>
          <cell r="M121">
            <v>1</v>
          </cell>
          <cell r="N121">
            <v>1</v>
          </cell>
          <cell r="O121">
            <v>1</v>
          </cell>
          <cell r="P121">
            <v>185475.45509999996</v>
          </cell>
          <cell r="Q121">
            <v>226269</v>
          </cell>
          <cell r="R121">
            <v>185475.45509999996</v>
          </cell>
          <cell r="S121">
            <v>226269</v>
          </cell>
          <cell r="T121">
            <v>185475.45509999996</v>
          </cell>
          <cell r="U121">
            <v>226269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</row>
        <row r="122">
          <cell r="C122" t="str">
            <v xml:space="preserve">Carton Sheet </v>
          </cell>
          <cell r="D122" t="str">
            <v>2J</v>
          </cell>
          <cell r="J122">
            <v>6660.4670417422876</v>
          </cell>
          <cell r="L122">
            <v>1</v>
          </cell>
          <cell r="M122">
            <v>2</v>
          </cell>
          <cell r="N122">
            <v>2</v>
          </cell>
          <cell r="O122">
            <v>2</v>
          </cell>
          <cell r="Q122">
            <v>13320.934083484575</v>
          </cell>
          <cell r="S122">
            <v>13320.934083484575</v>
          </cell>
          <cell r="U122">
            <v>13320.934083484575</v>
          </cell>
          <cell r="X122">
            <v>1</v>
          </cell>
          <cell r="Y122">
            <v>2</v>
          </cell>
          <cell r="Z122">
            <v>2</v>
          </cell>
          <cell r="AA122">
            <v>2</v>
          </cell>
        </row>
        <row r="123">
          <cell r="A123">
            <v>3</v>
          </cell>
          <cell r="B123" t="str">
            <v>A3</v>
          </cell>
          <cell r="C123" t="str">
            <v>Plastic Bag</v>
          </cell>
          <cell r="D123" t="str">
            <v>3I</v>
          </cell>
          <cell r="H123">
            <v>244.67039999999997</v>
          </cell>
          <cell r="I123" t="str">
            <v>/pcs</v>
          </cell>
          <cell r="J123">
            <v>245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244.67039999999997</v>
          </cell>
          <cell r="Q123">
            <v>245</v>
          </cell>
          <cell r="R123">
            <v>244.67039999999997</v>
          </cell>
          <cell r="S123">
            <v>245</v>
          </cell>
          <cell r="T123">
            <v>244.67039999999997</v>
          </cell>
          <cell r="U123">
            <v>245</v>
          </cell>
          <cell r="V123">
            <v>4</v>
          </cell>
          <cell r="X123">
            <v>1</v>
          </cell>
          <cell r="Y123">
            <v>1</v>
          </cell>
          <cell r="Z123">
            <v>1</v>
          </cell>
          <cell r="AA123">
            <v>1</v>
          </cell>
        </row>
        <row r="124">
          <cell r="A124">
            <v>4</v>
          </cell>
          <cell r="B124" t="str">
            <v>A6</v>
          </cell>
          <cell r="C124" t="str">
            <v>Wire (dia 1,6 mm)</v>
          </cell>
          <cell r="D124" t="str">
            <v>6E</v>
          </cell>
          <cell r="E124">
            <v>300</v>
          </cell>
          <cell r="H124">
            <v>176.44499999999999</v>
          </cell>
          <cell r="I124" t="str">
            <v>/pcs</v>
          </cell>
          <cell r="J124">
            <v>32.133832218932085</v>
          </cell>
          <cell r="L124">
            <v>1</v>
          </cell>
          <cell r="M124">
            <v>2</v>
          </cell>
          <cell r="N124">
            <v>2</v>
          </cell>
          <cell r="O124">
            <v>2</v>
          </cell>
          <cell r="P124">
            <v>3528.9</v>
          </cell>
          <cell r="Q124">
            <v>64.26766443786417</v>
          </cell>
          <cell r="R124">
            <v>3528.9</v>
          </cell>
          <cell r="S124">
            <v>64.26766443786417</v>
          </cell>
          <cell r="T124">
            <v>3528.9</v>
          </cell>
          <cell r="U124">
            <v>64.26766443786417</v>
          </cell>
          <cell r="V124">
            <v>7</v>
          </cell>
          <cell r="X124">
            <v>1</v>
          </cell>
          <cell r="Y124">
            <v>2</v>
          </cell>
          <cell r="Z124">
            <v>2</v>
          </cell>
          <cell r="AA124">
            <v>2</v>
          </cell>
        </row>
        <row r="125">
          <cell r="A125">
            <v>5</v>
          </cell>
          <cell r="B125" t="str">
            <v>B0</v>
          </cell>
          <cell r="C125" t="str">
            <v xml:space="preserve">Steples </v>
          </cell>
          <cell r="D125" t="str">
            <v>N13</v>
          </cell>
          <cell r="H125">
            <v>47.051999999999992</v>
          </cell>
          <cell r="J125">
            <v>46.740119591173944</v>
          </cell>
          <cell r="L125">
            <v>40</v>
          </cell>
          <cell r="M125">
            <v>40</v>
          </cell>
          <cell r="N125">
            <v>40</v>
          </cell>
          <cell r="O125">
            <v>40</v>
          </cell>
          <cell r="P125">
            <v>1882.08</v>
          </cell>
          <cell r="Q125">
            <v>1869.6047836469577</v>
          </cell>
          <cell r="R125">
            <v>1882.08</v>
          </cell>
          <cell r="S125">
            <v>1869.6047836469577</v>
          </cell>
          <cell r="T125">
            <v>1882.08</v>
          </cell>
          <cell r="U125">
            <v>1869.6047836469577</v>
          </cell>
          <cell r="X125">
            <v>40</v>
          </cell>
          <cell r="Y125">
            <v>40</v>
          </cell>
          <cell r="Z125">
            <v>40</v>
          </cell>
          <cell r="AA125">
            <v>40</v>
          </cell>
        </row>
        <row r="126">
          <cell r="A126">
            <v>6</v>
          </cell>
          <cell r="B126" t="str">
            <v>B0</v>
          </cell>
          <cell r="C126" t="str">
            <v xml:space="preserve">Nailer </v>
          </cell>
          <cell r="D126" t="str">
            <v>BK50</v>
          </cell>
          <cell r="H126">
            <v>65.872799999999998</v>
          </cell>
          <cell r="J126">
            <v>65.436167427643525</v>
          </cell>
          <cell r="L126">
            <v>50</v>
          </cell>
          <cell r="M126">
            <v>50</v>
          </cell>
          <cell r="N126">
            <v>50</v>
          </cell>
          <cell r="O126">
            <v>50</v>
          </cell>
          <cell r="P126">
            <v>3293.64</v>
          </cell>
          <cell r="Q126">
            <v>3271.8083713821761</v>
          </cell>
          <cell r="R126">
            <v>3293.64</v>
          </cell>
          <cell r="S126">
            <v>3271.8083713821761</v>
          </cell>
          <cell r="T126">
            <v>3293.64</v>
          </cell>
          <cell r="U126">
            <v>3271.8083713821761</v>
          </cell>
          <cell r="X126">
            <v>50</v>
          </cell>
          <cell r="Y126">
            <v>50</v>
          </cell>
          <cell r="Z126">
            <v>50</v>
          </cell>
          <cell r="AA126">
            <v>50</v>
          </cell>
        </row>
        <row r="127">
          <cell r="A127">
            <v>7</v>
          </cell>
          <cell r="B127" t="str">
            <v>B0</v>
          </cell>
          <cell r="C127" t="str">
            <v>Indirect Material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4423</v>
          </cell>
          <cell r="Q127">
            <v>4446.1058870805709</v>
          </cell>
          <cell r="R127">
            <v>4423</v>
          </cell>
          <cell r="S127">
            <v>4446.1058870805709</v>
          </cell>
          <cell r="T127">
            <v>4423</v>
          </cell>
          <cell r="U127">
            <v>4446.1058870805709</v>
          </cell>
        </row>
        <row r="128">
          <cell r="A128">
            <v>8</v>
          </cell>
          <cell r="B128" t="str">
            <v>B0</v>
          </cell>
          <cell r="C128" t="str">
            <v>Antirust Oil, Nucle Oil 103 ST5</v>
          </cell>
          <cell r="D128" t="str">
            <v>ST3</v>
          </cell>
          <cell r="E128">
            <v>2250</v>
          </cell>
          <cell r="F128">
            <v>1470</v>
          </cell>
          <cell r="G128">
            <v>350</v>
          </cell>
          <cell r="H128">
            <v>94104</v>
          </cell>
          <cell r="J128">
            <v>93480.239182347897</v>
          </cell>
          <cell r="L128">
            <v>0.11576249999999999</v>
          </cell>
          <cell r="M128">
            <v>0.11576249999999999</v>
          </cell>
          <cell r="N128">
            <v>0.11576249999999999</v>
          </cell>
          <cell r="O128">
            <v>0.11576249999999999</v>
          </cell>
          <cell r="P128">
            <v>10893.714299999998</v>
          </cell>
          <cell r="Q128">
            <v>10821.506188346548</v>
          </cell>
          <cell r="R128">
            <v>10893.714299999998</v>
          </cell>
          <cell r="S128">
            <v>10821.506188346548</v>
          </cell>
          <cell r="T128">
            <v>10893.714299999998</v>
          </cell>
          <cell r="U128">
            <v>10821.506188346548</v>
          </cell>
          <cell r="X128">
            <v>4.6305000000000005</v>
          </cell>
          <cell r="Y128">
            <v>4.6305000000000005</v>
          </cell>
          <cell r="Z128">
            <v>4.6305000000000005</v>
          </cell>
          <cell r="AA128">
            <v>4.6305000000000005</v>
          </cell>
        </row>
        <row r="129">
          <cell r="A129" t="str">
            <v xml:space="preserve"> </v>
          </cell>
          <cell r="Q129">
            <v>262783.59685362945</v>
          </cell>
          <cell r="S129">
            <v>262783.59685362945</v>
          </cell>
          <cell r="U129">
            <v>262783.59685362945</v>
          </cell>
        </row>
        <row r="131">
          <cell r="A131">
            <v>1</v>
          </cell>
          <cell r="B131" t="str">
            <v>B1</v>
          </cell>
          <cell r="C131" t="str">
            <v>One Way Steel</v>
          </cell>
          <cell r="D131" t="str">
            <v>S1</v>
          </cell>
          <cell r="E131">
            <v>2250</v>
          </cell>
          <cell r="F131">
            <v>1470</v>
          </cell>
          <cell r="G131">
            <v>730</v>
          </cell>
          <cell r="H131">
            <v>235324.69649999996</v>
          </cell>
          <cell r="I131" t="str">
            <v>/pcs</v>
          </cell>
          <cell r="J131">
            <v>419954.39999999997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235324.69649999996</v>
          </cell>
          <cell r="Q131">
            <v>419954.39999999997</v>
          </cell>
          <cell r="R131">
            <v>235324.69649999996</v>
          </cell>
          <cell r="S131">
            <v>419954.39999999997</v>
          </cell>
          <cell r="T131">
            <v>235324.69649999996</v>
          </cell>
          <cell r="U131">
            <v>419954.39999999997</v>
          </cell>
          <cell r="V131">
            <v>4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</row>
        <row r="132">
          <cell r="B132" t="str">
            <v>B1</v>
          </cell>
          <cell r="C132" t="str">
            <v xml:space="preserve">Carton Sheet </v>
          </cell>
          <cell r="D132" t="str">
            <v>2J</v>
          </cell>
          <cell r="J132">
            <v>6660.4670417422876</v>
          </cell>
          <cell r="L132">
            <v>1</v>
          </cell>
          <cell r="M132">
            <v>2</v>
          </cell>
          <cell r="N132">
            <v>2</v>
          </cell>
          <cell r="O132">
            <v>2</v>
          </cell>
          <cell r="Q132">
            <v>13320.934083484575</v>
          </cell>
          <cell r="S132">
            <v>13320.934083484575</v>
          </cell>
          <cell r="U132">
            <v>13320.934083484575</v>
          </cell>
          <cell r="X132">
            <v>1</v>
          </cell>
          <cell r="Y132">
            <v>2</v>
          </cell>
          <cell r="Z132">
            <v>2</v>
          </cell>
          <cell r="AA132">
            <v>2</v>
          </cell>
        </row>
        <row r="133">
          <cell r="A133">
            <v>2</v>
          </cell>
          <cell r="B133" t="str">
            <v>B1</v>
          </cell>
          <cell r="C133" t="str">
            <v xml:space="preserve">Steples </v>
          </cell>
          <cell r="D133" t="str">
            <v>N13</v>
          </cell>
          <cell r="H133">
            <v>47.051999999999992</v>
          </cell>
          <cell r="I133" t="str">
            <v>/pcs</v>
          </cell>
          <cell r="J133">
            <v>46.740119591173944</v>
          </cell>
          <cell r="L133">
            <v>40</v>
          </cell>
          <cell r="M133">
            <v>40</v>
          </cell>
          <cell r="N133">
            <v>40</v>
          </cell>
          <cell r="O133">
            <v>40</v>
          </cell>
          <cell r="P133">
            <v>1882.08</v>
          </cell>
          <cell r="Q133">
            <v>1869.6047836469577</v>
          </cell>
          <cell r="R133">
            <v>1882.08</v>
          </cell>
          <cell r="S133">
            <v>1869.6047836469577</v>
          </cell>
          <cell r="T133">
            <v>1882.08</v>
          </cell>
          <cell r="U133">
            <v>1869.6047836469577</v>
          </cell>
          <cell r="V133">
            <v>160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</row>
        <row r="134">
          <cell r="A134">
            <v>3</v>
          </cell>
          <cell r="B134" t="str">
            <v>B1</v>
          </cell>
          <cell r="C134" t="str">
            <v xml:space="preserve">Nailer </v>
          </cell>
          <cell r="D134" t="str">
            <v>BK50</v>
          </cell>
          <cell r="H134">
            <v>65.872799999999998</v>
          </cell>
          <cell r="I134" t="str">
            <v>/pcs</v>
          </cell>
          <cell r="J134">
            <v>65.436167427643525</v>
          </cell>
          <cell r="L134">
            <v>60</v>
          </cell>
          <cell r="M134">
            <v>60</v>
          </cell>
          <cell r="N134">
            <v>60</v>
          </cell>
          <cell r="O134">
            <v>60</v>
          </cell>
          <cell r="P134">
            <v>3952.3679999999999</v>
          </cell>
          <cell r="Q134">
            <v>3926.1700456586113</v>
          </cell>
          <cell r="R134">
            <v>3952.3679999999999</v>
          </cell>
          <cell r="S134">
            <v>3926.1700456586113</v>
          </cell>
          <cell r="T134">
            <v>3952.3679999999999</v>
          </cell>
          <cell r="U134">
            <v>3926.1700456586113</v>
          </cell>
          <cell r="V134">
            <v>240</v>
          </cell>
          <cell r="X134">
            <v>60</v>
          </cell>
          <cell r="Y134">
            <v>60</v>
          </cell>
          <cell r="Z134">
            <v>60</v>
          </cell>
          <cell r="AA134">
            <v>60</v>
          </cell>
        </row>
        <row r="135">
          <cell r="A135">
            <v>4</v>
          </cell>
          <cell r="B135" t="str">
            <v>B1</v>
          </cell>
          <cell r="C135" t="str">
            <v>Wire (dia 1,6 mm)</v>
          </cell>
          <cell r="D135" t="str">
            <v>6A</v>
          </cell>
          <cell r="E135">
            <v>900</v>
          </cell>
          <cell r="H135">
            <v>0</v>
          </cell>
          <cell r="I135" t="str">
            <v>/pcs</v>
          </cell>
          <cell r="J135">
            <v>204.48802321138601</v>
          </cell>
          <cell r="L135">
            <v>14</v>
          </cell>
          <cell r="M135">
            <v>14</v>
          </cell>
          <cell r="N135">
            <v>14</v>
          </cell>
          <cell r="O135">
            <v>14</v>
          </cell>
          <cell r="P135">
            <v>411.70499999999998</v>
          </cell>
          <cell r="Q135">
            <v>2862.8323249594041</v>
          </cell>
          <cell r="R135">
            <v>411.70499999999998</v>
          </cell>
          <cell r="S135">
            <v>2862.8323249594041</v>
          </cell>
          <cell r="T135">
            <v>411.70499999999998</v>
          </cell>
          <cell r="U135">
            <v>2862.8323249594041</v>
          </cell>
          <cell r="V135">
            <v>56</v>
          </cell>
          <cell r="X135">
            <v>14</v>
          </cell>
          <cell r="Y135">
            <v>14</v>
          </cell>
          <cell r="Z135">
            <v>14</v>
          </cell>
          <cell r="AA135">
            <v>14</v>
          </cell>
        </row>
        <row r="136">
          <cell r="A136">
            <v>5</v>
          </cell>
          <cell r="B136" t="str">
            <v>B1</v>
          </cell>
          <cell r="C136" t="str">
            <v>Indirect Material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5759.2079999999996</v>
          </cell>
          <cell r="Q136">
            <v>5789.294278481012</v>
          </cell>
          <cell r="R136">
            <v>5504.5023639316069</v>
          </cell>
          <cell r="S136">
            <v>5533.2580523909646</v>
          </cell>
          <cell r="T136">
            <v>5261.0612908109333</v>
          </cell>
          <cell r="U136">
            <v>5288.5452356694996</v>
          </cell>
          <cell r="V136">
            <v>0</v>
          </cell>
        </row>
        <row r="137">
          <cell r="A137">
            <v>6</v>
          </cell>
          <cell r="B137" t="str">
            <v>B1</v>
          </cell>
          <cell r="C137" t="str">
            <v>Antirust Oil, Nucle Oil 103 ST5</v>
          </cell>
          <cell r="D137" t="str">
            <v>ST3</v>
          </cell>
          <cell r="E137">
            <v>2250</v>
          </cell>
          <cell r="F137">
            <v>1470</v>
          </cell>
          <cell r="G137">
            <v>730</v>
          </cell>
          <cell r="H137">
            <v>94104</v>
          </cell>
          <cell r="I137" t="str">
            <v>/liter</v>
          </cell>
          <cell r="J137">
            <v>93480.239182347897</v>
          </cell>
          <cell r="L137">
            <v>0.24144750000000001</v>
          </cell>
          <cell r="M137">
            <v>0.24144750000000001</v>
          </cell>
          <cell r="N137">
            <v>0.24144750000000001</v>
          </cell>
          <cell r="O137">
            <v>0.24144750000000001</v>
          </cell>
          <cell r="P137">
            <v>22721.175539999997</v>
          </cell>
          <cell r="Q137">
            <v>22570.570049979946</v>
          </cell>
          <cell r="R137">
            <v>22721.175539999997</v>
          </cell>
          <cell r="S137">
            <v>22570.570049979946</v>
          </cell>
          <cell r="T137">
            <v>22721.175539999997</v>
          </cell>
          <cell r="U137">
            <v>22570.570049979946</v>
          </cell>
          <cell r="V137">
            <v>0.96579000000000004</v>
          </cell>
          <cell r="X137">
            <v>9.6578999999999997</v>
          </cell>
          <cell r="Y137">
            <v>9.6578999999999997</v>
          </cell>
          <cell r="Z137">
            <v>9.6578999999999997</v>
          </cell>
          <cell r="AA137">
            <v>9.6578999999999997</v>
          </cell>
        </row>
        <row r="138">
          <cell r="A138" t="str">
            <v xml:space="preserve"> </v>
          </cell>
          <cell r="C138" t="str">
            <v>TOTAL</v>
          </cell>
          <cell r="P138">
            <v>273380.16203999997</v>
          </cell>
          <cell r="Q138">
            <v>470293.80556621042</v>
          </cell>
          <cell r="R138">
            <v>273380.16203999997</v>
          </cell>
          <cell r="S138">
            <v>470037.76934012037</v>
          </cell>
          <cell r="T138">
            <v>273380.16203999997</v>
          </cell>
          <cell r="U138">
            <v>469793.0565233989</v>
          </cell>
        </row>
        <row r="139">
          <cell r="L139">
            <v>1</v>
          </cell>
          <cell r="M139">
            <v>1</v>
          </cell>
          <cell r="N139">
            <v>1</v>
          </cell>
          <cell r="O139">
            <v>1</v>
          </cell>
          <cell r="P139" t="e">
            <v>#N/A</v>
          </cell>
          <cell r="X139">
            <v>1</v>
          </cell>
          <cell r="Y139">
            <v>1</v>
          </cell>
          <cell r="Z139">
            <v>1</v>
          </cell>
          <cell r="AA139">
            <v>1</v>
          </cell>
        </row>
        <row r="140">
          <cell r="A140">
            <v>1</v>
          </cell>
          <cell r="B140" t="str">
            <v>B2</v>
          </cell>
          <cell r="C140" t="str">
            <v>One Way Steel</v>
          </cell>
          <cell r="D140" t="str">
            <v>S1</v>
          </cell>
          <cell r="E140">
            <v>2250</v>
          </cell>
          <cell r="F140">
            <v>1470</v>
          </cell>
          <cell r="G140">
            <v>730</v>
          </cell>
          <cell r="H140">
            <v>234007.24050000001</v>
          </cell>
          <cell r="I140" t="str">
            <v>/pcs</v>
          </cell>
          <cell r="J140">
            <v>419954.39999999997</v>
          </cell>
          <cell r="L140">
            <v>1</v>
          </cell>
          <cell r="M140">
            <v>1</v>
          </cell>
          <cell r="N140">
            <v>1</v>
          </cell>
          <cell r="O140">
            <v>1</v>
          </cell>
          <cell r="P140">
            <v>234007.24050000001</v>
          </cell>
          <cell r="Q140">
            <v>419954.39999999997</v>
          </cell>
          <cell r="R140">
            <v>234007.24050000001</v>
          </cell>
          <cell r="S140">
            <v>419954.39999999997</v>
          </cell>
          <cell r="T140">
            <v>234007.24050000001</v>
          </cell>
          <cell r="U140">
            <v>419954.39999999997</v>
          </cell>
          <cell r="V140">
            <v>4</v>
          </cell>
          <cell r="X140">
            <v>1</v>
          </cell>
          <cell r="Y140">
            <v>1</v>
          </cell>
          <cell r="Z140">
            <v>1</v>
          </cell>
          <cell r="AA140">
            <v>1</v>
          </cell>
        </row>
        <row r="141">
          <cell r="B141" t="str">
            <v>B2</v>
          </cell>
          <cell r="C141" t="str">
            <v xml:space="preserve">Carton Sheet </v>
          </cell>
          <cell r="D141" t="str">
            <v>2J</v>
          </cell>
          <cell r="J141">
            <v>6660.4670417422876</v>
          </cell>
          <cell r="L141">
            <v>1</v>
          </cell>
          <cell r="M141">
            <v>2</v>
          </cell>
          <cell r="N141">
            <v>2</v>
          </cell>
          <cell r="O141">
            <v>2</v>
          </cell>
          <cell r="Q141">
            <v>13320.934083484575</v>
          </cell>
          <cell r="S141">
            <v>13320.934083484575</v>
          </cell>
          <cell r="U141">
            <v>13320.934083484575</v>
          </cell>
          <cell r="X141">
            <v>1</v>
          </cell>
          <cell r="Y141">
            <v>2</v>
          </cell>
          <cell r="Z141">
            <v>2</v>
          </cell>
          <cell r="AA141">
            <v>2</v>
          </cell>
        </row>
        <row r="142">
          <cell r="A142">
            <v>2</v>
          </cell>
          <cell r="B142" t="str">
            <v>B2</v>
          </cell>
          <cell r="C142" t="str">
            <v xml:space="preserve">Steples </v>
          </cell>
          <cell r="D142" t="str">
            <v>N13</v>
          </cell>
          <cell r="H142">
            <v>47.051999999999992</v>
          </cell>
          <cell r="I142" t="str">
            <v>/pcs</v>
          </cell>
          <cell r="J142">
            <v>46.740119591173944</v>
          </cell>
          <cell r="L142">
            <v>40</v>
          </cell>
          <cell r="M142">
            <v>40</v>
          </cell>
          <cell r="N142">
            <v>40</v>
          </cell>
          <cell r="O142">
            <v>40</v>
          </cell>
          <cell r="P142">
            <v>1882.08</v>
          </cell>
          <cell r="Q142">
            <v>1869.6047836469577</v>
          </cell>
          <cell r="R142">
            <v>1882.08</v>
          </cell>
          <cell r="S142">
            <v>1869.6047836469577</v>
          </cell>
          <cell r="T142">
            <v>1882.08</v>
          </cell>
          <cell r="U142">
            <v>1869.6047836469577</v>
          </cell>
          <cell r="V142">
            <v>160</v>
          </cell>
          <cell r="X142">
            <v>40</v>
          </cell>
          <cell r="Y142">
            <v>40</v>
          </cell>
          <cell r="Z142">
            <v>40</v>
          </cell>
          <cell r="AA142">
            <v>40</v>
          </cell>
        </row>
        <row r="143">
          <cell r="A143">
            <v>3</v>
          </cell>
          <cell r="B143" t="str">
            <v>B2</v>
          </cell>
          <cell r="C143" t="str">
            <v>Wire (dia 1,6 mm)</v>
          </cell>
          <cell r="D143" t="str">
            <v>6A</v>
          </cell>
          <cell r="E143">
            <v>900</v>
          </cell>
          <cell r="H143">
            <v>0</v>
          </cell>
          <cell r="I143" t="str">
            <v>/pcs</v>
          </cell>
          <cell r="J143">
            <v>204.48802321138601</v>
          </cell>
          <cell r="L143">
            <v>14</v>
          </cell>
          <cell r="M143">
            <v>14</v>
          </cell>
          <cell r="N143">
            <v>14</v>
          </cell>
          <cell r="O143">
            <v>14</v>
          </cell>
          <cell r="P143">
            <v>411.70499999999998</v>
          </cell>
          <cell r="Q143">
            <v>2862.8323249594041</v>
          </cell>
          <cell r="R143">
            <v>411.70499999999998</v>
          </cell>
          <cell r="S143">
            <v>2862.8323249594041</v>
          </cell>
          <cell r="T143">
            <v>411.70499999999998</v>
          </cell>
          <cell r="U143">
            <v>2862.8323249594041</v>
          </cell>
          <cell r="V143">
            <v>56</v>
          </cell>
          <cell r="X143">
            <v>14</v>
          </cell>
          <cell r="Y143">
            <v>14</v>
          </cell>
          <cell r="Z143">
            <v>14</v>
          </cell>
          <cell r="AA143">
            <v>14</v>
          </cell>
        </row>
        <row r="144">
          <cell r="A144">
            <v>4</v>
          </cell>
          <cell r="B144" t="str">
            <v>B2</v>
          </cell>
          <cell r="C144" t="str">
            <v>Plastic Bag</v>
          </cell>
          <cell r="D144" t="str">
            <v>3A</v>
          </cell>
          <cell r="E144">
            <v>250</v>
          </cell>
          <cell r="F144">
            <v>200</v>
          </cell>
          <cell r="H144">
            <v>90.575099999999992</v>
          </cell>
          <cell r="I144" t="str">
            <v>/pcs</v>
          </cell>
          <cell r="J144">
            <v>94.194545060000024</v>
          </cell>
          <cell r="L144">
            <v>6</v>
          </cell>
          <cell r="M144">
            <v>6</v>
          </cell>
          <cell r="N144">
            <v>6</v>
          </cell>
          <cell r="O144">
            <v>6</v>
          </cell>
          <cell r="P144">
            <v>905.75099999999998</v>
          </cell>
          <cell r="Q144">
            <v>565.1672703600002</v>
          </cell>
          <cell r="R144">
            <v>905.75099999999998</v>
          </cell>
          <cell r="S144">
            <v>565.1672703600002</v>
          </cell>
          <cell r="T144">
            <v>905.75099999999998</v>
          </cell>
          <cell r="U144">
            <v>565.1672703600002</v>
          </cell>
          <cell r="V144">
            <v>24</v>
          </cell>
          <cell r="X144">
            <v>6</v>
          </cell>
          <cell r="Y144">
            <v>6</v>
          </cell>
          <cell r="Z144">
            <v>6</v>
          </cell>
          <cell r="AA144">
            <v>6</v>
          </cell>
        </row>
        <row r="145">
          <cell r="A145">
            <v>5</v>
          </cell>
          <cell r="B145" t="str">
            <v>B2</v>
          </cell>
          <cell r="C145" t="str">
            <v>Plastic Bag</v>
          </cell>
          <cell r="D145" t="str">
            <v>3D</v>
          </cell>
          <cell r="I145" t="str">
            <v>/pcs</v>
          </cell>
          <cell r="J145">
            <v>320.26145320400008</v>
          </cell>
          <cell r="L145">
            <v>2</v>
          </cell>
          <cell r="M145">
            <v>2</v>
          </cell>
          <cell r="N145">
            <v>2</v>
          </cell>
          <cell r="O145">
            <v>2</v>
          </cell>
          <cell r="P145">
            <v>2691.3743999999997</v>
          </cell>
          <cell r="Q145">
            <v>640.52290640800015</v>
          </cell>
          <cell r="R145">
            <v>2691.3743999999997</v>
          </cell>
          <cell r="S145">
            <v>640.52290640800015</v>
          </cell>
          <cell r="T145">
            <v>2691.3743999999997</v>
          </cell>
          <cell r="U145">
            <v>640.52290640800015</v>
          </cell>
          <cell r="V145">
            <v>8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</row>
        <row r="146">
          <cell r="A146">
            <v>6</v>
          </cell>
          <cell r="B146" t="str">
            <v>B2</v>
          </cell>
          <cell r="C146" t="str">
            <v>Plastic Bag</v>
          </cell>
          <cell r="D146" t="str">
            <v>3C</v>
          </cell>
          <cell r="E146">
            <v>750</v>
          </cell>
          <cell r="F146">
            <v>500</v>
          </cell>
          <cell r="I146" t="str">
            <v>/pcs</v>
          </cell>
          <cell r="J146">
            <v>706.45908795000014</v>
          </cell>
          <cell r="L146">
            <v>5</v>
          </cell>
          <cell r="M146">
            <v>5</v>
          </cell>
          <cell r="N146">
            <v>5</v>
          </cell>
          <cell r="O146">
            <v>5</v>
          </cell>
          <cell r="P146">
            <v>4079.4083999999998</v>
          </cell>
          <cell r="Q146">
            <v>3532.2954397500007</v>
          </cell>
          <cell r="R146">
            <v>4079.4083999999998</v>
          </cell>
          <cell r="S146">
            <v>3532.2954397500007</v>
          </cell>
          <cell r="T146">
            <v>4079.4083999999998</v>
          </cell>
          <cell r="U146">
            <v>3532.2954397500007</v>
          </cell>
          <cell r="V146">
            <v>20</v>
          </cell>
          <cell r="X146">
            <v>5</v>
          </cell>
          <cell r="Y146">
            <v>5</v>
          </cell>
          <cell r="Z146">
            <v>5</v>
          </cell>
          <cell r="AA146">
            <v>5</v>
          </cell>
        </row>
        <row r="147">
          <cell r="A147">
            <v>7</v>
          </cell>
          <cell r="B147" t="str">
            <v>B2</v>
          </cell>
          <cell r="C147" t="str">
            <v>Plastic Bag</v>
          </cell>
          <cell r="D147" t="str">
            <v>3I</v>
          </cell>
          <cell r="E147">
            <v>750</v>
          </cell>
          <cell r="F147">
            <v>500</v>
          </cell>
          <cell r="I147" t="str">
            <v>/pcs</v>
          </cell>
          <cell r="J147">
            <v>245</v>
          </cell>
          <cell r="L147">
            <v>5</v>
          </cell>
          <cell r="M147">
            <v>5</v>
          </cell>
          <cell r="N147">
            <v>5</v>
          </cell>
          <cell r="O147">
            <v>5</v>
          </cell>
          <cell r="P147">
            <v>4079.4083999999998</v>
          </cell>
          <cell r="Q147">
            <v>1225</v>
          </cell>
          <cell r="R147">
            <v>4079.4083999999998</v>
          </cell>
          <cell r="S147">
            <v>1225</v>
          </cell>
          <cell r="T147">
            <v>4079.4083999999998</v>
          </cell>
          <cell r="U147">
            <v>1225</v>
          </cell>
          <cell r="V147">
            <v>20</v>
          </cell>
          <cell r="X147">
            <v>5</v>
          </cell>
          <cell r="Y147">
            <v>5</v>
          </cell>
          <cell r="Z147">
            <v>5</v>
          </cell>
          <cell r="AA147">
            <v>5</v>
          </cell>
        </row>
        <row r="148">
          <cell r="A148">
            <v>8</v>
          </cell>
          <cell r="B148" t="str">
            <v>B2</v>
          </cell>
          <cell r="C148" t="str">
            <v xml:space="preserve">Nailer </v>
          </cell>
          <cell r="D148" t="str">
            <v>BK50</v>
          </cell>
          <cell r="H148">
            <v>65.872799999999998</v>
          </cell>
          <cell r="I148" t="str">
            <v>/pcs</v>
          </cell>
          <cell r="J148">
            <v>65.436167427643525</v>
          </cell>
          <cell r="L148">
            <v>60</v>
          </cell>
          <cell r="M148">
            <v>60</v>
          </cell>
          <cell r="N148">
            <v>60</v>
          </cell>
          <cell r="O148">
            <v>60</v>
          </cell>
          <cell r="P148">
            <v>3952.3679999999999</v>
          </cell>
          <cell r="Q148">
            <v>3926.1700456586113</v>
          </cell>
          <cell r="R148">
            <v>3952.3679999999999</v>
          </cell>
          <cell r="S148">
            <v>3926.1700456586113</v>
          </cell>
          <cell r="T148">
            <v>3952.3679999999999</v>
          </cell>
          <cell r="U148">
            <v>3926.1700456586113</v>
          </cell>
          <cell r="V148">
            <v>240</v>
          </cell>
          <cell r="X148">
            <v>60</v>
          </cell>
          <cell r="Y148">
            <v>60</v>
          </cell>
          <cell r="Z148">
            <v>60</v>
          </cell>
          <cell r="AA148">
            <v>60</v>
          </cell>
        </row>
        <row r="149">
          <cell r="A149">
            <v>9</v>
          </cell>
          <cell r="B149" t="str">
            <v>B2</v>
          </cell>
          <cell r="C149" t="str">
            <v>Indirect Material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6691.4639999999999</v>
          </cell>
          <cell r="Q149">
            <v>6726.4204122965639</v>
          </cell>
          <cell r="R149">
            <v>6691.4639999999999</v>
          </cell>
          <cell r="S149">
            <v>6726.4204122965639</v>
          </cell>
          <cell r="T149">
            <v>6691.4639999999999</v>
          </cell>
          <cell r="U149">
            <v>6726.4204122965639</v>
          </cell>
          <cell r="V149">
            <v>0</v>
          </cell>
        </row>
        <row r="150">
          <cell r="A150">
            <v>10</v>
          </cell>
          <cell r="B150" t="str">
            <v>B2</v>
          </cell>
          <cell r="C150" t="str">
            <v>Carton Box</v>
          </cell>
          <cell r="D150" t="str">
            <v>A3CS</v>
          </cell>
          <cell r="E150">
            <v>360</v>
          </cell>
          <cell r="F150">
            <v>270</v>
          </cell>
          <cell r="G150">
            <v>160</v>
          </cell>
          <cell r="H150">
            <v>2787.8309999999997</v>
          </cell>
          <cell r="I150" t="str">
            <v>/pcs</v>
          </cell>
          <cell r="J150">
            <v>2605.7616672079475</v>
          </cell>
          <cell r="L150">
            <v>5</v>
          </cell>
          <cell r="M150">
            <v>5</v>
          </cell>
          <cell r="N150">
            <v>5</v>
          </cell>
          <cell r="O150">
            <v>5</v>
          </cell>
          <cell r="P150">
            <v>13939.154999999999</v>
          </cell>
          <cell r="Q150">
            <v>13028.808336039738</v>
          </cell>
          <cell r="R150">
            <v>13939.154999999999</v>
          </cell>
          <cell r="S150">
            <v>13028.808336039738</v>
          </cell>
          <cell r="T150">
            <v>13939.154999999999</v>
          </cell>
          <cell r="U150">
            <v>13028.808336039738</v>
          </cell>
          <cell r="V150">
            <v>20</v>
          </cell>
          <cell r="X150">
            <v>5</v>
          </cell>
          <cell r="Y150">
            <v>5</v>
          </cell>
          <cell r="Z150">
            <v>5</v>
          </cell>
          <cell r="AA150">
            <v>5</v>
          </cell>
        </row>
        <row r="151">
          <cell r="A151">
            <v>11</v>
          </cell>
          <cell r="B151" t="str">
            <v>B2</v>
          </cell>
          <cell r="C151" t="str">
            <v>Carton Box</v>
          </cell>
          <cell r="D151" t="str">
            <v>A2CS</v>
          </cell>
          <cell r="H151">
            <v>2364.3629999999998</v>
          </cell>
          <cell r="I151" t="str">
            <v>/pcs</v>
          </cell>
          <cell r="J151">
            <v>2220.1556805807622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9457.4519999999993</v>
          </cell>
          <cell r="Q151">
            <v>8880.6227223230489</v>
          </cell>
          <cell r="R151">
            <v>9457.4519999999993</v>
          </cell>
          <cell r="S151">
            <v>8880.6227223230489</v>
          </cell>
          <cell r="T151">
            <v>9457.4519999999993</v>
          </cell>
          <cell r="U151">
            <v>8880.6227223230489</v>
          </cell>
          <cell r="V151">
            <v>16</v>
          </cell>
          <cell r="X151">
            <v>4</v>
          </cell>
          <cell r="Y151">
            <v>4</v>
          </cell>
          <cell r="Z151">
            <v>4</v>
          </cell>
          <cell r="AA151">
            <v>4</v>
          </cell>
        </row>
        <row r="152">
          <cell r="A152">
            <v>12</v>
          </cell>
          <cell r="B152" t="str">
            <v>B2</v>
          </cell>
          <cell r="C152" t="str">
            <v>Carton Box</v>
          </cell>
          <cell r="D152" t="str">
            <v>P4CD</v>
          </cell>
          <cell r="E152">
            <v>540</v>
          </cell>
          <cell r="F152">
            <v>350</v>
          </cell>
          <cell r="G152">
            <v>350</v>
          </cell>
          <cell r="H152">
            <v>7798.8689999999997</v>
          </cell>
          <cell r="I152" t="str">
            <v>/pcs</v>
          </cell>
          <cell r="J152">
            <v>7162.9233273474074</v>
          </cell>
          <cell r="L152">
            <v>4</v>
          </cell>
          <cell r="M152">
            <v>4</v>
          </cell>
          <cell r="N152">
            <v>4</v>
          </cell>
          <cell r="O152">
            <v>4</v>
          </cell>
          <cell r="P152">
            <v>31195.475999999999</v>
          </cell>
          <cell r="Q152">
            <v>28651.69330938963</v>
          </cell>
          <cell r="R152">
            <v>31195.475999999999</v>
          </cell>
          <cell r="S152">
            <v>28651.69330938963</v>
          </cell>
          <cell r="T152">
            <v>31195.475999999999</v>
          </cell>
          <cell r="U152">
            <v>28651.69330938963</v>
          </cell>
          <cell r="V152">
            <v>16</v>
          </cell>
          <cell r="X152">
            <v>4</v>
          </cell>
          <cell r="Y152">
            <v>4</v>
          </cell>
          <cell r="Z152">
            <v>4</v>
          </cell>
          <cell r="AA152">
            <v>4</v>
          </cell>
        </row>
        <row r="153">
          <cell r="A153">
            <v>13</v>
          </cell>
          <cell r="B153" t="str">
            <v>B2</v>
          </cell>
          <cell r="C153" t="str">
            <v>Opp Tape</v>
          </cell>
          <cell r="D153" t="str">
            <v>TC5</v>
          </cell>
          <cell r="H153">
            <v>4822.83</v>
          </cell>
          <cell r="I153" t="str">
            <v>/rol</v>
          </cell>
          <cell r="J153">
            <v>4790.8622580953297</v>
          </cell>
          <cell r="L153">
            <v>3.8879999999999999</v>
          </cell>
          <cell r="M153">
            <v>3.8879999999999999</v>
          </cell>
          <cell r="N153">
            <v>3.8879999999999999</v>
          </cell>
          <cell r="O153">
            <v>3.8879999999999999</v>
          </cell>
          <cell r="P153">
            <v>208.34625599999998</v>
          </cell>
          <cell r="Q153">
            <v>18626.872459474642</v>
          </cell>
          <cell r="R153">
            <v>208.34625599999998</v>
          </cell>
          <cell r="S153">
            <v>18626.872459474642</v>
          </cell>
          <cell r="T153">
            <v>208.34625599999998</v>
          </cell>
          <cell r="U153">
            <v>18626.872459474642</v>
          </cell>
          <cell r="V153">
            <v>15.552</v>
          </cell>
          <cell r="X153">
            <v>3.8879999999999999</v>
          </cell>
          <cell r="Y153">
            <v>3.8879999999999999</v>
          </cell>
          <cell r="Z153">
            <v>3.8879999999999999</v>
          </cell>
          <cell r="AA153">
            <v>3.8879999999999999</v>
          </cell>
        </row>
        <row r="154">
          <cell r="A154" t="str">
            <v xml:space="preserve"> </v>
          </cell>
          <cell r="C154" t="str">
            <v>TOTAL</v>
          </cell>
          <cell r="P154">
            <v>307765.59015599999</v>
          </cell>
          <cell r="Q154">
            <v>523811.34409379109</v>
          </cell>
          <cell r="R154">
            <v>307765.59015599999</v>
          </cell>
          <cell r="S154">
            <v>523811.34409379109</v>
          </cell>
          <cell r="T154">
            <v>307765.59015599999</v>
          </cell>
          <cell r="U154">
            <v>523811.34409379109</v>
          </cell>
        </row>
        <row r="155">
          <cell r="L155">
            <v>1</v>
          </cell>
          <cell r="M155">
            <v>1</v>
          </cell>
          <cell r="N155">
            <v>1</v>
          </cell>
          <cell r="O155">
            <v>1</v>
          </cell>
          <cell r="P155" t="e">
            <v>#N/A</v>
          </cell>
          <cell r="V155">
            <v>4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</row>
        <row r="156">
          <cell r="A156">
            <v>1</v>
          </cell>
          <cell r="B156" t="str">
            <v>C0</v>
          </cell>
          <cell r="C156" t="str">
            <v>One Way Steel</v>
          </cell>
          <cell r="D156" t="str">
            <v>S1</v>
          </cell>
          <cell r="E156">
            <v>2250</v>
          </cell>
          <cell r="F156">
            <v>1470</v>
          </cell>
          <cell r="G156">
            <v>730</v>
          </cell>
          <cell r="H156">
            <v>263491.20000000001</v>
          </cell>
          <cell r="I156" t="str">
            <v>/pcs</v>
          </cell>
          <cell r="J156">
            <v>419954.39999999997</v>
          </cell>
          <cell r="L156">
            <v>1</v>
          </cell>
          <cell r="M156">
            <v>1</v>
          </cell>
          <cell r="N156">
            <v>1</v>
          </cell>
          <cell r="O156">
            <v>1</v>
          </cell>
          <cell r="P156">
            <v>263491.20000000001</v>
          </cell>
          <cell r="Q156">
            <v>419954.39999999997</v>
          </cell>
          <cell r="R156">
            <v>263491.20000000001</v>
          </cell>
          <cell r="S156">
            <v>419954.39999999997</v>
          </cell>
          <cell r="T156">
            <v>263491.20000000001</v>
          </cell>
          <cell r="U156">
            <v>419954.39999999997</v>
          </cell>
          <cell r="V156">
            <v>4</v>
          </cell>
          <cell r="X156">
            <v>1</v>
          </cell>
          <cell r="Y156">
            <v>1</v>
          </cell>
          <cell r="Z156">
            <v>1</v>
          </cell>
          <cell r="AA156">
            <v>1</v>
          </cell>
        </row>
        <row r="157">
          <cell r="A157">
            <v>2</v>
          </cell>
          <cell r="B157" t="str">
            <v>C0</v>
          </cell>
          <cell r="C157" t="str">
            <v xml:space="preserve">Steples </v>
          </cell>
          <cell r="D157" t="str">
            <v>N13</v>
          </cell>
          <cell r="H157">
            <v>47.051999999999992</v>
          </cell>
          <cell r="I157" t="str">
            <v>/pcs</v>
          </cell>
          <cell r="J157">
            <v>46.740119591173944</v>
          </cell>
          <cell r="L157">
            <v>40</v>
          </cell>
          <cell r="M157">
            <v>40</v>
          </cell>
          <cell r="N157">
            <v>40</v>
          </cell>
          <cell r="O157">
            <v>40</v>
          </cell>
          <cell r="P157">
            <v>1882.08</v>
          </cell>
          <cell r="Q157">
            <v>1869.6047836469577</v>
          </cell>
          <cell r="R157">
            <v>1882.08</v>
          </cell>
          <cell r="S157">
            <v>1869.6047836469577</v>
          </cell>
          <cell r="T157">
            <v>1882.08</v>
          </cell>
          <cell r="U157">
            <v>1869.6047836469577</v>
          </cell>
          <cell r="V157">
            <v>160</v>
          </cell>
          <cell r="X157">
            <v>40</v>
          </cell>
          <cell r="Y157">
            <v>40</v>
          </cell>
          <cell r="Z157">
            <v>40</v>
          </cell>
          <cell r="AA157">
            <v>40</v>
          </cell>
        </row>
        <row r="158">
          <cell r="A158">
            <v>3</v>
          </cell>
          <cell r="B158" t="str">
            <v>C0</v>
          </cell>
          <cell r="C158" t="str">
            <v>Plastic Sheet</v>
          </cell>
          <cell r="D158" t="str">
            <v>5M</v>
          </cell>
          <cell r="E158">
            <v>2500</v>
          </cell>
          <cell r="F158">
            <v>1500</v>
          </cell>
          <cell r="H158">
            <v>9057.51</v>
          </cell>
          <cell r="I158" t="str">
            <v>/pcs</v>
          </cell>
          <cell r="J158">
            <v>9419.4545060000019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9057.51</v>
          </cell>
          <cell r="Q158">
            <v>9419.4545060000019</v>
          </cell>
          <cell r="R158">
            <v>9057.51</v>
          </cell>
          <cell r="S158">
            <v>9419.4545060000019</v>
          </cell>
          <cell r="T158">
            <v>9057.51</v>
          </cell>
          <cell r="U158">
            <v>9419.4545060000019</v>
          </cell>
          <cell r="V158">
            <v>4</v>
          </cell>
          <cell r="X158">
            <v>1</v>
          </cell>
          <cell r="Y158">
            <v>1</v>
          </cell>
          <cell r="Z158">
            <v>1</v>
          </cell>
          <cell r="AA158">
            <v>1</v>
          </cell>
        </row>
        <row r="159">
          <cell r="A159">
            <v>4</v>
          </cell>
          <cell r="B159" t="str">
            <v>C0</v>
          </cell>
          <cell r="C159" t="str">
            <v>Plastic Sheet</v>
          </cell>
          <cell r="D159" t="str">
            <v>5N</v>
          </cell>
          <cell r="E159">
            <v>1500</v>
          </cell>
          <cell r="F159">
            <v>2280</v>
          </cell>
          <cell r="H159">
            <v>6195.5720999999994</v>
          </cell>
          <cell r="I159" t="str">
            <v>/pcs</v>
          </cell>
          <cell r="J159">
            <v>5921.7747639140043</v>
          </cell>
          <cell r="L159">
            <v>1</v>
          </cell>
          <cell r="M159">
            <v>1</v>
          </cell>
          <cell r="N159">
            <v>1</v>
          </cell>
          <cell r="O159">
            <v>1</v>
          </cell>
          <cell r="P159">
            <v>6195.5720999999994</v>
          </cell>
          <cell r="Q159">
            <v>5921.7747639140043</v>
          </cell>
          <cell r="R159">
            <v>6195.5720999999994</v>
          </cell>
          <cell r="S159">
            <v>5921.7747639140043</v>
          </cell>
          <cell r="T159">
            <v>6195.5720999999994</v>
          </cell>
          <cell r="U159">
            <v>5921.7747639140043</v>
          </cell>
          <cell r="V159">
            <v>4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</row>
        <row r="160">
          <cell r="A160">
            <v>5</v>
          </cell>
          <cell r="B160" t="str">
            <v>C0</v>
          </cell>
          <cell r="C160" t="str">
            <v>Plastic Sheet</v>
          </cell>
          <cell r="D160" t="str">
            <v>5G</v>
          </cell>
          <cell r="E160">
            <v>1500</v>
          </cell>
          <cell r="F160">
            <v>1000</v>
          </cell>
          <cell r="H160">
            <v>2717.2529999999997</v>
          </cell>
          <cell r="I160" t="str">
            <v>/pcs</v>
          </cell>
          <cell r="J160">
            <v>2825.8363518000006</v>
          </cell>
          <cell r="L160">
            <v>1</v>
          </cell>
          <cell r="M160">
            <v>1</v>
          </cell>
          <cell r="N160">
            <v>1</v>
          </cell>
          <cell r="O160">
            <v>1</v>
          </cell>
          <cell r="P160">
            <v>2717.2529999999997</v>
          </cell>
          <cell r="Q160">
            <v>2825.8363518000006</v>
          </cell>
          <cell r="R160">
            <v>2717.2529999999997</v>
          </cell>
          <cell r="S160">
            <v>2825.8363518000006</v>
          </cell>
          <cell r="T160">
            <v>2717.2529999999997</v>
          </cell>
          <cell r="U160">
            <v>2825.8363518000006</v>
          </cell>
          <cell r="V160">
            <v>4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</row>
        <row r="161">
          <cell r="A161">
            <v>6</v>
          </cell>
          <cell r="B161" t="str">
            <v>C0</v>
          </cell>
          <cell r="C161" t="str">
            <v>Plastic Bag</v>
          </cell>
          <cell r="D161" t="str">
            <v>3B</v>
          </cell>
          <cell r="E161">
            <v>450</v>
          </cell>
          <cell r="F161">
            <v>300</v>
          </cell>
          <cell r="H161">
            <v>244.67039999999997</v>
          </cell>
          <cell r="I161" t="str">
            <v>/pcs</v>
          </cell>
          <cell r="J161">
            <v>254.32527166200001</v>
          </cell>
          <cell r="L161">
            <v>2</v>
          </cell>
          <cell r="M161">
            <v>2</v>
          </cell>
          <cell r="N161">
            <v>2</v>
          </cell>
          <cell r="O161">
            <v>2</v>
          </cell>
          <cell r="P161">
            <v>489.34079999999994</v>
          </cell>
          <cell r="Q161">
            <v>508.65054332400001</v>
          </cell>
          <cell r="R161">
            <v>489.34079999999994</v>
          </cell>
          <cell r="S161">
            <v>508.65054332400001</v>
          </cell>
          <cell r="T161">
            <v>489.34079999999994</v>
          </cell>
          <cell r="U161">
            <v>508.65054332400001</v>
          </cell>
          <cell r="V161">
            <v>8</v>
          </cell>
          <cell r="X161">
            <v>2</v>
          </cell>
          <cell r="Y161">
            <v>2</v>
          </cell>
          <cell r="Z161">
            <v>2</v>
          </cell>
          <cell r="AA161">
            <v>2</v>
          </cell>
        </row>
        <row r="162">
          <cell r="A162">
            <v>7</v>
          </cell>
          <cell r="B162" t="str">
            <v>C0</v>
          </cell>
          <cell r="C162" t="str">
            <v>Plastic Bag</v>
          </cell>
          <cell r="D162" t="str">
            <v>3C</v>
          </cell>
          <cell r="E162">
            <v>750</v>
          </cell>
          <cell r="F162">
            <v>500</v>
          </cell>
          <cell r="H162">
            <v>679.90139999999997</v>
          </cell>
          <cell r="I162" t="str">
            <v>/pcs</v>
          </cell>
          <cell r="J162">
            <v>706.45908795000014</v>
          </cell>
          <cell r="L162">
            <v>6</v>
          </cell>
          <cell r="M162">
            <v>6</v>
          </cell>
          <cell r="N162">
            <v>6</v>
          </cell>
          <cell r="O162">
            <v>6</v>
          </cell>
          <cell r="P162">
            <v>4079.4083999999998</v>
          </cell>
          <cell r="Q162">
            <v>4238.7545277000008</v>
          </cell>
          <cell r="R162">
            <v>4079.4083999999998</v>
          </cell>
          <cell r="S162">
            <v>4238.7545277000008</v>
          </cell>
          <cell r="T162">
            <v>4079.4083999999998</v>
          </cell>
          <cell r="U162">
            <v>4238.7545277000008</v>
          </cell>
          <cell r="V162">
            <v>24</v>
          </cell>
          <cell r="X162">
            <v>6</v>
          </cell>
          <cell r="Y162">
            <v>6</v>
          </cell>
          <cell r="Z162">
            <v>6</v>
          </cell>
          <cell r="AA162">
            <v>6</v>
          </cell>
        </row>
        <row r="163">
          <cell r="A163">
            <v>8</v>
          </cell>
          <cell r="B163" t="str">
            <v>C0</v>
          </cell>
          <cell r="C163" t="str">
            <v>Plastic Bag</v>
          </cell>
          <cell r="D163" t="str">
            <v>3E</v>
          </cell>
          <cell r="E163">
            <v>1600</v>
          </cell>
          <cell r="F163">
            <v>500</v>
          </cell>
          <cell r="H163">
            <v>1449.2015999999999</v>
          </cell>
          <cell r="I163" t="str">
            <v>/pcs</v>
          </cell>
          <cell r="J163">
            <v>1507.1127209600004</v>
          </cell>
          <cell r="L163">
            <v>12</v>
          </cell>
          <cell r="M163">
            <v>12</v>
          </cell>
          <cell r="N163">
            <v>12</v>
          </cell>
          <cell r="O163">
            <v>12</v>
          </cell>
          <cell r="P163">
            <v>17390.419199999997</v>
          </cell>
          <cell r="Q163">
            <v>18085.352651520006</v>
          </cell>
          <cell r="R163">
            <v>17390.419199999997</v>
          </cell>
          <cell r="S163">
            <v>18085.352651520006</v>
          </cell>
          <cell r="T163">
            <v>17390.419199999997</v>
          </cell>
          <cell r="U163">
            <v>18085.352651520006</v>
          </cell>
          <cell r="V163">
            <v>48</v>
          </cell>
          <cell r="X163">
            <v>12</v>
          </cell>
          <cell r="Y163">
            <v>12</v>
          </cell>
          <cell r="Z163">
            <v>12</v>
          </cell>
          <cell r="AA163">
            <v>12</v>
          </cell>
        </row>
        <row r="164">
          <cell r="A164">
            <v>9</v>
          </cell>
          <cell r="B164" t="str">
            <v>C0</v>
          </cell>
          <cell r="C164" t="str">
            <v xml:space="preserve">Nailer </v>
          </cell>
          <cell r="D164" t="str">
            <v>BK50</v>
          </cell>
          <cell r="H164">
            <v>65.872799999999998</v>
          </cell>
          <cell r="I164" t="str">
            <v>/pcs</v>
          </cell>
          <cell r="J164">
            <v>65.436167427643525</v>
          </cell>
          <cell r="L164">
            <v>60</v>
          </cell>
          <cell r="M164">
            <v>60</v>
          </cell>
          <cell r="N164">
            <v>60</v>
          </cell>
          <cell r="O164">
            <v>60</v>
          </cell>
          <cell r="P164">
            <v>3952.3679999999999</v>
          </cell>
          <cell r="Q164">
            <v>3926.1700456586113</v>
          </cell>
          <cell r="R164">
            <v>3952.3679999999999</v>
          </cell>
          <cell r="S164">
            <v>3926.1700456586113</v>
          </cell>
          <cell r="T164">
            <v>3952.3679999999999</v>
          </cell>
          <cell r="U164">
            <v>3926.1700456586113</v>
          </cell>
          <cell r="V164">
            <v>240</v>
          </cell>
          <cell r="X164">
            <v>60</v>
          </cell>
          <cell r="Y164">
            <v>60</v>
          </cell>
          <cell r="Z164">
            <v>60</v>
          </cell>
          <cell r="AA164">
            <v>60</v>
          </cell>
        </row>
        <row r="165">
          <cell r="A165">
            <v>10</v>
          </cell>
          <cell r="B165" t="str">
            <v>C0</v>
          </cell>
          <cell r="C165" t="str">
            <v>lack Band</v>
          </cell>
          <cell r="D165" t="str">
            <v>TC5</v>
          </cell>
          <cell r="H165">
            <v>4822.83</v>
          </cell>
          <cell r="I165" t="str">
            <v>/rol</v>
          </cell>
          <cell r="J165">
            <v>4790.8622580953297</v>
          </cell>
          <cell r="L165">
            <v>5.6159999999999997</v>
          </cell>
          <cell r="M165">
            <v>5.6159999999999997</v>
          </cell>
          <cell r="N165">
            <v>5.6159999999999997</v>
          </cell>
          <cell r="O165">
            <v>5.6159999999999997</v>
          </cell>
          <cell r="P165">
            <v>300.944592</v>
          </cell>
          <cell r="Q165">
            <v>26905.482441463369</v>
          </cell>
          <cell r="R165">
            <v>300.944592</v>
          </cell>
          <cell r="S165">
            <v>26905.482441463369</v>
          </cell>
          <cell r="T165">
            <v>300.944592</v>
          </cell>
          <cell r="U165">
            <v>26905.482441463369</v>
          </cell>
          <cell r="V165">
            <v>22.463999999999999</v>
          </cell>
          <cell r="X165">
            <v>5.6159999999999997</v>
          </cell>
          <cell r="Y165">
            <v>5.6159999999999997</v>
          </cell>
          <cell r="Z165">
            <v>5.6159999999999997</v>
          </cell>
          <cell r="AA165">
            <v>5.6159999999999997</v>
          </cell>
        </row>
        <row r="166">
          <cell r="A166">
            <v>11</v>
          </cell>
          <cell r="B166" t="str">
            <v>C0</v>
          </cell>
          <cell r="C166" t="str">
            <v>Kumishikiri</v>
          </cell>
          <cell r="D166" t="str">
            <v>4G1</v>
          </cell>
          <cell r="E166">
            <v>260</v>
          </cell>
          <cell r="F166">
            <v>100</v>
          </cell>
          <cell r="G166">
            <v>70</v>
          </cell>
          <cell r="H166">
            <v>3834.7379999999998</v>
          </cell>
          <cell r="I166" t="str">
            <v>/pcs</v>
          </cell>
          <cell r="J166">
            <v>3809.3197466806764</v>
          </cell>
          <cell r="L166">
            <v>2</v>
          </cell>
          <cell r="M166">
            <v>2</v>
          </cell>
          <cell r="N166">
            <v>2</v>
          </cell>
          <cell r="O166">
            <v>2</v>
          </cell>
          <cell r="P166">
            <v>7669.4759999999997</v>
          </cell>
          <cell r="Q166">
            <v>7618.6394933613528</v>
          </cell>
          <cell r="R166">
            <v>7669.4759999999997</v>
          </cell>
          <cell r="S166">
            <v>7618.6394933613528</v>
          </cell>
          <cell r="T166">
            <v>7669.4759999999997</v>
          </cell>
          <cell r="U166">
            <v>7618.6394933613528</v>
          </cell>
          <cell r="V166">
            <v>8</v>
          </cell>
          <cell r="X166">
            <v>2</v>
          </cell>
          <cell r="Y166">
            <v>2</v>
          </cell>
          <cell r="Z166">
            <v>2</v>
          </cell>
          <cell r="AA166">
            <v>2</v>
          </cell>
        </row>
        <row r="167">
          <cell r="A167">
            <v>12</v>
          </cell>
          <cell r="B167" t="str">
            <v>C0</v>
          </cell>
          <cell r="C167" t="str">
            <v>Kumishikiri</v>
          </cell>
          <cell r="D167" t="str">
            <v>4D</v>
          </cell>
          <cell r="E167">
            <v>420</v>
          </cell>
          <cell r="F167">
            <v>260</v>
          </cell>
          <cell r="G167">
            <v>160</v>
          </cell>
          <cell r="H167">
            <v>4399.3620000000001</v>
          </cell>
          <cell r="I167" t="str">
            <v>/pcs</v>
          </cell>
          <cell r="J167">
            <v>4370.2011817747643</v>
          </cell>
          <cell r="L167">
            <v>2</v>
          </cell>
          <cell r="M167">
            <v>2</v>
          </cell>
          <cell r="N167">
            <v>2</v>
          </cell>
          <cell r="O167">
            <v>2</v>
          </cell>
          <cell r="P167">
            <v>8798.7240000000002</v>
          </cell>
          <cell r="Q167">
            <v>8740.4023635495287</v>
          </cell>
          <cell r="R167">
            <v>8798.7240000000002</v>
          </cell>
          <cell r="S167">
            <v>8740.4023635495287</v>
          </cell>
          <cell r="T167">
            <v>8798.7240000000002</v>
          </cell>
          <cell r="U167">
            <v>8740.4023635495287</v>
          </cell>
          <cell r="V167">
            <v>8</v>
          </cell>
          <cell r="X167">
            <v>2</v>
          </cell>
          <cell r="Y167">
            <v>2</v>
          </cell>
          <cell r="Z167">
            <v>2</v>
          </cell>
          <cell r="AA167">
            <v>2</v>
          </cell>
        </row>
        <row r="168">
          <cell r="A168">
            <v>13</v>
          </cell>
          <cell r="B168" t="str">
            <v>C0</v>
          </cell>
          <cell r="C168" t="str">
            <v>Kumishikiri</v>
          </cell>
          <cell r="D168" t="str">
            <v>4K</v>
          </cell>
          <cell r="E168">
            <v>710</v>
          </cell>
          <cell r="F168">
            <v>260</v>
          </cell>
          <cell r="G168">
            <v>80</v>
          </cell>
          <cell r="H168">
            <v>3999.42</v>
          </cell>
          <cell r="I168" t="str">
            <v>/pcs</v>
          </cell>
          <cell r="J168">
            <v>3972.9101652497852</v>
          </cell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3999.42</v>
          </cell>
          <cell r="Q168">
            <v>3972.9101652497852</v>
          </cell>
          <cell r="R168">
            <v>3999.42</v>
          </cell>
          <cell r="S168">
            <v>3972.9101652497852</v>
          </cell>
          <cell r="T168">
            <v>3999.42</v>
          </cell>
          <cell r="U168">
            <v>3972.9101652497852</v>
          </cell>
          <cell r="V168">
            <v>4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</row>
        <row r="169">
          <cell r="A169">
            <v>14</v>
          </cell>
          <cell r="B169" t="str">
            <v>C0</v>
          </cell>
          <cell r="C169" t="str">
            <v>Kumishikiri</v>
          </cell>
          <cell r="D169" t="str">
            <v>4L</v>
          </cell>
          <cell r="E169">
            <v>710</v>
          </cell>
          <cell r="F169">
            <v>530</v>
          </cell>
          <cell r="G169">
            <v>80</v>
          </cell>
          <cell r="H169">
            <v>1599.7679999999998</v>
          </cell>
          <cell r="I169" t="str">
            <v>/pcs</v>
          </cell>
          <cell r="J169">
            <v>1589.1640660999142</v>
          </cell>
          <cell r="L169">
            <v>1</v>
          </cell>
          <cell r="M169">
            <v>1</v>
          </cell>
          <cell r="N169">
            <v>1</v>
          </cell>
          <cell r="O169">
            <v>1</v>
          </cell>
          <cell r="P169">
            <v>1599.7679999999998</v>
          </cell>
          <cell r="Q169">
            <v>1589.1640660999142</v>
          </cell>
          <cell r="R169">
            <v>1599.7679999999998</v>
          </cell>
          <cell r="S169">
            <v>1589.1640660999142</v>
          </cell>
          <cell r="T169">
            <v>1599.7679999999998</v>
          </cell>
          <cell r="U169">
            <v>1589.1640660999142</v>
          </cell>
          <cell r="V169">
            <v>4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</row>
        <row r="170">
          <cell r="A170">
            <v>15</v>
          </cell>
          <cell r="B170" t="str">
            <v>C0</v>
          </cell>
          <cell r="C170" t="str">
            <v>Kumishikiri</v>
          </cell>
          <cell r="D170" t="str">
            <v>4O</v>
          </cell>
          <cell r="E170">
            <v>850</v>
          </cell>
          <cell r="F170">
            <v>250</v>
          </cell>
          <cell r="G170">
            <v>75</v>
          </cell>
          <cell r="H170">
            <v>4799.3039999999992</v>
          </cell>
          <cell r="I170" t="str">
            <v>/pcs</v>
          </cell>
          <cell r="J170">
            <v>4767.4921982997421</v>
          </cell>
          <cell r="L170">
            <v>2</v>
          </cell>
          <cell r="M170">
            <v>2</v>
          </cell>
          <cell r="N170">
            <v>2</v>
          </cell>
          <cell r="O170">
            <v>2</v>
          </cell>
          <cell r="P170">
            <v>9598.6079999999984</v>
          </cell>
          <cell r="Q170">
            <v>9534.9843965994842</v>
          </cell>
          <cell r="R170">
            <v>9598.6079999999984</v>
          </cell>
          <cell r="S170">
            <v>9534.9843965994842</v>
          </cell>
          <cell r="T170">
            <v>9598.6079999999984</v>
          </cell>
          <cell r="U170">
            <v>9534.9843965994842</v>
          </cell>
          <cell r="V170">
            <v>8</v>
          </cell>
          <cell r="X170">
            <v>2</v>
          </cell>
          <cell r="Y170">
            <v>2</v>
          </cell>
          <cell r="Z170">
            <v>2</v>
          </cell>
          <cell r="AA170">
            <v>2</v>
          </cell>
        </row>
        <row r="171">
          <cell r="A171">
            <v>16</v>
          </cell>
          <cell r="B171" t="str">
            <v>C0</v>
          </cell>
          <cell r="C171" t="str">
            <v>Kumishikiri</v>
          </cell>
          <cell r="D171" t="str">
            <v>4P</v>
          </cell>
          <cell r="E171">
            <v>910</v>
          </cell>
          <cell r="F171">
            <v>250</v>
          </cell>
          <cell r="G171">
            <v>75</v>
          </cell>
          <cell r="H171">
            <v>4799.3039999999992</v>
          </cell>
          <cell r="I171" t="str">
            <v>/pcs</v>
          </cell>
          <cell r="J171">
            <v>4767.4921982997421</v>
          </cell>
          <cell r="L171">
            <v>2</v>
          </cell>
          <cell r="M171">
            <v>2</v>
          </cell>
          <cell r="N171">
            <v>2</v>
          </cell>
          <cell r="O171">
            <v>2</v>
          </cell>
          <cell r="P171">
            <v>9598.6079999999984</v>
          </cell>
          <cell r="Q171">
            <v>9534.9843965994842</v>
          </cell>
          <cell r="R171">
            <v>9598.6079999999984</v>
          </cell>
          <cell r="S171">
            <v>9534.9843965994842</v>
          </cell>
          <cell r="T171">
            <v>9598.6079999999984</v>
          </cell>
          <cell r="U171">
            <v>9534.9843965994842</v>
          </cell>
          <cell r="V171">
            <v>8</v>
          </cell>
          <cell r="X171">
            <v>2</v>
          </cell>
          <cell r="Y171">
            <v>2</v>
          </cell>
          <cell r="Z171">
            <v>2</v>
          </cell>
          <cell r="AA171">
            <v>2</v>
          </cell>
        </row>
        <row r="172">
          <cell r="A172">
            <v>17</v>
          </cell>
          <cell r="B172" t="str">
            <v>C0</v>
          </cell>
          <cell r="C172" t="str">
            <v>Indirect Material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4425.4079999999994</v>
          </cell>
          <cell r="Q172">
            <v>4448.5264665461118</v>
          </cell>
          <cell r="R172">
            <v>4425.4079999999994</v>
          </cell>
          <cell r="S172">
            <v>4448.5264665461118</v>
          </cell>
          <cell r="T172">
            <v>4425.4079999999994</v>
          </cell>
          <cell r="U172">
            <v>4448.5264665461118</v>
          </cell>
          <cell r="V172">
            <v>0</v>
          </cell>
        </row>
        <row r="173">
          <cell r="A173">
            <v>18</v>
          </cell>
          <cell r="B173" t="str">
            <v>C0</v>
          </cell>
          <cell r="C173" t="str">
            <v>Foam Sheet</v>
          </cell>
          <cell r="D173" t="str">
            <v>1D</v>
          </cell>
          <cell r="E173">
            <v>1500</v>
          </cell>
          <cell r="F173">
            <v>1200</v>
          </cell>
          <cell r="G173">
            <v>1</v>
          </cell>
          <cell r="H173">
            <v>2530</v>
          </cell>
          <cell r="I173" t="str">
            <v>/pcs</v>
          </cell>
          <cell r="J173">
            <v>2570.706577514567</v>
          </cell>
          <cell r="L173">
            <v>2</v>
          </cell>
          <cell r="M173">
            <v>2</v>
          </cell>
          <cell r="N173">
            <v>2</v>
          </cell>
          <cell r="O173">
            <v>2</v>
          </cell>
          <cell r="P173">
            <v>5060</v>
          </cell>
          <cell r="Q173">
            <v>5141.413155029134</v>
          </cell>
          <cell r="R173">
            <v>5060</v>
          </cell>
          <cell r="S173">
            <v>5141.413155029134</v>
          </cell>
          <cell r="T173">
            <v>5060</v>
          </cell>
          <cell r="U173">
            <v>5141.413155029134</v>
          </cell>
          <cell r="V173">
            <v>8</v>
          </cell>
          <cell r="X173">
            <v>2</v>
          </cell>
          <cell r="Y173">
            <v>2</v>
          </cell>
          <cell r="Z173">
            <v>2</v>
          </cell>
          <cell r="AA173">
            <v>2</v>
          </cell>
        </row>
        <row r="174">
          <cell r="A174">
            <v>19</v>
          </cell>
          <cell r="B174" t="str">
            <v>C0</v>
          </cell>
          <cell r="C174" t="str">
            <v>Foam Sheet</v>
          </cell>
          <cell r="D174" t="str">
            <v>1H</v>
          </cell>
          <cell r="E174">
            <v>1600</v>
          </cell>
          <cell r="F174">
            <v>260</v>
          </cell>
          <cell r="G174">
            <v>1</v>
          </cell>
          <cell r="H174">
            <v>805</v>
          </cell>
          <cell r="I174" t="str">
            <v>/pcs</v>
          </cell>
          <cell r="J174">
            <v>817.95209284554403</v>
          </cell>
          <cell r="L174">
            <v>1</v>
          </cell>
          <cell r="M174">
            <v>1</v>
          </cell>
          <cell r="N174">
            <v>1</v>
          </cell>
          <cell r="O174">
            <v>1</v>
          </cell>
          <cell r="P174">
            <v>805</v>
          </cell>
          <cell r="Q174">
            <v>817.95209284554403</v>
          </cell>
          <cell r="R174">
            <v>805</v>
          </cell>
          <cell r="S174">
            <v>817.95209284554403</v>
          </cell>
          <cell r="T174">
            <v>805</v>
          </cell>
          <cell r="U174">
            <v>817.95209284554403</v>
          </cell>
          <cell r="V174">
            <v>4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</row>
        <row r="175">
          <cell r="A175">
            <v>20</v>
          </cell>
          <cell r="B175" t="str">
            <v>C0</v>
          </cell>
          <cell r="C175" t="str">
            <v>Carton Sheet</v>
          </cell>
          <cell r="D175" t="str">
            <v>2A</v>
          </cell>
          <cell r="E175">
            <v>350</v>
          </cell>
          <cell r="F175">
            <v>250</v>
          </cell>
          <cell r="H175">
            <v>294.07499999999999</v>
          </cell>
          <cell r="I175" t="str">
            <v>/pcs</v>
          </cell>
          <cell r="J175">
            <v>373.92095672939155</v>
          </cell>
          <cell r="L175">
            <v>4</v>
          </cell>
          <cell r="M175">
            <v>4</v>
          </cell>
          <cell r="N175">
            <v>4</v>
          </cell>
          <cell r="O175">
            <v>4</v>
          </cell>
          <cell r="P175">
            <v>1176.3</v>
          </cell>
          <cell r="Q175">
            <v>1495.6838269175662</v>
          </cell>
          <cell r="R175">
            <v>1176.3</v>
          </cell>
          <cell r="S175">
            <v>1495.6838269175662</v>
          </cell>
          <cell r="T175">
            <v>1176.3</v>
          </cell>
          <cell r="U175">
            <v>1495.6838269175662</v>
          </cell>
          <cell r="V175">
            <v>16</v>
          </cell>
          <cell r="X175">
            <v>4</v>
          </cell>
          <cell r="Y175">
            <v>4</v>
          </cell>
          <cell r="Z175">
            <v>4</v>
          </cell>
          <cell r="AA175">
            <v>4</v>
          </cell>
        </row>
        <row r="176">
          <cell r="A176">
            <v>21</v>
          </cell>
          <cell r="B176" t="str">
            <v>C0</v>
          </cell>
          <cell r="C176" t="str">
            <v>Carton Sheet</v>
          </cell>
          <cell r="D176" t="str">
            <v>2F</v>
          </cell>
          <cell r="E176">
            <v>850</v>
          </cell>
          <cell r="F176">
            <v>250</v>
          </cell>
          <cell r="H176">
            <v>705.78</v>
          </cell>
          <cell r="I176" t="str">
            <v>/pcs</v>
          </cell>
          <cell r="J176">
            <v>899.74730213009843</v>
          </cell>
          <cell r="L176">
            <v>4</v>
          </cell>
          <cell r="M176">
            <v>4</v>
          </cell>
          <cell r="N176">
            <v>4</v>
          </cell>
          <cell r="O176">
            <v>4</v>
          </cell>
          <cell r="P176">
            <v>2823.12</v>
          </cell>
          <cell r="Q176">
            <v>3598.9892085203937</v>
          </cell>
          <cell r="R176">
            <v>2823.12</v>
          </cell>
          <cell r="S176">
            <v>3598.9892085203937</v>
          </cell>
          <cell r="T176">
            <v>2823.12</v>
          </cell>
          <cell r="U176">
            <v>3598.9892085203937</v>
          </cell>
          <cell r="V176">
            <v>16</v>
          </cell>
          <cell r="X176">
            <v>4</v>
          </cell>
          <cell r="Y176">
            <v>4</v>
          </cell>
          <cell r="Z176">
            <v>4</v>
          </cell>
          <cell r="AA176">
            <v>4</v>
          </cell>
        </row>
        <row r="177">
          <cell r="A177">
            <v>22</v>
          </cell>
          <cell r="B177" t="str">
            <v>C0</v>
          </cell>
          <cell r="C177" t="str">
            <v>Carton Box</v>
          </cell>
          <cell r="D177" t="str">
            <v>A1CS</v>
          </cell>
          <cell r="E177">
            <v>360</v>
          </cell>
          <cell r="F177">
            <v>270</v>
          </cell>
          <cell r="G177">
            <v>80</v>
          </cell>
          <cell r="H177">
            <v>1929.1319999999998</v>
          </cell>
          <cell r="I177" t="str">
            <v>/pcs</v>
          </cell>
          <cell r="J177">
            <v>1834.5496939535774</v>
          </cell>
          <cell r="L177">
            <v>5</v>
          </cell>
          <cell r="M177">
            <v>5</v>
          </cell>
          <cell r="N177">
            <v>5</v>
          </cell>
          <cell r="O177">
            <v>5</v>
          </cell>
          <cell r="P177">
            <v>9645.66</v>
          </cell>
          <cell r="Q177">
            <v>9172.7484697678865</v>
          </cell>
          <cell r="R177">
            <v>9645.66</v>
          </cell>
          <cell r="S177">
            <v>9172.7484697678865</v>
          </cell>
          <cell r="T177">
            <v>9645.66</v>
          </cell>
          <cell r="U177">
            <v>9172.7484697678865</v>
          </cell>
          <cell r="V177">
            <v>20</v>
          </cell>
          <cell r="X177">
            <v>5</v>
          </cell>
          <cell r="Y177">
            <v>5</v>
          </cell>
          <cell r="Z177">
            <v>5</v>
          </cell>
          <cell r="AA177">
            <v>5</v>
          </cell>
        </row>
        <row r="178">
          <cell r="A178">
            <v>23</v>
          </cell>
          <cell r="B178" t="str">
            <v>C0</v>
          </cell>
          <cell r="C178" t="str">
            <v>Carton Box</v>
          </cell>
          <cell r="D178" t="str">
            <v>A2CS</v>
          </cell>
          <cell r="E178">
            <v>360</v>
          </cell>
          <cell r="F178">
            <v>270</v>
          </cell>
          <cell r="G178">
            <v>160</v>
          </cell>
          <cell r="H178">
            <v>2364.3629999999998</v>
          </cell>
          <cell r="I178" t="str">
            <v>/pcs</v>
          </cell>
          <cell r="J178">
            <v>2220.1556805807622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P178">
            <v>2364.3629999999998</v>
          </cell>
          <cell r="Q178">
            <v>2220.1556805807622</v>
          </cell>
          <cell r="R178">
            <v>2364.3629999999998</v>
          </cell>
          <cell r="S178">
            <v>2220.1556805807622</v>
          </cell>
          <cell r="T178">
            <v>2364.3629999999998</v>
          </cell>
          <cell r="U178">
            <v>2220.1556805807622</v>
          </cell>
          <cell r="V178">
            <v>4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</row>
        <row r="179">
          <cell r="A179">
            <v>24</v>
          </cell>
          <cell r="B179" t="str">
            <v>C0</v>
          </cell>
          <cell r="C179" t="str">
            <v>Carton Box</v>
          </cell>
          <cell r="D179" t="str">
            <v>A3CS</v>
          </cell>
          <cell r="E179">
            <v>360</v>
          </cell>
          <cell r="F179">
            <v>270</v>
          </cell>
          <cell r="G179">
            <v>240</v>
          </cell>
          <cell r="H179">
            <v>2787.8309999999997</v>
          </cell>
          <cell r="I179" t="str">
            <v>/pcs</v>
          </cell>
          <cell r="J179">
            <v>2605.7616672079475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C179">
            <v>1</v>
          </cell>
        </row>
        <row r="180">
          <cell r="A180">
            <v>25</v>
          </cell>
          <cell r="B180" t="str">
            <v>C0</v>
          </cell>
          <cell r="C180" t="str">
            <v>Carton Box</v>
          </cell>
          <cell r="D180" t="str">
            <v>O1CS</v>
          </cell>
          <cell r="E180">
            <v>430</v>
          </cell>
          <cell r="F180">
            <v>270</v>
          </cell>
          <cell r="G180">
            <v>130</v>
          </cell>
          <cell r="H180">
            <v>2434.9409999999998</v>
          </cell>
          <cell r="I180" t="str">
            <v>/pcs</v>
          </cell>
          <cell r="J180">
            <v>2290.2658599675233</v>
          </cell>
          <cell r="L180">
            <v>2</v>
          </cell>
          <cell r="M180">
            <v>2</v>
          </cell>
          <cell r="N180">
            <v>2</v>
          </cell>
          <cell r="O180">
            <v>2</v>
          </cell>
          <cell r="P180">
            <v>4869.8819999999996</v>
          </cell>
          <cell r="Q180">
            <v>4580.5317199350466</v>
          </cell>
          <cell r="R180">
            <v>4869.8819999999996</v>
          </cell>
          <cell r="S180">
            <v>4580.5317199350466</v>
          </cell>
          <cell r="T180">
            <v>4869.8819999999996</v>
          </cell>
          <cell r="U180">
            <v>4580.5317199350466</v>
          </cell>
          <cell r="V180">
            <v>8</v>
          </cell>
          <cell r="X180">
            <v>2</v>
          </cell>
          <cell r="Y180">
            <v>2</v>
          </cell>
          <cell r="Z180">
            <v>2</v>
          </cell>
          <cell r="AA180">
            <v>2</v>
          </cell>
        </row>
        <row r="181">
          <cell r="A181">
            <v>26</v>
          </cell>
          <cell r="B181" t="str">
            <v>C0</v>
          </cell>
          <cell r="C181" t="str">
            <v>Carton Box</v>
          </cell>
          <cell r="D181" t="str">
            <v>P1CS</v>
          </cell>
          <cell r="E181">
            <v>540</v>
          </cell>
          <cell r="F181">
            <v>350</v>
          </cell>
          <cell r="G181">
            <v>80</v>
          </cell>
          <cell r="H181">
            <v>3152.4839999999999</v>
          </cell>
          <cell r="I181" t="str">
            <v>/pcs</v>
          </cell>
          <cell r="J181">
            <v>3061.4778332218934</v>
          </cell>
          <cell r="L181">
            <v>4</v>
          </cell>
          <cell r="M181">
            <v>4</v>
          </cell>
          <cell r="N181">
            <v>4</v>
          </cell>
          <cell r="O181">
            <v>4</v>
          </cell>
          <cell r="P181">
            <v>12609.936</v>
          </cell>
          <cell r="Q181">
            <v>12245.911332887574</v>
          </cell>
          <cell r="R181">
            <v>12609.936</v>
          </cell>
          <cell r="S181">
            <v>12245.911332887574</v>
          </cell>
          <cell r="T181">
            <v>12609.936</v>
          </cell>
          <cell r="U181">
            <v>12245.911332887574</v>
          </cell>
          <cell r="V181">
            <v>16</v>
          </cell>
          <cell r="X181">
            <v>4</v>
          </cell>
          <cell r="Y181">
            <v>4</v>
          </cell>
          <cell r="Z181">
            <v>4</v>
          </cell>
          <cell r="AA181">
            <v>4</v>
          </cell>
        </row>
        <row r="182">
          <cell r="A182">
            <v>27</v>
          </cell>
          <cell r="B182" t="str">
            <v>C0</v>
          </cell>
          <cell r="C182" t="str">
            <v>Carton Box</v>
          </cell>
          <cell r="D182" t="str">
            <v>P2CS</v>
          </cell>
          <cell r="E182">
            <v>540</v>
          </cell>
          <cell r="F182">
            <v>350</v>
          </cell>
          <cell r="G182">
            <v>160</v>
          </cell>
          <cell r="H182">
            <v>3705.3449999999998</v>
          </cell>
          <cell r="I182" t="str">
            <v>/pcs</v>
          </cell>
          <cell r="J182">
            <v>3587.3041786226004</v>
          </cell>
          <cell r="L182">
            <v>3</v>
          </cell>
          <cell r="M182">
            <v>3</v>
          </cell>
          <cell r="N182">
            <v>3</v>
          </cell>
          <cell r="O182">
            <v>3</v>
          </cell>
          <cell r="P182">
            <v>11116.035</v>
          </cell>
          <cell r="Q182">
            <v>10761.912535867801</v>
          </cell>
          <cell r="R182">
            <v>11116.035</v>
          </cell>
          <cell r="S182">
            <v>10761.912535867801</v>
          </cell>
          <cell r="T182">
            <v>11116.035</v>
          </cell>
          <cell r="U182">
            <v>10761.912535867801</v>
          </cell>
          <cell r="V182">
            <v>12</v>
          </cell>
          <cell r="X182">
            <v>3</v>
          </cell>
          <cell r="Y182">
            <v>3</v>
          </cell>
          <cell r="Z182">
            <v>3</v>
          </cell>
          <cell r="AA182">
            <v>3</v>
          </cell>
        </row>
        <row r="183">
          <cell r="A183">
            <v>28</v>
          </cell>
          <cell r="B183" t="str">
            <v>C0</v>
          </cell>
          <cell r="C183" t="str">
            <v>Carton Box</v>
          </cell>
          <cell r="D183" t="str">
            <v>B3CS</v>
          </cell>
          <cell r="E183">
            <v>720</v>
          </cell>
          <cell r="F183">
            <v>270</v>
          </cell>
          <cell r="G183">
            <v>240</v>
          </cell>
          <cell r="H183">
            <v>4328.7839999999997</v>
          </cell>
          <cell r="I183" t="str">
            <v>/pcs</v>
          </cell>
          <cell r="J183">
            <v>3972.9101652497852</v>
          </cell>
          <cell r="L183">
            <v>3</v>
          </cell>
          <cell r="M183">
            <v>3</v>
          </cell>
          <cell r="N183">
            <v>3</v>
          </cell>
          <cell r="O183">
            <v>3</v>
          </cell>
          <cell r="P183">
            <v>12986.351999999999</v>
          </cell>
          <cell r="Q183">
            <v>11918.730495749356</v>
          </cell>
          <cell r="R183">
            <v>12986.351999999999</v>
          </cell>
          <cell r="S183">
            <v>11918.730495749356</v>
          </cell>
          <cell r="T183">
            <v>12986.351999999999</v>
          </cell>
          <cell r="U183">
            <v>11918.730495749356</v>
          </cell>
          <cell r="V183">
            <v>12</v>
          </cell>
          <cell r="X183">
            <v>3</v>
          </cell>
          <cell r="Y183">
            <v>3</v>
          </cell>
          <cell r="Z183">
            <v>3</v>
          </cell>
          <cell r="AA183">
            <v>3</v>
          </cell>
        </row>
        <row r="184">
          <cell r="A184">
            <v>29</v>
          </cell>
          <cell r="B184" t="str">
            <v>C0</v>
          </cell>
          <cell r="C184" t="str">
            <v>Carton Box</v>
          </cell>
          <cell r="D184" t="str">
            <v>C2OS</v>
          </cell>
          <cell r="E184">
            <v>720</v>
          </cell>
          <cell r="F184">
            <v>540</v>
          </cell>
          <cell r="G184">
            <v>160</v>
          </cell>
          <cell r="H184">
            <v>7116.6149999999998</v>
          </cell>
          <cell r="I184" t="str">
            <v>/pcs</v>
          </cell>
          <cell r="J184">
            <v>5363.4287230872105</v>
          </cell>
          <cell r="L184">
            <v>1</v>
          </cell>
          <cell r="M184">
            <v>1</v>
          </cell>
          <cell r="N184">
            <v>1</v>
          </cell>
          <cell r="O184">
            <v>1</v>
          </cell>
          <cell r="P184">
            <v>7116.6149999999998</v>
          </cell>
          <cell r="Q184">
            <v>5363.4287230872105</v>
          </cell>
          <cell r="R184">
            <v>7116.6149999999998</v>
          </cell>
          <cell r="S184">
            <v>5363.4287230872105</v>
          </cell>
          <cell r="T184">
            <v>7116.6149999999998</v>
          </cell>
          <cell r="U184">
            <v>5363.4287230872105</v>
          </cell>
          <cell r="V184">
            <v>4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</row>
        <row r="185">
          <cell r="A185">
            <v>30</v>
          </cell>
          <cell r="B185" t="str">
            <v>C0</v>
          </cell>
          <cell r="C185" t="str">
            <v>Carton Box</v>
          </cell>
          <cell r="D185" t="str">
            <v>T3CS</v>
          </cell>
          <cell r="E185">
            <v>920</v>
          </cell>
          <cell r="F185">
            <v>270</v>
          </cell>
          <cell r="G185">
            <v>160</v>
          </cell>
          <cell r="H185">
            <v>10280.861999999999</v>
          </cell>
          <cell r="I185" t="str">
            <v>/pcs</v>
          </cell>
          <cell r="J185">
            <v>4288.4059724902099</v>
          </cell>
          <cell r="L185">
            <v>3</v>
          </cell>
          <cell r="M185">
            <v>3</v>
          </cell>
          <cell r="N185">
            <v>3</v>
          </cell>
          <cell r="O185">
            <v>3</v>
          </cell>
          <cell r="P185">
            <v>30842.585999999996</v>
          </cell>
          <cell r="Q185">
            <v>12865.217917470629</v>
          </cell>
          <cell r="R185">
            <v>30842.585999999996</v>
          </cell>
          <cell r="S185">
            <v>12865.217917470629</v>
          </cell>
          <cell r="T185">
            <v>30842.585999999996</v>
          </cell>
          <cell r="U185">
            <v>12865.217917470629</v>
          </cell>
          <cell r="V185">
            <v>12</v>
          </cell>
          <cell r="X185">
            <v>3</v>
          </cell>
          <cell r="Y185">
            <v>3</v>
          </cell>
          <cell r="Z185">
            <v>3</v>
          </cell>
          <cell r="AA185">
            <v>3</v>
          </cell>
        </row>
        <row r="186">
          <cell r="A186">
            <v>31</v>
          </cell>
          <cell r="B186" t="str">
            <v>C0</v>
          </cell>
          <cell r="C186" t="str">
            <v>Carton Box</v>
          </cell>
          <cell r="D186" t="str">
            <v>W1CD</v>
          </cell>
          <cell r="E186">
            <v>1350</v>
          </cell>
          <cell r="F186">
            <v>700</v>
          </cell>
          <cell r="G186">
            <v>320</v>
          </cell>
          <cell r="H186">
            <v>26584.38</v>
          </cell>
          <cell r="I186" t="str">
            <v>/pcs</v>
          </cell>
          <cell r="J186">
            <v>22622.217882128189</v>
          </cell>
          <cell r="L186">
            <v>1</v>
          </cell>
          <cell r="M186">
            <v>1</v>
          </cell>
          <cell r="N186">
            <v>1</v>
          </cell>
          <cell r="O186">
            <v>1</v>
          </cell>
          <cell r="P186">
            <v>26584.38</v>
          </cell>
          <cell r="Q186">
            <v>22622.217882128189</v>
          </cell>
          <cell r="R186">
            <v>26584.38</v>
          </cell>
          <cell r="S186">
            <v>22622.217882128189</v>
          </cell>
          <cell r="T186">
            <v>26584.38</v>
          </cell>
          <cell r="U186">
            <v>22622.217882128189</v>
          </cell>
          <cell r="V186">
            <v>4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</row>
        <row r="187">
          <cell r="A187">
            <v>32</v>
          </cell>
          <cell r="B187" t="str">
            <v>C0</v>
          </cell>
          <cell r="C187" t="str">
            <v>Carton Box</v>
          </cell>
          <cell r="D187" t="str">
            <v>X3OD</v>
          </cell>
          <cell r="E187">
            <v>1400</v>
          </cell>
          <cell r="F187">
            <v>540</v>
          </cell>
          <cell r="G187">
            <v>100</v>
          </cell>
          <cell r="H187">
            <v>13880.34</v>
          </cell>
          <cell r="I187" t="str">
            <v>/pcs</v>
          </cell>
          <cell r="J187">
            <v>10773.597565765594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</row>
        <row r="188">
          <cell r="A188">
            <v>33</v>
          </cell>
          <cell r="B188" t="str">
            <v>C0</v>
          </cell>
          <cell r="C188" t="str">
            <v>Carton Box</v>
          </cell>
          <cell r="D188" t="str">
            <v>X4CS</v>
          </cell>
          <cell r="E188">
            <v>1400</v>
          </cell>
          <cell r="F188">
            <v>540</v>
          </cell>
          <cell r="G188">
            <v>420</v>
          </cell>
          <cell r="H188">
            <v>10469.07</v>
          </cell>
          <cell r="I188" t="str">
            <v>/pcs</v>
          </cell>
          <cell r="J188">
            <v>9394.7640378259639</v>
          </cell>
          <cell r="L188">
            <v>1</v>
          </cell>
          <cell r="M188">
            <v>1</v>
          </cell>
          <cell r="N188">
            <v>1</v>
          </cell>
          <cell r="O188">
            <v>1</v>
          </cell>
          <cell r="P188">
            <v>10469.07</v>
          </cell>
          <cell r="Q188">
            <v>9394.7640378259639</v>
          </cell>
          <cell r="R188">
            <v>10469.07</v>
          </cell>
          <cell r="S188">
            <v>9394.7640378259639</v>
          </cell>
          <cell r="T188">
            <v>10469.07</v>
          </cell>
          <cell r="U188">
            <v>9394.7640378259639</v>
          </cell>
          <cell r="V188">
            <v>4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</row>
        <row r="189">
          <cell r="A189">
            <v>34</v>
          </cell>
          <cell r="B189" t="str">
            <v>C0</v>
          </cell>
          <cell r="C189" t="str">
            <v>Carton Box</v>
          </cell>
          <cell r="D189" t="str">
            <v>X5CD</v>
          </cell>
          <cell r="H189">
            <v>23784.785999999996</v>
          </cell>
          <cell r="I189" t="str">
            <v>/pcs</v>
          </cell>
          <cell r="J189">
            <v>20261.841842773905</v>
          </cell>
          <cell r="L189">
            <v>3</v>
          </cell>
          <cell r="M189">
            <v>3</v>
          </cell>
          <cell r="N189">
            <v>3</v>
          </cell>
          <cell r="O189">
            <v>3</v>
          </cell>
          <cell r="P189">
            <v>71354.357999999993</v>
          </cell>
          <cell r="Q189">
            <v>60785.525528321712</v>
          </cell>
          <cell r="R189">
            <v>71354.357999999993</v>
          </cell>
          <cell r="S189">
            <v>60785.525528321712</v>
          </cell>
          <cell r="T189">
            <v>71354.357999999993</v>
          </cell>
          <cell r="U189">
            <v>60785.525528321712</v>
          </cell>
          <cell r="V189">
            <v>12</v>
          </cell>
          <cell r="X189">
            <v>3</v>
          </cell>
          <cell r="Y189">
            <v>3</v>
          </cell>
          <cell r="Z189">
            <v>3</v>
          </cell>
          <cell r="AA189">
            <v>3</v>
          </cell>
        </row>
        <row r="190">
          <cell r="A190" t="str">
            <v xml:space="preserve"> </v>
          </cell>
          <cell r="C190" t="str">
            <v>TOTAL</v>
          </cell>
          <cell r="P190">
            <v>567563.52109199995</v>
          </cell>
          <cell r="Q190">
            <v>712080.2745699673</v>
          </cell>
          <cell r="R190">
            <v>567563.52109199995</v>
          </cell>
          <cell r="S190">
            <v>712080.2745699673</v>
          </cell>
          <cell r="T190">
            <v>565069.76509200002</v>
          </cell>
          <cell r="U190">
            <v>712080.2745699673</v>
          </cell>
        </row>
        <row r="191">
          <cell r="L191">
            <v>1</v>
          </cell>
          <cell r="M191">
            <v>1</v>
          </cell>
          <cell r="N191">
            <v>1</v>
          </cell>
          <cell r="O191">
            <v>1</v>
          </cell>
          <cell r="P191" t="e">
            <v>#N/A</v>
          </cell>
          <cell r="V191">
            <v>4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</row>
        <row r="192">
          <cell r="A192">
            <v>1</v>
          </cell>
          <cell r="B192" t="str">
            <v>C1</v>
          </cell>
          <cell r="C192" t="str">
            <v>One Way Steel</v>
          </cell>
          <cell r="D192" t="str">
            <v>S1</v>
          </cell>
          <cell r="E192">
            <v>2250</v>
          </cell>
          <cell r="F192">
            <v>1470</v>
          </cell>
          <cell r="G192">
            <v>730</v>
          </cell>
          <cell r="H192">
            <v>263491.20000000001</v>
          </cell>
          <cell r="I192" t="str">
            <v>/pcs</v>
          </cell>
          <cell r="J192">
            <v>419954.39999999997</v>
          </cell>
          <cell r="L192">
            <v>1</v>
          </cell>
          <cell r="M192">
            <v>1</v>
          </cell>
          <cell r="N192">
            <v>1</v>
          </cell>
          <cell r="O192">
            <v>1</v>
          </cell>
          <cell r="P192">
            <v>263491.20000000001</v>
          </cell>
          <cell r="Q192">
            <v>419954.39999999997</v>
          </cell>
          <cell r="R192">
            <v>263491.20000000001</v>
          </cell>
          <cell r="S192">
            <v>419954.39999999997</v>
          </cell>
          <cell r="T192">
            <v>263491.20000000001</v>
          </cell>
          <cell r="U192">
            <v>419954.39999999997</v>
          </cell>
          <cell r="V192">
            <v>4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</row>
        <row r="193">
          <cell r="A193">
            <v>2</v>
          </cell>
          <cell r="B193" t="str">
            <v>C1</v>
          </cell>
          <cell r="C193" t="str">
            <v xml:space="preserve">Steples </v>
          </cell>
          <cell r="D193" t="str">
            <v>N13</v>
          </cell>
          <cell r="H193">
            <v>47.051999999999992</v>
          </cell>
          <cell r="I193" t="str">
            <v>/pcs</v>
          </cell>
          <cell r="J193">
            <v>46.740119591173944</v>
          </cell>
          <cell r="L193">
            <v>40</v>
          </cell>
          <cell r="M193">
            <v>40</v>
          </cell>
          <cell r="N193">
            <v>40</v>
          </cell>
          <cell r="O193">
            <v>40</v>
          </cell>
          <cell r="P193">
            <v>1882.08</v>
          </cell>
          <cell r="Q193">
            <v>1869.6047836469577</v>
          </cell>
          <cell r="R193">
            <v>1882.08</v>
          </cell>
          <cell r="S193">
            <v>1869.6047836469577</v>
          </cell>
          <cell r="T193">
            <v>1882.08</v>
          </cell>
          <cell r="U193">
            <v>1869.6047836469577</v>
          </cell>
          <cell r="V193">
            <v>160</v>
          </cell>
          <cell r="X193">
            <v>40</v>
          </cell>
          <cell r="Y193">
            <v>40</v>
          </cell>
          <cell r="Z193">
            <v>40</v>
          </cell>
          <cell r="AA193">
            <v>40</v>
          </cell>
        </row>
        <row r="194">
          <cell r="A194">
            <v>3</v>
          </cell>
          <cell r="B194" t="str">
            <v>C1</v>
          </cell>
          <cell r="C194" t="str">
            <v>Plastic Sheet</v>
          </cell>
          <cell r="D194" t="str">
            <v>5N</v>
          </cell>
          <cell r="E194">
            <v>1500</v>
          </cell>
          <cell r="F194">
            <v>2280</v>
          </cell>
          <cell r="H194">
            <v>6195.5720999999994</v>
          </cell>
          <cell r="I194" t="str">
            <v>/pcs</v>
          </cell>
          <cell r="J194">
            <v>5921.7747639140043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A195">
            <v>4</v>
          </cell>
          <cell r="B195" t="str">
            <v>C1</v>
          </cell>
          <cell r="C195" t="str">
            <v>Plastic Bag</v>
          </cell>
          <cell r="D195" t="str">
            <v>3A</v>
          </cell>
          <cell r="E195">
            <v>450</v>
          </cell>
          <cell r="F195">
            <v>300</v>
          </cell>
          <cell r="H195">
            <v>90.575099999999992</v>
          </cell>
          <cell r="I195" t="str">
            <v>/pcs</v>
          </cell>
          <cell r="J195">
            <v>94.194545060000024</v>
          </cell>
          <cell r="L195">
            <v>4</v>
          </cell>
          <cell r="M195">
            <v>4</v>
          </cell>
          <cell r="N195">
            <v>4</v>
          </cell>
          <cell r="O195">
            <v>4</v>
          </cell>
          <cell r="P195">
            <v>362.30039999999997</v>
          </cell>
          <cell r="Q195">
            <v>376.7781802400001</v>
          </cell>
          <cell r="R195">
            <v>362.30039999999997</v>
          </cell>
          <cell r="S195">
            <v>376.7781802400001</v>
          </cell>
          <cell r="T195">
            <v>362.30039999999997</v>
          </cell>
          <cell r="U195">
            <v>376.7781802400001</v>
          </cell>
          <cell r="V195">
            <v>16</v>
          </cell>
          <cell r="X195">
            <v>4</v>
          </cell>
          <cell r="Y195">
            <v>4</v>
          </cell>
          <cell r="Z195">
            <v>4</v>
          </cell>
          <cell r="AA195">
            <v>4</v>
          </cell>
        </row>
        <row r="196">
          <cell r="A196">
            <v>5</v>
          </cell>
          <cell r="B196" t="str">
            <v>C1</v>
          </cell>
          <cell r="C196" t="str">
            <v xml:space="preserve">Nailer </v>
          </cell>
          <cell r="D196" t="str">
            <v>BK50</v>
          </cell>
          <cell r="H196">
            <v>65.872799999999998</v>
          </cell>
          <cell r="I196" t="str">
            <v>/pcs</v>
          </cell>
          <cell r="J196">
            <v>65.436167427643525</v>
          </cell>
          <cell r="L196">
            <v>60</v>
          </cell>
          <cell r="M196">
            <v>60</v>
          </cell>
          <cell r="N196">
            <v>60</v>
          </cell>
          <cell r="O196">
            <v>60</v>
          </cell>
          <cell r="P196">
            <v>3952.3679999999999</v>
          </cell>
          <cell r="Q196">
            <v>3926.1700456586113</v>
          </cell>
          <cell r="R196">
            <v>3952.3679999999999</v>
          </cell>
          <cell r="S196">
            <v>3926.1700456586113</v>
          </cell>
          <cell r="T196">
            <v>3952.3679999999999</v>
          </cell>
          <cell r="U196">
            <v>3926.1700456586113</v>
          </cell>
          <cell r="V196">
            <v>240</v>
          </cell>
          <cell r="X196">
            <v>60</v>
          </cell>
          <cell r="Y196">
            <v>60</v>
          </cell>
          <cell r="Z196">
            <v>60</v>
          </cell>
          <cell r="AA196">
            <v>60</v>
          </cell>
        </row>
        <row r="197">
          <cell r="A197">
            <v>6</v>
          </cell>
          <cell r="B197" t="str">
            <v>C1</v>
          </cell>
          <cell r="C197" t="str">
            <v>lack Band</v>
          </cell>
          <cell r="D197" t="str">
            <v>TC5</v>
          </cell>
          <cell r="H197">
            <v>4822.83</v>
          </cell>
          <cell r="I197" t="str">
            <v>/rol</v>
          </cell>
          <cell r="J197">
            <v>4790.8622580953297</v>
          </cell>
          <cell r="L197">
            <v>18.012</v>
          </cell>
          <cell r="M197">
            <v>18.012</v>
          </cell>
          <cell r="N197">
            <v>18.012</v>
          </cell>
          <cell r="O197">
            <v>18.012</v>
          </cell>
          <cell r="P197">
            <v>965.20904399999995</v>
          </cell>
          <cell r="Q197">
            <v>86293.010992813084</v>
          </cell>
          <cell r="R197">
            <v>965.20904399999995</v>
          </cell>
          <cell r="S197">
            <v>86293.010992813084</v>
          </cell>
          <cell r="T197">
            <v>965.20904399999995</v>
          </cell>
          <cell r="U197">
            <v>86293.010992813084</v>
          </cell>
          <cell r="V197">
            <v>72.048000000000002</v>
          </cell>
          <cell r="X197">
            <v>18.012</v>
          </cell>
          <cell r="Y197">
            <v>18.012</v>
          </cell>
          <cell r="Z197">
            <v>18.012</v>
          </cell>
          <cell r="AA197">
            <v>18.012</v>
          </cell>
        </row>
        <row r="198">
          <cell r="A198">
            <v>7</v>
          </cell>
          <cell r="B198" t="str">
            <v>C1</v>
          </cell>
          <cell r="C198" t="str">
            <v>Kumishikiri</v>
          </cell>
          <cell r="D198" t="str">
            <v>4B</v>
          </cell>
          <cell r="E198">
            <v>350</v>
          </cell>
          <cell r="F198">
            <v>250</v>
          </cell>
          <cell r="G198">
            <v>60</v>
          </cell>
          <cell r="H198">
            <v>3199.5359999999996</v>
          </cell>
          <cell r="I198" t="str">
            <v>/pcs</v>
          </cell>
          <cell r="J198">
            <v>3178.3281321998284</v>
          </cell>
          <cell r="L198">
            <v>4</v>
          </cell>
          <cell r="M198">
            <v>5</v>
          </cell>
          <cell r="N198">
            <v>4</v>
          </cell>
          <cell r="O198">
            <v>5</v>
          </cell>
          <cell r="P198">
            <v>15997.68</v>
          </cell>
          <cell r="Q198">
            <v>15891.640660999143</v>
          </cell>
          <cell r="R198">
            <v>12798.143999999998</v>
          </cell>
          <cell r="S198">
            <v>12713.312528799313</v>
          </cell>
          <cell r="T198">
            <v>15997.68</v>
          </cell>
          <cell r="U198">
            <v>15891.640660999143</v>
          </cell>
          <cell r="V198">
            <v>18</v>
          </cell>
          <cell r="X198">
            <v>4</v>
          </cell>
          <cell r="Y198">
            <v>5</v>
          </cell>
          <cell r="Z198">
            <v>4</v>
          </cell>
          <cell r="AA198">
            <v>5</v>
          </cell>
        </row>
        <row r="199">
          <cell r="A199">
            <v>8</v>
          </cell>
          <cell r="B199" t="str">
            <v>C1</v>
          </cell>
          <cell r="C199" t="str">
            <v>Kumishikiri</v>
          </cell>
          <cell r="D199" t="str">
            <v>4H</v>
          </cell>
          <cell r="E199">
            <v>670</v>
          </cell>
          <cell r="F199">
            <v>380</v>
          </cell>
          <cell r="G199">
            <v>400</v>
          </cell>
          <cell r="H199">
            <v>10398.491999999998</v>
          </cell>
          <cell r="I199" t="str">
            <v>/pcs</v>
          </cell>
          <cell r="J199">
            <v>10329.566429649441</v>
          </cell>
          <cell r="L199">
            <v>2</v>
          </cell>
          <cell r="M199">
            <v>2</v>
          </cell>
          <cell r="N199">
            <v>2</v>
          </cell>
          <cell r="O199">
            <v>2</v>
          </cell>
          <cell r="P199">
            <v>20796.983999999997</v>
          </cell>
          <cell r="Q199">
            <v>20659.132859298883</v>
          </cell>
          <cell r="R199">
            <v>20796.983999999997</v>
          </cell>
          <cell r="S199">
            <v>20659.132859298883</v>
          </cell>
          <cell r="T199">
            <v>20796.983999999997</v>
          </cell>
          <cell r="U199">
            <v>20659.132859298883</v>
          </cell>
          <cell r="V199">
            <v>8</v>
          </cell>
          <cell r="X199">
            <v>2</v>
          </cell>
          <cell r="Y199">
            <v>2</v>
          </cell>
          <cell r="Z199">
            <v>2</v>
          </cell>
          <cell r="AA199">
            <v>2</v>
          </cell>
        </row>
        <row r="200">
          <cell r="A200">
            <v>9</v>
          </cell>
          <cell r="B200" t="str">
            <v>C1</v>
          </cell>
          <cell r="C200" t="str">
            <v>Kumishikiri</v>
          </cell>
          <cell r="D200" t="str">
            <v>4Q</v>
          </cell>
          <cell r="E200">
            <v>1380</v>
          </cell>
          <cell r="F200">
            <v>580</v>
          </cell>
          <cell r="G200">
            <v>800</v>
          </cell>
          <cell r="H200">
            <v>7116.6149999999998</v>
          </cell>
          <cell r="I200" t="str">
            <v>/pcs</v>
          </cell>
          <cell r="J200">
            <v>10493.15684821855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A201">
            <v>10</v>
          </cell>
          <cell r="B201" t="str">
            <v>C1</v>
          </cell>
          <cell r="C201" t="str">
            <v>Indirect Material</v>
          </cell>
          <cell r="J201" t="e">
            <v>#N/A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4425.4079999999994</v>
          </cell>
          <cell r="Q201">
            <v>4448.5264665461118</v>
          </cell>
          <cell r="R201">
            <v>4425.4079999999994</v>
          </cell>
          <cell r="S201">
            <v>4448.5264665461118</v>
          </cell>
          <cell r="T201">
            <v>4425.4079999999994</v>
          </cell>
          <cell r="U201">
            <v>4448.5264665461118</v>
          </cell>
          <cell r="V201">
            <v>0</v>
          </cell>
        </row>
        <row r="202">
          <cell r="A202">
            <v>11</v>
          </cell>
          <cell r="B202" t="str">
            <v>C1</v>
          </cell>
          <cell r="C202" t="str">
            <v>Carton Sheet</v>
          </cell>
          <cell r="D202" t="str">
            <v>2C</v>
          </cell>
          <cell r="E202">
            <v>520</v>
          </cell>
          <cell r="F202">
            <v>150</v>
          </cell>
          <cell r="H202">
            <v>258.786</v>
          </cell>
          <cell r="I202" t="str">
            <v>/pcs</v>
          </cell>
          <cell r="J202">
            <v>338.86586703601108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A203">
            <v>12</v>
          </cell>
          <cell r="B203" t="str">
            <v>C1</v>
          </cell>
          <cell r="C203" t="str">
            <v>Carton Sheet</v>
          </cell>
          <cell r="D203" t="str">
            <v>2G</v>
          </cell>
          <cell r="E203">
            <v>900</v>
          </cell>
          <cell r="F203">
            <v>350</v>
          </cell>
          <cell r="H203">
            <v>846.93599999999992</v>
          </cell>
          <cell r="I203" t="str">
            <v>/pcs</v>
          </cell>
          <cell r="J203">
            <v>1285.3532887572835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A204">
            <v>13</v>
          </cell>
          <cell r="B204" t="str">
            <v>C1</v>
          </cell>
          <cell r="C204" t="str">
            <v>Carton Sheet</v>
          </cell>
          <cell r="D204" t="str">
            <v>2H</v>
          </cell>
          <cell r="E204">
            <v>1050</v>
          </cell>
          <cell r="F204">
            <v>350</v>
          </cell>
          <cell r="H204">
            <v>617.5575</v>
          </cell>
          <cell r="I204" t="str">
            <v>/pcs</v>
          </cell>
          <cell r="J204">
            <v>934.80239182347896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A205">
            <v>14</v>
          </cell>
          <cell r="B205" t="str">
            <v>C1</v>
          </cell>
          <cell r="C205" t="str">
            <v>Carton Box</v>
          </cell>
          <cell r="D205" t="str">
            <v>A1CS</v>
          </cell>
          <cell r="E205">
            <v>360</v>
          </cell>
          <cell r="F205">
            <v>270</v>
          </cell>
          <cell r="G205">
            <v>80</v>
          </cell>
          <cell r="H205">
            <v>1929.1319999999998</v>
          </cell>
          <cell r="I205" t="str">
            <v>/pcs</v>
          </cell>
          <cell r="J205">
            <v>1834.5496939535774</v>
          </cell>
          <cell r="L205">
            <v>7</v>
          </cell>
          <cell r="M205">
            <v>6</v>
          </cell>
          <cell r="N205">
            <v>6</v>
          </cell>
          <cell r="O205">
            <v>5</v>
          </cell>
          <cell r="P205">
            <v>11574.791999999999</v>
          </cell>
          <cell r="Q205">
            <v>11007.298163721465</v>
          </cell>
          <cell r="R205">
            <v>11574.791999999999</v>
          </cell>
          <cell r="S205">
            <v>11007.298163721465</v>
          </cell>
          <cell r="T205">
            <v>9645.66</v>
          </cell>
          <cell r="U205">
            <v>9172.7484697678865</v>
          </cell>
          <cell r="V205">
            <v>24</v>
          </cell>
          <cell r="X205">
            <v>7</v>
          </cell>
          <cell r="Y205">
            <v>6</v>
          </cell>
          <cell r="Z205">
            <v>6</v>
          </cell>
          <cell r="AA205">
            <v>5</v>
          </cell>
        </row>
        <row r="206">
          <cell r="A206">
            <v>15</v>
          </cell>
          <cell r="B206" t="str">
            <v>C1</v>
          </cell>
          <cell r="C206" t="str">
            <v>Carton Box</v>
          </cell>
          <cell r="D206" t="str">
            <v>P2CS</v>
          </cell>
          <cell r="E206">
            <v>540</v>
          </cell>
          <cell r="F206">
            <v>350</v>
          </cell>
          <cell r="G206">
            <v>80</v>
          </cell>
          <cell r="H206">
            <v>3705.3449999999998</v>
          </cell>
          <cell r="I206" t="str">
            <v>/pcs</v>
          </cell>
          <cell r="J206">
            <v>3587.3041786226004</v>
          </cell>
          <cell r="L206">
            <v>1</v>
          </cell>
          <cell r="M206">
            <v>2</v>
          </cell>
          <cell r="N206">
            <v>1</v>
          </cell>
          <cell r="O206">
            <v>2</v>
          </cell>
          <cell r="P206">
            <v>7410.69</v>
          </cell>
          <cell r="Q206">
            <v>7174.6083572452008</v>
          </cell>
          <cell r="R206">
            <v>3705.3449999999998</v>
          </cell>
          <cell r="S206">
            <v>3587.3041786226004</v>
          </cell>
          <cell r="T206">
            <v>7410.69</v>
          </cell>
          <cell r="U206">
            <v>7174.6083572452008</v>
          </cell>
          <cell r="V206">
            <v>6</v>
          </cell>
          <cell r="X206">
            <v>1</v>
          </cell>
          <cell r="Y206">
            <v>2</v>
          </cell>
          <cell r="Z206">
            <v>1</v>
          </cell>
          <cell r="AA206">
            <v>2</v>
          </cell>
        </row>
        <row r="207">
          <cell r="A207">
            <v>16</v>
          </cell>
          <cell r="B207" t="str">
            <v>C1</v>
          </cell>
          <cell r="C207" t="str">
            <v>Carton Box</v>
          </cell>
          <cell r="D207" t="str">
            <v>Q2CS</v>
          </cell>
          <cell r="E207">
            <v>690</v>
          </cell>
          <cell r="F207">
            <v>450</v>
          </cell>
          <cell r="G207">
            <v>500</v>
          </cell>
          <cell r="H207">
            <v>8187.0479999999989</v>
          </cell>
          <cell r="I207" t="str">
            <v>/pcs</v>
          </cell>
          <cell r="J207">
            <v>7396.6239253032772</v>
          </cell>
          <cell r="L207">
            <v>2</v>
          </cell>
          <cell r="M207">
            <v>2</v>
          </cell>
          <cell r="N207">
            <v>2</v>
          </cell>
          <cell r="O207">
            <v>2</v>
          </cell>
          <cell r="P207">
            <v>16374.095999999998</v>
          </cell>
          <cell r="Q207">
            <v>14793.247850606554</v>
          </cell>
          <cell r="R207">
            <v>16374.095999999998</v>
          </cell>
          <cell r="S207">
            <v>14793.247850606554</v>
          </cell>
          <cell r="T207">
            <v>16374.095999999998</v>
          </cell>
          <cell r="U207">
            <v>14793.247850606554</v>
          </cell>
          <cell r="V207">
            <v>8</v>
          </cell>
          <cell r="X207">
            <v>2</v>
          </cell>
          <cell r="Y207">
            <v>2</v>
          </cell>
          <cell r="Z207">
            <v>2</v>
          </cell>
          <cell r="AA207">
            <v>2</v>
          </cell>
        </row>
        <row r="208">
          <cell r="A208">
            <v>17</v>
          </cell>
          <cell r="B208" t="str">
            <v>C1</v>
          </cell>
          <cell r="C208" t="str">
            <v>Carton Box</v>
          </cell>
          <cell r="D208" t="str">
            <v>C4CS</v>
          </cell>
          <cell r="E208">
            <v>720</v>
          </cell>
          <cell r="F208">
            <v>540</v>
          </cell>
          <cell r="G208">
            <v>320</v>
          </cell>
          <cell r="H208">
            <v>9139.8509999999987</v>
          </cell>
          <cell r="I208" t="str">
            <v>/pcs</v>
          </cell>
          <cell r="J208">
            <v>8226.2610480466137</v>
          </cell>
          <cell r="L208">
            <v>1</v>
          </cell>
          <cell r="M208">
            <v>2</v>
          </cell>
          <cell r="N208">
            <v>1</v>
          </cell>
          <cell r="O208">
            <v>2</v>
          </cell>
          <cell r="P208">
            <v>18279.701999999997</v>
          </cell>
          <cell r="Q208">
            <v>16452.522096093227</v>
          </cell>
          <cell r="R208">
            <v>9139.8509999999987</v>
          </cell>
          <cell r="S208">
            <v>8226.2610480466137</v>
          </cell>
          <cell r="T208">
            <v>18279.701999999997</v>
          </cell>
          <cell r="U208">
            <v>16452.522096093227</v>
          </cell>
          <cell r="V208">
            <v>6</v>
          </cell>
          <cell r="X208">
            <v>1</v>
          </cell>
          <cell r="Y208">
            <v>2</v>
          </cell>
          <cell r="Z208">
            <v>1</v>
          </cell>
          <cell r="AA208">
            <v>2</v>
          </cell>
        </row>
        <row r="209">
          <cell r="A209">
            <v>18</v>
          </cell>
          <cell r="B209" t="str">
            <v>C1</v>
          </cell>
          <cell r="C209" t="str">
            <v>Carton Box</v>
          </cell>
          <cell r="D209" t="str">
            <v>T2CS</v>
          </cell>
          <cell r="E209">
            <v>920</v>
          </cell>
          <cell r="F209">
            <v>200</v>
          </cell>
          <cell r="G209">
            <v>600</v>
          </cell>
          <cell r="H209">
            <v>7116.6149999999998</v>
          </cell>
          <cell r="I209" t="str">
            <v>/pcs</v>
          </cell>
          <cell r="J209">
            <v>6450.1365035820045</v>
          </cell>
          <cell r="L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7116.6149999999998</v>
          </cell>
          <cell r="Q209">
            <v>6450.1365035820045</v>
          </cell>
          <cell r="R209">
            <v>7116.6149999999998</v>
          </cell>
          <cell r="S209">
            <v>6450.1365035820045</v>
          </cell>
          <cell r="T209">
            <v>7116.6149999999998</v>
          </cell>
          <cell r="U209">
            <v>6450.1365035820045</v>
          </cell>
          <cell r="V209">
            <v>4</v>
          </cell>
          <cell r="X209">
            <v>1</v>
          </cell>
          <cell r="Y209">
            <v>1</v>
          </cell>
          <cell r="Z209">
            <v>1</v>
          </cell>
          <cell r="AA209">
            <v>1</v>
          </cell>
        </row>
        <row r="210">
          <cell r="A210">
            <v>19</v>
          </cell>
          <cell r="B210" t="str">
            <v>C1</v>
          </cell>
          <cell r="C210" t="str">
            <v>Carton Box</v>
          </cell>
          <cell r="D210" t="str">
            <v>U2CS</v>
          </cell>
          <cell r="E210">
            <v>1080</v>
          </cell>
          <cell r="F210">
            <v>280</v>
          </cell>
          <cell r="G210">
            <v>600</v>
          </cell>
          <cell r="H210">
            <v>3893.5529999999999</v>
          </cell>
          <cell r="I210" t="str">
            <v>/pcs</v>
          </cell>
          <cell r="J210">
            <v>8798.8275130384955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A211">
            <v>20</v>
          </cell>
          <cell r="B211" t="str">
            <v>C1</v>
          </cell>
          <cell r="C211" t="str">
            <v>Carton Box</v>
          </cell>
          <cell r="D211" t="str">
            <v>X6CS</v>
          </cell>
          <cell r="E211">
            <v>1400</v>
          </cell>
          <cell r="F211">
            <v>810</v>
          </cell>
          <cell r="G211">
            <v>600</v>
          </cell>
          <cell r="H211">
            <v>25937.414999999997</v>
          </cell>
          <cell r="I211" t="str">
            <v>/pcs</v>
          </cell>
          <cell r="J211">
            <v>22914.343629573028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A212" t="str">
            <v xml:space="preserve"> </v>
          </cell>
          <cell r="C212" t="str">
            <v>TOTAL</v>
          </cell>
          <cell r="P212">
            <v>375122.88044400001</v>
          </cell>
          <cell r="Q212">
            <v>609297.0769604512</v>
          </cell>
          <cell r="R212">
            <v>356584.39244400006</v>
          </cell>
          <cell r="S212">
            <v>594305.18360158207</v>
          </cell>
          <cell r="T212">
            <v>370699.99244400003</v>
          </cell>
          <cell r="U212">
            <v>607462.52726649761</v>
          </cell>
        </row>
        <row r="213">
          <cell r="L213">
            <v>1</v>
          </cell>
          <cell r="M213">
            <v>1</v>
          </cell>
          <cell r="N213">
            <v>1</v>
          </cell>
          <cell r="O213">
            <v>1</v>
          </cell>
          <cell r="P213" t="e">
            <v>#N/A</v>
          </cell>
          <cell r="V213">
            <v>4</v>
          </cell>
          <cell r="X213">
            <v>1</v>
          </cell>
          <cell r="Y213">
            <v>1</v>
          </cell>
          <cell r="Z213">
            <v>1</v>
          </cell>
          <cell r="AA213">
            <v>1</v>
          </cell>
        </row>
        <row r="214">
          <cell r="A214">
            <v>1</v>
          </cell>
          <cell r="B214" t="str">
            <v>C2</v>
          </cell>
          <cell r="C214" t="str">
            <v>One Way Steel.</v>
          </cell>
          <cell r="D214" t="str">
            <v>S1</v>
          </cell>
          <cell r="E214">
            <v>2250</v>
          </cell>
          <cell r="F214">
            <v>1470</v>
          </cell>
          <cell r="G214">
            <v>730</v>
          </cell>
          <cell r="H214">
            <v>263491.20000000001</v>
          </cell>
          <cell r="I214" t="str">
            <v>/pcs</v>
          </cell>
          <cell r="J214">
            <v>419954.39999999997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263491.20000000001</v>
          </cell>
          <cell r="Q214">
            <v>419954.39999999997</v>
          </cell>
          <cell r="R214">
            <v>263491.20000000001</v>
          </cell>
          <cell r="S214">
            <v>419954.39999999997</v>
          </cell>
          <cell r="T214">
            <v>263491.20000000001</v>
          </cell>
          <cell r="U214">
            <v>419954.39999999997</v>
          </cell>
          <cell r="V214">
            <v>4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</row>
        <row r="215">
          <cell r="A215">
            <v>2</v>
          </cell>
          <cell r="B215" t="str">
            <v>C2</v>
          </cell>
          <cell r="C215" t="str">
            <v xml:space="preserve">Steples </v>
          </cell>
          <cell r="D215" t="str">
            <v>N13</v>
          </cell>
          <cell r="H215">
            <v>47.051999999999992</v>
          </cell>
          <cell r="I215" t="str">
            <v>/pcs</v>
          </cell>
          <cell r="J215">
            <v>46.740119591173944</v>
          </cell>
          <cell r="L215">
            <v>40</v>
          </cell>
          <cell r="M215">
            <v>40</v>
          </cell>
          <cell r="N215">
            <v>40</v>
          </cell>
          <cell r="O215">
            <v>40</v>
          </cell>
          <cell r="P215">
            <v>1882.08</v>
          </cell>
          <cell r="Q215">
            <v>1869.6047836469577</v>
          </cell>
          <cell r="R215">
            <v>1882.08</v>
          </cell>
          <cell r="S215">
            <v>1869.6047836469577</v>
          </cell>
          <cell r="T215">
            <v>1882.08</v>
          </cell>
          <cell r="U215">
            <v>1869.6047836469577</v>
          </cell>
          <cell r="V215">
            <v>160</v>
          </cell>
          <cell r="X215">
            <v>40</v>
          </cell>
          <cell r="Y215">
            <v>40</v>
          </cell>
          <cell r="Z215">
            <v>40</v>
          </cell>
          <cell r="AA215">
            <v>40</v>
          </cell>
        </row>
        <row r="216">
          <cell r="A216">
            <v>3</v>
          </cell>
          <cell r="B216" t="str">
            <v>C2</v>
          </cell>
          <cell r="C216" t="str">
            <v>Plastic Sheet</v>
          </cell>
          <cell r="D216" t="str">
            <v>5L</v>
          </cell>
          <cell r="E216">
            <v>2200</v>
          </cell>
          <cell r="F216">
            <v>2000</v>
          </cell>
          <cell r="H216">
            <v>8768.1401999999998</v>
          </cell>
          <cell r="I216" t="str">
            <v>/pcs</v>
          </cell>
          <cell r="J216">
            <v>9118.031961808003</v>
          </cell>
          <cell r="L216">
            <v>1</v>
          </cell>
          <cell r="M216">
            <v>1</v>
          </cell>
          <cell r="N216">
            <v>1</v>
          </cell>
          <cell r="O216">
            <v>1</v>
          </cell>
          <cell r="P216">
            <v>8768.1401999999998</v>
          </cell>
          <cell r="Q216">
            <v>9118.031961808003</v>
          </cell>
          <cell r="R216">
            <v>8768.1401999999998</v>
          </cell>
          <cell r="S216">
            <v>9118.031961808003</v>
          </cell>
          <cell r="T216">
            <v>8768.1401999999998</v>
          </cell>
          <cell r="U216">
            <v>9118.031961808003</v>
          </cell>
          <cell r="V216">
            <v>4</v>
          </cell>
          <cell r="X216">
            <v>1</v>
          </cell>
          <cell r="Y216">
            <v>1</v>
          </cell>
          <cell r="Z216">
            <v>1</v>
          </cell>
          <cell r="AA216">
            <v>1</v>
          </cell>
        </row>
        <row r="217">
          <cell r="A217">
            <v>4</v>
          </cell>
          <cell r="B217" t="str">
            <v>C2</v>
          </cell>
          <cell r="C217" t="str">
            <v>Plastic Sheet</v>
          </cell>
          <cell r="D217" t="str">
            <v>5E</v>
          </cell>
          <cell r="E217">
            <v>1000</v>
          </cell>
          <cell r="F217">
            <v>1000</v>
          </cell>
          <cell r="H217">
            <v>1811.502</v>
          </cell>
          <cell r="I217" t="str">
            <v>/pcs</v>
          </cell>
          <cell r="J217">
            <v>1883.8909011999999</v>
          </cell>
          <cell r="L217">
            <v>1</v>
          </cell>
          <cell r="M217">
            <v>1</v>
          </cell>
          <cell r="N217">
            <v>1</v>
          </cell>
          <cell r="O217">
            <v>1</v>
          </cell>
          <cell r="P217">
            <v>1811.502</v>
          </cell>
          <cell r="Q217">
            <v>1883.8909011999999</v>
          </cell>
          <cell r="R217">
            <v>1811.502</v>
          </cell>
          <cell r="S217">
            <v>1883.8909011999999</v>
          </cell>
          <cell r="T217">
            <v>1811.502</v>
          </cell>
          <cell r="U217">
            <v>1883.8909011999999</v>
          </cell>
          <cell r="V217">
            <v>4</v>
          </cell>
          <cell r="X217">
            <v>1</v>
          </cell>
          <cell r="Y217">
            <v>1</v>
          </cell>
          <cell r="Z217">
            <v>1</v>
          </cell>
          <cell r="AA217">
            <v>1</v>
          </cell>
        </row>
        <row r="218">
          <cell r="A218">
            <v>5</v>
          </cell>
          <cell r="B218" t="str">
            <v>C2</v>
          </cell>
          <cell r="C218" t="str">
            <v>Plastic Sheet</v>
          </cell>
          <cell r="D218" t="str">
            <v>5N</v>
          </cell>
          <cell r="E218">
            <v>1500</v>
          </cell>
          <cell r="F218">
            <v>2280</v>
          </cell>
          <cell r="H218">
            <v>6195.5720999999994</v>
          </cell>
          <cell r="I218" t="str">
            <v>/pcs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6195.5720999999994</v>
          </cell>
          <cell r="Q218">
            <v>0</v>
          </cell>
          <cell r="R218">
            <v>6195.5720999999994</v>
          </cell>
          <cell r="S218">
            <v>0</v>
          </cell>
          <cell r="T218">
            <v>6195.5720999999994</v>
          </cell>
          <cell r="U218">
            <v>0</v>
          </cell>
          <cell r="V218">
            <v>4</v>
          </cell>
          <cell r="X218">
            <v>1</v>
          </cell>
          <cell r="Y218">
            <v>1</v>
          </cell>
          <cell r="Z218">
            <v>1</v>
          </cell>
          <cell r="AA218">
            <v>1</v>
          </cell>
        </row>
        <row r="219">
          <cell r="A219">
            <v>6</v>
          </cell>
          <cell r="B219" t="str">
            <v>C2</v>
          </cell>
          <cell r="C219" t="str">
            <v>Plastic Sheet</v>
          </cell>
          <cell r="D219" t="str">
            <v>5F</v>
          </cell>
          <cell r="E219">
            <v>1500</v>
          </cell>
          <cell r="F219">
            <v>500</v>
          </cell>
          <cell r="H219">
            <v>1358.6264999999999</v>
          </cell>
          <cell r="I219" t="str">
            <v>/pcs</v>
          </cell>
          <cell r="J219">
            <v>1412.9181759000003</v>
          </cell>
          <cell r="L219">
            <v>1</v>
          </cell>
          <cell r="M219">
            <v>1</v>
          </cell>
          <cell r="N219">
            <v>1</v>
          </cell>
          <cell r="O219">
            <v>1</v>
          </cell>
          <cell r="P219">
            <v>1358.6264999999999</v>
          </cell>
          <cell r="Q219">
            <v>1412.9181759000003</v>
          </cell>
          <cell r="R219">
            <v>1358.6264999999999</v>
          </cell>
          <cell r="S219">
            <v>1412.9181759000003</v>
          </cell>
          <cell r="T219">
            <v>1358.6264999999999</v>
          </cell>
          <cell r="U219">
            <v>1412.9181759000003</v>
          </cell>
          <cell r="V219">
            <v>4</v>
          </cell>
          <cell r="X219">
            <v>1</v>
          </cell>
          <cell r="Y219">
            <v>1</v>
          </cell>
          <cell r="Z219">
            <v>1</v>
          </cell>
          <cell r="AA219">
            <v>1</v>
          </cell>
        </row>
        <row r="220">
          <cell r="A220">
            <v>7</v>
          </cell>
          <cell r="B220" t="str">
            <v>C2</v>
          </cell>
          <cell r="C220" t="str">
            <v>Plastic Bag</v>
          </cell>
          <cell r="D220" t="str">
            <v>3A</v>
          </cell>
          <cell r="E220">
            <v>250</v>
          </cell>
          <cell r="F220">
            <v>200</v>
          </cell>
          <cell r="H220">
            <v>90.575099999999992</v>
          </cell>
          <cell r="I220" t="str">
            <v>/pcs</v>
          </cell>
          <cell r="J220">
            <v>94.194545060000024</v>
          </cell>
          <cell r="L220">
            <v>20</v>
          </cell>
          <cell r="M220">
            <v>10</v>
          </cell>
          <cell r="N220">
            <v>10</v>
          </cell>
          <cell r="O220">
            <v>10</v>
          </cell>
          <cell r="P220">
            <v>905.75099999999998</v>
          </cell>
          <cell r="Q220">
            <v>941.94545060000019</v>
          </cell>
          <cell r="R220">
            <v>905.75099999999998</v>
          </cell>
          <cell r="S220">
            <v>941.94545060000019</v>
          </cell>
          <cell r="T220">
            <v>905.75099999999998</v>
          </cell>
          <cell r="U220">
            <v>941.94545060000019</v>
          </cell>
          <cell r="V220">
            <v>50</v>
          </cell>
          <cell r="X220">
            <v>20</v>
          </cell>
          <cell r="Y220">
            <v>10</v>
          </cell>
          <cell r="Z220">
            <v>10</v>
          </cell>
          <cell r="AA220">
            <v>10</v>
          </cell>
        </row>
        <row r="221">
          <cell r="A221">
            <v>8</v>
          </cell>
          <cell r="B221" t="str">
            <v>C2</v>
          </cell>
          <cell r="C221" t="str">
            <v>Plastic Bag</v>
          </cell>
          <cell r="D221" t="str">
            <v>3B</v>
          </cell>
          <cell r="E221">
            <v>450</v>
          </cell>
          <cell r="F221">
            <v>300</v>
          </cell>
          <cell r="H221">
            <v>244.67039999999997</v>
          </cell>
          <cell r="I221" t="str">
            <v>/pcs</v>
          </cell>
          <cell r="J221">
            <v>254.32527166200001</v>
          </cell>
          <cell r="L221">
            <v>17</v>
          </cell>
          <cell r="M221">
            <v>17</v>
          </cell>
          <cell r="N221">
            <v>17</v>
          </cell>
          <cell r="O221">
            <v>17</v>
          </cell>
          <cell r="P221">
            <v>4159.3967999999995</v>
          </cell>
          <cell r="Q221">
            <v>4323.5296182540005</v>
          </cell>
          <cell r="R221">
            <v>4159.3967999999995</v>
          </cell>
          <cell r="S221">
            <v>4323.5296182540005</v>
          </cell>
          <cell r="T221">
            <v>4159.3967999999995</v>
          </cell>
          <cell r="U221">
            <v>4323.5296182540005</v>
          </cell>
          <cell r="V221">
            <v>68</v>
          </cell>
          <cell r="X221">
            <v>17</v>
          </cell>
          <cell r="Y221">
            <v>17</v>
          </cell>
          <cell r="Z221">
            <v>17</v>
          </cell>
          <cell r="AA221">
            <v>17</v>
          </cell>
        </row>
        <row r="222">
          <cell r="A222">
            <v>9</v>
          </cell>
          <cell r="B222" t="str">
            <v>C2</v>
          </cell>
          <cell r="C222" t="str">
            <v>Plastic Bag</v>
          </cell>
          <cell r="D222" t="str">
            <v>3C</v>
          </cell>
          <cell r="E222">
            <v>750</v>
          </cell>
          <cell r="F222">
            <v>500</v>
          </cell>
          <cell r="H222">
            <v>679.90139999999997</v>
          </cell>
          <cell r="I222" t="str">
            <v>/pcs</v>
          </cell>
          <cell r="J222">
            <v>706.45908795000014</v>
          </cell>
          <cell r="L222">
            <v>20</v>
          </cell>
          <cell r="M222">
            <v>20</v>
          </cell>
          <cell r="N222">
            <v>10</v>
          </cell>
          <cell r="O222">
            <v>20</v>
          </cell>
          <cell r="P222">
            <v>13598.027999999998</v>
          </cell>
          <cell r="Q222">
            <v>14129.181759000003</v>
          </cell>
          <cell r="R222">
            <v>6799.0139999999992</v>
          </cell>
          <cell r="S222">
            <v>7064.5908795000014</v>
          </cell>
          <cell r="T222">
            <v>13598.027999999998</v>
          </cell>
          <cell r="U222">
            <v>14129.181759000003</v>
          </cell>
          <cell r="V222">
            <v>70</v>
          </cell>
          <cell r="X222">
            <v>20</v>
          </cell>
          <cell r="Y222">
            <v>20</v>
          </cell>
          <cell r="Z222">
            <v>10</v>
          </cell>
          <cell r="AA222">
            <v>20</v>
          </cell>
        </row>
        <row r="223">
          <cell r="A223">
            <v>10</v>
          </cell>
          <cell r="B223" t="str">
            <v>C2</v>
          </cell>
          <cell r="C223" t="str">
            <v>Plastic Bag</v>
          </cell>
          <cell r="D223" t="str">
            <v>3D</v>
          </cell>
          <cell r="E223">
            <v>850</v>
          </cell>
          <cell r="F223">
            <v>200</v>
          </cell>
          <cell r="H223">
            <v>308.19059999999996</v>
          </cell>
          <cell r="I223" t="str">
            <v>/pcs</v>
          </cell>
          <cell r="J223">
            <v>320.26145320400008</v>
          </cell>
          <cell r="L223">
            <v>2</v>
          </cell>
          <cell r="M223">
            <v>2</v>
          </cell>
          <cell r="N223">
            <v>2</v>
          </cell>
          <cell r="O223">
            <v>2</v>
          </cell>
          <cell r="P223">
            <v>3081.9059999999995</v>
          </cell>
          <cell r="Q223">
            <v>640.52290640800015</v>
          </cell>
          <cell r="R223">
            <v>3081.9059999999995</v>
          </cell>
          <cell r="S223">
            <v>640.52290640800015</v>
          </cell>
          <cell r="T223">
            <v>3081.9059999999995</v>
          </cell>
          <cell r="U223">
            <v>640.52290640800015</v>
          </cell>
          <cell r="V223">
            <v>8</v>
          </cell>
          <cell r="X223">
            <v>2</v>
          </cell>
          <cell r="Y223">
            <v>2</v>
          </cell>
          <cell r="Z223">
            <v>2</v>
          </cell>
          <cell r="AA223">
            <v>2</v>
          </cell>
        </row>
        <row r="224">
          <cell r="A224">
            <v>11</v>
          </cell>
          <cell r="B224" t="str">
            <v>C2</v>
          </cell>
          <cell r="C224" t="str">
            <v xml:space="preserve">Nailer </v>
          </cell>
          <cell r="D224" t="str">
            <v>BK50</v>
          </cell>
          <cell r="H224">
            <v>65.872799999999998</v>
          </cell>
          <cell r="I224" t="str">
            <v>/pcs</v>
          </cell>
          <cell r="J224">
            <v>65.436167427643525</v>
          </cell>
          <cell r="L224">
            <v>60</v>
          </cell>
          <cell r="M224">
            <v>60</v>
          </cell>
          <cell r="N224">
            <v>60</v>
          </cell>
          <cell r="O224">
            <v>60</v>
          </cell>
          <cell r="P224">
            <v>3952.3679999999999</v>
          </cell>
          <cell r="Q224">
            <v>3926.1700456586113</v>
          </cell>
          <cell r="R224">
            <v>3952.3679999999999</v>
          </cell>
          <cell r="S224">
            <v>3926.1700456586113</v>
          </cell>
          <cell r="T224">
            <v>3952.3679999999999</v>
          </cell>
          <cell r="U224">
            <v>3926.1700456586113</v>
          </cell>
          <cell r="V224">
            <v>240</v>
          </cell>
          <cell r="X224">
            <v>60</v>
          </cell>
          <cell r="Y224">
            <v>60</v>
          </cell>
          <cell r="Z224">
            <v>60</v>
          </cell>
          <cell r="AA224">
            <v>60</v>
          </cell>
        </row>
        <row r="225">
          <cell r="A225">
            <v>12</v>
          </cell>
          <cell r="B225" t="str">
            <v>C2</v>
          </cell>
          <cell r="C225" t="str">
            <v>lack Band</v>
          </cell>
          <cell r="D225" t="str">
            <v>TC5</v>
          </cell>
          <cell r="H225">
            <v>4822.83</v>
          </cell>
          <cell r="I225" t="str">
            <v>/rol</v>
          </cell>
          <cell r="J225">
            <v>4790.8622580953297</v>
          </cell>
          <cell r="L225">
            <v>12.875999999999999</v>
          </cell>
          <cell r="M225">
            <v>13.26</v>
          </cell>
          <cell r="N225">
            <v>12.8</v>
          </cell>
          <cell r="O225">
            <v>12.3</v>
          </cell>
          <cell r="P225">
            <v>710.56362000000001</v>
          </cell>
          <cell r="Q225">
            <v>63526.833542344073</v>
          </cell>
          <cell r="R225">
            <v>685.91359999999997</v>
          </cell>
          <cell r="S225">
            <v>61323.036903620225</v>
          </cell>
          <cell r="T225">
            <v>659.12009999999998</v>
          </cell>
          <cell r="U225">
            <v>58927.605774572556</v>
          </cell>
          <cell r="V225">
            <v>51.236000000000004</v>
          </cell>
          <cell r="X225">
            <v>12.875999999999999</v>
          </cell>
          <cell r="Y225">
            <v>13.26</v>
          </cell>
          <cell r="Z225">
            <v>12.8</v>
          </cell>
          <cell r="AA225">
            <v>12.3</v>
          </cell>
        </row>
        <row r="226">
          <cell r="A226">
            <v>13</v>
          </cell>
          <cell r="B226" t="str">
            <v>C2</v>
          </cell>
          <cell r="C226" t="str">
            <v>Kumishikiri</v>
          </cell>
          <cell r="D226" t="str">
            <v>4B</v>
          </cell>
          <cell r="E226">
            <v>350</v>
          </cell>
          <cell r="F226">
            <v>250</v>
          </cell>
          <cell r="G226">
            <v>60</v>
          </cell>
          <cell r="H226">
            <v>3199.5359999999996</v>
          </cell>
          <cell r="I226" t="str">
            <v>/pcs</v>
          </cell>
          <cell r="J226">
            <v>3178.3281321998284</v>
          </cell>
          <cell r="L226">
            <v>1</v>
          </cell>
          <cell r="M226">
            <v>1</v>
          </cell>
          <cell r="N226">
            <v>1</v>
          </cell>
          <cell r="O226">
            <v>1</v>
          </cell>
          <cell r="P226">
            <v>3199.5359999999996</v>
          </cell>
          <cell r="Q226">
            <v>3178.3281321998284</v>
          </cell>
          <cell r="R226">
            <v>3199.5359999999996</v>
          </cell>
          <cell r="S226">
            <v>3178.3281321998284</v>
          </cell>
          <cell r="T226">
            <v>3199.5359999999996</v>
          </cell>
          <cell r="U226">
            <v>3178.3281321998284</v>
          </cell>
          <cell r="V226">
            <v>4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</row>
        <row r="227">
          <cell r="A227">
            <v>14</v>
          </cell>
          <cell r="B227" t="str">
            <v>C2</v>
          </cell>
          <cell r="C227" t="str">
            <v>Kumishikiri</v>
          </cell>
          <cell r="D227" t="str">
            <v>4C</v>
          </cell>
          <cell r="E227">
            <v>350</v>
          </cell>
          <cell r="F227">
            <v>250</v>
          </cell>
          <cell r="G227">
            <v>60</v>
          </cell>
          <cell r="H227">
            <v>6399.0719999999992</v>
          </cell>
          <cell r="I227" t="str">
            <v>/pcs</v>
          </cell>
          <cell r="J227">
            <v>6356.6562643996567</v>
          </cell>
          <cell r="L227">
            <v>2</v>
          </cell>
          <cell r="M227">
            <v>2</v>
          </cell>
          <cell r="N227">
            <v>2</v>
          </cell>
          <cell r="O227">
            <v>2</v>
          </cell>
          <cell r="P227">
            <v>12798.143999999998</v>
          </cell>
          <cell r="Q227">
            <v>12713.312528799313</v>
          </cell>
          <cell r="R227">
            <v>12798.143999999998</v>
          </cell>
          <cell r="S227">
            <v>12713.312528799313</v>
          </cell>
          <cell r="T227">
            <v>12798.143999999998</v>
          </cell>
          <cell r="U227">
            <v>12713.312528799313</v>
          </cell>
          <cell r="V227">
            <v>8</v>
          </cell>
          <cell r="X227">
            <v>2</v>
          </cell>
          <cell r="Y227">
            <v>2</v>
          </cell>
          <cell r="Z227">
            <v>2</v>
          </cell>
          <cell r="AA227">
            <v>2</v>
          </cell>
        </row>
        <row r="228">
          <cell r="A228">
            <v>15</v>
          </cell>
          <cell r="B228" t="str">
            <v>C2</v>
          </cell>
          <cell r="C228" t="str">
            <v>Kumishikiri</v>
          </cell>
          <cell r="D228" t="str">
            <v>4E</v>
          </cell>
          <cell r="E228">
            <v>520</v>
          </cell>
          <cell r="F228">
            <v>330</v>
          </cell>
          <cell r="G228">
            <v>200</v>
          </cell>
          <cell r="H228">
            <v>10798.433999999999</v>
          </cell>
          <cell r="I228" t="str">
            <v>/pcs</v>
          </cell>
          <cell r="J228">
            <v>10726.857446174421</v>
          </cell>
          <cell r="L228">
            <v>0</v>
          </cell>
          <cell r="M228">
            <v>4</v>
          </cell>
          <cell r="N228">
            <v>2</v>
          </cell>
          <cell r="O228">
            <v>2</v>
          </cell>
          <cell r="P228">
            <v>43193.735999999997</v>
          </cell>
          <cell r="Q228">
            <v>42907.429784697684</v>
          </cell>
          <cell r="R228">
            <v>21596.867999999999</v>
          </cell>
          <cell r="S228">
            <v>21453.714892348842</v>
          </cell>
          <cell r="T228">
            <v>21596.867999999999</v>
          </cell>
          <cell r="U228">
            <v>21453.714892348842</v>
          </cell>
          <cell r="V228">
            <v>8</v>
          </cell>
          <cell r="X228">
            <v>0</v>
          </cell>
          <cell r="Y228">
            <v>4</v>
          </cell>
          <cell r="Z228">
            <v>2</v>
          </cell>
          <cell r="AA228">
            <v>2</v>
          </cell>
        </row>
        <row r="229">
          <cell r="A229">
            <v>16</v>
          </cell>
          <cell r="B229" t="str">
            <v>C2</v>
          </cell>
          <cell r="C229" t="str">
            <v>Kumishikiri</v>
          </cell>
          <cell r="D229" t="str">
            <v>4F</v>
          </cell>
          <cell r="E229">
            <v>520</v>
          </cell>
          <cell r="F229">
            <v>340</v>
          </cell>
          <cell r="G229">
            <v>104</v>
          </cell>
          <cell r="H229">
            <v>3517.1369999999997</v>
          </cell>
          <cell r="I229" t="str">
            <v>/pcs</v>
          </cell>
          <cell r="J229">
            <v>3493.8239394402526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3517.1369999999997</v>
          </cell>
          <cell r="Q229">
            <v>3493.8239394402526</v>
          </cell>
          <cell r="R229">
            <v>3517.1369999999997</v>
          </cell>
          <cell r="S229">
            <v>3493.8239394402526</v>
          </cell>
          <cell r="T229">
            <v>3517.1369999999997</v>
          </cell>
          <cell r="U229">
            <v>3493.8239394402526</v>
          </cell>
          <cell r="V229">
            <v>4</v>
          </cell>
          <cell r="X229">
            <v>1</v>
          </cell>
          <cell r="Y229">
            <v>1</v>
          </cell>
          <cell r="Z229">
            <v>1</v>
          </cell>
          <cell r="AA229">
            <v>1</v>
          </cell>
        </row>
        <row r="230">
          <cell r="A230">
            <v>17</v>
          </cell>
          <cell r="B230" t="str">
            <v>C2</v>
          </cell>
          <cell r="C230" t="str">
            <v>Kumishikiri</v>
          </cell>
          <cell r="D230" t="str">
            <v>4G2</v>
          </cell>
          <cell r="E230">
            <v>530</v>
          </cell>
          <cell r="F230">
            <v>340</v>
          </cell>
          <cell r="G230">
            <v>140</v>
          </cell>
          <cell r="H230">
            <v>5199.2459999999992</v>
          </cell>
          <cell r="I230" t="str">
            <v>/pcs</v>
          </cell>
          <cell r="J230">
            <v>5164.7832148247207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5199.2459999999992</v>
          </cell>
          <cell r="Q230">
            <v>5164.7832148247207</v>
          </cell>
          <cell r="R230">
            <v>5199.2459999999992</v>
          </cell>
          <cell r="S230">
            <v>5164.7832148247207</v>
          </cell>
          <cell r="T230">
            <v>5199.2459999999992</v>
          </cell>
          <cell r="U230">
            <v>5164.7832148247207</v>
          </cell>
          <cell r="V230">
            <v>4</v>
          </cell>
          <cell r="X230">
            <v>1</v>
          </cell>
          <cell r="Y230">
            <v>1</v>
          </cell>
          <cell r="Z230">
            <v>1</v>
          </cell>
          <cell r="AA230">
            <v>1</v>
          </cell>
        </row>
        <row r="231">
          <cell r="A231">
            <v>18</v>
          </cell>
          <cell r="B231" t="str">
            <v>C2</v>
          </cell>
          <cell r="C231" t="str">
            <v>Kumishikiri</v>
          </cell>
          <cell r="D231" t="str">
            <v>4I</v>
          </cell>
          <cell r="E231">
            <v>700</v>
          </cell>
          <cell r="F231">
            <v>400</v>
          </cell>
          <cell r="G231">
            <v>220</v>
          </cell>
          <cell r="H231">
            <v>7198.9559999999992</v>
          </cell>
          <cell r="I231" t="str">
            <v>/pcs</v>
          </cell>
          <cell r="J231">
            <v>7151.238297449614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7198.9559999999992</v>
          </cell>
          <cell r="Q231">
            <v>7151.238297449614</v>
          </cell>
          <cell r="R231">
            <v>7198.9559999999992</v>
          </cell>
          <cell r="S231">
            <v>7151.238297449614</v>
          </cell>
          <cell r="T231">
            <v>7198.9559999999992</v>
          </cell>
          <cell r="U231">
            <v>7151.238297449614</v>
          </cell>
          <cell r="V231">
            <v>4</v>
          </cell>
          <cell r="X231">
            <v>1</v>
          </cell>
          <cell r="Y231">
            <v>1</v>
          </cell>
          <cell r="Z231">
            <v>1</v>
          </cell>
          <cell r="AA231">
            <v>1</v>
          </cell>
        </row>
        <row r="232">
          <cell r="A232">
            <v>19</v>
          </cell>
          <cell r="B232" t="str">
            <v>C2</v>
          </cell>
          <cell r="C232" t="str">
            <v>Kumishikiri</v>
          </cell>
          <cell r="D232" t="str">
            <v>4M</v>
          </cell>
          <cell r="E232">
            <v>800</v>
          </cell>
          <cell r="F232">
            <v>330</v>
          </cell>
          <cell r="G232">
            <v>250</v>
          </cell>
          <cell r="H232">
            <v>13280.427</v>
          </cell>
          <cell r="I232" t="str">
            <v>/pcs</v>
          </cell>
          <cell r="J232">
            <v>13192.398754608847</v>
          </cell>
          <cell r="L232">
            <v>2</v>
          </cell>
          <cell r="M232">
            <v>2</v>
          </cell>
          <cell r="N232">
            <v>2</v>
          </cell>
          <cell r="O232">
            <v>2</v>
          </cell>
          <cell r="P232">
            <v>26560.853999999999</v>
          </cell>
          <cell r="Q232">
            <v>26384.797509217693</v>
          </cell>
          <cell r="R232">
            <v>26560.853999999999</v>
          </cell>
          <cell r="S232">
            <v>26384.797509217693</v>
          </cell>
          <cell r="T232">
            <v>26560.853999999999</v>
          </cell>
          <cell r="U232">
            <v>26384.797509217693</v>
          </cell>
          <cell r="V232">
            <v>8</v>
          </cell>
          <cell r="X232">
            <v>2</v>
          </cell>
          <cell r="Y232">
            <v>2</v>
          </cell>
          <cell r="Z232">
            <v>2</v>
          </cell>
          <cell r="AA232">
            <v>2</v>
          </cell>
        </row>
        <row r="233">
          <cell r="A233">
            <v>20</v>
          </cell>
          <cell r="B233" t="str">
            <v>C2</v>
          </cell>
          <cell r="C233" t="str">
            <v>Indirect Material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4425.4079999999994</v>
          </cell>
          <cell r="Q233">
            <v>4448.5264665461118</v>
          </cell>
          <cell r="R233">
            <v>4425.4079999999994</v>
          </cell>
          <cell r="S233">
            <v>4448.5264665461118</v>
          </cell>
          <cell r="T233">
            <v>4449.2371199999998</v>
          </cell>
          <cell r="U233">
            <v>4472.4800705967446</v>
          </cell>
          <cell r="V233">
            <v>0</v>
          </cell>
        </row>
        <row r="234">
          <cell r="A234">
            <v>21</v>
          </cell>
          <cell r="B234" t="str">
            <v>C2</v>
          </cell>
          <cell r="C234" t="str">
            <v>Carton Sheet</v>
          </cell>
          <cell r="D234" t="str">
            <v>2B</v>
          </cell>
          <cell r="E234">
            <v>400</v>
          </cell>
          <cell r="F234">
            <v>150</v>
          </cell>
          <cell r="H234">
            <v>199.97099999999998</v>
          </cell>
          <cell r="I234" t="str">
            <v>/pcs</v>
          </cell>
          <cell r="J234">
            <v>245.38562785366321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AC234">
            <v>4</v>
          </cell>
        </row>
        <row r="235">
          <cell r="A235">
            <v>22</v>
          </cell>
          <cell r="B235" t="str">
            <v>C2</v>
          </cell>
          <cell r="D235" t="str">
            <v>2C</v>
          </cell>
          <cell r="H235">
            <v>258.786</v>
          </cell>
          <cell r="J235">
            <v>338.86586703601108</v>
          </cell>
          <cell r="L235">
            <v>8</v>
          </cell>
          <cell r="M235">
            <v>8</v>
          </cell>
          <cell r="N235">
            <v>8</v>
          </cell>
          <cell r="O235">
            <v>8</v>
          </cell>
          <cell r="P235">
            <v>2070.288</v>
          </cell>
          <cell r="Q235">
            <v>2710.9269362880887</v>
          </cell>
          <cell r="R235">
            <v>2070.288</v>
          </cell>
          <cell r="S235">
            <v>2710.9269362880887</v>
          </cell>
          <cell r="T235">
            <v>2070.288</v>
          </cell>
          <cell r="U235">
            <v>2710.9269362880887</v>
          </cell>
          <cell r="V235">
            <v>32</v>
          </cell>
          <cell r="X235">
            <v>8</v>
          </cell>
          <cell r="Y235">
            <v>8</v>
          </cell>
          <cell r="Z235">
            <v>8</v>
          </cell>
          <cell r="AA235">
            <v>8</v>
          </cell>
        </row>
        <row r="236">
          <cell r="A236">
            <v>23</v>
          </cell>
          <cell r="B236" t="str">
            <v>C2</v>
          </cell>
          <cell r="C236" t="str">
            <v>Carton Sheet</v>
          </cell>
          <cell r="D236" t="str">
            <v>2D</v>
          </cell>
          <cell r="E236">
            <v>600</v>
          </cell>
          <cell r="F236">
            <v>200</v>
          </cell>
          <cell r="H236">
            <v>399.94199999999995</v>
          </cell>
          <cell r="I236" t="str">
            <v>/pcs</v>
          </cell>
          <cell r="J236">
            <v>514.14131550291336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C236">
            <v>4</v>
          </cell>
        </row>
        <row r="237">
          <cell r="A237">
            <v>24</v>
          </cell>
          <cell r="B237" t="str">
            <v>C2</v>
          </cell>
          <cell r="C237" t="str">
            <v>Carton Sheet</v>
          </cell>
          <cell r="D237" t="str">
            <v>2E</v>
          </cell>
          <cell r="E237">
            <v>710</v>
          </cell>
          <cell r="F237">
            <v>400</v>
          </cell>
          <cell r="H237">
            <v>941.04</v>
          </cell>
          <cell r="I237" t="str">
            <v>/pcs</v>
          </cell>
          <cell r="J237">
            <v>1215.2431093705227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C237">
            <v>0</v>
          </cell>
        </row>
        <row r="238">
          <cell r="A238">
            <v>25</v>
          </cell>
          <cell r="B238" t="str">
            <v>C2</v>
          </cell>
          <cell r="C238" t="str">
            <v>Carton Box</v>
          </cell>
          <cell r="D238" t="str">
            <v>A1CS</v>
          </cell>
          <cell r="E238">
            <v>360</v>
          </cell>
          <cell r="F238">
            <v>270</v>
          </cell>
          <cell r="G238">
            <v>80</v>
          </cell>
          <cell r="H238">
            <v>1929.1319999999998</v>
          </cell>
          <cell r="I238" t="str">
            <v>/pcs</v>
          </cell>
          <cell r="J238">
            <v>1834.5496939535774</v>
          </cell>
          <cell r="L238">
            <v>1</v>
          </cell>
          <cell r="M238">
            <v>2</v>
          </cell>
          <cell r="N238">
            <v>1</v>
          </cell>
          <cell r="O238">
            <v>2</v>
          </cell>
          <cell r="P238">
            <v>3858.2639999999997</v>
          </cell>
          <cell r="Q238">
            <v>3669.0993879071548</v>
          </cell>
          <cell r="R238">
            <v>1929.1319999999998</v>
          </cell>
          <cell r="S238">
            <v>1834.5496939535774</v>
          </cell>
          <cell r="T238">
            <v>3858.2639999999997</v>
          </cell>
          <cell r="U238">
            <v>3669.0993879071548</v>
          </cell>
          <cell r="V238">
            <v>6</v>
          </cell>
          <cell r="X238">
            <v>1</v>
          </cell>
          <cell r="Y238">
            <v>2</v>
          </cell>
          <cell r="Z238">
            <v>1</v>
          </cell>
          <cell r="AA238">
            <v>2</v>
          </cell>
        </row>
        <row r="239">
          <cell r="A239">
            <v>26</v>
          </cell>
          <cell r="B239" t="str">
            <v>C2</v>
          </cell>
          <cell r="C239" t="str">
            <v>Carton Box</v>
          </cell>
          <cell r="D239" t="str">
            <v>A2CS</v>
          </cell>
          <cell r="E239">
            <v>360</v>
          </cell>
          <cell r="F239">
            <v>270</v>
          </cell>
          <cell r="G239">
            <v>160</v>
          </cell>
          <cell r="H239">
            <v>2364.3629999999998</v>
          </cell>
          <cell r="I239" t="str">
            <v>/pcs</v>
          </cell>
          <cell r="J239">
            <v>2220.1556805807622</v>
          </cell>
          <cell r="L239">
            <v>1</v>
          </cell>
          <cell r="M239">
            <v>1</v>
          </cell>
          <cell r="N239">
            <v>0</v>
          </cell>
          <cell r="O239">
            <v>1</v>
          </cell>
          <cell r="P239">
            <v>2364.3629999999998</v>
          </cell>
          <cell r="Q239">
            <v>2220.1556805807622</v>
          </cell>
          <cell r="R239">
            <v>0</v>
          </cell>
          <cell r="S239">
            <v>0</v>
          </cell>
          <cell r="T239">
            <v>2364.3629999999998</v>
          </cell>
          <cell r="U239">
            <v>2220.1556805807622</v>
          </cell>
          <cell r="V239">
            <v>3</v>
          </cell>
          <cell r="X239">
            <v>1</v>
          </cell>
          <cell r="Y239">
            <v>1</v>
          </cell>
          <cell r="Z239">
            <v>0</v>
          </cell>
          <cell r="AA239">
            <v>1</v>
          </cell>
        </row>
        <row r="240">
          <cell r="A240">
            <v>27</v>
          </cell>
          <cell r="B240" t="str">
            <v>C2</v>
          </cell>
          <cell r="C240" t="str">
            <v>Carton Box</v>
          </cell>
          <cell r="D240" t="str">
            <v>A4CD</v>
          </cell>
          <cell r="E240">
            <v>360</v>
          </cell>
          <cell r="F240">
            <v>270</v>
          </cell>
          <cell r="G240">
            <v>320</v>
          </cell>
          <cell r="H240">
            <v>4987.5119999999997</v>
          </cell>
          <cell r="I240" t="str">
            <v>/pcs</v>
          </cell>
          <cell r="J240">
            <v>4767.4921982997421</v>
          </cell>
          <cell r="L240">
            <v>2</v>
          </cell>
          <cell r="M240">
            <v>2</v>
          </cell>
          <cell r="N240">
            <v>1</v>
          </cell>
          <cell r="O240">
            <v>4</v>
          </cell>
          <cell r="P240">
            <v>9975.0239999999994</v>
          </cell>
          <cell r="Q240">
            <v>9534.9843965994842</v>
          </cell>
          <cell r="R240">
            <v>4987.5119999999997</v>
          </cell>
          <cell r="S240">
            <v>4767.4921982997421</v>
          </cell>
          <cell r="T240">
            <v>19950.047999999999</v>
          </cell>
          <cell r="U240">
            <v>19069.968793198968</v>
          </cell>
          <cell r="V240">
            <v>9</v>
          </cell>
          <cell r="X240">
            <v>2</v>
          </cell>
          <cell r="Y240">
            <v>2</v>
          </cell>
          <cell r="Z240">
            <v>1</v>
          </cell>
          <cell r="AA240">
            <v>4</v>
          </cell>
        </row>
        <row r="241">
          <cell r="A241">
            <v>28</v>
          </cell>
          <cell r="B241" t="str">
            <v>C2</v>
          </cell>
          <cell r="C241" t="str">
            <v>Carton Box</v>
          </cell>
          <cell r="D241" t="str">
            <v>A4CS</v>
          </cell>
          <cell r="H241">
            <v>3223.0619999999999</v>
          </cell>
          <cell r="I241" t="str">
            <v>/pcs</v>
          </cell>
          <cell r="J241">
            <v>2991.3676538351324</v>
          </cell>
          <cell r="L241">
            <v>1</v>
          </cell>
          <cell r="M241">
            <v>1</v>
          </cell>
          <cell r="N241">
            <v>1</v>
          </cell>
          <cell r="O241">
            <v>1</v>
          </cell>
          <cell r="P241">
            <v>3223.0619999999999</v>
          </cell>
          <cell r="Q241">
            <v>2991.3676538351324</v>
          </cell>
          <cell r="R241">
            <v>3223.0619999999999</v>
          </cell>
          <cell r="S241">
            <v>2991.3676538351324</v>
          </cell>
          <cell r="T241">
            <v>3223.0619999999999</v>
          </cell>
          <cell r="U241">
            <v>2991.3676538351324</v>
          </cell>
          <cell r="V241">
            <v>4</v>
          </cell>
          <cell r="X241">
            <v>1</v>
          </cell>
          <cell r="Y241">
            <v>1</v>
          </cell>
          <cell r="Z241">
            <v>1</v>
          </cell>
          <cell r="AA241">
            <v>1</v>
          </cell>
        </row>
        <row r="242">
          <cell r="A242">
            <v>29</v>
          </cell>
          <cell r="B242" t="str">
            <v>C2</v>
          </cell>
          <cell r="C242" t="str">
            <v>Carton Box</v>
          </cell>
          <cell r="D242" t="str">
            <v>P1CS</v>
          </cell>
          <cell r="E242">
            <v>540</v>
          </cell>
          <cell r="F242">
            <v>350</v>
          </cell>
          <cell r="G242">
            <v>80</v>
          </cell>
          <cell r="H242">
            <v>3152.4839999999999</v>
          </cell>
          <cell r="I242" t="str">
            <v>/pcs</v>
          </cell>
          <cell r="J242">
            <v>3061.4778332218934</v>
          </cell>
          <cell r="L242">
            <v>1</v>
          </cell>
          <cell r="M242">
            <v>1</v>
          </cell>
          <cell r="N242">
            <v>1</v>
          </cell>
          <cell r="O242">
            <v>1</v>
          </cell>
          <cell r="P242">
            <v>3152.4839999999999</v>
          </cell>
          <cell r="Q242">
            <v>3061.4778332218934</v>
          </cell>
          <cell r="R242">
            <v>3152.4839999999999</v>
          </cell>
          <cell r="S242">
            <v>3061.4778332218934</v>
          </cell>
          <cell r="T242">
            <v>3152.4839999999999</v>
          </cell>
          <cell r="U242">
            <v>3061.4778332218934</v>
          </cell>
          <cell r="V242">
            <v>4</v>
          </cell>
          <cell r="X242">
            <v>1</v>
          </cell>
          <cell r="Y242">
            <v>1</v>
          </cell>
          <cell r="Z242">
            <v>1</v>
          </cell>
          <cell r="AA242">
            <v>1</v>
          </cell>
        </row>
        <row r="243">
          <cell r="A243">
            <v>30</v>
          </cell>
          <cell r="B243" t="str">
            <v>C2</v>
          </cell>
          <cell r="C243" t="str">
            <v>Carton Box</v>
          </cell>
          <cell r="D243" t="str">
            <v>P2CS</v>
          </cell>
          <cell r="E243">
            <v>540</v>
          </cell>
          <cell r="F243">
            <v>350</v>
          </cell>
          <cell r="G243">
            <v>160</v>
          </cell>
          <cell r="H243">
            <v>3705.3449999999998</v>
          </cell>
          <cell r="I243" t="str">
            <v>/pcs</v>
          </cell>
          <cell r="J243">
            <v>3587.3041786226004</v>
          </cell>
          <cell r="L243">
            <v>1</v>
          </cell>
          <cell r="M243">
            <v>1</v>
          </cell>
          <cell r="N243">
            <v>1</v>
          </cell>
          <cell r="O243">
            <v>1</v>
          </cell>
          <cell r="P243">
            <v>18526.724999999999</v>
          </cell>
          <cell r="Q243">
            <v>3587.3041786226004</v>
          </cell>
          <cell r="R243">
            <v>18526.724999999999</v>
          </cell>
          <cell r="S243">
            <v>3587.3041786226004</v>
          </cell>
          <cell r="T243">
            <v>18526.724999999999</v>
          </cell>
          <cell r="U243">
            <v>3587.3041786226004</v>
          </cell>
          <cell r="V243">
            <v>4</v>
          </cell>
          <cell r="X243">
            <v>1</v>
          </cell>
          <cell r="Y243">
            <v>1</v>
          </cell>
          <cell r="Z243">
            <v>1</v>
          </cell>
          <cell r="AA243">
            <v>1</v>
          </cell>
        </row>
        <row r="244">
          <cell r="A244">
            <v>31</v>
          </cell>
          <cell r="B244" t="str">
            <v>C2</v>
          </cell>
          <cell r="C244" t="str">
            <v>Carton Box</v>
          </cell>
          <cell r="D244" t="str">
            <v>P3CS</v>
          </cell>
          <cell r="E244">
            <v>540</v>
          </cell>
          <cell r="F244">
            <v>350</v>
          </cell>
          <cell r="G244">
            <v>240</v>
          </cell>
          <cell r="H244">
            <v>4481.7029999999995</v>
          </cell>
          <cell r="I244" t="str">
            <v>/pcs</v>
          </cell>
          <cell r="J244">
            <v>4124.8155539211011</v>
          </cell>
          <cell r="L244">
            <v>0</v>
          </cell>
          <cell r="M244">
            <v>2</v>
          </cell>
          <cell r="N244">
            <v>2</v>
          </cell>
          <cell r="O244">
            <v>2</v>
          </cell>
          <cell r="P244">
            <v>8963.405999999999</v>
          </cell>
          <cell r="Q244">
            <v>8249.6311078422023</v>
          </cell>
          <cell r="R244">
            <v>8963.405999999999</v>
          </cell>
          <cell r="S244">
            <v>8249.6311078422023</v>
          </cell>
          <cell r="T244">
            <v>8963.405999999999</v>
          </cell>
          <cell r="U244">
            <v>8249.6311078422023</v>
          </cell>
          <cell r="V244">
            <v>6</v>
          </cell>
          <cell r="X244">
            <v>0</v>
          </cell>
          <cell r="Y244">
            <v>2</v>
          </cell>
          <cell r="Z244">
            <v>2</v>
          </cell>
          <cell r="AA244">
            <v>2</v>
          </cell>
        </row>
        <row r="245">
          <cell r="A245">
            <v>32</v>
          </cell>
          <cell r="B245" t="str">
            <v>C2</v>
          </cell>
          <cell r="C245" t="str">
            <v>Carton Box</v>
          </cell>
          <cell r="D245" t="str">
            <v>C2CS</v>
          </cell>
          <cell r="E245">
            <v>720</v>
          </cell>
          <cell r="F245">
            <v>540</v>
          </cell>
          <cell r="G245">
            <v>160</v>
          </cell>
          <cell r="H245">
            <v>7469.5049999999992</v>
          </cell>
          <cell r="I245" t="str">
            <v>/pcs</v>
          </cell>
          <cell r="J245">
            <v>6753.9472809246354</v>
          </cell>
          <cell r="L245">
            <v>2</v>
          </cell>
          <cell r="M245">
            <v>2</v>
          </cell>
          <cell r="N245">
            <v>1</v>
          </cell>
          <cell r="O245">
            <v>1</v>
          </cell>
          <cell r="P245">
            <v>14939.01</v>
          </cell>
          <cell r="Q245">
            <v>13507.894561849271</v>
          </cell>
          <cell r="R245">
            <v>7469.5049999999992</v>
          </cell>
          <cell r="S245">
            <v>6753.9472809246354</v>
          </cell>
          <cell r="T245">
            <v>7469.5049999999992</v>
          </cell>
          <cell r="U245">
            <v>6753.9472809246354</v>
          </cell>
          <cell r="V245">
            <v>6</v>
          </cell>
          <cell r="X245">
            <v>2</v>
          </cell>
          <cell r="Y245">
            <v>2</v>
          </cell>
          <cell r="Z245">
            <v>1</v>
          </cell>
          <cell r="AA245">
            <v>1</v>
          </cell>
        </row>
        <row r="246">
          <cell r="A246">
            <v>33</v>
          </cell>
          <cell r="B246" t="str">
            <v>C2</v>
          </cell>
          <cell r="C246" t="str">
            <v>Carton Box</v>
          </cell>
          <cell r="D246" t="str">
            <v>C3OS</v>
          </cell>
          <cell r="E246">
            <v>720</v>
          </cell>
          <cell r="F246">
            <v>540</v>
          </cell>
          <cell r="G246">
            <v>240</v>
          </cell>
          <cell r="H246">
            <v>7728.2909999999993</v>
          </cell>
          <cell r="I246" t="str">
            <v>/pcs</v>
          </cell>
          <cell r="J246">
            <v>6099.5856066482002</v>
          </cell>
          <cell r="L246">
            <v>2</v>
          </cell>
          <cell r="M246">
            <v>2</v>
          </cell>
          <cell r="N246">
            <v>2</v>
          </cell>
          <cell r="O246">
            <v>2</v>
          </cell>
          <cell r="P246">
            <v>15456.581999999999</v>
          </cell>
          <cell r="Q246">
            <v>12199.1712132964</v>
          </cell>
          <cell r="R246">
            <v>15456.581999999999</v>
          </cell>
          <cell r="S246">
            <v>12199.1712132964</v>
          </cell>
          <cell r="T246">
            <v>15456.581999999999</v>
          </cell>
          <cell r="U246">
            <v>12199.1712132964</v>
          </cell>
          <cell r="V246">
            <v>8</v>
          </cell>
          <cell r="X246">
            <v>2</v>
          </cell>
          <cell r="Y246">
            <v>2</v>
          </cell>
          <cell r="Z246">
            <v>2</v>
          </cell>
          <cell r="AA246">
            <v>2</v>
          </cell>
        </row>
        <row r="247">
          <cell r="A247">
            <v>34</v>
          </cell>
          <cell r="B247" t="str">
            <v>C2</v>
          </cell>
          <cell r="C247" t="str">
            <v>Carton Box</v>
          </cell>
          <cell r="D247" t="str">
            <v>C4CS</v>
          </cell>
          <cell r="E247">
            <v>720</v>
          </cell>
          <cell r="F247">
            <v>540</v>
          </cell>
          <cell r="G247">
            <v>320</v>
          </cell>
          <cell r="H247">
            <v>9139.8509999999987</v>
          </cell>
          <cell r="I247" t="str">
            <v>/pcs</v>
          </cell>
          <cell r="J247">
            <v>8226.2610480466137</v>
          </cell>
          <cell r="L247">
            <v>1</v>
          </cell>
          <cell r="M247">
            <v>1</v>
          </cell>
          <cell r="N247">
            <v>1</v>
          </cell>
          <cell r="O247">
            <v>1</v>
          </cell>
          <cell r="P247">
            <v>9139.8509999999987</v>
          </cell>
          <cell r="Q247">
            <v>8226.2610480466137</v>
          </cell>
          <cell r="R247">
            <v>9139.8509999999987</v>
          </cell>
          <cell r="S247">
            <v>8226.2610480466137</v>
          </cell>
          <cell r="T247">
            <v>9139.8509999999987</v>
          </cell>
          <cell r="U247">
            <v>8226.2610480466137</v>
          </cell>
          <cell r="V247">
            <v>4</v>
          </cell>
          <cell r="X247">
            <v>1</v>
          </cell>
          <cell r="Y247">
            <v>1</v>
          </cell>
          <cell r="Z247">
            <v>1</v>
          </cell>
          <cell r="AA247">
            <v>1</v>
          </cell>
        </row>
        <row r="248">
          <cell r="A248">
            <v>35</v>
          </cell>
          <cell r="B248" t="str">
            <v>C2</v>
          </cell>
          <cell r="C248" t="str">
            <v>Carton Box</v>
          </cell>
          <cell r="D248" t="str">
            <v>V1CS</v>
          </cell>
          <cell r="E248">
            <v>1100</v>
          </cell>
          <cell r="F248">
            <v>720</v>
          </cell>
          <cell r="G248">
            <v>200</v>
          </cell>
          <cell r="H248">
            <v>13327.478999999999</v>
          </cell>
          <cell r="I248" t="str">
            <v>/pcs</v>
          </cell>
          <cell r="J248">
            <v>12514.667020536825</v>
          </cell>
          <cell r="L248">
            <v>2</v>
          </cell>
          <cell r="M248">
            <v>2</v>
          </cell>
          <cell r="N248">
            <v>2</v>
          </cell>
          <cell r="O248">
            <v>2</v>
          </cell>
          <cell r="P248">
            <v>26654.957999999999</v>
          </cell>
          <cell r="Q248">
            <v>25029.334041073649</v>
          </cell>
          <cell r="R248">
            <v>26654.957999999999</v>
          </cell>
          <cell r="S248">
            <v>25029.334041073649</v>
          </cell>
          <cell r="T248">
            <v>26654.957999999999</v>
          </cell>
          <cell r="U248">
            <v>25029.334041073649</v>
          </cell>
          <cell r="V248">
            <v>8</v>
          </cell>
          <cell r="X248">
            <v>2</v>
          </cell>
          <cell r="Y248">
            <v>2</v>
          </cell>
          <cell r="Z248">
            <v>2</v>
          </cell>
          <cell r="AA248">
            <v>2</v>
          </cell>
        </row>
        <row r="249">
          <cell r="A249">
            <v>36</v>
          </cell>
          <cell r="B249" t="str">
            <v>C2</v>
          </cell>
          <cell r="C249" t="str">
            <v>Carton Box</v>
          </cell>
          <cell r="D249" t="str">
            <v>R4CD</v>
          </cell>
          <cell r="H249">
            <v>9386.8739999999998</v>
          </cell>
          <cell r="I249" t="str">
            <v>/pcs</v>
          </cell>
          <cell r="J249">
            <v>8191.2059583532337</v>
          </cell>
          <cell r="L249">
            <v>2</v>
          </cell>
          <cell r="M249">
            <v>2</v>
          </cell>
          <cell r="N249">
            <v>2</v>
          </cell>
          <cell r="O249">
            <v>2</v>
          </cell>
          <cell r="P249">
            <v>18773.748</v>
          </cell>
          <cell r="Q249">
            <v>16382.411916706467</v>
          </cell>
          <cell r="R249">
            <v>18773.748</v>
          </cell>
          <cell r="S249">
            <v>16382.411916706467</v>
          </cell>
          <cell r="T249">
            <v>18773.748</v>
          </cell>
          <cell r="U249">
            <v>16382.411916706467</v>
          </cell>
          <cell r="V249">
            <v>8</v>
          </cell>
          <cell r="X249">
            <v>2</v>
          </cell>
          <cell r="Y249">
            <v>2</v>
          </cell>
          <cell r="Z249">
            <v>2</v>
          </cell>
          <cell r="AA249">
            <v>2</v>
          </cell>
        </row>
        <row r="250">
          <cell r="A250">
            <v>37</v>
          </cell>
          <cell r="B250" t="str">
            <v>C2</v>
          </cell>
          <cell r="C250" t="str">
            <v>Carton Box</v>
          </cell>
          <cell r="D250" t="str">
            <v>T5OD</v>
          </cell>
          <cell r="H250">
            <v>18150.308999999997</v>
          </cell>
          <cell r="I250" t="str">
            <v>/pcs</v>
          </cell>
          <cell r="J250">
            <v>12701.62749890152</v>
          </cell>
          <cell r="L250">
            <v>1</v>
          </cell>
          <cell r="M250">
            <v>1</v>
          </cell>
          <cell r="N250">
            <v>1</v>
          </cell>
          <cell r="O250">
            <v>1</v>
          </cell>
          <cell r="P250">
            <v>18150.308999999997</v>
          </cell>
          <cell r="Q250">
            <v>12701.62749890152</v>
          </cell>
          <cell r="R250">
            <v>18150.308999999997</v>
          </cell>
          <cell r="S250">
            <v>12701.62749890152</v>
          </cell>
          <cell r="T250">
            <v>18150.308999999997</v>
          </cell>
          <cell r="U250">
            <v>12701.62749890152</v>
          </cell>
          <cell r="V250">
            <v>4</v>
          </cell>
          <cell r="X250">
            <v>1</v>
          </cell>
          <cell r="Y250">
            <v>1</v>
          </cell>
          <cell r="Z250">
            <v>1</v>
          </cell>
          <cell r="AA250">
            <v>1</v>
          </cell>
        </row>
        <row r="251">
          <cell r="A251" t="str">
            <v xml:space="preserve"> </v>
          </cell>
          <cell r="C251" t="str">
            <v>TOTAL</v>
          </cell>
          <cell r="P251">
            <v>577572.95621999993</v>
          </cell>
          <cell r="Q251">
            <v>751240.9164727662</v>
          </cell>
          <cell r="R251">
            <v>526085.18119999999</v>
          </cell>
          <cell r="S251">
            <v>704942.66920843488</v>
          </cell>
          <cell r="T251">
            <v>552137.26182000001</v>
          </cell>
          <cell r="U251">
            <v>727992.96453237138</v>
          </cell>
        </row>
        <row r="252">
          <cell r="L252">
            <v>1</v>
          </cell>
          <cell r="M252">
            <v>1</v>
          </cell>
          <cell r="N252">
            <v>1</v>
          </cell>
          <cell r="O252">
            <v>1</v>
          </cell>
          <cell r="P252" t="e">
            <v>#N/A</v>
          </cell>
        </row>
        <row r="253">
          <cell r="A253">
            <v>1</v>
          </cell>
          <cell r="B253" t="str">
            <v>C3</v>
          </cell>
          <cell r="C253" t="str">
            <v>One Way Module</v>
          </cell>
          <cell r="D253" t="str">
            <v>S1</v>
          </cell>
          <cell r="H253">
            <v>263491.20000000001</v>
          </cell>
          <cell r="J253">
            <v>419954.39999999997</v>
          </cell>
          <cell r="L253">
            <v>0</v>
          </cell>
          <cell r="M253">
            <v>1</v>
          </cell>
          <cell r="N253">
            <v>1</v>
          </cell>
          <cell r="O253">
            <v>1</v>
          </cell>
          <cell r="P253">
            <v>263491.20000000001</v>
          </cell>
          <cell r="Q253">
            <v>419954.39999999997</v>
          </cell>
          <cell r="R253">
            <v>263491.20000000001</v>
          </cell>
          <cell r="S253">
            <v>419954.39999999997</v>
          </cell>
          <cell r="T253">
            <v>263491.20000000001</v>
          </cell>
          <cell r="U253">
            <v>419954.39999999997</v>
          </cell>
          <cell r="X253">
            <v>0</v>
          </cell>
          <cell r="Y253">
            <v>1</v>
          </cell>
          <cell r="Z253">
            <v>1</v>
          </cell>
          <cell r="AA253">
            <v>1</v>
          </cell>
        </row>
        <row r="254">
          <cell r="A254">
            <v>2</v>
          </cell>
          <cell r="B254" t="str">
            <v>C3</v>
          </cell>
          <cell r="C254" t="str">
            <v xml:space="preserve">Steples </v>
          </cell>
          <cell r="D254" t="str">
            <v>N13</v>
          </cell>
          <cell r="H254">
            <v>47.051999999999992</v>
          </cell>
          <cell r="J254">
            <v>46.740119591173944</v>
          </cell>
          <cell r="L254">
            <v>0</v>
          </cell>
          <cell r="M254">
            <v>40</v>
          </cell>
          <cell r="N254">
            <v>40</v>
          </cell>
          <cell r="O254">
            <v>40</v>
          </cell>
          <cell r="P254">
            <v>1882.08</v>
          </cell>
          <cell r="Q254">
            <v>1869.6047836469577</v>
          </cell>
          <cell r="R254">
            <v>1882.08</v>
          </cell>
          <cell r="S254">
            <v>1869.6047836469577</v>
          </cell>
          <cell r="T254">
            <v>1882.08</v>
          </cell>
          <cell r="U254">
            <v>1869.6047836469577</v>
          </cell>
          <cell r="X254">
            <v>0</v>
          </cell>
          <cell r="Y254">
            <v>40</v>
          </cell>
          <cell r="Z254">
            <v>40</v>
          </cell>
          <cell r="AA254">
            <v>40</v>
          </cell>
        </row>
        <row r="255">
          <cell r="A255">
            <v>3</v>
          </cell>
          <cell r="B255" t="str">
            <v>C3</v>
          </cell>
          <cell r="C255" t="str">
            <v>Carton Box</v>
          </cell>
          <cell r="D255" t="str">
            <v>A1CS</v>
          </cell>
          <cell r="E255">
            <v>360</v>
          </cell>
          <cell r="F255">
            <v>270</v>
          </cell>
          <cell r="G255">
            <v>80</v>
          </cell>
          <cell r="H255">
            <v>1929.1319999999998</v>
          </cell>
          <cell r="I255" t="str">
            <v>/pcs</v>
          </cell>
          <cell r="J255">
            <v>1834.5496939535774</v>
          </cell>
          <cell r="L255">
            <v>0</v>
          </cell>
          <cell r="M255">
            <v>3</v>
          </cell>
          <cell r="N255">
            <v>4</v>
          </cell>
          <cell r="O255">
            <v>4</v>
          </cell>
          <cell r="P255">
            <v>5787.3959999999997</v>
          </cell>
          <cell r="Q255">
            <v>5503.6490818607326</v>
          </cell>
          <cell r="R255">
            <v>7716.5279999999993</v>
          </cell>
          <cell r="S255">
            <v>7338.1987758143096</v>
          </cell>
          <cell r="T255">
            <v>7716.5279999999993</v>
          </cell>
          <cell r="U255">
            <v>7338.1987758143096</v>
          </cell>
          <cell r="X255">
            <v>0</v>
          </cell>
          <cell r="Y255">
            <v>3</v>
          </cell>
          <cell r="Z255">
            <v>4</v>
          </cell>
          <cell r="AA255">
            <v>4</v>
          </cell>
        </row>
        <row r="256">
          <cell r="A256">
            <v>4</v>
          </cell>
          <cell r="B256" t="str">
            <v>C3</v>
          </cell>
          <cell r="C256" t="str">
            <v>Carton Box</v>
          </cell>
          <cell r="D256" t="str">
            <v>A2CS</v>
          </cell>
          <cell r="E256">
            <v>360</v>
          </cell>
          <cell r="F256">
            <v>270</v>
          </cell>
          <cell r="G256">
            <v>160</v>
          </cell>
          <cell r="H256">
            <v>2364.3629999999998</v>
          </cell>
          <cell r="I256" t="str">
            <v>/pcs</v>
          </cell>
          <cell r="J256">
            <v>2220.1556805807622</v>
          </cell>
          <cell r="L256">
            <v>0</v>
          </cell>
          <cell r="M256">
            <v>2</v>
          </cell>
          <cell r="N256">
            <v>1</v>
          </cell>
          <cell r="O256">
            <v>1</v>
          </cell>
          <cell r="P256">
            <v>2364.3629999999998</v>
          </cell>
          <cell r="Q256">
            <v>4440.3113611615245</v>
          </cell>
          <cell r="R256">
            <v>2364.3629999999998</v>
          </cell>
          <cell r="S256">
            <v>2220.1556805807622</v>
          </cell>
          <cell r="T256">
            <v>2364.3629999999998</v>
          </cell>
          <cell r="U256">
            <v>2220.1556805807622</v>
          </cell>
          <cell r="X256">
            <v>0</v>
          </cell>
          <cell r="Y256">
            <v>2</v>
          </cell>
          <cell r="Z256">
            <v>1</v>
          </cell>
          <cell r="AA256">
            <v>1</v>
          </cell>
        </row>
        <row r="257">
          <cell r="A257">
            <v>5</v>
          </cell>
          <cell r="B257" t="str">
            <v>C3</v>
          </cell>
          <cell r="C257" t="str">
            <v>Carton Box</v>
          </cell>
          <cell r="D257" t="str">
            <v>A3CS</v>
          </cell>
          <cell r="E257">
            <v>360</v>
          </cell>
          <cell r="F257">
            <v>270</v>
          </cell>
          <cell r="G257">
            <v>240</v>
          </cell>
          <cell r="H257">
            <v>2787.8309999999997</v>
          </cell>
          <cell r="I257" t="str">
            <v>/pcs</v>
          </cell>
          <cell r="J257">
            <v>2605.7616672079475</v>
          </cell>
          <cell r="L257">
            <v>0</v>
          </cell>
          <cell r="M257">
            <v>1</v>
          </cell>
          <cell r="N257">
            <v>0</v>
          </cell>
          <cell r="O257">
            <v>1</v>
          </cell>
          <cell r="P257">
            <v>2787.8309999999997</v>
          </cell>
          <cell r="Q257">
            <v>2605.7616672079475</v>
          </cell>
          <cell r="R257">
            <v>0</v>
          </cell>
          <cell r="S257">
            <v>0</v>
          </cell>
          <cell r="T257">
            <v>2787.8309999999997</v>
          </cell>
          <cell r="U257">
            <v>2605.7616672079475</v>
          </cell>
          <cell r="X257">
            <v>0</v>
          </cell>
          <cell r="Y257">
            <v>1</v>
          </cell>
          <cell r="Z257">
            <v>0</v>
          </cell>
          <cell r="AA257">
            <v>1</v>
          </cell>
        </row>
        <row r="258">
          <cell r="A258">
            <v>6</v>
          </cell>
          <cell r="B258" t="str">
            <v>C3</v>
          </cell>
          <cell r="C258" t="str">
            <v>Carton Box</v>
          </cell>
          <cell r="D258" t="str">
            <v>A4CD</v>
          </cell>
          <cell r="E258">
            <v>350</v>
          </cell>
          <cell r="F258">
            <v>250</v>
          </cell>
          <cell r="G258">
            <v>280</v>
          </cell>
          <cell r="H258">
            <v>4987.5119999999997</v>
          </cell>
          <cell r="I258" t="str">
            <v>/pcs</v>
          </cell>
          <cell r="J258">
            <v>4767.4921982997421</v>
          </cell>
          <cell r="L258">
            <v>0</v>
          </cell>
          <cell r="M258">
            <v>1</v>
          </cell>
          <cell r="N258">
            <v>0</v>
          </cell>
          <cell r="O258">
            <v>1</v>
          </cell>
          <cell r="P258">
            <v>4987.5119999999997</v>
          </cell>
          <cell r="Q258">
            <v>4767.4921982997421</v>
          </cell>
          <cell r="R258">
            <v>0</v>
          </cell>
          <cell r="S258">
            <v>0</v>
          </cell>
          <cell r="T258">
            <v>4987.5119999999997</v>
          </cell>
          <cell r="U258">
            <v>4767.4921982997421</v>
          </cell>
          <cell r="X258">
            <v>0</v>
          </cell>
          <cell r="Y258">
            <v>1</v>
          </cell>
          <cell r="Z258">
            <v>0</v>
          </cell>
          <cell r="AA258">
            <v>1</v>
          </cell>
        </row>
        <row r="259">
          <cell r="A259">
            <v>7</v>
          </cell>
          <cell r="B259" t="str">
            <v>C3</v>
          </cell>
          <cell r="C259" t="str">
            <v>Carton Box</v>
          </cell>
          <cell r="D259" t="str">
            <v>P1CS</v>
          </cell>
          <cell r="E259">
            <v>540</v>
          </cell>
          <cell r="F259">
            <v>350</v>
          </cell>
          <cell r="G259">
            <v>80</v>
          </cell>
          <cell r="H259">
            <v>3152.4839999999999</v>
          </cell>
          <cell r="I259" t="str">
            <v>/pcs</v>
          </cell>
          <cell r="J259">
            <v>3061.4778332218934</v>
          </cell>
          <cell r="L259">
            <v>0</v>
          </cell>
          <cell r="M259">
            <v>2</v>
          </cell>
          <cell r="N259">
            <v>1</v>
          </cell>
          <cell r="O259">
            <v>1</v>
          </cell>
          <cell r="P259">
            <v>0</v>
          </cell>
          <cell r="Q259">
            <v>6122.9556664437869</v>
          </cell>
          <cell r="R259">
            <v>0</v>
          </cell>
          <cell r="S259">
            <v>3061.4778332218934</v>
          </cell>
          <cell r="T259">
            <v>3152.4839999999999</v>
          </cell>
          <cell r="U259">
            <v>3061.4778332218934</v>
          </cell>
          <cell r="X259">
            <v>0</v>
          </cell>
          <cell r="Y259">
            <v>2</v>
          </cell>
          <cell r="Z259">
            <v>1</v>
          </cell>
          <cell r="AA259">
            <v>1</v>
          </cell>
        </row>
        <row r="260">
          <cell r="A260">
            <v>8</v>
          </cell>
          <cell r="B260" t="str">
            <v>C3</v>
          </cell>
          <cell r="C260" t="str">
            <v>Carton Box</v>
          </cell>
          <cell r="D260" t="str">
            <v>P2CS</v>
          </cell>
          <cell r="E260">
            <v>540</v>
          </cell>
          <cell r="F260">
            <v>350</v>
          </cell>
          <cell r="G260">
            <v>160</v>
          </cell>
          <cell r="H260">
            <v>3705.3449999999998</v>
          </cell>
          <cell r="I260" t="str">
            <v>/pcs</v>
          </cell>
          <cell r="J260">
            <v>3587.3041786226004</v>
          </cell>
          <cell r="L260">
            <v>0</v>
          </cell>
          <cell r="M260">
            <v>2</v>
          </cell>
          <cell r="N260">
            <v>2</v>
          </cell>
          <cell r="O260">
            <v>2</v>
          </cell>
          <cell r="P260">
            <v>11116.035</v>
          </cell>
          <cell r="Q260">
            <v>7174.6083572452008</v>
          </cell>
          <cell r="R260">
            <v>7410.69</v>
          </cell>
          <cell r="S260">
            <v>7174.6083572452008</v>
          </cell>
          <cell r="T260">
            <v>7410.69</v>
          </cell>
          <cell r="U260">
            <v>7174.6083572452008</v>
          </cell>
          <cell r="X260">
            <v>0</v>
          </cell>
          <cell r="Y260">
            <v>2</v>
          </cell>
          <cell r="Z260">
            <v>2</v>
          </cell>
          <cell r="AA260">
            <v>2</v>
          </cell>
        </row>
        <row r="261">
          <cell r="A261">
            <v>9</v>
          </cell>
          <cell r="B261" t="str">
            <v>C3</v>
          </cell>
          <cell r="C261" t="str">
            <v>Carton Box</v>
          </cell>
          <cell r="D261" t="str">
            <v>T5OD</v>
          </cell>
          <cell r="E261">
            <v>920</v>
          </cell>
          <cell r="F261">
            <v>660</v>
          </cell>
          <cell r="G261">
            <v>330</v>
          </cell>
          <cell r="H261">
            <v>18150.308999999997</v>
          </cell>
          <cell r="I261" t="str">
            <v>/pcs</v>
          </cell>
          <cell r="J261">
            <v>12701.62749890152</v>
          </cell>
          <cell r="L261">
            <v>0</v>
          </cell>
          <cell r="M261">
            <v>3</v>
          </cell>
          <cell r="N261">
            <v>3</v>
          </cell>
          <cell r="O261">
            <v>1</v>
          </cell>
          <cell r="P261">
            <v>18150.308999999997</v>
          </cell>
          <cell r="Q261">
            <v>38104.882496704558</v>
          </cell>
          <cell r="R261">
            <v>18150.308999999997</v>
          </cell>
          <cell r="S261">
            <v>38104.882496704558</v>
          </cell>
          <cell r="T261">
            <v>18150.308999999997</v>
          </cell>
          <cell r="U261">
            <v>12701.62749890152</v>
          </cell>
          <cell r="X261">
            <v>0</v>
          </cell>
          <cell r="Y261">
            <v>3</v>
          </cell>
          <cell r="Z261">
            <v>3</v>
          </cell>
          <cell r="AA261">
            <v>1</v>
          </cell>
        </row>
        <row r="262">
          <cell r="A262">
            <v>10</v>
          </cell>
          <cell r="B262" t="str">
            <v>C3</v>
          </cell>
          <cell r="C262" t="str">
            <v>Carton Box</v>
          </cell>
          <cell r="D262" t="str">
            <v>Y2CD</v>
          </cell>
          <cell r="E262">
            <v>700</v>
          </cell>
          <cell r="F262">
            <v>530</v>
          </cell>
          <cell r="G262">
            <v>480</v>
          </cell>
          <cell r="H262">
            <v>12845.195999999998</v>
          </cell>
          <cell r="I262" t="str">
            <v>/pcs</v>
          </cell>
          <cell r="J262">
            <v>13940.240668067629</v>
          </cell>
          <cell r="L262">
            <v>0</v>
          </cell>
          <cell r="M262">
            <v>0</v>
          </cell>
          <cell r="N262">
            <v>0</v>
          </cell>
          <cell r="O262">
            <v>1</v>
          </cell>
          <cell r="P262">
            <v>12845.195999999998</v>
          </cell>
          <cell r="Q262">
            <v>0</v>
          </cell>
          <cell r="R262">
            <v>12845.195999999998</v>
          </cell>
          <cell r="S262">
            <v>0</v>
          </cell>
          <cell r="T262">
            <v>12845.195999999998</v>
          </cell>
          <cell r="U262">
            <v>13940.240668067629</v>
          </cell>
          <cell r="X262">
            <v>0</v>
          </cell>
          <cell r="Y262">
            <v>0</v>
          </cell>
          <cell r="Z262">
            <v>0</v>
          </cell>
          <cell r="AA262">
            <v>1</v>
          </cell>
        </row>
        <row r="263">
          <cell r="A263">
            <v>11</v>
          </cell>
          <cell r="B263" t="str">
            <v>C3</v>
          </cell>
          <cell r="C263" t="str">
            <v>Carton Box</v>
          </cell>
          <cell r="D263" t="str">
            <v>R4CD</v>
          </cell>
          <cell r="E263">
            <v>720</v>
          </cell>
          <cell r="F263">
            <v>350</v>
          </cell>
          <cell r="G263">
            <v>320</v>
          </cell>
          <cell r="H263">
            <v>9386.8739999999998</v>
          </cell>
          <cell r="I263" t="str">
            <v>/pcs</v>
          </cell>
          <cell r="J263">
            <v>8191.2059583532337</v>
          </cell>
          <cell r="L263">
            <v>0</v>
          </cell>
          <cell r="M263">
            <v>0</v>
          </cell>
          <cell r="N263">
            <v>0</v>
          </cell>
          <cell r="O263">
            <v>1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9386.8739999999998</v>
          </cell>
          <cell r="U263">
            <v>8191.2059583532337</v>
          </cell>
          <cell r="X263">
            <v>0</v>
          </cell>
          <cell r="Y263">
            <v>0</v>
          </cell>
          <cell r="Z263">
            <v>0</v>
          </cell>
          <cell r="AA263">
            <v>1</v>
          </cell>
        </row>
        <row r="264">
          <cell r="A264">
            <v>12</v>
          </cell>
          <cell r="C264" t="str">
            <v>Carton Box</v>
          </cell>
          <cell r="D264" t="str">
            <v>B5CD</v>
          </cell>
          <cell r="J264">
            <v>6614.3741209563996</v>
          </cell>
          <cell r="L264">
            <v>0</v>
          </cell>
          <cell r="M264">
            <v>1</v>
          </cell>
          <cell r="N264">
            <v>1</v>
          </cell>
          <cell r="O264">
            <v>1</v>
          </cell>
          <cell r="P264">
            <v>0</v>
          </cell>
          <cell r="Q264">
            <v>6614.3741209563996</v>
          </cell>
          <cell r="R264">
            <v>0</v>
          </cell>
          <cell r="S264">
            <v>6614.3741209563996</v>
          </cell>
          <cell r="T264">
            <v>0</v>
          </cell>
          <cell r="U264">
            <v>6614.3741209563996</v>
          </cell>
          <cell r="Y264">
            <v>1</v>
          </cell>
          <cell r="Z264">
            <v>1</v>
          </cell>
          <cell r="AA264">
            <v>1</v>
          </cell>
        </row>
        <row r="265">
          <cell r="A265">
            <v>13</v>
          </cell>
          <cell r="C265" t="str">
            <v>Carton Sheet</v>
          </cell>
          <cell r="D265" t="str">
            <v>2E</v>
          </cell>
          <cell r="J265">
            <v>1215.2431093705227</v>
          </cell>
          <cell r="L265">
            <v>0</v>
          </cell>
          <cell r="M265">
            <v>1</v>
          </cell>
          <cell r="N265">
            <v>1</v>
          </cell>
          <cell r="O265">
            <v>1</v>
          </cell>
          <cell r="P265">
            <v>0</v>
          </cell>
          <cell r="Q265">
            <v>1215.2431093705227</v>
          </cell>
          <cell r="R265">
            <v>0</v>
          </cell>
          <cell r="S265">
            <v>1215.2431093705227</v>
          </cell>
          <cell r="T265">
            <v>0</v>
          </cell>
          <cell r="U265">
            <v>1215.2431093705227</v>
          </cell>
          <cell r="Y265">
            <v>1</v>
          </cell>
          <cell r="Z265">
            <v>1</v>
          </cell>
          <cell r="AA265">
            <v>1</v>
          </cell>
        </row>
        <row r="266">
          <cell r="A266">
            <v>14</v>
          </cell>
          <cell r="C266" t="str">
            <v>Plastic Bag</v>
          </cell>
          <cell r="D266" t="str">
            <v>3A</v>
          </cell>
          <cell r="J266">
            <v>94.194545060000024</v>
          </cell>
          <cell r="L266">
            <v>0</v>
          </cell>
          <cell r="M266">
            <v>1</v>
          </cell>
          <cell r="N266">
            <v>1</v>
          </cell>
          <cell r="O266">
            <v>1</v>
          </cell>
          <cell r="P266">
            <v>0</v>
          </cell>
          <cell r="Q266">
            <v>94.194545060000024</v>
          </cell>
          <cell r="R266">
            <v>0</v>
          </cell>
          <cell r="S266">
            <v>94.194545060000024</v>
          </cell>
          <cell r="T266">
            <v>0</v>
          </cell>
          <cell r="U266">
            <v>94.194545060000024</v>
          </cell>
          <cell r="Y266">
            <v>1</v>
          </cell>
          <cell r="Z266">
            <v>1</v>
          </cell>
          <cell r="AA266">
            <v>1</v>
          </cell>
        </row>
        <row r="267">
          <cell r="A267">
            <v>15</v>
          </cell>
          <cell r="C267" t="str">
            <v>Indirect Material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4208</v>
          </cell>
          <cell r="R267">
            <v>4000.9964657560417</v>
          </cell>
          <cell r="S267">
            <v>4021.8977934855288</v>
          </cell>
          <cell r="T267">
            <v>3824.0491581196825</v>
          </cell>
          <cell r="U267">
            <v>3844.0261077100204</v>
          </cell>
        </row>
        <row r="268">
          <cell r="P268">
            <v>323411.92199999996</v>
          </cell>
          <cell r="Q268">
            <v>502675.47738795733</v>
          </cell>
          <cell r="R268">
            <v>317861.36246575607</v>
          </cell>
          <cell r="S268">
            <v>491669.03749608615</v>
          </cell>
          <cell r="T268">
            <v>337999.11615811969</v>
          </cell>
          <cell r="U268">
            <v>495592.61130443611</v>
          </cell>
        </row>
        <row r="269">
          <cell r="L269">
            <v>1</v>
          </cell>
          <cell r="M269">
            <v>1</v>
          </cell>
          <cell r="N269">
            <v>1</v>
          </cell>
          <cell r="O269">
            <v>1</v>
          </cell>
          <cell r="P269" t="e">
            <v>#N/A</v>
          </cell>
          <cell r="V269">
            <v>4</v>
          </cell>
          <cell r="X269">
            <v>1</v>
          </cell>
          <cell r="Y269">
            <v>1</v>
          </cell>
          <cell r="Z269">
            <v>1</v>
          </cell>
          <cell r="AA269">
            <v>1</v>
          </cell>
        </row>
        <row r="270">
          <cell r="A270">
            <v>1</v>
          </cell>
          <cell r="B270" t="str">
            <v>A2-1</v>
          </cell>
          <cell r="C270" t="str">
            <v>Returnable Rack 2B</v>
          </cell>
          <cell r="D270" t="str">
            <v>T2B</v>
          </cell>
          <cell r="E270">
            <v>2250</v>
          </cell>
          <cell r="F270">
            <v>1470</v>
          </cell>
          <cell r="G270">
            <v>1570</v>
          </cell>
          <cell r="H270">
            <v>254504.26799999992</v>
          </cell>
          <cell r="I270" t="str">
            <v>/pcs</v>
          </cell>
          <cell r="J270">
            <v>286965</v>
          </cell>
          <cell r="L270">
            <v>1</v>
          </cell>
          <cell r="M270">
            <v>1</v>
          </cell>
          <cell r="N270">
            <v>1</v>
          </cell>
          <cell r="O270">
            <v>1</v>
          </cell>
          <cell r="P270">
            <v>254504.26799999992</v>
          </cell>
          <cell r="Q270">
            <v>286965</v>
          </cell>
          <cell r="R270">
            <v>254504.26799999992</v>
          </cell>
          <cell r="S270">
            <v>286965</v>
          </cell>
          <cell r="T270">
            <v>254504.26799999992</v>
          </cell>
          <cell r="U270">
            <v>286965</v>
          </cell>
          <cell r="V270">
            <v>4</v>
          </cell>
          <cell r="X270">
            <v>1</v>
          </cell>
          <cell r="Y270">
            <v>1</v>
          </cell>
          <cell r="Z270">
            <v>1</v>
          </cell>
          <cell r="AA270">
            <v>1</v>
          </cell>
        </row>
        <row r="271">
          <cell r="A271">
            <v>2</v>
          </cell>
          <cell r="B271" t="str">
            <v>A2-1</v>
          </cell>
          <cell r="C271" t="str">
            <v xml:space="preserve">Wooden Inner 3/4 H </v>
          </cell>
          <cell r="D271" t="str">
            <v>A2-1</v>
          </cell>
          <cell r="H271">
            <v>474801.73200000002</v>
          </cell>
          <cell r="J271">
            <v>325000</v>
          </cell>
          <cell r="L271">
            <v>1</v>
          </cell>
          <cell r="M271">
            <v>1</v>
          </cell>
          <cell r="N271">
            <v>1</v>
          </cell>
          <cell r="O271">
            <v>1</v>
          </cell>
          <cell r="P271">
            <v>474801.73200000002</v>
          </cell>
          <cell r="Q271">
            <v>325000</v>
          </cell>
          <cell r="R271">
            <v>474801.73200000002</v>
          </cell>
          <cell r="S271">
            <v>325000</v>
          </cell>
          <cell r="T271">
            <v>474801.73200000002</v>
          </cell>
          <cell r="U271">
            <v>325000</v>
          </cell>
        </row>
        <row r="272">
          <cell r="A272">
            <v>3</v>
          </cell>
          <cell r="B272" t="str">
            <v>A2-1</v>
          </cell>
          <cell r="C272" t="str">
            <v>Carton Sheet</v>
          </cell>
          <cell r="D272" t="str">
            <v>2J</v>
          </cell>
          <cell r="E272">
            <v>1400</v>
          </cell>
          <cell r="F272">
            <v>1100</v>
          </cell>
          <cell r="J272">
            <v>6660.4670417422876</v>
          </cell>
          <cell r="L272">
            <v>4</v>
          </cell>
          <cell r="M272">
            <v>4</v>
          </cell>
          <cell r="N272">
            <v>4</v>
          </cell>
          <cell r="O272">
            <v>4</v>
          </cell>
          <cell r="Q272">
            <v>26641.86816696915</v>
          </cell>
          <cell r="S272">
            <v>26641.86816696915</v>
          </cell>
          <cell r="U272">
            <v>26641.86816696915</v>
          </cell>
          <cell r="X272">
            <v>4</v>
          </cell>
          <cell r="Y272">
            <v>4</v>
          </cell>
          <cell r="Z272">
            <v>4</v>
          </cell>
          <cell r="AA272">
            <v>4</v>
          </cell>
        </row>
        <row r="273">
          <cell r="A273">
            <v>4</v>
          </cell>
          <cell r="B273" t="str">
            <v>A2-1</v>
          </cell>
          <cell r="C273" t="str">
            <v>Wire (dia 1,6 mm)</v>
          </cell>
          <cell r="D273" t="str">
            <v>6C</v>
          </cell>
          <cell r="E273">
            <v>500</v>
          </cell>
          <cell r="H273">
            <v>111.74849999999999</v>
          </cell>
          <cell r="I273" t="str">
            <v>/pcs</v>
          </cell>
          <cell r="J273">
            <v>111.00778402903812</v>
          </cell>
          <cell r="L273">
            <v>26</v>
          </cell>
          <cell r="M273">
            <v>26</v>
          </cell>
          <cell r="N273">
            <v>26</v>
          </cell>
          <cell r="O273">
            <v>26</v>
          </cell>
          <cell r="P273">
            <v>111.74849999999999</v>
          </cell>
          <cell r="Q273">
            <v>2886.2023847549913</v>
          </cell>
          <cell r="R273">
            <v>111.74849999999999</v>
          </cell>
          <cell r="S273">
            <v>2886.2023847549913</v>
          </cell>
          <cell r="T273">
            <v>111.74849999999999</v>
          </cell>
          <cell r="U273">
            <v>2886.2023847549913</v>
          </cell>
          <cell r="V273">
            <v>104</v>
          </cell>
          <cell r="X273">
            <v>26</v>
          </cell>
          <cell r="Y273">
            <v>26</v>
          </cell>
          <cell r="Z273">
            <v>26</v>
          </cell>
          <cell r="AA273">
            <v>26</v>
          </cell>
        </row>
        <row r="274">
          <cell r="A274">
            <v>5</v>
          </cell>
          <cell r="B274" t="str">
            <v>A2-1</v>
          </cell>
          <cell r="C274" t="str">
            <v>Wire (dia 1,6 mm)</v>
          </cell>
          <cell r="D274" t="str">
            <v>6B</v>
          </cell>
          <cell r="E274">
            <v>750</v>
          </cell>
          <cell r="H274">
            <v>176.44499999999999</v>
          </cell>
          <cell r="I274" t="str">
            <v>/pcs</v>
          </cell>
          <cell r="J274">
            <v>175.2754484669023</v>
          </cell>
          <cell r="L274">
            <v>3</v>
          </cell>
          <cell r="M274">
            <v>3</v>
          </cell>
          <cell r="N274">
            <v>3</v>
          </cell>
          <cell r="O274">
            <v>3</v>
          </cell>
          <cell r="P274">
            <v>1588.0050000000001</v>
          </cell>
          <cell r="Q274">
            <v>525.82634540070694</v>
          </cell>
          <cell r="R274">
            <v>1588.0050000000001</v>
          </cell>
          <cell r="S274">
            <v>525.82634540070694</v>
          </cell>
          <cell r="T274">
            <v>1588.0050000000001</v>
          </cell>
          <cell r="U274">
            <v>525.82634540070694</v>
          </cell>
          <cell r="V274">
            <v>12</v>
          </cell>
          <cell r="X274">
            <v>3</v>
          </cell>
          <cell r="Y274">
            <v>3</v>
          </cell>
          <cell r="Z274">
            <v>3</v>
          </cell>
          <cell r="AA274">
            <v>3</v>
          </cell>
        </row>
        <row r="275">
          <cell r="A275">
            <v>6</v>
          </cell>
          <cell r="B275" t="str">
            <v>A2-1</v>
          </cell>
          <cell r="C275" t="str">
            <v>Wire (dia 1,6 mm)</v>
          </cell>
          <cell r="D275" t="str">
            <v>6A</v>
          </cell>
          <cell r="E275">
            <v>900</v>
          </cell>
          <cell r="H275">
            <v>205.85249999999999</v>
          </cell>
          <cell r="I275" t="str">
            <v>/pcs</v>
          </cell>
          <cell r="J275">
            <v>204.48802321138601</v>
          </cell>
          <cell r="L275">
            <v>1</v>
          </cell>
          <cell r="M275">
            <v>1</v>
          </cell>
          <cell r="N275">
            <v>1</v>
          </cell>
          <cell r="O275">
            <v>1</v>
          </cell>
          <cell r="P275">
            <v>205.85249999999999</v>
          </cell>
          <cell r="Q275">
            <v>204.48802321138601</v>
          </cell>
          <cell r="R275">
            <v>205.85249999999999</v>
          </cell>
          <cell r="S275">
            <v>204.48802321138601</v>
          </cell>
          <cell r="T275">
            <v>205.85249999999999</v>
          </cell>
          <cell r="U275">
            <v>204.48802321138601</v>
          </cell>
          <cell r="V275">
            <v>4</v>
          </cell>
          <cell r="X275">
            <v>1</v>
          </cell>
          <cell r="Y275">
            <v>1</v>
          </cell>
          <cell r="Z275">
            <v>1</v>
          </cell>
          <cell r="AA275">
            <v>1</v>
          </cell>
        </row>
        <row r="276">
          <cell r="A276">
            <v>7</v>
          </cell>
          <cell r="B276" t="str">
            <v>A6</v>
          </cell>
          <cell r="C276" t="str">
            <v>Wire (dia 1,6 mm)</v>
          </cell>
          <cell r="D276" t="str">
            <v>6E</v>
          </cell>
          <cell r="E276">
            <v>300</v>
          </cell>
          <cell r="H276">
            <v>176.44499999999999</v>
          </cell>
          <cell r="I276" t="str">
            <v>/pcs</v>
          </cell>
          <cell r="J276">
            <v>32.133832218932085</v>
          </cell>
          <cell r="L276">
            <v>1</v>
          </cell>
          <cell r="M276">
            <v>2</v>
          </cell>
          <cell r="N276">
            <v>2</v>
          </cell>
          <cell r="O276">
            <v>2</v>
          </cell>
          <cell r="P276">
            <v>3528.9</v>
          </cell>
          <cell r="Q276">
            <v>64.26766443786417</v>
          </cell>
          <cell r="R276">
            <v>3528.9</v>
          </cell>
          <cell r="S276">
            <v>64.26766443786417</v>
          </cell>
          <cell r="T276">
            <v>3528.9</v>
          </cell>
          <cell r="U276">
            <v>64.26766443786417</v>
          </cell>
          <cell r="V276">
            <v>7</v>
          </cell>
          <cell r="X276">
            <v>1</v>
          </cell>
          <cell r="Y276">
            <v>2</v>
          </cell>
          <cell r="Z276">
            <v>2</v>
          </cell>
          <cell r="AA276">
            <v>2</v>
          </cell>
        </row>
        <row r="277">
          <cell r="A277">
            <v>8</v>
          </cell>
          <cell r="B277" t="str">
            <v>A2-1</v>
          </cell>
          <cell r="C277" t="str">
            <v>Plastic Bag</v>
          </cell>
          <cell r="D277" t="str">
            <v>3A</v>
          </cell>
          <cell r="E277">
            <v>250</v>
          </cell>
          <cell r="F277">
            <v>200</v>
          </cell>
          <cell r="G277">
            <v>7.0000000000000007E-2</v>
          </cell>
          <cell r="I277" t="str">
            <v>/pcs</v>
          </cell>
          <cell r="J277">
            <v>94.194545060000024</v>
          </cell>
          <cell r="L277">
            <v>11</v>
          </cell>
          <cell r="M277">
            <v>11</v>
          </cell>
          <cell r="N277">
            <v>11</v>
          </cell>
          <cell r="O277">
            <v>10</v>
          </cell>
          <cell r="Q277">
            <v>1036.1399956600003</v>
          </cell>
          <cell r="S277">
            <v>1036.1399956600003</v>
          </cell>
          <cell r="U277">
            <v>941.94545060000019</v>
          </cell>
          <cell r="X277">
            <v>11</v>
          </cell>
          <cell r="Y277">
            <v>11</v>
          </cell>
          <cell r="Z277">
            <v>11</v>
          </cell>
          <cell r="AA277">
            <v>10</v>
          </cell>
        </row>
        <row r="278">
          <cell r="A278">
            <v>9</v>
          </cell>
          <cell r="B278" t="str">
            <v>A2-1</v>
          </cell>
          <cell r="C278" t="str">
            <v>Plastic Bag</v>
          </cell>
          <cell r="D278" t="str">
            <v>3B</v>
          </cell>
          <cell r="E278">
            <v>450</v>
          </cell>
          <cell r="F278">
            <v>300</v>
          </cell>
          <cell r="G278">
            <v>7.0000000000000007E-2</v>
          </cell>
          <cell r="I278" t="str">
            <v>/pcs</v>
          </cell>
          <cell r="J278">
            <v>254.32527166200001</v>
          </cell>
          <cell r="L278">
            <v>2</v>
          </cell>
          <cell r="M278">
            <v>3</v>
          </cell>
          <cell r="N278">
            <v>3</v>
          </cell>
          <cell r="O278">
            <v>3</v>
          </cell>
          <cell r="Q278">
            <v>762.97581498600005</v>
          </cell>
          <cell r="S278">
            <v>762.97581498600005</v>
          </cell>
          <cell r="U278">
            <v>762.97581498600005</v>
          </cell>
          <cell r="X278">
            <v>2</v>
          </cell>
          <cell r="Y278">
            <v>3</v>
          </cell>
          <cell r="Z278">
            <v>3</v>
          </cell>
          <cell r="AA278">
            <v>3</v>
          </cell>
        </row>
        <row r="279">
          <cell r="A279">
            <v>10</v>
          </cell>
          <cell r="B279" t="str">
            <v>A2-1</v>
          </cell>
          <cell r="C279" t="str">
            <v xml:space="preserve">Steples </v>
          </cell>
          <cell r="D279" t="str">
            <v>N13</v>
          </cell>
          <cell r="H279">
            <v>47.051999999999992</v>
          </cell>
          <cell r="I279" t="str">
            <v>/pcs</v>
          </cell>
          <cell r="J279">
            <v>46.740119591173944</v>
          </cell>
          <cell r="L279">
            <v>40</v>
          </cell>
          <cell r="M279">
            <v>40</v>
          </cell>
          <cell r="N279">
            <v>40</v>
          </cell>
          <cell r="O279">
            <v>40</v>
          </cell>
          <cell r="P279">
            <v>1882.08</v>
          </cell>
          <cell r="Q279">
            <v>1869.6047836469577</v>
          </cell>
          <cell r="R279">
            <v>1882.08</v>
          </cell>
          <cell r="S279">
            <v>1869.6047836469577</v>
          </cell>
          <cell r="T279">
            <v>1882.08</v>
          </cell>
          <cell r="U279">
            <v>1869.6047836469577</v>
          </cell>
          <cell r="V279">
            <v>160</v>
          </cell>
          <cell r="X279">
            <v>40</v>
          </cell>
          <cell r="Y279">
            <v>40</v>
          </cell>
          <cell r="Z279">
            <v>40</v>
          </cell>
          <cell r="AA279">
            <v>40</v>
          </cell>
        </row>
        <row r="280">
          <cell r="A280">
            <v>11</v>
          </cell>
          <cell r="B280" t="str">
            <v>A2-1</v>
          </cell>
          <cell r="C280" t="str">
            <v xml:space="preserve">Nailer </v>
          </cell>
          <cell r="D280" t="str">
            <v>BK50</v>
          </cell>
          <cell r="H280">
            <v>65.872799999999998</v>
          </cell>
          <cell r="I280" t="str">
            <v>/pcs</v>
          </cell>
          <cell r="J280">
            <v>65.436167427643525</v>
          </cell>
          <cell r="L280">
            <v>60</v>
          </cell>
          <cell r="M280">
            <v>60</v>
          </cell>
          <cell r="N280">
            <v>60</v>
          </cell>
          <cell r="O280">
            <v>60</v>
          </cell>
          <cell r="P280">
            <v>3952.3679999999999</v>
          </cell>
          <cell r="Q280">
            <v>3926.1700456586113</v>
          </cell>
          <cell r="R280">
            <v>3952.3679999999999</v>
          </cell>
          <cell r="S280">
            <v>3926.1700456586113</v>
          </cell>
          <cell r="T280">
            <v>3952.3679999999999</v>
          </cell>
          <cell r="U280">
            <v>3926.1700456586113</v>
          </cell>
          <cell r="V280">
            <v>240</v>
          </cell>
          <cell r="X280">
            <v>60</v>
          </cell>
          <cell r="Y280">
            <v>60</v>
          </cell>
          <cell r="Z280">
            <v>60</v>
          </cell>
          <cell r="AA280">
            <v>60</v>
          </cell>
        </row>
        <row r="281">
          <cell r="A281">
            <v>12</v>
          </cell>
          <cell r="B281" t="str">
            <v>A2-1</v>
          </cell>
          <cell r="C281" t="str">
            <v>Indirect Material</v>
          </cell>
          <cell r="J281" t="e">
            <v>#N/A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10145.303999999998</v>
          </cell>
          <cell r="Q281">
            <v>10198.303377938515</v>
          </cell>
          <cell r="R281">
            <v>10145.303999999998</v>
          </cell>
          <cell r="S281">
            <v>10198.303377938515</v>
          </cell>
          <cell r="T281">
            <v>10145.303999999998</v>
          </cell>
          <cell r="U281">
            <v>10198.303377938515</v>
          </cell>
          <cell r="V281">
            <v>0</v>
          </cell>
        </row>
        <row r="282">
          <cell r="A282">
            <v>13</v>
          </cell>
          <cell r="B282" t="str">
            <v>A2-1</v>
          </cell>
          <cell r="C282" t="str">
            <v>Karung Goni 700 Dimer</v>
          </cell>
          <cell r="D282" t="str">
            <v>7A</v>
          </cell>
          <cell r="E282">
            <v>850</v>
          </cell>
          <cell r="F282">
            <v>600</v>
          </cell>
          <cell r="H282">
            <v>1911.4874999999997</v>
          </cell>
          <cell r="I282" t="str">
            <v>/pcs</v>
          </cell>
          <cell r="J282">
            <v>1898.8173583914415</v>
          </cell>
          <cell r="L282">
            <v>2</v>
          </cell>
          <cell r="M282">
            <v>2</v>
          </cell>
          <cell r="N282">
            <v>2</v>
          </cell>
          <cell r="O282">
            <v>2</v>
          </cell>
          <cell r="P282">
            <v>13380.412499999999</v>
          </cell>
          <cell r="Q282">
            <v>3797.6347167828831</v>
          </cell>
          <cell r="R282">
            <v>13380.412499999999</v>
          </cell>
          <cell r="S282">
            <v>3797.6347167828831</v>
          </cell>
          <cell r="T282">
            <v>13380.412499999999</v>
          </cell>
          <cell r="U282">
            <v>3797.6347167828831</v>
          </cell>
          <cell r="V282">
            <v>8</v>
          </cell>
          <cell r="X282">
            <v>2</v>
          </cell>
          <cell r="Y282">
            <v>2</v>
          </cell>
          <cell r="Z282">
            <v>2</v>
          </cell>
          <cell r="AA282">
            <v>2</v>
          </cell>
        </row>
        <row r="283">
          <cell r="A283">
            <v>14</v>
          </cell>
          <cell r="B283" t="str">
            <v>A2-1</v>
          </cell>
          <cell r="C283" t="str">
            <v>Foam Urethan</v>
          </cell>
          <cell r="D283" t="str">
            <v>1H</v>
          </cell>
          <cell r="H283">
            <v>143750</v>
          </cell>
          <cell r="I283" t="str">
            <v>/set</v>
          </cell>
          <cell r="J283">
            <v>817.95209284554403</v>
          </cell>
          <cell r="L283">
            <v>0</v>
          </cell>
          <cell r="M283">
            <v>1</v>
          </cell>
          <cell r="N283">
            <v>1</v>
          </cell>
          <cell r="O283">
            <v>1</v>
          </cell>
          <cell r="P283">
            <v>0</v>
          </cell>
          <cell r="Q283">
            <v>817.95209284554403</v>
          </cell>
          <cell r="R283">
            <v>0</v>
          </cell>
          <cell r="S283">
            <v>817.95209284554403</v>
          </cell>
          <cell r="T283">
            <v>0</v>
          </cell>
          <cell r="U283">
            <v>817.95209284554403</v>
          </cell>
          <cell r="V283">
            <v>3</v>
          </cell>
          <cell r="X283">
            <v>0</v>
          </cell>
          <cell r="Y283">
            <v>1</v>
          </cell>
          <cell r="Z283">
            <v>1</v>
          </cell>
          <cell r="AA283">
            <v>1</v>
          </cell>
        </row>
        <row r="284">
          <cell r="A284">
            <v>15</v>
          </cell>
          <cell r="B284" t="str">
            <v>A2-1</v>
          </cell>
          <cell r="C284" t="str">
            <v>Antirust Oil, Nucle Oil 103 ST5</v>
          </cell>
          <cell r="D284" t="str">
            <v>ST3</v>
          </cell>
          <cell r="E284">
            <v>2250</v>
          </cell>
          <cell r="F284">
            <v>1470</v>
          </cell>
          <cell r="G284">
            <v>1570</v>
          </cell>
          <cell r="H284">
            <v>94104</v>
          </cell>
          <cell r="I284" t="str">
            <v>/liter</v>
          </cell>
          <cell r="J284">
            <v>93480.239182347897</v>
          </cell>
          <cell r="L284">
            <v>0.51927750000000006</v>
          </cell>
          <cell r="M284">
            <v>0.51927750000000006</v>
          </cell>
          <cell r="N284">
            <v>0.51927750000000006</v>
          </cell>
          <cell r="O284">
            <v>0.51927750000000006</v>
          </cell>
          <cell r="P284">
            <v>48866.089859999985</v>
          </cell>
          <cell r="Q284">
            <v>48542.184902011664</v>
          </cell>
          <cell r="R284">
            <v>48866.089859999985</v>
          </cell>
          <cell r="S284">
            <v>48542.184902011664</v>
          </cell>
          <cell r="T284">
            <v>48866.089859999985</v>
          </cell>
          <cell r="U284">
            <v>48542.184902011664</v>
          </cell>
          <cell r="V284">
            <v>2.0771100000000002</v>
          </cell>
          <cell r="X284">
            <v>0.51927749999999995</v>
          </cell>
          <cell r="Y284">
            <v>0.51927749999999995</v>
          </cell>
          <cell r="Z284">
            <v>0.51927749999999995</v>
          </cell>
          <cell r="AA284">
            <v>0.51927749999999995</v>
          </cell>
        </row>
        <row r="285">
          <cell r="A285" t="str">
            <v xml:space="preserve"> </v>
          </cell>
          <cell r="C285" t="str">
            <v>TOTAL</v>
          </cell>
          <cell r="P285">
            <v>799798.08185999992</v>
          </cell>
          <cell r="Q285">
            <v>713238.61831430439</v>
          </cell>
          <cell r="R285">
            <v>812966.76035999996</v>
          </cell>
          <cell r="S285">
            <v>713238.61831430439</v>
          </cell>
          <cell r="T285">
            <v>812966.76035999996</v>
          </cell>
          <cell r="U285">
            <v>713144.42376924423</v>
          </cell>
        </row>
        <row r="286">
          <cell r="L286">
            <v>1</v>
          </cell>
          <cell r="M286">
            <v>1</v>
          </cell>
          <cell r="N286">
            <v>1</v>
          </cell>
          <cell r="O286">
            <v>1</v>
          </cell>
          <cell r="P286" t="e">
            <v>#N/A</v>
          </cell>
          <cell r="V286">
            <v>4</v>
          </cell>
          <cell r="X286">
            <v>1</v>
          </cell>
          <cell r="Y286">
            <v>1</v>
          </cell>
          <cell r="Z286">
            <v>1</v>
          </cell>
          <cell r="AA286">
            <v>1</v>
          </cell>
        </row>
        <row r="287">
          <cell r="A287">
            <v>1</v>
          </cell>
          <cell r="B287" t="str">
            <v>A2-2</v>
          </cell>
          <cell r="C287" t="str">
            <v>Returnable Rack 2B</v>
          </cell>
          <cell r="D287" t="str">
            <v>T2B</v>
          </cell>
          <cell r="E287">
            <v>2250</v>
          </cell>
          <cell r="F287">
            <v>1470</v>
          </cell>
          <cell r="G287">
            <v>1570</v>
          </cell>
          <cell r="H287">
            <v>254504.26799999992</v>
          </cell>
          <cell r="I287" t="str">
            <v>/pcs</v>
          </cell>
          <cell r="J287">
            <v>286965</v>
          </cell>
          <cell r="L287">
            <v>1</v>
          </cell>
          <cell r="M287">
            <v>1</v>
          </cell>
          <cell r="N287">
            <v>1</v>
          </cell>
          <cell r="O287">
            <v>1</v>
          </cell>
          <cell r="P287">
            <v>254504.26799999992</v>
          </cell>
          <cell r="Q287">
            <v>286965</v>
          </cell>
          <cell r="R287">
            <v>254504.26799999992</v>
          </cell>
          <cell r="S287">
            <v>286965</v>
          </cell>
          <cell r="T287">
            <v>254504.26799999992</v>
          </cell>
          <cell r="U287">
            <v>286965</v>
          </cell>
          <cell r="V287">
            <v>4</v>
          </cell>
          <cell r="X287">
            <v>1</v>
          </cell>
          <cell r="Y287">
            <v>1</v>
          </cell>
          <cell r="Z287">
            <v>1</v>
          </cell>
          <cell r="AA287">
            <v>1</v>
          </cell>
        </row>
        <row r="288">
          <cell r="A288">
            <v>2</v>
          </cell>
          <cell r="B288" t="str">
            <v>A2-2</v>
          </cell>
          <cell r="C288" t="str">
            <v xml:space="preserve">Wooden Inner </v>
          </cell>
          <cell r="D288" t="str">
            <v>A2-2</v>
          </cell>
          <cell r="H288">
            <v>474801.73200000002</v>
          </cell>
          <cell r="J288">
            <v>325000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474801.73200000002</v>
          </cell>
          <cell r="Q288">
            <v>325000</v>
          </cell>
          <cell r="R288">
            <v>474801.73200000002</v>
          </cell>
          <cell r="S288">
            <v>325000</v>
          </cell>
          <cell r="T288">
            <v>474801.73200000002</v>
          </cell>
          <cell r="U288">
            <v>325000</v>
          </cell>
        </row>
        <row r="289">
          <cell r="A289">
            <v>3</v>
          </cell>
          <cell r="B289" t="str">
            <v>A2-2</v>
          </cell>
          <cell r="C289" t="str">
            <v>Carton Sheet</v>
          </cell>
          <cell r="D289" t="str">
            <v>2J</v>
          </cell>
          <cell r="E289">
            <v>1400</v>
          </cell>
          <cell r="F289">
            <v>1100</v>
          </cell>
          <cell r="J289">
            <v>6660.4670417422876</v>
          </cell>
          <cell r="L289">
            <v>0</v>
          </cell>
          <cell r="M289">
            <v>0</v>
          </cell>
          <cell r="N289">
            <v>0</v>
          </cell>
          <cell r="O289">
            <v>2</v>
          </cell>
          <cell r="Q289">
            <v>0</v>
          </cell>
          <cell r="S289">
            <v>0</v>
          </cell>
          <cell r="U289">
            <v>13320.934083484575</v>
          </cell>
          <cell r="X289">
            <v>0</v>
          </cell>
          <cell r="Y289">
            <v>0</v>
          </cell>
          <cell r="Z289">
            <v>0</v>
          </cell>
          <cell r="AA289">
            <v>2</v>
          </cell>
        </row>
        <row r="290">
          <cell r="A290">
            <v>4</v>
          </cell>
          <cell r="B290" t="str">
            <v>A2-2</v>
          </cell>
          <cell r="C290" t="str">
            <v>Wire (dia 1,6 mm)</v>
          </cell>
          <cell r="D290" t="str">
            <v>6C</v>
          </cell>
          <cell r="E290">
            <v>500</v>
          </cell>
          <cell r="H290">
            <v>111.74849999999999</v>
          </cell>
          <cell r="I290" t="str">
            <v>/pcs</v>
          </cell>
          <cell r="J290">
            <v>111.00778402903812</v>
          </cell>
          <cell r="L290">
            <v>11</v>
          </cell>
          <cell r="M290">
            <v>18</v>
          </cell>
          <cell r="N290">
            <v>19</v>
          </cell>
          <cell r="O290">
            <v>19</v>
          </cell>
          <cell r="P290">
            <v>1229.2334999999998</v>
          </cell>
          <cell r="Q290">
            <v>1998.1401125226862</v>
          </cell>
          <cell r="R290">
            <v>1229.2334999999998</v>
          </cell>
          <cell r="S290">
            <v>2109.1478965517244</v>
          </cell>
          <cell r="T290">
            <v>1229.2334999999998</v>
          </cell>
          <cell r="U290">
            <v>2109.1478965517244</v>
          </cell>
          <cell r="V290">
            <v>67</v>
          </cell>
          <cell r="X290">
            <v>11</v>
          </cell>
          <cell r="Y290">
            <v>18</v>
          </cell>
          <cell r="Z290">
            <v>19</v>
          </cell>
          <cell r="AA290">
            <v>19</v>
          </cell>
        </row>
        <row r="291">
          <cell r="A291">
            <v>5</v>
          </cell>
          <cell r="B291" t="str">
            <v>A2-2</v>
          </cell>
          <cell r="C291" t="str">
            <v>Wire (dia 1,6 mm)</v>
          </cell>
          <cell r="D291" t="str">
            <v>6B</v>
          </cell>
          <cell r="E291">
            <v>750</v>
          </cell>
          <cell r="H291">
            <v>176.44499999999999</v>
          </cell>
          <cell r="I291" t="str">
            <v>/pcs</v>
          </cell>
          <cell r="J291">
            <v>175.2754484669023</v>
          </cell>
          <cell r="L291">
            <v>6</v>
          </cell>
          <cell r="M291">
            <v>6</v>
          </cell>
          <cell r="N291">
            <v>6</v>
          </cell>
          <cell r="O291">
            <v>6</v>
          </cell>
          <cell r="P291">
            <v>1588.0050000000001</v>
          </cell>
          <cell r="Q291">
            <v>1051.6526908014139</v>
          </cell>
          <cell r="R291">
            <v>1588.0050000000001</v>
          </cell>
          <cell r="S291">
            <v>1051.6526908014139</v>
          </cell>
          <cell r="T291">
            <v>1588.0050000000001</v>
          </cell>
          <cell r="U291">
            <v>1051.6526908014139</v>
          </cell>
          <cell r="V291">
            <v>24</v>
          </cell>
          <cell r="X291">
            <v>6</v>
          </cell>
          <cell r="Y291">
            <v>6</v>
          </cell>
          <cell r="Z291">
            <v>6</v>
          </cell>
          <cell r="AA291">
            <v>6</v>
          </cell>
        </row>
        <row r="292">
          <cell r="A292">
            <v>6</v>
          </cell>
          <cell r="B292" t="str">
            <v>A2-2</v>
          </cell>
          <cell r="C292" t="str">
            <v>Wire (dia 1,6 mm)</v>
          </cell>
          <cell r="D292" t="str">
            <v>6A</v>
          </cell>
          <cell r="E292">
            <v>900</v>
          </cell>
          <cell r="H292">
            <v>205.85249999999999</v>
          </cell>
          <cell r="I292" t="str">
            <v>/pcs</v>
          </cell>
          <cell r="J292">
            <v>204.48802321138601</v>
          </cell>
          <cell r="L292">
            <v>1</v>
          </cell>
          <cell r="M292">
            <v>1</v>
          </cell>
          <cell r="N292">
            <v>1</v>
          </cell>
          <cell r="O292">
            <v>1</v>
          </cell>
          <cell r="P292">
            <v>205.85249999999999</v>
          </cell>
          <cell r="Q292">
            <v>204.48802321138601</v>
          </cell>
          <cell r="R292">
            <v>205.85249999999999</v>
          </cell>
          <cell r="S292">
            <v>204.48802321138601</v>
          </cell>
          <cell r="T292">
            <v>205.85249999999999</v>
          </cell>
          <cell r="U292">
            <v>204.48802321138601</v>
          </cell>
          <cell r="V292">
            <v>4</v>
          </cell>
          <cell r="X292">
            <v>1</v>
          </cell>
          <cell r="Y292">
            <v>1</v>
          </cell>
          <cell r="Z292">
            <v>1</v>
          </cell>
          <cell r="AA292">
            <v>1</v>
          </cell>
        </row>
        <row r="293">
          <cell r="A293">
            <v>7</v>
          </cell>
          <cell r="B293" t="str">
            <v>A6</v>
          </cell>
          <cell r="C293" t="str">
            <v>Wire (dia 1,6 mm)</v>
          </cell>
          <cell r="D293" t="str">
            <v>6E</v>
          </cell>
          <cell r="E293">
            <v>300</v>
          </cell>
          <cell r="H293">
            <v>176.44499999999999</v>
          </cell>
          <cell r="I293" t="str">
            <v>/pcs</v>
          </cell>
          <cell r="J293">
            <v>32.133832218932085</v>
          </cell>
          <cell r="L293">
            <v>1</v>
          </cell>
          <cell r="M293">
            <v>2</v>
          </cell>
          <cell r="N293">
            <v>2</v>
          </cell>
          <cell r="O293">
            <v>2</v>
          </cell>
          <cell r="P293">
            <v>3528.9</v>
          </cell>
          <cell r="Q293">
            <v>64.26766443786417</v>
          </cell>
          <cell r="R293">
            <v>3528.9</v>
          </cell>
          <cell r="S293">
            <v>64.26766443786417</v>
          </cell>
          <cell r="T293">
            <v>3528.9</v>
          </cell>
          <cell r="U293">
            <v>64.26766443786417</v>
          </cell>
          <cell r="V293">
            <v>7</v>
          </cell>
          <cell r="X293">
            <v>1</v>
          </cell>
          <cell r="Y293">
            <v>2</v>
          </cell>
          <cell r="Z293">
            <v>2</v>
          </cell>
          <cell r="AA293">
            <v>2</v>
          </cell>
        </row>
        <row r="294">
          <cell r="A294">
            <v>8</v>
          </cell>
          <cell r="B294" t="str">
            <v>A2-2</v>
          </cell>
          <cell r="C294" t="str">
            <v>Plastic Bag</v>
          </cell>
          <cell r="D294" t="str">
            <v>3A</v>
          </cell>
          <cell r="E294">
            <v>250</v>
          </cell>
          <cell r="F294">
            <v>200</v>
          </cell>
          <cell r="G294">
            <v>7.0000000000000007E-2</v>
          </cell>
          <cell r="I294" t="str">
            <v>/pcs</v>
          </cell>
          <cell r="J294">
            <v>94.194545060000024</v>
          </cell>
          <cell r="L294">
            <v>11</v>
          </cell>
          <cell r="M294">
            <v>11</v>
          </cell>
          <cell r="N294">
            <v>11</v>
          </cell>
          <cell r="O294">
            <v>11</v>
          </cell>
          <cell r="Q294">
            <v>1036.1399956600003</v>
          </cell>
          <cell r="S294">
            <v>1036.1399956600003</v>
          </cell>
          <cell r="U294">
            <v>1036.1399956600003</v>
          </cell>
          <cell r="X294">
            <v>11</v>
          </cell>
          <cell r="Y294">
            <v>11</v>
          </cell>
          <cell r="Z294">
            <v>11</v>
          </cell>
          <cell r="AA294">
            <v>11</v>
          </cell>
        </row>
        <row r="295">
          <cell r="A295">
            <v>9</v>
          </cell>
          <cell r="B295" t="str">
            <v>A2-2</v>
          </cell>
          <cell r="C295" t="str">
            <v>Plastic Bag</v>
          </cell>
          <cell r="D295" t="str">
            <v>3B</v>
          </cell>
          <cell r="E295">
            <v>450</v>
          </cell>
          <cell r="F295">
            <v>300</v>
          </cell>
          <cell r="G295">
            <v>7.0000000000000007E-2</v>
          </cell>
          <cell r="I295" t="str">
            <v>/pcs</v>
          </cell>
          <cell r="J295">
            <v>254.32527166200001</v>
          </cell>
          <cell r="L295">
            <v>2</v>
          </cell>
          <cell r="M295">
            <v>2</v>
          </cell>
          <cell r="N295">
            <v>2</v>
          </cell>
          <cell r="O295">
            <v>2</v>
          </cell>
          <cell r="Q295">
            <v>508.65054332400001</v>
          </cell>
          <cell r="S295">
            <v>508.65054332400001</v>
          </cell>
          <cell r="U295">
            <v>508.65054332400001</v>
          </cell>
          <cell r="X295">
            <v>2</v>
          </cell>
          <cell r="Y295">
            <v>2</v>
          </cell>
          <cell r="Z295">
            <v>2</v>
          </cell>
          <cell r="AA295">
            <v>2</v>
          </cell>
        </row>
        <row r="296">
          <cell r="A296">
            <v>10</v>
          </cell>
          <cell r="B296" t="str">
            <v>A2-2</v>
          </cell>
          <cell r="C296" t="str">
            <v>Plastic Bag</v>
          </cell>
          <cell r="D296" t="str">
            <v>3C</v>
          </cell>
          <cell r="E296">
            <v>750</v>
          </cell>
          <cell r="F296">
            <v>500</v>
          </cell>
          <cell r="G296">
            <v>7.0000000000000007E-2</v>
          </cell>
          <cell r="I296" t="str">
            <v>/pcs</v>
          </cell>
          <cell r="J296">
            <v>706.45908795000014</v>
          </cell>
          <cell r="L296">
            <v>1</v>
          </cell>
          <cell r="M296">
            <v>1</v>
          </cell>
          <cell r="N296">
            <v>1</v>
          </cell>
          <cell r="O296">
            <v>1</v>
          </cell>
          <cell r="Q296">
            <v>706.45908795000014</v>
          </cell>
          <cell r="S296">
            <v>706.45908795000014</v>
          </cell>
          <cell r="U296">
            <v>706.45908795000014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</row>
        <row r="297">
          <cell r="A297">
            <v>11</v>
          </cell>
          <cell r="B297" t="str">
            <v>A2-2</v>
          </cell>
          <cell r="C297" t="str">
            <v xml:space="preserve">Steples </v>
          </cell>
          <cell r="D297" t="str">
            <v>N13</v>
          </cell>
          <cell r="H297">
            <v>47.051999999999992</v>
          </cell>
          <cell r="I297" t="str">
            <v>/pcs</v>
          </cell>
          <cell r="J297">
            <v>46.740119591173944</v>
          </cell>
          <cell r="L297">
            <v>40</v>
          </cell>
          <cell r="M297">
            <v>40</v>
          </cell>
          <cell r="N297">
            <v>40</v>
          </cell>
          <cell r="O297">
            <v>40</v>
          </cell>
          <cell r="P297">
            <v>1882.08</v>
          </cell>
          <cell r="Q297">
            <v>1869.6047836469577</v>
          </cell>
          <cell r="R297">
            <v>1882.08</v>
          </cell>
          <cell r="S297">
            <v>1869.6047836469577</v>
          </cell>
          <cell r="T297">
            <v>1882.08</v>
          </cell>
          <cell r="U297">
            <v>1869.6047836469577</v>
          </cell>
          <cell r="V297">
            <v>160</v>
          </cell>
          <cell r="X297">
            <v>40</v>
          </cell>
          <cell r="Y297">
            <v>40</v>
          </cell>
          <cell r="Z297">
            <v>40</v>
          </cell>
          <cell r="AA297">
            <v>40</v>
          </cell>
        </row>
        <row r="298">
          <cell r="A298">
            <v>12</v>
          </cell>
          <cell r="B298" t="str">
            <v>A2-2</v>
          </cell>
          <cell r="C298" t="str">
            <v xml:space="preserve">Nailer </v>
          </cell>
          <cell r="D298" t="str">
            <v>BK50</v>
          </cell>
          <cell r="H298">
            <v>65.872799999999998</v>
          </cell>
          <cell r="I298" t="str">
            <v>/pcs</v>
          </cell>
          <cell r="J298">
            <v>65.436167427643525</v>
          </cell>
          <cell r="L298">
            <v>60</v>
          </cell>
          <cell r="M298">
            <v>60</v>
          </cell>
          <cell r="N298">
            <v>60</v>
          </cell>
          <cell r="O298">
            <v>60</v>
          </cell>
          <cell r="P298">
            <v>3952.3679999999999</v>
          </cell>
          <cell r="Q298">
            <v>3926.1700456586113</v>
          </cell>
          <cell r="R298">
            <v>3952.3679999999999</v>
          </cell>
          <cell r="S298">
            <v>3926.1700456586113</v>
          </cell>
          <cell r="T298">
            <v>3952.3679999999999</v>
          </cell>
          <cell r="U298">
            <v>3926.1700456586113</v>
          </cell>
          <cell r="V298">
            <v>240</v>
          </cell>
          <cell r="X298">
            <v>60</v>
          </cell>
          <cell r="Y298">
            <v>60</v>
          </cell>
          <cell r="Z298">
            <v>60</v>
          </cell>
          <cell r="AA298">
            <v>60</v>
          </cell>
        </row>
        <row r="299">
          <cell r="A299">
            <v>13</v>
          </cell>
          <cell r="B299" t="str">
            <v>A2-2</v>
          </cell>
          <cell r="C299" t="str">
            <v>Indirect Material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10145.303999999998</v>
          </cell>
          <cell r="Q299">
            <v>10198.303377938515</v>
          </cell>
          <cell r="R299">
            <v>10145.303999999998</v>
          </cell>
          <cell r="S299">
            <v>10198.303377938515</v>
          </cell>
          <cell r="T299">
            <v>10145.303999999998</v>
          </cell>
          <cell r="U299">
            <v>10198.303377938515</v>
          </cell>
          <cell r="V299">
            <v>0</v>
          </cell>
        </row>
        <row r="300">
          <cell r="A300">
            <v>14</v>
          </cell>
          <cell r="B300" t="str">
            <v>A2-2</v>
          </cell>
          <cell r="C300" t="str">
            <v>Foam Urethan</v>
          </cell>
          <cell r="D300" t="str">
            <v>1H</v>
          </cell>
          <cell r="E300">
            <v>2250</v>
          </cell>
          <cell r="F300">
            <v>1470</v>
          </cell>
          <cell r="G300">
            <v>1570</v>
          </cell>
          <cell r="H300">
            <v>143750</v>
          </cell>
          <cell r="I300" t="str">
            <v>/set</v>
          </cell>
          <cell r="J300">
            <v>817.95209284554403</v>
          </cell>
          <cell r="L300">
            <v>0</v>
          </cell>
          <cell r="M300">
            <v>1</v>
          </cell>
          <cell r="N300">
            <v>1</v>
          </cell>
          <cell r="O300">
            <v>1</v>
          </cell>
          <cell r="P300">
            <v>0</v>
          </cell>
          <cell r="Q300">
            <v>817.95209284554403</v>
          </cell>
          <cell r="R300">
            <v>0</v>
          </cell>
          <cell r="S300">
            <v>817.95209284554403</v>
          </cell>
          <cell r="T300">
            <v>0</v>
          </cell>
          <cell r="U300">
            <v>817.95209284554403</v>
          </cell>
          <cell r="V300">
            <v>3</v>
          </cell>
          <cell r="X300">
            <v>0</v>
          </cell>
          <cell r="Y300">
            <v>1</v>
          </cell>
          <cell r="Z300">
            <v>1</v>
          </cell>
          <cell r="AA300">
            <v>1</v>
          </cell>
        </row>
        <row r="301">
          <cell r="A301">
            <v>15</v>
          </cell>
          <cell r="B301" t="str">
            <v>A2-2</v>
          </cell>
          <cell r="C301" t="str">
            <v>Karung Goni 700 Dimer</v>
          </cell>
          <cell r="D301" t="str">
            <v>7A</v>
          </cell>
          <cell r="E301">
            <v>850</v>
          </cell>
          <cell r="F301">
            <v>600</v>
          </cell>
          <cell r="H301">
            <v>1911.4874999999997</v>
          </cell>
          <cell r="I301" t="str">
            <v>/pcs</v>
          </cell>
          <cell r="J301">
            <v>1898.8173583914415</v>
          </cell>
          <cell r="L301">
            <v>2</v>
          </cell>
          <cell r="M301">
            <v>2</v>
          </cell>
          <cell r="N301">
            <v>2</v>
          </cell>
          <cell r="O301">
            <v>2</v>
          </cell>
          <cell r="P301">
            <v>13380.412499999999</v>
          </cell>
          <cell r="Q301">
            <v>3797.6347167828831</v>
          </cell>
          <cell r="R301">
            <v>13380.412499999999</v>
          </cell>
          <cell r="S301">
            <v>3797.6347167828831</v>
          </cell>
          <cell r="T301">
            <v>13380.412499999999</v>
          </cell>
          <cell r="U301">
            <v>3797.6347167828831</v>
          </cell>
          <cell r="V301">
            <v>8</v>
          </cell>
          <cell r="X301">
            <v>2</v>
          </cell>
          <cell r="Y301">
            <v>2</v>
          </cell>
          <cell r="Z301">
            <v>2</v>
          </cell>
          <cell r="AA301">
            <v>2</v>
          </cell>
        </row>
        <row r="302">
          <cell r="A302">
            <v>16</v>
          </cell>
          <cell r="B302" t="str">
            <v>A2-2</v>
          </cell>
          <cell r="C302" t="str">
            <v>Antirust Oil, Nucle Oil 103 ST5</v>
          </cell>
          <cell r="D302" t="str">
            <v>ST3</v>
          </cell>
          <cell r="E302">
            <v>2250</v>
          </cell>
          <cell r="F302">
            <v>1470</v>
          </cell>
          <cell r="G302">
            <v>1570</v>
          </cell>
          <cell r="H302">
            <v>94104</v>
          </cell>
          <cell r="I302" t="str">
            <v>/liter</v>
          </cell>
          <cell r="J302">
            <v>93480.239182347897</v>
          </cell>
          <cell r="L302">
            <v>0.51927749999999995</v>
          </cell>
          <cell r="M302">
            <v>0.51927749999999995</v>
          </cell>
          <cell r="N302">
            <v>0.51927749999999995</v>
          </cell>
          <cell r="O302">
            <v>0.51927749999999995</v>
          </cell>
          <cell r="P302">
            <v>48866.089859999985</v>
          </cell>
          <cell r="Q302">
            <v>48542.184902011657</v>
          </cell>
          <cell r="R302">
            <v>48866.089859999985</v>
          </cell>
          <cell r="S302">
            <v>48542.184902011657</v>
          </cell>
          <cell r="T302">
            <v>48866.089859999985</v>
          </cell>
          <cell r="U302">
            <v>48542.184902011657</v>
          </cell>
          <cell r="V302">
            <v>2.0771099999999998</v>
          </cell>
          <cell r="X302">
            <v>0.51927749999999995</v>
          </cell>
          <cell r="Y302">
            <v>0.51927749999999995</v>
          </cell>
          <cell r="Z302">
            <v>0.51927749999999995</v>
          </cell>
          <cell r="AA302">
            <v>0.51927749999999995</v>
          </cell>
        </row>
        <row r="303">
          <cell r="A303" t="str">
            <v xml:space="preserve"> </v>
          </cell>
          <cell r="C303" t="str">
            <v>TOTAL</v>
          </cell>
          <cell r="P303">
            <v>800915.5668599999</v>
          </cell>
          <cell r="Q303">
            <v>686686.64803679148</v>
          </cell>
          <cell r="R303">
            <v>814084.24535999994</v>
          </cell>
          <cell r="S303">
            <v>686797.65582082048</v>
          </cell>
          <cell r="T303">
            <v>814084.24535999994</v>
          </cell>
          <cell r="U303">
            <v>700118.58990430506</v>
          </cell>
        </row>
        <row r="304"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 t="e">
            <v>#N/A</v>
          </cell>
          <cell r="V304">
            <v>4</v>
          </cell>
          <cell r="X304">
            <v>1</v>
          </cell>
          <cell r="Y304">
            <v>1</v>
          </cell>
          <cell r="Z304">
            <v>1</v>
          </cell>
          <cell r="AA304">
            <v>1</v>
          </cell>
        </row>
        <row r="305">
          <cell r="A305">
            <v>1</v>
          </cell>
          <cell r="B305" t="str">
            <v>A4-1</v>
          </cell>
          <cell r="C305" t="str">
            <v>Returnable Rack 2B</v>
          </cell>
          <cell r="D305" t="str">
            <v>T2B</v>
          </cell>
          <cell r="E305">
            <v>2250</v>
          </cell>
          <cell r="F305">
            <v>1470</v>
          </cell>
          <cell r="G305">
            <v>1460</v>
          </cell>
          <cell r="H305">
            <v>251035.35929999995</v>
          </cell>
          <cell r="I305" t="str">
            <v>/pcs</v>
          </cell>
          <cell r="J305">
            <v>286965</v>
          </cell>
          <cell r="L305">
            <v>1</v>
          </cell>
          <cell r="M305">
            <v>1</v>
          </cell>
          <cell r="N305">
            <v>1</v>
          </cell>
          <cell r="O305">
            <v>1</v>
          </cell>
          <cell r="P305">
            <v>251035.35929999995</v>
          </cell>
          <cell r="Q305">
            <v>286965</v>
          </cell>
          <cell r="R305">
            <v>251035.35929999995</v>
          </cell>
          <cell r="S305">
            <v>286965</v>
          </cell>
          <cell r="T305">
            <v>251035.35929999995</v>
          </cell>
          <cell r="U305">
            <v>286965</v>
          </cell>
          <cell r="V305">
            <v>4</v>
          </cell>
          <cell r="X305">
            <v>1</v>
          </cell>
          <cell r="Y305">
            <v>1</v>
          </cell>
          <cell r="Z305">
            <v>1</v>
          </cell>
          <cell r="AA305">
            <v>1</v>
          </cell>
        </row>
        <row r="306">
          <cell r="A306">
            <v>2</v>
          </cell>
          <cell r="B306" t="str">
            <v>A4-1</v>
          </cell>
          <cell r="C306" t="str">
            <v xml:space="preserve">Wooden Inner </v>
          </cell>
          <cell r="D306" t="str">
            <v>A4-1</v>
          </cell>
          <cell r="H306">
            <v>373579.94070000004</v>
          </cell>
          <cell r="J306">
            <v>329000</v>
          </cell>
          <cell r="L306">
            <v>1</v>
          </cell>
          <cell r="M306">
            <v>1</v>
          </cell>
          <cell r="N306">
            <v>1</v>
          </cell>
          <cell r="O306">
            <v>1</v>
          </cell>
          <cell r="P306">
            <v>373579.94070000004</v>
          </cell>
          <cell r="Q306">
            <v>329000</v>
          </cell>
          <cell r="R306">
            <v>373579.94070000004</v>
          </cell>
          <cell r="S306">
            <v>329000</v>
          </cell>
          <cell r="T306">
            <v>373579.94070000004</v>
          </cell>
          <cell r="U306">
            <v>329000</v>
          </cell>
          <cell r="V306">
            <v>4</v>
          </cell>
        </row>
        <row r="307">
          <cell r="A307">
            <v>3</v>
          </cell>
          <cell r="B307" t="str">
            <v>A4-1</v>
          </cell>
          <cell r="C307" t="str">
            <v>Carton Sheet</v>
          </cell>
          <cell r="D307" t="str">
            <v>2J</v>
          </cell>
          <cell r="E307">
            <v>1400</v>
          </cell>
          <cell r="F307">
            <v>1100</v>
          </cell>
          <cell r="J307">
            <v>6660.4670417422876</v>
          </cell>
          <cell r="L307">
            <v>2</v>
          </cell>
          <cell r="M307">
            <v>2</v>
          </cell>
          <cell r="N307">
            <v>2</v>
          </cell>
          <cell r="O307">
            <v>2</v>
          </cell>
          <cell r="Q307">
            <v>13320.934083484575</v>
          </cell>
          <cell r="S307">
            <v>13320.934083484575</v>
          </cell>
          <cell r="U307">
            <v>13320.934083484575</v>
          </cell>
          <cell r="X307">
            <v>2</v>
          </cell>
          <cell r="Y307">
            <v>2</v>
          </cell>
          <cell r="Z307">
            <v>2</v>
          </cell>
          <cell r="AA307">
            <v>2</v>
          </cell>
        </row>
        <row r="308">
          <cell r="A308">
            <v>4</v>
          </cell>
          <cell r="B308" t="str">
            <v>A4-1</v>
          </cell>
          <cell r="C308" t="str">
            <v xml:space="preserve">Steples </v>
          </cell>
          <cell r="D308" t="str">
            <v>N13</v>
          </cell>
          <cell r="H308">
            <v>47.051999999999992</v>
          </cell>
          <cell r="I308" t="str">
            <v>/pcs</v>
          </cell>
          <cell r="J308">
            <v>46.740119591173944</v>
          </cell>
          <cell r="L308">
            <v>40</v>
          </cell>
          <cell r="M308">
            <v>40</v>
          </cell>
          <cell r="N308">
            <v>40</v>
          </cell>
          <cell r="O308">
            <v>40</v>
          </cell>
          <cell r="P308">
            <v>1882.08</v>
          </cell>
          <cell r="Q308">
            <v>1869.6047836469577</v>
          </cell>
          <cell r="R308">
            <v>1882.08</v>
          </cell>
          <cell r="S308">
            <v>1869.6047836469577</v>
          </cell>
          <cell r="T308">
            <v>1882.08</v>
          </cell>
          <cell r="U308">
            <v>1869.6047836469577</v>
          </cell>
          <cell r="V308">
            <v>160</v>
          </cell>
          <cell r="X308">
            <v>40</v>
          </cell>
          <cell r="Y308">
            <v>40</v>
          </cell>
          <cell r="Z308">
            <v>40</v>
          </cell>
          <cell r="AA308">
            <v>40</v>
          </cell>
        </row>
        <row r="309">
          <cell r="A309">
            <v>5</v>
          </cell>
          <cell r="B309" t="str">
            <v>A6</v>
          </cell>
          <cell r="C309" t="str">
            <v>Wire (dia 1,6 mm)</v>
          </cell>
          <cell r="D309" t="str">
            <v>6E</v>
          </cell>
          <cell r="E309">
            <v>300</v>
          </cell>
          <cell r="H309">
            <v>176.44499999999999</v>
          </cell>
          <cell r="I309" t="str">
            <v>/pcs</v>
          </cell>
          <cell r="J309">
            <v>32.133832218932085</v>
          </cell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3528.9</v>
          </cell>
          <cell r="Q309">
            <v>32.133832218932085</v>
          </cell>
          <cell r="R309">
            <v>3528.9</v>
          </cell>
          <cell r="S309">
            <v>32.133832218932085</v>
          </cell>
          <cell r="T309">
            <v>3528.9</v>
          </cell>
          <cell r="U309">
            <v>32.133832218932085</v>
          </cell>
          <cell r="V309">
            <v>4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</row>
        <row r="310">
          <cell r="A310">
            <v>6</v>
          </cell>
          <cell r="B310" t="str">
            <v>A4-1</v>
          </cell>
          <cell r="C310" t="str">
            <v xml:space="preserve">Nailer </v>
          </cell>
          <cell r="D310" t="str">
            <v>BK50</v>
          </cell>
          <cell r="H310">
            <v>65.872799999999998</v>
          </cell>
          <cell r="I310" t="str">
            <v>/pcs</v>
          </cell>
          <cell r="J310">
            <v>65.436167427643525</v>
          </cell>
          <cell r="L310">
            <v>80</v>
          </cell>
          <cell r="M310">
            <v>80</v>
          </cell>
          <cell r="N310">
            <v>80</v>
          </cell>
          <cell r="O310">
            <v>80</v>
          </cell>
          <cell r="P310">
            <v>5269.8239999999996</v>
          </cell>
          <cell r="Q310">
            <v>5234.8933942114818</v>
          </cell>
          <cell r="R310">
            <v>5269.8239999999996</v>
          </cell>
          <cell r="S310">
            <v>5234.8933942114818</v>
          </cell>
          <cell r="T310">
            <v>5269.8239999999996</v>
          </cell>
          <cell r="U310">
            <v>5234.8933942114818</v>
          </cell>
          <cell r="V310">
            <v>320</v>
          </cell>
          <cell r="X310">
            <v>80</v>
          </cell>
          <cell r="Y310">
            <v>80</v>
          </cell>
          <cell r="Z310">
            <v>80</v>
          </cell>
          <cell r="AA310">
            <v>80</v>
          </cell>
        </row>
        <row r="311">
          <cell r="A311">
            <v>7</v>
          </cell>
          <cell r="B311" t="str">
            <v>A4-1</v>
          </cell>
          <cell r="C311" t="str">
            <v>Indirect Material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8668.2959999999985</v>
          </cell>
          <cell r="Q311">
            <v>8713.5794430379738</v>
          </cell>
          <cell r="R311">
            <v>8668.2959999999985</v>
          </cell>
          <cell r="S311">
            <v>8713.5794430379738</v>
          </cell>
          <cell r="T311">
            <v>8668.2959999999985</v>
          </cell>
          <cell r="U311">
            <v>8713.5794430379738</v>
          </cell>
          <cell r="V311">
            <v>0</v>
          </cell>
        </row>
        <row r="312">
          <cell r="A312">
            <v>8</v>
          </cell>
          <cell r="B312" t="str">
            <v>A4-1</v>
          </cell>
          <cell r="C312" t="str">
            <v>Antirust Oil, Nucle Oil 103 ST5</v>
          </cell>
          <cell r="D312" t="str">
            <v>ST3</v>
          </cell>
          <cell r="E312">
            <v>2250</v>
          </cell>
          <cell r="F312">
            <v>1470</v>
          </cell>
          <cell r="G312">
            <v>1460</v>
          </cell>
          <cell r="H312">
            <v>94104</v>
          </cell>
          <cell r="I312" t="str">
            <v>/liter</v>
          </cell>
          <cell r="J312">
            <v>93480.239182347897</v>
          </cell>
          <cell r="L312">
            <v>0.48289500000000002</v>
          </cell>
          <cell r="M312">
            <v>0.48289500000000002</v>
          </cell>
          <cell r="N312">
            <v>0.48289500000000002</v>
          </cell>
          <cell r="O312">
            <v>0.48289500000000002</v>
          </cell>
          <cell r="P312">
            <v>45442.351079999993</v>
          </cell>
          <cell r="Q312">
            <v>45141.140099959892</v>
          </cell>
          <cell r="R312">
            <v>45442.351079999993</v>
          </cell>
          <cell r="S312">
            <v>45141.140099959892</v>
          </cell>
          <cell r="T312">
            <v>45442.351079999993</v>
          </cell>
          <cell r="U312">
            <v>45141.140099959892</v>
          </cell>
          <cell r="V312">
            <v>1.9315800000000001</v>
          </cell>
          <cell r="X312">
            <v>0.48289500000000002</v>
          </cell>
          <cell r="Y312">
            <v>0.48289500000000002</v>
          </cell>
          <cell r="Z312">
            <v>0.48289500000000002</v>
          </cell>
          <cell r="AA312">
            <v>0.48289500000000002</v>
          </cell>
        </row>
        <row r="313">
          <cell r="A313" t="str">
            <v xml:space="preserve"> </v>
          </cell>
          <cell r="C313" t="str">
            <v>TOTAL</v>
          </cell>
          <cell r="P313">
            <v>689618.48508000001</v>
          </cell>
          <cell r="Q313">
            <v>690277.28563655983</v>
          </cell>
          <cell r="R313">
            <v>689406.75108000007</v>
          </cell>
          <cell r="S313">
            <v>690277.28563655983</v>
          </cell>
          <cell r="T313">
            <v>689406.75108000007</v>
          </cell>
          <cell r="U313">
            <v>690277.28563655983</v>
          </cell>
        </row>
        <row r="314">
          <cell r="L314">
            <v>1</v>
          </cell>
          <cell r="M314">
            <v>1</v>
          </cell>
          <cell r="N314">
            <v>1</v>
          </cell>
          <cell r="O314">
            <v>1</v>
          </cell>
          <cell r="P314" t="e">
            <v>#N/A</v>
          </cell>
          <cell r="V314">
            <v>4</v>
          </cell>
          <cell r="X314">
            <v>1</v>
          </cell>
          <cell r="Y314">
            <v>1</v>
          </cell>
          <cell r="Z314">
            <v>1</v>
          </cell>
          <cell r="AA314">
            <v>1</v>
          </cell>
        </row>
        <row r="315">
          <cell r="A315">
            <v>1</v>
          </cell>
          <cell r="B315" t="str">
            <v>A4-2</v>
          </cell>
          <cell r="C315" t="str">
            <v>Returnable Rack 2B</v>
          </cell>
          <cell r="D315" t="str">
            <v>T2B</v>
          </cell>
          <cell r="E315">
            <v>2250</v>
          </cell>
          <cell r="F315">
            <v>1470</v>
          </cell>
          <cell r="G315">
            <v>1460</v>
          </cell>
          <cell r="H315">
            <v>251035.35929999995</v>
          </cell>
          <cell r="I315" t="str">
            <v>/pcs</v>
          </cell>
          <cell r="J315">
            <v>286965</v>
          </cell>
          <cell r="L315">
            <v>1</v>
          </cell>
          <cell r="M315">
            <v>1</v>
          </cell>
          <cell r="N315">
            <v>1</v>
          </cell>
          <cell r="O315">
            <v>1</v>
          </cell>
          <cell r="P315">
            <v>251035.35929999995</v>
          </cell>
          <cell r="Q315">
            <v>286965</v>
          </cell>
          <cell r="R315">
            <v>251035.35929999995</v>
          </cell>
          <cell r="S315">
            <v>286965</v>
          </cell>
          <cell r="T315">
            <v>251035.35929999995</v>
          </cell>
          <cell r="U315">
            <v>286965</v>
          </cell>
          <cell r="V315">
            <v>4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</row>
        <row r="316">
          <cell r="A316">
            <v>2</v>
          </cell>
          <cell r="B316" t="str">
            <v>A4-2</v>
          </cell>
          <cell r="C316" t="str">
            <v>Wooden Inner</v>
          </cell>
          <cell r="D316" t="str">
            <v>A4-2</v>
          </cell>
          <cell r="H316">
            <v>373579.94070000004</v>
          </cell>
          <cell r="J316">
            <v>329000</v>
          </cell>
          <cell r="L316">
            <v>1</v>
          </cell>
          <cell r="M316">
            <v>1</v>
          </cell>
          <cell r="N316">
            <v>1</v>
          </cell>
          <cell r="O316">
            <v>1</v>
          </cell>
          <cell r="P316">
            <v>373579.94070000004</v>
          </cell>
          <cell r="Q316">
            <v>329000</v>
          </cell>
          <cell r="R316">
            <v>373579.94070000004</v>
          </cell>
          <cell r="S316">
            <v>329000</v>
          </cell>
          <cell r="T316">
            <v>373579.94070000004</v>
          </cell>
          <cell r="U316">
            <v>329000</v>
          </cell>
        </row>
        <row r="317">
          <cell r="A317">
            <v>3</v>
          </cell>
          <cell r="B317" t="str">
            <v>A4-2</v>
          </cell>
          <cell r="C317" t="str">
            <v>Carton Sheet</v>
          </cell>
          <cell r="D317" t="str">
            <v>2J</v>
          </cell>
          <cell r="E317">
            <v>1400</v>
          </cell>
          <cell r="F317">
            <v>1100</v>
          </cell>
          <cell r="J317">
            <v>6660.4670417422876</v>
          </cell>
          <cell r="L317">
            <v>2</v>
          </cell>
          <cell r="M317">
            <v>2</v>
          </cell>
          <cell r="N317">
            <v>2</v>
          </cell>
          <cell r="O317">
            <v>2</v>
          </cell>
          <cell r="Q317">
            <v>13320.934083484575</v>
          </cell>
          <cell r="S317">
            <v>13320.934083484575</v>
          </cell>
          <cell r="U317">
            <v>13320.934083484575</v>
          </cell>
          <cell r="X317">
            <v>2</v>
          </cell>
          <cell r="Y317">
            <v>2</v>
          </cell>
          <cell r="Z317">
            <v>2</v>
          </cell>
          <cell r="AA317">
            <v>2</v>
          </cell>
        </row>
        <row r="318">
          <cell r="A318">
            <v>4</v>
          </cell>
          <cell r="B318" t="str">
            <v>A4-2</v>
          </cell>
          <cell r="C318" t="str">
            <v xml:space="preserve">Steples </v>
          </cell>
          <cell r="D318" t="str">
            <v>N13</v>
          </cell>
          <cell r="H318">
            <v>47.051999999999992</v>
          </cell>
          <cell r="I318" t="str">
            <v>/pcs</v>
          </cell>
          <cell r="J318">
            <v>46.740119591173944</v>
          </cell>
          <cell r="L318">
            <v>40</v>
          </cell>
          <cell r="M318">
            <v>40</v>
          </cell>
          <cell r="N318">
            <v>40</v>
          </cell>
          <cell r="O318">
            <v>40</v>
          </cell>
          <cell r="P318">
            <v>1882.08</v>
          </cell>
          <cell r="Q318">
            <v>1869.6047836469577</v>
          </cell>
          <cell r="R318">
            <v>1882.08</v>
          </cell>
          <cell r="S318">
            <v>1869.6047836469577</v>
          </cell>
          <cell r="T318">
            <v>1882.08</v>
          </cell>
          <cell r="U318">
            <v>1869.6047836469577</v>
          </cell>
          <cell r="V318">
            <v>160</v>
          </cell>
          <cell r="X318">
            <v>40</v>
          </cell>
          <cell r="Y318">
            <v>40</v>
          </cell>
          <cell r="Z318">
            <v>40</v>
          </cell>
          <cell r="AA318">
            <v>40</v>
          </cell>
        </row>
        <row r="319">
          <cell r="A319">
            <v>5</v>
          </cell>
          <cell r="B319" t="str">
            <v>A6</v>
          </cell>
          <cell r="C319" t="str">
            <v>Wire (dia 1,6 mm)</v>
          </cell>
          <cell r="D319" t="str">
            <v>6E</v>
          </cell>
          <cell r="E319">
            <v>300</v>
          </cell>
          <cell r="H319">
            <v>176.44499999999999</v>
          </cell>
          <cell r="I319" t="str">
            <v>/pcs</v>
          </cell>
          <cell r="J319">
            <v>32.133832218932085</v>
          </cell>
          <cell r="L319">
            <v>1</v>
          </cell>
          <cell r="M319">
            <v>1</v>
          </cell>
          <cell r="N319">
            <v>1</v>
          </cell>
          <cell r="O319">
            <v>1</v>
          </cell>
          <cell r="P319">
            <v>3528.9</v>
          </cell>
          <cell r="Q319">
            <v>32.133832218932085</v>
          </cell>
          <cell r="R319">
            <v>3528.9</v>
          </cell>
          <cell r="S319">
            <v>32.133832218932085</v>
          </cell>
          <cell r="T319">
            <v>3528.9</v>
          </cell>
          <cell r="U319">
            <v>32.133832218932085</v>
          </cell>
          <cell r="V319">
            <v>4</v>
          </cell>
          <cell r="X319">
            <v>1</v>
          </cell>
          <cell r="Y319">
            <v>1</v>
          </cell>
          <cell r="Z319">
            <v>1</v>
          </cell>
          <cell r="AA319">
            <v>1</v>
          </cell>
        </row>
        <row r="320">
          <cell r="A320">
            <v>6</v>
          </cell>
          <cell r="B320" t="str">
            <v>A4-2</v>
          </cell>
          <cell r="C320" t="str">
            <v xml:space="preserve">Nailer </v>
          </cell>
          <cell r="D320" t="str">
            <v>BK50</v>
          </cell>
          <cell r="H320">
            <v>65.872799999999998</v>
          </cell>
          <cell r="I320" t="str">
            <v>/pcs</v>
          </cell>
          <cell r="J320">
            <v>65.436167427643525</v>
          </cell>
          <cell r="L320">
            <v>80</v>
          </cell>
          <cell r="M320">
            <v>80</v>
          </cell>
          <cell r="N320">
            <v>80</v>
          </cell>
          <cell r="O320">
            <v>80</v>
          </cell>
          <cell r="P320">
            <v>5269.8239999999996</v>
          </cell>
          <cell r="Q320">
            <v>5234.8933942114818</v>
          </cell>
          <cell r="R320">
            <v>5269.8239999999996</v>
          </cell>
          <cell r="S320">
            <v>5234.8933942114818</v>
          </cell>
          <cell r="T320">
            <v>5269.8239999999996</v>
          </cell>
          <cell r="U320">
            <v>5234.8933942114818</v>
          </cell>
          <cell r="V320">
            <v>320</v>
          </cell>
          <cell r="X320">
            <v>80</v>
          </cell>
          <cell r="Y320">
            <v>80</v>
          </cell>
          <cell r="Z320">
            <v>80</v>
          </cell>
          <cell r="AA320">
            <v>80</v>
          </cell>
        </row>
        <row r="321">
          <cell r="A321">
            <v>7</v>
          </cell>
          <cell r="B321" t="str">
            <v>A4-2</v>
          </cell>
          <cell r="C321" t="str">
            <v>Indirect Material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8668.2959999999985</v>
          </cell>
          <cell r="Q321">
            <v>8713.5794430379738</v>
          </cell>
          <cell r="R321">
            <v>8668.2959999999985</v>
          </cell>
          <cell r="S321">
            <v>8713.5794430379738</v>
          </cell>
          <cell r="T321">
            <v>8668.2959999999985</v>
          </cell>
          <cell r="U321">
            <v>8713.5794430379738</v>
          </cell>
          <cell r="V321">
            <v>0</v>
          </cell>
        </row>
        <row r="322">
          <cell r="A322">
            <v>8</v>
          </cell>
          <cell r="B322" t="str">
            <v>A4-2</v>
          </cell>
          <cell r="C322" t="str">
            <v>Antirust Oil, Nucle Oil 103 ST5</v>
          </cell>
          <cell r="D322" t="str">
            <v>ST3</v>
          </cell>
          <cell r="E322">
            <v>2250</v>
          </cell>
          <cell r="F322">
            <v>1470</v>
          </cell>
          <cell r="G322">
            <v>1460</v>
          </cell>
          <cell r="H322">
            <v>94104</v>
          </cell>
          <cell r="I322" t="str">
            <v>/liter</v>
          </cell>
          <cell r="J322">
            <v>93480.239182347897</v>
          </cell>
          <cell r="L322">
            <v>0.48289500000000002</v>
          </cell>
          <cell r="M322">
            <v>0.48289500000000002</v>
          </cell>
          <cell r="N322">
            <v>0.48289500000000002</v>
          </cell>
          <cell r="O322">
            <v>0.48289500000000002</v>
          </cell>
          <cell r="P322">
            <v>45442.351079999993</v>
          </cell>
          <cell r="Q322">
            <v>45141.140099959892</v>
          </cell>
          <cell r="R322">
            <v>45442.351079999993</v>
          </cell>
          <cell r="S322">
            <v>45141.140099959892</v>
          </cell>
          <cell r="T322">
            <v>45442.351079999993</v>
          </cell>
          <cell r="U322">
            <v>45141.140099959892</v>
          </cell>
          <cell r="V322">
            <v>1.9315800000000001</v>
          </cell>
          <cell r="X322">
            <v>0.48289500000000002</v>
          </cell>
          <cell r="Y322">
            <v>0.48289500000000002</v>
          </cell>
          <cell r="Z322">
            <v>0.48289500000000002</v>
          </cell>
          <cell r="AA322">
            <v>0.48289500000000002</v>
          </cell>
        </row>
        <row r="323">
          <cell r="A323" t="str">
            <v xml:space="preserve"> </v>
          </cell>
          <cell r="C323" t="str">
            <v>TOTAL</v>
          </cell>
          <cell r="P323">
            <v>689618.48508000001</v>
          </cell>
          <cell r="Q323">
            <v>690277.28563655983</v>
          </cell>
          <cell r="R323">
            <v>689406.75108000007</v>
          </cell>
          <cell r="S323">
            <v>690277.28563655983</v>
          </cell>
          <cell r="T323">
            <v>689406.75108000007</v>
          </cell>
          <cell r="U323">
            <v>690277.28563655983</v>
          </cell>
        </row>
        <row r="324">
          <cell r="L324">
            <v>1</v>
          </cell>
          <cell r="M324">
            <v>1</v>
          </cell>
          <cell r="N324">
            <v>1</v>
          </cell>
          <cell r="O324">
            <v>1</v>
          </cell>
          <cell r="P324" t="e">
            <v>#N/A</v>
          </cell>
          <cell r="V324">
            <v>4</v>
          </cell>
          <cell r="X324">
            <v>1</v>
          </cell>
          <cell r="Y324">
            <v>1</v>
          </cell>
          <cell r="Z324">
            <v>1</v>
          </cell>
          <cell r="AA324">
            <v>1</v>
          </cell>
        </row>
        <row r="325">
          <cell r="A325">
            <v>1</v>
          </cell>
          <cell r="B325" t="str">
            <v>A9-1</v>
          </cell>
          <cell r="C325" t="str">
            <v>Wooden Module SPECIAL</v>
          </cell>
          <cell r="D325" t="str">
            <v>A9-1</v>
          </cell>
          <cell r="E325">
            <v>4300</v>
          </cell>
          <cell r="F325">
            <v>1050</v>
          </cell>
          <cell r="G325">
            <v>600</v>
          </cell>
          <cell r="H325">
            <v>757705.4108999999</v>
          </cell>
          <cell r="I325" t="str">
            <v>/pcs</v>
          </cell>
          <cell r="J325">
            <v>757705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757705.4108999999</v>
          </cell>
          <cell r="Q325">
            <v>757705</v>
          </cell>
          <cell r="R325">
            <v>757705.4108999999</v>
          </cell>
          <cell r="S325">
            <v>757705</v>
          </cell>
          <cell r="T325">
            <v>757705.4108999999</v>
          </cell>
          <cell r="U325">
            <v>757705</v>
          </cell>
          <cell r="V325">
            <v>4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</row>
        <row r="326">
          <cell r="A326">
            <v>2</v>
          </cell>
          <cell r="B326" t="str">
            <v>A9-1</v>
          </cell>
          <cell r="C326" t="str">
            <v>Wooden Module SPECIAL INNER</v>
          </cell>
          <cell r="H326">
            <v>78643.8891</v>
          </cell>
          <cell r="J326">
            <v>75165.799439736365</v>
          </cell>
          <cell r="L326">
            <v>1</v>
          </cell>
          <cell r="M326">
            <v>1</v>
          </cell>
          <cell r="N326">
            <v>1</v>
          </cell>
          <cell r="O326">
            <v>1</v>
          </cell>
          <cell r="P326">
            <v>78643.8891</v>
          </cell>
          <cell r="Q326">
            <v>75165.799439736365</v>
          </cell>
          <cell r="R326">
            <v>78643.8891</v>
          </cell>
          <cell r="S326">
            <v>75165.799439736365</v>
          </cell>
          <cell r="T326">
            <v>78643.8891</v>
          </cell>
          <cell r="U326">
            <v>75165.799439736365</v>
          </cell>
        </row>
        <row r="327">
          <cell r="A327">
            <v>3</v>
          </cell>
          <cell r="B327" t="str">
            <v>A9-1</v>
          </cell>
          <cell r="C327" t="str">
            <v>Carton Sheet</v>
          </cell>
          <cell r="D327" t="str">
            <v>2J</v>
          </cell>
          <cell r="E327">
            <v>1400</v>
          </cell>
          <cell r="F327">
            <v>1100</v>
          </cell>
          <cell r="J327">
            <v>6660.4670417422876</v>
          </cell>
          <cell r="L327">
            <v>2</v>
          </cell>
          <cell r="M327">
            <v>2</v>
          </cell>
          <cell r="N327">
            <v>2</v>
          </cell>
          <cell r="O327">
            <v>2</v>
          </cell>
          <cell r="Q327">
            <v>13320.934083484575</v>
          </cell>
          <cell r="S327">
            <v>13320.934083484575</v>
          </cell>
          <cell r="U327">
            <v>13320.934083484575</v>
          </cell>
          <cell r="X327">
            <v>2</v>
          </cell>
          <cell r="Y327">
            <v>2</v>
          </cell>
          <cell r="Z327">
            <v>2</v>
          </cell>
          <cell r="AA327">
            <v>2</v>
          </cell>
        </row>
        <row r="328">
          <cell r="A328">
            <v>4</v>
          </cell>
          <cell r="B328" t="str">
            <v>A9-1</v>
          </cell>
          <cell r="C328" t="str">
            <v>Wire (dia 1,6 mm)</v>
          </cell>
          <cell r="D328" t="str">
            <v>6B</v>
          </cell>
          <cell r="E328">
            <v>750</v>
          </cell>
          <cell r="H328">
            <v>176.44499999999999</v>
          </cell>
          <cell r="I328" t="str">
            <v>/pcs</v>
          </cell>
          <cell r="J328">
            <v>175.2754484669023</v>
          </cell>
          <cell r="L328">
            <v>1</v>
          </cell>
          <cell r="M328">
            <v>1</v>
          </cell>
          <cell r="N328">
            <v>1</v>
          </cell>
          <cell r="O328">
            <v>1</v>
          </cell>
          <cell r="P328">
            <v>352.89</v>
          </cell>
          <cell r="Q328">
            <v>175.2754484669023</v>
          </cell>
          <cell r="R328">
            <v>352.89</v>
          </cell>
          <cell r="S328">
            <v>175.2754484669023</v>
          </cell>
          <cell r="T328">
            <v>352.89</v>
          </cell>
          <cell r="U328">
            <v>175.2754484669023</v>
          </cell>
          <cell r="V328">
            <v>4</v>
          </cell>
          <cell r="X328">
            <v>1</v>
          </cell>
          <cell r="Y328">
            <v>1</v>
          </cell>
          <cell r="Z328">
            <v>1</v>
          </cell>
          <cell r="AA328">
            <v>1</v>
          </cell>
        </row>
        <row r="329">
          <cell r="A329">
            <v>5</v>
          </cell>
          <cell r="B329" t="str">
            <v>A9-1</v>
          </cell>
          <cell r="C329" t="str">
            <v>Wire (dia 1,6 mm)</v>
          </cell>
          <cell r="D329" t="str">
            <v>6A</v>
          </cell>
          <cell r="E329">
            <v>900</v>
          </cell>
          <cell r="H329">
            <v>205.85249999999999</v>
          </cell>
          <cell r="I329" t="str">
            <v>/pcs</v>
          </cell>
          <cell r="J329">
            <v>204.48802321138601</v>
          </cell>
          <cell r="L329">
            <v>6</v>
          </cell>
          <cell r="M329">
            <v>6</v>
          </cell>
          <cell r="N329">
            <v>6</v>
          </cell>
          <cell r="O329">
            <v>6</v>
          </cell>
          <cell r="P329">
            <v>823.41</v>
          </cell>
          <cell r="Q329">
            <v>1226.928139268316</v>
          </cell>
          <cell r="R329">
            <v>823.41</v>
          </cell>
          <cell r="S329">
            <v>1226.928139268316</v>
          </cell>
          <cell r="T329">
            <v>823.41</v>
          </cell>
          <cell r="U329">
            <v>1226.928139268316</v>
          </cell>
          <cell r="V329">
            <v>24</v>
          </cell>
          <cell r="X329">
            <v>6</v>
          </cell>
          <cell r="Y329">
            <v>6</v>
          </cell>
          <cell r="Z329">
            <v>6</v>
          </cell>
          <cell r="AA329">
            <v>6</v>
          </cell>
        </row>
        <row r="330">
          <cell r="A330">
            <v>6</v>
          </cell>
          <cell r="B330" t="str">
            <v>A6</v>
          </cell>
          <cell r="C330" t="str">
            <v>Wire (dia 1,6 mm)</v>
          </cell>
          <cell r="D330" t="str">
            <v>6E</v>
          </cell>
          <cell r="E330">
            <v>300</v>
          </cell>
          <cell r="H330">
            <v>176.44499999999999</v>
          </cell>
          <cell r="I330" t="str">
            <v>/pcs</v>
          </cell>
          <cell r="J330">
            <v>32.133832218932085</v>
          </cell>
          <cell r="L330">
            <v>1</v>
          </cell>
          <cell r="M330">
            <v>1</v>
          </cell>
          <cell r="N330">
            <v>1</v>
          </cell>
          <cell r="O330">
            <v>1</v>
          </cell>
          <cell r="P330">
            <v>3528.9</v>
          </cell>
          <cell r="Q330">
            <v>32.133832218932085</v>
          </cell>
          <cell r="R330">
            <v>3528.9</v>
          </cell>
          <cell r="S330">
            <v>32.133832218932085</v>
          </cell>
          <cell r="T330">
            <v>3528.9</v>
          </cell>
          <cell r="U330">
            <v>32.133832218932085</v>
          </cell>
          <cell r="V330">
            <v>4</v>
          </cell>
          <cell r="X330">
            <v>1</v>
          </cell>
          <cell r="Y330">
            <v>1</v>
          </cell>
          <cell r="Z330">
            <v>1</v>
          </cell>
          <cell r="AA330">
            <v>1</v>
          </cell>
        </row>
        <row r="331">
          <cell r="A331">
            <v>7</v>
          </cell>
          <cell r="B331" t="str">
            <v>A9-1</v>
          </cell>
          <cell r="C331" t="str">
            <v>Wire (dia 1,6 mm)</v>
          </cell>
          <cell r="D331" t="str">
            <v>6D</v>
          </cell>
          <cell r="E331">
            <v>900</v>
          </cell>
          <cell r="H331">
            <v>341.12699999999995</v>
          </cell>
          <cell r="I331" t="str">
            <v>/pcs</v>
          </cell>
          <cell r="J331">
            <v>338.86586703601108</v>
          </cell>
          <cell r="L331">
            <v>6</v>
          </cell>
          <cell r="M331">
            <v>6</v>
          </cell>
          <cell r="N331">
            <v>6</v>
          </cell>
          <cell r="O331">
            <v>6</v>
          </cell>
          <cell r="P331">
            <v>1023.3809999999999</v>
          </cell>
          <cell r="Q331">
            <v>2033.1952022160665</v>
          </cell>
          <cell r="R331">
            <v>1023.3809999999999</v>
          </cell>
          <cell r="S331">
            <v>2033.1952022160665</v>
          </cell>
          <cell r="T331">
            <v>1023.3809999999999</v>
          </cell>
          <cell r="U331">
            <v>2033.1952022160665</v>
          </cell>
          <cell r="V331">
            <v>24</v>
          </cell>
          <cell r="X331">
            <v>6</v>
          </cell>
          <cell r="Y331">
            <v>6</v>
          </cell>
          <cell r="Z331">
            <v>6</v>
          </cell>
          <cell r="AA331">
            <v>6</v>
          </cell>
        </row>
        <row r="332">
          <cell r="A332">
            <v>8</v>
          </cell>
          <cell r="B332" t="str">
            <v>A9-1</v>
          </cell>
          <cell r="C332" t="str">
            <v xml:space="preserve">Steples </v>
          </cell>
          <cell r="D332" t="str">
            <v>N13</v>
          </cell>
          <cell r="H332">
            <v>47.051999999999992</v>
          </cell>
          <cell r="I332" t="str">
            <v>/pcs</v>
          </cell>
          <cell r="J332">
            <v>46.740119591173944</v>
          </cell>
          <cell r="L332">
            <v>60</v>
          </cell>
          <cell r="M332">
            <v>60</v>
          </cell>
          <cell r="N332">
            <v>60</v>
          </cell>
          <cell r="O332">
            <v>60</v>
          </cell>
          <cell r="P332">
            <v>2823.12</v>
          </cell>
          <cell r="Q332">
            <v>2804.4071754704364</v>
          </cell>
          <cell r="R332">
            <v>2823.12</v>
          </cell>
          <cell r="S332">
            <v>2804.4071754704364</v>
          </cell>
          <cell r="T332">
            <v>2823.12</v>
          </cell>
          <cell r="U332">
            <v>2804.4071754704364</v>
          </cell>
          <cell r="V332">
            <v>240</v>
          </cell>
          <cell r="X332">
            <v>60</v>
          </cell>
          <cell r="Y332">
            <v>60</v>
          </cell>
          <cell r="Z332">
            <v>60</v>
          </cell>
          <cell r="AA332">
            <v>60</v>
          </cell>
        </row>
        <row r="333">
          <cell r="A333">
            <v>9</v>
          </cell>
          <cell r="B333" t="str">
            <v>A9-1</v>
          </cell>
          <cell r="C333" t="str">
            <v xml:space="preserve">Nailer </v>
          </cell>
          <cell r="D333" t="str">
            <v>BK75</v>
          </cell>
          <cell r="H333">
            <v>124.6878</v>
          </cell>
          <cell r="I333" t="str">
            <v>/pcs</v>
          </cell>
          <cell r="J333">
            <v>123.86131691661096</v>
          </cell>
          <cell r="L333">
            <v>120</v>
          </cell>
          <cell r="M333">
            <v>120</v>
          </cell>
          <cell r="N333">
            <v>120</v>
          </cell>
          <cell r="O333">
            <v>120</v>
          </cell>
          <cell r="P333">
            <v>14962.536</v>
          </cell>
          <cell r="Q333">
            <v>14863.358029993315</v>
          </cell>
          <cell r="R333">
            <v>14962.536</v>
          </cell>
          <cell r="S333">
            <v>14863.358029993315</v>
          </cell>
          <cell r="T333">
            <v>14962.536</v>
          </cell>
          <cell r="U333">
            <v>14863.358029993315</v>
          </cell>
          <cell r="V333">
            <v>480</v>
          </cell>
          <cell r="X333">
            <v>120</v>
          </cell>
          <cell r="Y333">
            <v>120</v>
          </cell>
          <cell r="Z333">
            <v>120</v>
          </cell>
          <cell r="AA333">
            <v>120</v>
          </cell>
        </row>
        <row r="334">
          <cell r="A334">
            <v>10</v>
          </cell>
          <cell r="B334" t="str">
            <v>A9-1</v>
          </cell>
          <cell r="C334" t="str">
            <v>Indirect Material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15376.608</v>
          </cell>
          <cell r="Q334">
            <v>15456.935869801086</v>
          </cell>
          <cell r="R334">
            <v>15376.608</v>
          </cell>
          <cell r="S334">
            <v>15456.935869801086</v>
          </cell>
          <cell r="T334">
            <v>15376.608</v>
          </cell>
          <cell r="U334">
            <v>15456.935869801086</v>
          </cell>
          <cell r="V334">
            <v>0</v>
          </cell>
        </row>
        <row r="335">
          <cell r="A335">
            <v>11</v>
          </cell>
          <cell r="B335" t="str">
            <v>A9-1</v>
          </cell>
          <cell r="C335" t="str">
            <v>Antirust Oil, Nucle Oil 103 ST5</v>
          </cell>
          <cell r="D335" t="str">
            <v>ST3</v>
          </cell>
          <cell r="E335">
            <v>4300</v>
          </cell>
          <cell r="F335">
            <v>1050</v>
          </cell>
          <cell r="G335">
            <v>600</v>
          </cell>
          <cell r="H335">
            <v>94104</v>
          </cell>
          <cell r="I335" t="str">
            <v>/liter</v>
          </cell>
          <cell r="J335">
            <v>93480.239182347897</v>
          </cell>
          <cell r="L335">
            <v>0.27089999999999997</v>
          </cell>
          <cell r="M335">
            <v>0.27089999999999997</v>
          </cell>
          <cell r="N335">
            <v>0.27089999999999997</v>
          </cell>
          <cell r="O335">
            <v>0.27089999999999997</v>
          </cell>
          <cell r="P335">
            <v>25492.773599999993</v>
          </cell>
          <cell r="Q335">
            <v>25323.796794498045</v>
          </cell>
          <cell r="R335">
            <v>25492.773599999993</v>
          </cell>
          <cell r="S335">
            <v>25323.796794498045</v>
          </cell>
          <cell r="T335">
            <v>25492.773599999993</v>
          </cell>
          <cell r="U335">
            <v>25323.796794498045</v>
          </cell>
          <cell r="V335">
            <v>1.0835999999999999</v>
          </cell>
          <cell r="X335">
            <v>0.27089999999999997</v>
          </cell>
          <cell r="Y335">
            <v>0.27089999999999997</v>
          </cell>
          <cell r="Z335">
            <v>0.27089999999999997</v>
          </cell>
          <cell r="AA335">
            <v>0.27089999999999997</v>
          </cell>
        </row>
        <row r="336">
          <cell r="A336" t="str">
            <v xml:space="preserve"> </v>
          </cell>
          <cell r="C336" t="str">
            <v>TOTAL</v>
          </cell>
          <cell r="P336">
            <v>902191.53059999994</v>
          </cell>
          <cell r="Q336">
            <v>908107.7640151541</v>
          </cell>
          <cell r="R336">
            <v>900732.91859999998</v>
          </cell>
          <cell r="S336">
            <v>908107.7640151541</v>
          </cell>
          <cell r="T336">
            <v>900732.91859999998</v>
          </cell>
          <cell r="U336">
            <v>908107.7640151541</v>
          </cell>
        </row>
        <row r="337">
          <cell r="L337">
            <v>1</v>
          </cell>
          <cell r="M337">
            <v>1</v>
          </cell>
          <cell r="N337">
            <v>1</v>
          </cell>
          <cell r="O337">
            <v>1</v>
          </cell>
          <cell r="P337" t="e">
            <v>#N/A</v>
          </cell>
          <cell r="V337">
            <v>4</v>
          </cell>
          <cell r="X337">
            <v>1</v>
          </cell>
          <cell r="Y337">
            <v>1</v>
          </cell>
          <cell r="Z337">
            <v>1</v>
          </cell>
          <cell r="AA337">
            <v>1</v>
          </cell>
        </row>
        <row r="338">
          <cell r="A338">
            <v>1</v>
          </cell>
          <cell r="B338" t="str">
            <v>A9-2</v>
          </cell>
          <cell r="C338" t="str">
            <v>Returnable Rack 1B</v>
          </cell>
          <cell r="D338" t="str">
            <v>T1B</v>
          </cell>
          <cell r="E338">
            <v>2250</v>
          </cell>
          <cell r="F338">
            <v>1470</v>
          </cell>
          <cell r="G338">
            <v>630</v>
          </cell>
          <cell r="H338">
            <v>246984.18209999998</v>
          </cell>
          <cell r="I338" t="str">
            <v>/pcs</v>
          </cell>
          <cell r="J338">
            <v>226269</v>
          </cell>
          <cell r="L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246984.18209999998</v>
          </cell>
          <cell r="Q338">
            <v>226269</v>
          </cell>
          <cell r="R338">
            <v>246984.18209999998</v>
          </cell>
          <cell r="S338">
            <v>226269</v>
          </cell>
          <cell r="T338">
            <v>246984.18209999998</v>
          </cell>
          <cell r="U338">
            <v>226269</v>
          </cell>
          <cell r="V338">
            <v>4</v>
          </cell>
          <cell r="X338">
            <v>1</v>
          </cell>
          <cell r="Y338">
            <v>1</v>
          </cell>
          <cell r="Z338">
            <v>1</v>
          </cell>
          <cell r="AA338">
            <v>1</v>
          </cell>
        </row>
        <row r="339">
          <cell r="A339">
            <v>2</v>
          </cell>
          <cell r="B339" t="str">
            <v>A9-2</v>
          </cell>
          <cell r="C339" t="str">
            <v>Wooden Module 1/4 H INNER</v>
          </cell>
          <cell r="D339" t="str">
            <v>A9-2</v>
          </cell>
          <cell r="H339">
            <v>143547.4179</v>
          </cell>
          <cell r="J339">
            <v>136485.91057184068</v>
          </cell>
          <cell r="L339">
            <v>1</v>
          </cell>
          <cell r="M339">
            <v>1</v>
          </cell>
          <cell r="N339">
            <v>1</v>
          </cell>
          <cell r="O339">
            <v>1</v>
          </cell>
          <cell r="P339">
            <v>143547.4179</v>
          </cell>
          <cell r="Q339">
            <v>136485.91057184068</v>
          </cell>
          <cell r="R339">
            <v>143547.4179</v>
          </cell>
          <cell r="S339">
            <v>136485.91057184068</v>
          </cell>
          <cell r="T339">
            <v>143547.4179</v>
          </cell>
          <cell r="U339">
            <v>136485.91057184068</v>
          </cell>
          <cell r="X339">
            <v>1</v>
          </cell>
          <cell r="Y339">
            <v>1</v>
          </cell>
          <cell r="Z339">
            <v>1</v>
          </cell>
          <cell r="AA339">
            <v>1</v>
          </cell>
        </row>
        <row r="340">
          <cell r="A340">
            <v>3</v>
          </cell>
          <cell r="C340" t="str">
            <v>Carton Sheet</v>
          </cell>
          <cell r="D340" t="str">
            <v>2J</v>
          </cell>
          <cell r="E340">
            <v>1400</v>
          </cell>
          <cell r="F340">
            <v>1100</v>
          </cell>
          <cell r="J340">
            <v>6660.4670417422876</v>
          </cell>
          <cell r="L340">
            <v>2</v>
          </cell>
          <cell r="M340">
            <v>2</v>
          </cell>
          <cell r="N340">
            <v>2</v>
          </cell>
          <cell r="O340">
            <v>2</v>
          </cell>
          <cell r="Q340">
            <v>13320.934083484575</v>
          </cell>
          <cell r="S340">
            <v>13320.934083484575</v>
          </cell>
          <cell r="U340">
            <v>13320.934083484575</v>
          </cell>
          <cell r="X340">
            <v>2</v>
          </cell>
          <cell r="Y340">
            <v>2</v>
          </cell>
          <cell r="Z340">
            <v>2</v>
          </cell>
          <cell r="AA340">
            <v>2</v>
          </cell>
        </row>
        <row r="341">
          <cell r="A341">
            <v>4</v>
          </cell>
          <cell r="B341" t="str">
            <v>A9-2</v>
          </cell>
          <cell r="C341" t="str">
            <v>Wire (dia 1,6 mm)</v>
          </cell>
          <cell r="D341" t="str">
            <v>6C</v>
          </cell>
          <cell r="E341">
            <v>500</v>
          </cell>
          <cell r="H341">
            <v>111.74849999999999</v>
          </cell>
          <cell r="I341" t="str">
            <v>/pcs</v>
          </cell>
          <cell r="J341">
            <v>111.00778402903812</v>
          </cell>
          <cell r="L341">
            <v>1</v>
          </cell>
          <cell r="M341">
            <v>1</v>
          </cell>
          <cell r="N341">
            <v>1</v>
          </cell>
          <cell r="O341">
            <v>0</v>
          </cell>
          <cell r="P341">
            <v>111.74849999999999</v>
          </cell>
          <cell r="Q341">
            <v>111.00778402903812</v>
          </cell>
          <cell r="R341">
            <v>111.74849999999999</v>
          </cell>
          <cell r="S341">
            <v>111.00778402903812</v>
          </cell>
          <cell r="T341">
            <v>0</v>
          </cell>
          <cell r="U341">
            <v>0</v>
          </cell>
          <cell r="V341">
            <v>3</v>
          </cell>
          <cell r="X341">
            <v>1</v>
          </cell>
          <cell r="Y341">
            <v>1</v>
          </cell>
          <cell r="Z341">
            <v>1</v>
          </cell>
          <cell r="AA341">
            <v>0</v>
          </cell>
        </row>
        <row r="342">
          <cell r="A342">
            <v>5</v>
          </cell>
          <cell r="B342" t="str">
            <v>A9-2</v>
          </cell>
          <cell r="C342" t="str">
            <v>Wire (dia 1,6 mm)</v>
          </cell>
          <cell r="D342" t="str">
            <v>6B</v>
          </cell>
          <cell r="E342">
            <v>750</v>
          </cell>
          <cell r="H342">
            <v>176.44499999999999</v>
          </cell>
          <cell r="I342" t="str">
            <v>/pcs</v>
          </cell>
          <cell r="J342">
            <v>175.2754484669023</v>
          </cell>
          <cell r="L342">
            <v>3</v>
          </cell>
          <cell r="M342">
            <v>3</v>
          </cell>
          <cell r="N342">
            <v>3</v>
          </cell>
          <cell r="O342">
            <v>3</v>
          </cell>
          <cell r="P342">
            <v>529.33500000000004</v>
          </cell>
          <cell r="Q342">
            <v>525.82634540070694</v>
          </cell>
          <cell r="R342">
            <v>529.33500000000004</v>
          </cell>
          <cell r="S342">
            <v>525.82634540070694</v>
          </cell>
          <cell r="T342">
            <v>529.33500000000004</v>
          </cell>
          <cell r="U342">
            <v>525.82634540070694</v>
          </cell>
          <cell r="V342">
            <v>12</v>
          </cell>
          <cell r="X342">
            <v>3</v>
          </cell>
          <cell r="Y342">
            <v>3</v>
          </cell>
          <cell r="Z342">
            <v>3</v>
          </cell>
          <cell r="AA342">
            <v>3</v>
          </cell>
        </row>
        <row r="343">
          <cell r="A343">
            <v>6</v>
          </cell>
          <cell r="B343" t="str">
            <v>A9-2</v>
          </cell>
          <cell r="C343" t="str">
            <v>Wire (dia 1,6 mm)</v>
          </cell>
          <cell r="D343" t="str">
            <v>6A</v>
          </cell>
          <cell r="E343">
            <v>900</v>
          </cell>
          <cell r="H343">
            <v>205.85249999999999</v>
          </cell>
          <cell r="I343" t="str">
            <v>/pcs</v>
          </cell>
          <cell r="J343">
            <v>204.48802321138601</v>
          </cell>
          <cell r="L343">
            <v>8</v>
          </cell>
          <cell r="M343">
            <v>8</v>
          </cell>
          <cell r="N343">
            <v>8</v>
          </cell>
          <cell r="O343">
            <v>8</v>
          </cell>
          <cell r="P343">
            <v>2058.5250000000001</v>
          </cell>
          <cell r="Q343">
            <v>1635.9041856910881</v>
          </cell>
          <cell r="R343">
            <v>2058.5250000000001</v>
          </cell>
          <cell r="S343">
            <v>1635.9041856910881</v>
          </cell>
          <cell r="T343">
            <v>2058.5250000000001</v>
          </cell>
          <cell r="U343">
            <v>1635.9041856910881</v>
          </cell>
          <cell r="V343">
            <v>32</v>
          </cell>
          <cell r="X343">
            <v>8</v>
          </cell>
          <cell r="Y343">
            <v>8</v>
          </cell>
          <cell r="Z343">
            <v>8</v>
          </cell>
          <cell r="AA343">
            <v>8</v>
          </cell>
        </row>
        <row r="344">
          <cell r="A344">
            <v>7</v>
          </cell>
          <cell r="B344" t="str">
            <v>A9-2</v>
          </cell>
          <cell r="C344" t="str">
            <v>Wire (dia 1,6 mm)</v>
          </cell>
          <cell r="D344" t="str">
            <v>6D</v>
          </cell>
          <cell r="E344">
            <v>900</v>
          </cell>
          <cell r="H344">
            <v>341.12699999999995</v>
          </cell>
          <cell r="I344" t="str">
            <v>/pcs</v>
          </cell>
          <cell r="J344">
            <v>338.86586703601108</v>
          </cell>
          <cell r="L344">
            <v>7</v>
          </cell>
          <cell r="M344">
            <v>6</v>
          </cell>
          <cell r="N344">
            <v>6</v>
          </cell>
          <cell r="O344">
            <v>5</v>
          </cell>
          <cell r="P344">
            <v>2387.8889999999997</v>
          </cell>
          <cell r="Q344">
            <v>2033.1952022160665</v>
          </cell>
          <cell r="R344">
            <v>2387.8889999999997</v>
          </cell>
          <cell r="S344">
            <v>2033.1952022160665</v>
          </cell>
          <cell r="T344">
            <v>2387.8889999999997</v>
          </cell>
          <cell r="U344">
            <v>1694.3293351800553</v>
          </cell>
          <cell r="V344">
            <v>24</v>
          </cell>
          <cell r="X344">
            <v>7</v>
          </cell>
          <cell r="Y344">
            <v>6</v>
          </cell>
          <cell r="Z344">
            <v>6</v>
          </cell>
          <cell r="AA344">
            <v>5</v>
          </cell>
        </row>
        <row r="345">
          <cell r="A345">
            <v>8</v>
          </cell>
          <cell r="B345" t="str">
            <v>A6</v>
          </cell>
          <cell r="C345" t="str">
            <v>Wire (dia 1,6 mm)</v>
          </cell>
          <cell r="D345" t="str">
            <v>6E</v>
          </cell>
          <cell r="E345">
            <v>300</v>
          </cell>
          <cell r="H345">
            <v>176.44499999999999</v>
          </cell>
          <cell r="I345" t="str">
            <v>/pcs</v>
          </cell>
          <cell r="J345">
            <v>32.133832218932085</v>
          </cell>
          <cell r="L345">
            <v>5</v>
          </cell>
          <cell r="M345">
            <v>5</v>
          </cell>
          <cell r="N345">
            <v>5</v>
          </cell>
          <cell r="O345">
            <v>6</v>
          </cell>
          <cell r="P345">
            <v>3528.9</v>
          </cell>
          <cell r="Q345">
            <v>160.66916109466041</v>
          </cell>
          <cell r="R345">
            <v>3528.9</v>
          </cell>
          <cell r="S345">
            <v>160.66916109466041</v>
          </cell>
          <cell r="T345">
            <v>3528.9</v>
          </cell>
          <cell r="U345">
            <v>192.80299331359251</v>
          </cell>
          <cell r="V345">
            <v>21</v>
          </cell>
          <cell r="X345">
            <v>5</v>
          </cell>
          <cell r="Y345">
            <v>5</v>
          </cell>
          <cell r="Z345">
            <v>5</v>
          </cell>
          <cell r="AA345">
            <v>6</v>
          </cell>
        </row>
        <row r="346">
          <cell r="A346">
            <v>9</v>
          </cell>
          <cell r="B346" t="str">
            <v>A9-2</v>
          </cell>
          <cell r="C346" t="str">
            <v xml:space="preserve">Steples </v>
          </cell>
          <cell r="D346" t="str">
            <v>N13</v>
          </cell>
          <cell r="H346">
            <v>47.051999999999992</v>
          </cell>
          <cell r="I346" t="str">
            <v>/pcs</v>
          </cell>
          <cell r="J346">
            <v>46.740119591173944</v>
          </cell>
          <cell r="L346">
            <v>40</v>
          </cell>
          <cell r="M346">
            <v>40</v>
          </cell>
          <cell r="N346">
            <v>40</v>
          </cell>
          <cell r="O346">
            <v>40</v>
          </cell>
          <cell r="P346">
            <v>1882.08</v>
          </cell>
          <cell r="Q346">
            <v>1869.6047836469577</v>
          </cell>
          <cell r="R346">
            <v>1882.08</v>
          </cell>
          <cell r="S346">
            <v>1869.6047836469577</v>
          </cell>
          <cell r="T346">
            <v>1882.08</v>
          </cell>
          <cell r="U346">
            <v>1869.6047836469577</v>
          </cell>
          <cell r="V346">
            <v>160</v>
          </cell>
          <cell r="X346">
            <v>40</v>
          </cell>
          <cell r="Y346">
            <v>40</v>
          </cell>
          <cell r="Z346">
            <v>40</v>
          </cell>
          <cell r="AA346">
            <v>40</v>
          </cell>
        </row>
        <row r="347">
          <cell r="A347">
            <v>10</v>
          </cell>
          <cell r="B347" t="str">
            <v>A9-2</v>
          </cell>
          <cell r="C347" t="str">
            <v xml:space="preserve">Nailer </v>
          </cell>
          <cell r="D347" t="str">
            <v>BK50</v>
          </cell>
          <cell r="H347">
            <v>65.872799999999998</v>
          </cell>
          <cell r="I347" t="str">
            <v>/pcs</v>
          </cell>
          <cell r="J347">
            <v>65.436167427643525</v>
          </cell>
          <cell r="L347">
            <v>60</v>
          </cell>
          <cell r="M347">
            <v>60</v>
          </cell>
          <cell r="N347">
            <v>60</v>
          </cell>
          <cell r="O347">
            <v>60</v>
          </cell>
          <cell r="P347">
            <v>3952.3679999999999</v>
          </cell>
          <cell r="Q347">
            <v>3926.1700456586113</v>
          </cell>
          <cell r="R347">
            <v>3952.3679999999999</v>
          </cell>
          <cell r="S347">
            <v>3926.1700456586113</v>
          </cell>
          <cell r="T347">
            <v>3952.3679999999999</v>
          </cell>
          <cell r="U347">
            <v>3926.1700456586113</v>
          </cell>
          <cell r="V347">
            <v>240</v>
          </cell>
          <cell r="X347">
            <v>60</v>
          </cell>
          <cell r="Y347">
            <v>60</v>
          </cell>
          <cell r="Z347">
            <v>60</v>
          </cell>
          <cell r="AA347">
            <v>60</v>
          </cell>
        </row>
        <row r="348">
          <cell r="A348">
            <v>11</v>
          </cell>
          <cell r="B348" t="str">
            <v>A9-2</v>
          </cell>
          <cell r="C348" t="str">
            <v>Indirect Material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9794.3039999999983</v>
          </cell>
          <cell r="Q348">
            <v>9312.494222561847</v>
          </cell>
          <cell r="R348">
            <v>9794.3039999999983</v>
          </cell>
          <cell r="S348">
            <v>9312.494222561847</v>
          </cell>
          <cell r="T348">
            <v>9794.3039999999983</v>
          </cell>
          <cell r="U348">
            <v>9312.494222561847</v>
          </cell>
          <cell r="V348">
            <v>0</v>
          </cell>
        </row>
        <row r="349">
          <cell r="A349">
            <v>12</v>
          </cell>
          <cell r="B349" t="str">
            <v>A9-2</v>
          </cell>
          <cell r="C349" t="str">
            <v>Antirust Oil, Nucle Oil 103 ST5</v>
          </cell>
          <cell r="D349" t="str">
            <v>ST3</v>
          </cell>
          <cell r="E349">
            <v>2250</v>
          </cell>
          <cell r="F349">
            <v>1470</v>
          </cell>
          <cell r="G349">
            <v>630</v>
          </cell>
          <cell r="H349">
            <v>94104</v>
          </cell>
          <cell r="I349" t="str">
            <v>/liter</v>
          </cell>
          <cell r="J349">
            <v>93480.239182347897</v>
          </cell>
          <cell r="L349">
            <v>0.20837249999999999</v>
          </cell>
          <cell r="M349">
            <v>0.20837249999999999</v>
          </cell>
          <cell r="N349">
            <v>0.20837249999999999</v>
          </cell>
          <cell r="O349">
            <v>0.20837249999999999</v>
          </cell>
          <cell r="P349">
            <v>19608.685739999997</v>
          </cell>
          <cell r="Q349">
            <v>19711.122113164554</v>
          </cell>
          <cell r="R349">
            <v>19608.685739999997</v>
          </cell>
          <cell r="S349">
            <v>19711.122113164554</v>
          </cell>
          <cell r="T349">
            <v>19608.685739999997</v>
          </cell>
          <cell r="U349">
            <v>19711.122113164554</v>
          </cell>
          <cell r="V349">
            <v>0.83348999999999995</v>
          </cell>
          <cell r="X349">
            <v>0.20837249999999999</v>
          </cell>
          <cell r="Y349">
            <v>0.20837249999999999</v>
          </cell>
          <cell r="Z349">
            <v>0.20837249999999999</v>
          </cell>
          <cell r="AA349">
            <v>0.20837249999999999</v>
          </cell>
        </row>
        <row r="350">
          <cell r="A350" t="str">
            <v xml:space="preserve"> </v>
          </cell>
          <cell r="C350" t="str">
            <v>TOTAL</v>
          </cell>
          <cell r="P350">
            <v>434597.16924000002</v>
          </cell>
          <cell r="Q350">
            <v>415361.83849878877</v>
          </cell>
          <cell r="R350">
            <v>434385.43524000008</v>
          </cell>
          <cell r="S350">
            <v>415361.83849878877</v>
          </cell>
          <cell r="T350">
            <v>434273.68674000009</v>
          </cell>
          <cell r="U350">
            <v>414944.09867994266</v>
          </cell>
        </row>
        <row r="351">
          <cell r="L351">
            <v>1</v>
          </cell>
          <cell r="M351">
            <v>1</v>
          </cell>
          <cell r="N351">
            <v>1</v>
          </cell>
          <cell r="O351">
            <v>1</v>
          </cell>
          <cell r="P351" t="e">
            <v>#N/A</v>
          </cell>
          <cell r="Q351">
            <v>0</v>
          </cell>
          <cell r="R351" t="e">
            <v>#N/A</v>
          </cell>
          <cell r="S351">
            <v>0</v>
          </cell>
          <cell r="T351" t="e">
            <v>#N/A</v>
          </cell>
          <cell r="U351">
            <v>0</v>
          </cell>
          <cell r="V351">
            <v>4</v>
          </cell>
          <cell r="X351">
            <v>1</v>
          </cell>
          <cell r="Y351">
            <v>1</v>
          </cell>
          <cell r="Z351">
            <v>1</v>
          </cell>
          <cell r="AA351">
            <v>1</v>
          </cell>
        </row>
        <row r="352">
          <cell r="A352">
            <v>1</v>
          </cell>
          <cell r="B352" t="str">
            <v>B5A</v>
          </cell>
          <cell r="Q352">
            <v>0</v>
          </cell>
          <cell r="S352">
            <v>0</v>
          </cell>
          <cell r="U352">
            <v>0</v>
          </cell>
        </row>
        <row r="353">
          <cell r="A353">
            <v>2</v>
          </cell>
          <cell r="B353" t="str">
            <v>B5A</v>
          </cell>
          <cell r="C353" t="str">
            <v>Returnable Rack MTE 5</v>
          </cell>
          <cell r="D353" t="str">
            <v>MTE5</v>
          </cell>
          <cell r="E353">
            <v>2250</v>
          </cell>
          <cell r="F353">
            <v>1100</v>
          </cell>
          <cell r="G353">
            <v>1000</v>
          </cell>
          <cell r="H353">
            <v>359947.8</v>
          </cell>
          <cell r="I353" t="str">
            <v>/pcs</v>
          </cell>
          <cell r="J353">
            <v>369721</v>
          </cell>
          <cell r="L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359947.8</v>
          </cell>
          <cell r="Q353">
            <v>369721</v>
          </cell>
          <cell r="R353">
            <v>359947.8</v>
          </cell>
          <cell r="S353">
            <v>369721</v>
          </cell>
          <cell r="T353">
            <v>359947.8</v>
          </cell>
          <cell r="U353">
            <v>369721</v>
          </cell>
          <cell r="V353">
            <v>4</v>
          </cell>
          <cell r="X353">
            <v>1</v>
          </cell>
          <cell r="Y353">
            <v>1</v>
          </cell>
          <cell r="Z353">
            <v>1</v>
          </cell>
          <cell r="AA353">
            <v>1</v>
          </cell>
        </row>
        <row r="354">
          <cell r="A354">
            <v>3</v>
          </cell>
          <cell r="B354" t="str">
            <v>B5A</v>
          </cell>
          <cell r="C354" t="str">
            <v>Plastic Sheet</v>
          </cell>
          <cell r="D354" t="str">
            <v>5M</v>
          </cell>
          <cell r="H354">
            <v>9057.51</v>
          </cell>
          <cell r="J354">
            <v>9419.4545060000019</v>
          </cell>
          <cell r="L354">
            <v>2</v>
          </cell>
          <cell r="M354">
            <v>2</v>
          </cell>
          <cell r="N354">
            <v>2</v>
          </cell>
          <cell r="O354">
            <v>2</v>
          </cell>
          <cell r="P354">
            <v>18115.02</v>
          </cell>
          <cell r="Q354">
            <v>18838.909012000004</v>
          </cell>
          <cell r="R354">
            <v>18115.02</v>
          </cell>
          <cell r="S354">
            <v>18838.909012000004</v>
          </cell>
          <cell r="T354">
            <v>18115.02</v>
          </cell>
          <cell r="U354">
            <v>18838.909012000004</v>
          </cell>
          <cell r="V354">
            <v>8</v>
          </cell>
          <cell r="X354">
            <v>2</v>
          </cell>
          <cell r="Y354">
            <v>2</v>
          </cell>
          <cell r="Z354">
            <v>2</v>
          </cell>
          <cell r="AA354">
            <v>2</v>
          </cell>
        </row>
        <row r="355">
          <cell r="A355">
            <v>3</v>
          </cell>
          <cell r="B355" t="str">
            <v>B5A</v>
          </cell>
          <cell r="C355" t="str">
            <v xml:space="preserve">Steples </v>
          </cell>
          <cell r="D355" t="str">
            <v>N13</v>
          </cell>
          <cell r="H355">
            <v>47.051999999999992</v>
          </cell>
          <cell r="I355" t="str">
            <v>/pcs</v>
          </cell>
          <cell r="J355">
            <v>46.740119591173944</v>
          </cell>
          <cell r="L355">
            <v>40</v>
          </cell>
          <cell r="M355">
            <v>40</v>
          </cell>
          <cell r="N355">
            <v>40</v>
          </cell>
          <cell r="O355">
            <v>40</v>
          </cell>
          <cell r="P355">
            <v>1882.08</v>
          </cell>
          <cell r="Q355">
            <v>1869.6047836469577</v>
          </cell>
          <cell r="R355">
            <v>1882.08</v>
          </cell>
          <cell r="S355">
            <v>1869.6047836469577</v>
          </cell>
          <cell r="T355">
            <v>1882.08</v>
          </cell>
          <cell r="U355">
            <v>1869.6047836469577</v>
          </cell>
          <cell r="V355">
            <v>160</v>
          </cell>
          <cell r="X355">
            <v>40</v>
          </cell>
          <cell r="Y355">
            <v>40</v>
          </cell>
          <cell r="Z355">
            <v>40</v>
          </cell>
          <cell r="AA355">
            <v>40</v>
          </cell>
        </row>
        <row r="356">
          <cell r="A356">
            <v>4</v>
          </cell>
          <cell r="B356" t="str">
            <v>B5A</v>
          </cell>
          <cell r="C356" t="str">
            <v xml:space="preserve">Nailer </v>
          </cell>
          <cell r="D356" t="str">
            <v>BK50</v>
          </cell>
          <cell r="H356">
            <v>65.872799999999998</v>
          </cell>
          <cell r="I356" t="str">
            <v>/pcs</v>
          </cell>
          <cell r="J356">
            <v>65.436167427643525</v>
          </cell>
          <cell r="L356">
            <v>60</v>
          </cell>
          <cell r="M356">
            <v>60</v>
          </cell>
          <cell r="N356">
            <v>60</v>
          </cell>
          <cell r="O356">
            <v>60</v>
          </cell>
          <cell r="P356">
            <v>3952.3679999999999</v>
          </cell>
          <cell r="Q356">
            <v>3926.1700456586113</v>
          </cell>
          <cell r="R356">
            <v>3952.3679999999999</v>
          </cell>
          <cell r="S356">
            <v>3926.1700456586113</v>
          </cell>
          <cell r="T356">
            <v>3952.3679999999999</v>
          </cell>
          <cell r="U356">
            <v>3926.1700456586113</v>
          </cell>
          <cell r="V356">
            <v>240</v>
          </cell>
          <cell r="X356">
            <v>60</v>
          </cell>
          <cell r="Y356">
            <v>60</v>
          </cell>
          <cell r="Z356">
            <v>60</v>
          </cell>
          <cell r="AA356">
            <v>60</v>
          </cell>
        </row>
        <row r="357">
          <cell r="A357">
            <v>5</v>
          </cell>
          <cell r="B357" t="str">
            <v>B5A</v>
          </cell>
          <cell r="C357" t="str">
            <v>Indirect Material</v>
          </cell>
          <cell r="P357">
            <v>5335.2</v>
          </cell>
          <cell r="Q357">
            <v>5363.0712477396019</v>
          </cell>
          <cell r="R357">
            <v>5335.2</v>
          </cell>
          <cell r="S357">
            <v>5363.0712477396019</v>
          </cell>
          <cell r="T357">
            <v>5335.2</v>
          </cell>
          <cell r="U357">
            <v>5363.0712477396019</v>
          </cell>
          <cell r="V357">
            <v>0</v>
          </cell>
        </row>
        <row r="358">
          <cell r="A358" t="str">
            <v xml:space="preserve"> </v>
          </cell>
          <cell r="C358" t="str">
            <v>TOTAL</v>
          </cell>
          <cell r="P358">
            <v>392973.10200000007</v>
          </cell>
          <cell r="Q358">
            <v>399718.75508904515</v>
          </cell>
          <cell r="R358" t="e">
            <v>#N/A</v>
          </cell>
          <cell r="S358">
            <v>399718.75508904515</v>
          </cell>
          <cell r="T358" t="e">
            <v>#N/A</v>
          </cell>
          <cell r="U358">
            <v>399718.75508904515</v>
          </cell>
        </row>
        <row r="359">
          <cell r="L359">
            <v>1</v>
          </cell>
          <cell r="M359">
            <v>1</v>
          </cell>
          <cell r="N359">
            <v>1</v>
          </cell>
          <cell r="O359">
            <v>1</v>
          </cell>
          <cell r="P359" t="e">
            <v>#N/A</v>
          </cell>
          <cell r="Q359">
            <v>0</v>
          </cell>
          <cell r="R359" t="e">
            <v>#N/A</v>
          </cell>
          <cell r="S359">
            <v>0</v>
          </cell>
          <cell r="T359" t="e">
            <v>#N/A</v>
          </cell>
          <cell r="U359">
            <v>0</v>
          </cell>
          <cell r="V359">
            <v>4</v>
          </cell>
          <cell r="X359">
            <v>1</v>
          </cell>
          <cell r="Y359">
            <v>1</v>
          </cell>
          <cell r="Z359">
            <v>1</v>
          </cell>
          <cell r="AA359">
            <v>1</v>
          </cell>
        </row>
        <row r="360">
          <cell r="A360">
            <v>1</v>
          </cell>
          <cell r="B360" t="str">
            <v>B5B</v>
          </cell>
          <cell r="Q360">
            <v>0</v>
          </cell>
          <cell r="S360">
            <v>0</v>
          </cell>
          <cell r="U360">
            <v>0</v>
          </cell>
        </row>
        <row r="361">
          <cell r="A361">
            <v>2</v>
          </cell>
          <cell r="B361" t="str">
            <v>B5B</v>
          </cell>
          <cell r="C361" t="str">
            <v>Returnable Rack MTE 5</v>
          </cell>
          <cell r="D361" t="str">
            <v>MTE5</v>
          </cell>
          <cell r="E361">
            <v>2250</v>
          </cell>
          <cell r="F361">
            <v>1100</v>
          </cell>
          <cell r="G361">
            <v>1000</v>
          </cell>
          <cell r="H361">
            <v>359947.8</v>
          </cell>
          <cell r="I361" t="str">
            <v>/pcs</v>
          </cell>
          <cell r="J361">
            <v>369721</v>
          </cell>
          <cell r="L361">
            <v>1</v>
          </cell>
          <cell r="M361">
            <v>1</v>
          </cell>
          <cell r="N361">
            <v>1</v>
          </cell>
          <cell r="O361">
            <v>1</v>
          </cell>
          <cell r="P361">
            <v>359947.8</v>
          </cell>
          <cell r="Q361">
            <v>369721</v>
          </cell>
          <cell r="R361">
            <v>359947.8</v>
          </cell>
          <cell r="S361">
            <v>369721</v>
          </cell>
          <cell r="T361">
            <v>359947.8</v>
          </cell>
          <cell r="U361">
            <v>369721</v>
          </cell>
          <cell r="V361">
            <v>4</v>
          </cell>
          <cell r="X361">
            <v>1</v>
          </cell>
          <cell r="Y361">
            <v>1</v>
          </cell>
          <cell r="Z361">
            <v>1</v>
          </cell>
          <cell r="AA361">
            <v>1</v>
          </cell>
        </row>
        <row r="362">
          <cell r="A362">
            <v>3</v>
          </cell>
          <cell r="B362" t="str">
            <v>B5B</v>
          </cell>
          <cell r="C362" t="str">
            <v>Plastic Sheet</v>
          </cell>
          <cell r="D362" t="str">
            <v>5M</v>
          </cell>
          <cell r="H362">
            <v>9057.51</v>
          </cell>
          <cell r="J362">
            <v>9419.4545060000019</v>
          </cell>
          <cell r="L362">
            <v>2</v>
          </cell>
          <cell r="M362">
            <v>2</v>
          </cell>
          <cell r="N362">
            <v>2</v>
          </cell>
          <cell r="O362">
            <v>2</v>
          </cell>
          <cell r="P362">
            <v>18115.02</v>
          </cell>
          <cell r="Q362">
            <v>18838.909012000004</v>
          </cell>
          <cell r="R362">
            <v>18115.02</v>
          </cell>
          <cell r="S362">
            <v>18838.909012000004</v>
          </cell>
          <cell r="T362">
            <v>18115.02</v>
          </cell>
          <cell r="U362">
            <v>18838.909012000004</v>
          </cell>
          <cell r="V362">
            <v>8</v>
          </cell>
          <cell r="X362">
            <v>2</v>
          </cell>
          <cell r="Y362">
            <v>2</v>
          </cell>
          <cell r="Z362">
            <v>2</v>
          </cell>
          <cell r="AA362">
            <v>2</v>
          </cell>
        </row>
        <row r="363">
          <cell r="A363">
            <v>3</v>
          </cell>
          <cell r="B363" t="str">
            <v>B5B</v>
          </cell>
          <cell r="C363" t="str">
            <v xml:space="preserve">Steples </v>
          </cell>
          <cell r="D363" t="str">
            <v>N13</v>
          </cell>
          <cell r="H363">
            <v>47.051999999999992</v>
          </cell>
          <cell r="I363" t="str">
            <v>/pcs</v>
          </cell>
          <cell r="J363">
            <v>46.740119591173944</v>
          </cell>
          <cell r="L363">
            <v>40</v>
          </cell>
          <cell r="M363">
            <v>40</v>
          </cell>
          <cell r="N363">
            <v>40</v>
          </cell>
          <cell r="O363">
            <v>40</v>
          </cell>
          <cell r="P363">
            <v>1882.08</v>
          </cell>
          <cell r="Q363">
            <v>1869.6047836469577</v>
          </cell>
          <cell r="R363">
            <v>1882.08</v>
          </cell>
          <cell r="S363">
            <v>1869.6047836469577</v>
          </cell>
          <cell r="T363">
            <v>1882.08</v>
          </cell>
          <cell r="U363">
            <v>1869.6047836469577</v>
          </cell>
          <cell r="V363">
            <v>160</v>
          </cell>
          <cell r="X363">
            <v>40</v>
          </cell>
          <cell r="Y363">
            <v>40</v>
          </cell>
          <cell r="Z363">
            <v>40</v>
          </cell>
          <cell r="AA363">
            <v>40</v>
          </cell>
        </row>
        <row r="364">
          <cell r="A364">
            <v>4</v>
          </cell>
          <cell r="B364" t="str">
            <v>B5B</v>
          </cell>
          <cell r="C364" t="str">
            <v xml:space="preserve">Nailer </v>
          </cell>
          <cell r="D364" t="str">
            <v>BK50</v>
          </cell>
          <cell r="H364">
            <v>65.872799999999998</v>
          </cell>
          <cell r="I364" t="str">
            <v>/pcs</v>
          </cell>
          <cell r="J364">
            <v>65.436167427643525</v>
          </cell>
          <cell r="L364">
            <v>60</v>
          </cell>
          <cell r="M364">
            <v>60</v>
          </cell>
          <cell r="N364">
            <v>60</v>
          </cell>
          <cell r="O364">
            <v>60</v>
          </cell>
          <cell r="P364">
            <v>3952.3679999999999</v>
          </cell>
          <cell r="Q364">
            <v>3926.1700456586113</v>
          </cell>
          <cell r="R364">
            <v>3952.3679999999999</v>
          </cell>
          <cell r="S364">
            <v>3926.1700456586113</v>
          </cell>
          <cell r="T364">
            <v>3952.3679999999999</v>
          </cell>
          <cell r="U364">
            <v>3926.1700456586113</v>
          </cell>
          <cell r="V364">
            <v>240</v>
          </cell>
          <cell r="X364">
            <v>60</v>
          </cell>
          <cell r="Y364">
            <v>60</v>
          </cell>
          <cell r="Z364">
            <v>60</v>
          </cell>
          <cell r="AA364">
            <v>60</v>
          </cell>
        </row>
        <row r="365">
          <cell r="A365">
            <v>5</v>
          </cell>
          <cell r="B365" t="str">
            <v>B5B</v>
          </cell>
          <cell r="C365" t="str">
            <v>Indirect Material</v>
          </cell>
          <cell r="P365">
            <v>5335.2</v>
          </cell>
          <cell r="Q365">
            <v>5363.0712477396019</v>
          </cell>
          <cell r="R365">
            <v>5335.2</v>
          </cell>
          <cell r="S365">
            <v>5363.0712477396019</v>
          </cell>
          <cell r="T365">
            <v>5335.2</v>
          </cell>
          <cell r="U365">
            <v>5363.0712477396019</v>
          </cell>
          <cell r="V365">
            <v>0</v>
          </cell>
        </row>
        <row r="366">
          <cell r="A366" t="str">
            <v xml:space="preserve"> </v>
          </cell>
          <cell r="C366" t="str">
            <v>TOTAL</v>
          </cell>
          <cell r="P366">
            <v>392973.10200000007</v>
          </cell>
          <cell r="Q366">
            <v>399718.75508904515</v>
          </cell>
          <cell r="R366" t="e">
            <v>#N/A</v>
          </cell>
          <cell r="S366">
            <v>399718.75508904515</v>
          </cell>
          <cell r="T366" t="e">
            <v>#N/A</v>
          </cell>
          <cell r="U366">
            <v>399718.75508904515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ｶﾞｽｹｯﾄｵｰﾀﾞｰ書"/>
      <sheetName val="各種設定"/>
    </sheetNames>
    <definedNames>
      <definedName name="Record1"/>
    </defined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RLBAR"/>
      <sheetName val="parameter"/>
      <sheetName val="prop"/>
      <sheetName val="paramètres"/>
      <sheetName val="RATE"/>
      <sheetName val="F4301"/>
      <sheetName val="L.C.P."/>
      <sheetName val="Idx"/>
      <sheetName val="Meeting schedule"/>
      <sheetName val="Forecast #1"/>
    </sheetNames>
    <definedNames>
      <definedName name="SetCol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メニュー"/>
      <sheetName val="PH0407IMV"/>
      <sheetName val="SOLUNA0411"/>
      <sheetName val="COROLLA0411"/>
      <sheetName val="WISH0411"/>
      <sheetName val="CAMRY0411"/>
      <sheetName val="IMV0411"/>
      <sheetName val="12 STM H"/>
      <sheetName val="12 TMT HEADDER"/>
      <sheetName val="STM0411"/>
      <sheetName val="IMV0412"/>
      <sheetName val="STM0412"/>
      <sheetName val="SOLUNA0412"/>
      <sheetName val="COROLLA0412"/>
      <sheetName val="WISH0412"/>
      <sheetName val="CAMRY0412"/>
      <sheetName val="各種設定"/>
      <sheetName val="Module1"/>
      <sheetName val="Dialog1"/>
      <sheetName val="IMV0410"/>
      <sheetName val="STM0410"/>
      <sheetName val="WISH0410"/>
      <sheetName val="CAMRY0410"/>
      <sheetName val="SOLUNA0410"/>
      <sheetName val="COROLLA0410"/>
      <sheetName val="STM0501"/>
      <sheetName val="SOLUNA0501"/>
      <sheetName val="COROLLA0501"/>
      <sheetName val="WISH0501"/>
      <sheetName val="CAMRY0501"/>
      <sheetName val="PHC0501"/>
      <sheetName val="PHIMV"/>
      <sheetName val="STM0502"/>
      <sheetName val="SOLUNA0502"/>
      <sheetName val="COROLLA0502"/>
      <sheetName val="WISH0502"/>
      <sheetName val="CAMRY0502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ｬｰｴﾀｫeｴ｣"/>
      <sheetName val="ｬｰｴﾀｫeｴ_"/>
      <sheetName val="_____e__"/>
      <sheetName val="sum_gtm"/>
      <sheetName val="part"/>
      <sheetName val="ﾊﾟｲﾌﾟ"/>
      <sheetName val="他材料費"/>
      <sheetName val="冷延鋼板"/>
      <sheetName val="熱延鋼板"/>
      <sheetName val="316｢ﾜ･ﾍｷﾇｶO(991027)｡ﾐ･_･N"/>
      <sheetName val="27850"/>
      <sheetName val="IMV"/>
      <sheetName val="日付"/>
      <sheetName val="parameter"/>
      <sheetName val="積み上げ表"/>
      <sheetName val="ｺｰﾄﾞ"/>
      <sheetName val="汎用設備調達日程表"/>
      <sheetName val="HONDA"/>
      <sheetName val="List"/>
      <sheetName val="____"/>
      <sheetName val="OPEX"/>
      <sheetName val="NON PROD TARGET"/>
      <sheetName val="159年計売上台数2対見込"/>
      <sheetName val="TAM"/>
      <sheetName val="ｽｸﾗｯﾌﾟ@"/>
      <sheetName val="列数"/>
      <sheetName val="ｴｷｽﾄﾗ"/>
      <sheetName val="行数"/>
      <sheetName val="ﾍﾞｰｽ"/>
      <sheetName val="損益検討書"/>
      <sheetName val="393.N"/>
      <sheetName val="Sheet1"/>
      <sheetName val="Ｘ５８５－１Ｓ (2)"/>
      <sheetName val="114W2次設変部品確認（組立） (3)"/>
      <sheetName val="_bulk NEW REVISI"/>
      <sheetName val="フレーム構成"/>
      <sheetName val="supplier list"/>
      <sheetName val="Protected Lists"/>
      <sheetName val="MASTER"/>
      <sheetName val="Part No."/>
      <sheetName val="各種設定"/>
      <sheetName val="処理機能記述"/>
      <sheetName val=""/>
      <sheetName val="Report"/>
      <sheetName val="retail sales by model"/>
      <sheetName val="ﾒｰｶｰ"/>
      <sheetName val="ROYALTY(RUNG)"/>
      <sheetName val="Report SAP"/>
      <sheetName val="Mei_05"/>
      <sheetName val="ECI ChekSHeet"/>
      <sheetName val="Part List Compare Scan _ Plan"/>
      <sheetName val="Supp.List"/>
      <sheetName val="Calendar 2006"/>
      <sheetName val=" bulk NEW REVISI"/>
      <sheetName val="4p"/>
      <sheetName val="Sheet3"/>
      <sheetName val="売上高表(半期別)"/>
      <sheetName val="ﾃｨｰﾁﾝｸﾞ"/>
      <sheetName val="EGCOST FOR S-91 SERIES"/>
      <sheetName val="T-VAN-DM"/>
      <sheetName val="Estimate"/>
      <sheetName val="NON_PROD_TARGET"/>
      <sheetName val="393_N"/>
      <sheetName val="Ｘ５８５－１Ｓ_(2)"/>
      <sheetName val="114W2次設変部品確認（組立）_(3)"/>
      <sheetName val="_bulk_NEW_REVISI"/>
      <sheetName val="Report_SAP"/>
      <sheetName val="D02A"/>
      <sheetName val="概総括1"/>
      <sheetName val="引当型式確認画面"/>
      <sheetName val="Recovered_Sheet59"/>
      <sheetName val="Recovered_Sheet13"/>
      <sheetName val="Recovered_Sheet15"/>
      <sheetName val="開発目標値"/>
      <sheetName val="D21Aｶｰｺﾞ_材料ﾃﾞｰﾀ"/>
      <sheetName val="data editing"/>
      <sheetName val="メイン画面 _x0015_ Op"/>
      <sheetName val="EGCOST FOR S_91 SERIES"/>
      <sheetName val="ｽｸﾗｯﾌﾟ"/>
      <sheetName val="ﾒｯｷｴｷｽﾄﾗ"/>
      <sheetName val="加工費"/>
      <sheetName val="ｺｲﾙ巾ｴｷｽﾄﾗ"/>
      <sheetName val="新旧読替表"/>
      <sheetName val="板厚ｴｷｽﾄﾗ"/>
      <sheetName val="特殊素材"/>
      <sheetName val="板厚-ｺｲﾙ巾"/>
      <sheetName val="鋼板建値"/>
      <sheetName val="ﾋﾟﾎﾞｯﾄ"/>
      <sheetName val="NON_PROD_TARGET1"/>
      <sheetName val="Ｘ５８５－１Ｓ_(2)1"/>
      <sheetName val="_bulk_NEW_REVISI1"/>
      <sheetName val="393_N1"/>
      <sheetName val="Report_SAP1"/>
      <sheetName val="114W2次設変部品確認（組立）_(3)1"/>
      <sheetName val="ECI_ChekSHeet"/>
      <sheetName val="Part_List_Compare_Scan___Plan"/>
      <sheetName val="Supp_List"/>
      <sheetName val="Calendar_2006"/>
      <sheetName val="_bulk_NEW_REVISI2"/>
      <sheetName val="supplier_list"/>
      <sheetName val="retail_sales_by_model"/>
      <sheetName val="EGCOST_FOR_S-91_SERIES"/>
      <sheetName val="data_editing"/>
      <sheetName val="NON_PROD_TARGET2"/>
      <sheetName val="Ｘ５８５－１Ｓ_(2)2"/>
      <sheetName val="_bulk_NEW_REVISI3"/>
      <sheetName val="393_N2"/>
      <sheetName val="Report_SAP2"/>
      <sheetName val="114W2次設変部品確認（組立）_(3)2"/>
      <sheetName val="ECI_ChekSHeet1"/>
      <sheetName val="Part_List_Compare_Scan___Plan1"/>
      <sheetName val="Supp_List1"/>
      <sheetName val="Calendar_20061"/>
      <sheetName val="_bulk_NEW_REVISI4"/>
      <sheetName val="supplier_list1"/>
      <sheetName val="retail_sales_by_model1"/>
      <sheetName val="EGCOST_FOR_S-91_SERIES1"/>
      <sheetName val="data_editing1"/>
      <sheetName val="為替前提"/>
      <sheetName val="NON_PROD_TARGET3"/>
      <sheetName val="Ｘ５８５－１Ｓ_(2)3"/>
      <sheetName val="_bulk_NEW_REVISI5"/>
      <sheetName val="393_N3"/>
      <sheetName val="Report_SAP3"/>
      <sheetName val="114W2次設変部品確認（組立）_(3)3"/>
      <sheetName val="ECI_ChekSHeet2"/>
      <sheetName val="Part_List_Compare_Scan___Plan2"/>
      <sheetName val="Supp_List2"/>
      <sheetName val="Calendar_20062"/>
      <sheetName val="_bulk_NEW_REVISI6"/>
      <sheetName val="supplier_list2"/>
      <sheetName val="retail_sales_by_model2"/>
      <sheetName val="EGCOST_FOR_S-91_SERIES2"/>
      <sheetName val="data_editing2"/>
      <sheetName val="NON_PROD_TARGET4"/>
      <sheetName val="Ｘ５８５－１Ｓ_(2)4"/>
      <sheetName val="_bulk_NEW_REVISI7"/>
      <sheetName val="393_N4"/>
      <sheetName val="Report_SAP4"/>
      <sheetName val="114W2次設変部品確認（組立）_(3)4"/>
      <sheetName val="ECI_ChekSHeet3"/>
      <sheetName val="Part_List_Compare_Scan___Plan3"/>
      <sheetName val="Supp_List3"/>
      <sheetName val="Calendar_20063"/>
      <sheetName val="_bulk_NEW_REVISI8"/>
      <sheetName val="supplier_list3"/>
      <sheetName val="retail_sales_by_model3"/>
      <sheetName val="EGCOST_FOR_S-91_SERIES3"/>
      <sheetName val="data_editing3"/>
      <sheetName val="NON_PROD_TARGET5"/>
      <sheetName val="Ｘ５８５－１Ｓ_(2)5"/>
      <sheetName val="_bulk_NEW_REVISI9"/>
      <sheetName val="393_N5"/>
      <sheetName val="Report_SAP5"/>
      <sheetName val="114W2次設変部品確認（組立）_(3)5"/>
      <sheetName val="ECI_ChekSHeet4"/>
      <sheetName val="Part_List_Compare_Scan___Plan4"/>
      <sheetName val="Supp_List4"/>
      <sheetName val="Calendar_20064"/>
      <sheetName val="_bulk_NEW_REVISI10"/>
      <sheetName val="supplier_list4"/>
      <sheetName val="retail_sales_by_model4"/>
      <sheetName val="EGCOST_FOR_S-91_SERIES4"/>
      <sheetName val="data_editing4"/>
      <sheetName val="default"/>
      <sheetName val="データ辞書"/>
      <sheetName val="S1実績0110"/>
      <sheetName val="TIRE2001"/>
      <sheetName val="MCTU"/>
      <sheetName val="ptvt"/>
      <sheetName val="tienluong"/>
      <sheetName val="Texte"/>
      <sheetName val="Repair frek"/>
      <sheetName val="RepTime MTTR"/>
      <sheetName val="PLUMBING"/>
      <sheetName val="00.4-9"/>
      <sheetName val="レポートレイアウト"/>
      <sheetName val="NON_PROD_TARGET8"/>
      <sheetName val="Ｘ５８５－１Ｓ_(2)8"/>
      <sheetName val="_bulk_NEW_REVISI15"/>
      <sheetName val="393_N8"/>
      <sheetName val="Report_SAP8"/>
      <sheetName val="114W2次設変部品確認（組立）_(3)8"/>
      <sheetName val="Calendar_20067"/>
      <sheetName val="ECI_ChekSHeet7"/>
      <sheetName val="Part_List_Compare_Scan___Plan7"/>
      <sheetName val="Supp_List7"/>
      <sheetName val="_bulk_NEW_REVISI16"/>
      <sheetName val="supplier_list7"/>
      <sheetName val="retail_sales_by_model7"/>
      <sheetName val="EGCOST_FOR_S-91_SERIES7"/>
      <sheetName val="data_editing7"/>
      <sheetName val="Protected_Lists2"/>
      <sheetName val="Part_No_2"/>
      <sheetName val="メイン画面__Op"/>
      <sheetName val="NON_PROD_TARGET7"/>
      <sheetName val="Ｘ５８５－１Ｓ_(2)7"/>
      <sheetName val="_bulk_NEW_REVISI13"/>
      <sheetName val="393_N7"/>
      <sheetName val="Report_SAP7"/>
      <sheetName val="114W2次設変部品確認（組立）_(3)7"/>
      <sheetName val="ECI_ChekSHeet6"/>
      <sheetName val="Part_List_Compare_Scan___Plan6"/>
      <sheetName val="Supp_List6"/>
      <sheetName val="Calendar_20066"/>
      <sheetName val="_bulk_NEW_REVISI14"/>
      <sheetName val="supplier_list6"/>
      <sheetName val="retail_sales_by_model6"/>
      <sheetName val="EGCOST_FOR_S-91_SERIES6"/>
      <sheetName val="data_editing6"/>
      <sheetName val="Protected_Lists1"/>
      <sheetName val="Part_No_1"/>
      <sheetName val="NON_PROD_TARGET6"/>
      <sheetName val="Ｘ５８５－１Ｓ_(2)6"/>
      <sheetName val="_bulk_NEW_REVISI11"/>
      <sheetName val="393_N6"/>
      <sheetName val="Report_SAP6"/>
      <sheetName val="114W2次設変部品確認（組立）_(3)6"/>
      <sheetName val="ECI_ChekSHeet5"/>
      <sheetName val="Part_List_Compare_Scan___Plan5"/>
      <sheetName val="Supp_List5"/>
      <sheetName val="Calendar_20065"/>
      <sheetName val="_bulk_NEW_REVISI12"/>
      <sheetName val="supplier_list5"/>
      <sheetName val="retail_sales_by_model5"/>
      <sheetName val="EGCOST_FOR_S-91_SERIES5"/>
      <sheetName val="data_editing5"/>
      <sheetName val="Protected_Lists"/>
      <sheetName val="Part_No_"/>
      <sheetName val="ﾗｲﾝ一覧"/>
      <sheetName val="ﾗｲﾝ別工程一覧"/>
      <sheetName val="DAF-2"/>
      <sheetName val="EGCOST_FOR_S_91_SERIES"/>
      <sheetName val="SWEDEN"/>
      <sheetName val="SCH"/>
      <sheetName val="NON_PROD_TARGET9"/>
      <sheetName val="Ｘ５８５－１Ｓ_(2)9"/>
      <sheetName val="_bulk_NEW_REVISI17"/>
      <sheetName val="393_N9"/>
      <sheetName val="Report_SAP9"/>
      <sheetName val="114W2次設変部品確認（組立）_(3)9"/>
      <sheetName val="Calendar_20068"/>
      <sheetName val="ECI_ChekSHeet8"/>
      <sheetName val="Part_List_Compare_Scan___Plan8"/>
      <sheetName val="Supp_List8"/>
      <sheetName val="_bulk_NEW_REVISI18"/>
      <sheetName val="supplier_list8"/>
      <sheetName val="retail_sales_by_model8"/>
      <sheetName val="EGCOST_FOR_S-91_SERIES8"/>
      <sheetName val="Protected_Lists3"/>
      <sheetName val="Part_No_3"/>
      <sheetName val="data_editing8"/>
      <sheetName val="EGCOST_FOR_S_91_SERIES1"/>
      <sheetName val="00_4-9"/>
      <sheetName val="NON_PROD_TARGET10"/>
      <sheetName val="Ｘ５８５－１Ｓ_(2)10"/>
      <sheetName val="_bulk_NEW_REVISI19"/>
      <sheetName val="393_N10"/>
      <sheetName val="Report_SAP10"/>
      <sheetName val="114W2次設変部品確認（組立）_(3)10"/>
      <sheetName val="Calendar_20069"/>
      <sheetName val="ECI_ChekSHeet9"/>
      <sheetName val="Part_List_Compare_Scan___Plan9"/>
      <sheetName val="Supp_List9"/>
      <sheetName val="_bulk_NEW_REVISI20"/>
      <sheetName val="supplier_list9"/>
      <sheetName val="retail_sales_by_model9"/>
      <sheetName val="EGCOST_FOR_S-91_SERIES9"/>
      <sheetName val="Protected_Lists4"/>
      <sheetName val="Part_No_4"/>
      <sheetName val="data_editing9"/>
      <sheetName val="EGCOST_FOR_S_91_SERIES2"/>
      <sheetName val="00_4-91"/>
      <sheetName val="NON_PROD_TARGET11"/>
      <sheetName val="Ｘ５８５－１Ｓ_(2)11"/>
      <sheetName val="_bulk_NEW_REVISI21"/>
      <sheetName val="393_N11"/>
      <sheetName val="Report_SAP11"/>
      <sheetName val="114W2次設変部品確認（組立）_(3)11"/>
      <sheetName val="Calendar_200610"/>
      <sheetName val="ECI_ChekSHeet10"/>
      <sheetName val="Part_List_Compare_Scan___Plan10"/>
      <sheetName val="Supp_List10"/>
      <sheetName val="_bulk_NEW_REVISI22"/>
      <sheetName val="supplier_list10"/>
      <sheetName val="retail_sales_by_model10"/>
      <sheetName val="EGCOST_FOR_S-91_SERIES10"/>
      <sheetName val="Protected_Lists5"/>
      <sheetName val="Part_No_5"/>
      <sheetName val="data_editing10"/>
      <sheetName val="EGCOST_FOR_S_91_SERIES3"/>
      <sheetName val="00_4-92"/>
      <sheetName val="配分案"/>
      <sheetName val="NON_PROD_TARGET12"/>
      <sheetName val="Ｘ５８５－１Ｓ_(2)12"/>
      <sheetName val="_bulk_NEW_REVISI23"/>
      <sheetName val="393_N12"/>
      <sheetName val="Report_SAP12"/>
      <sheetName val="114W2次設変部品確認（組立）_(3)12"/>
      <sheetName val="ECI_ChekSHeet11"/>
      <sheetName val="Part_List_Compare_Scan___Plan11"/>
      <sheetName val="Supp_List11"/>
      <sheetName val="Calendar_200611"/>
      <sheetName val="_bulk_NEW_REVISI24"/>
      <sheetName val="supplier_list11"/>
      <sheetName val="retail_sales_by_model11"/>
      <sheetName val="EGCOST_FOR_S-91_SERIES11"/>
      <sheetName val="Protected_Lists6"/>
      <sheetName val="Part_No_6"/>
      <sheetName val="data_editing11"/>
      <sheetName val="EGCOST_FOR_S_91_SERIES4"/>
      <sheetName val="00_4-93"/>
      <sheetName val="Data "/>
      <sheetName val="メイン画面 _x005f_x0015_ Op"/>
      <sheetName val="ACUAN JULY"/>
      <sheetName val="PATAN 6A 1"/>
      <sheetName val="Data Lux"/>
      <sheetName val="absen juli"/>
      <sheetName val="キャッシュフロー"/>
      <sheetName val="分析（taruna→Zebraの影響）"/>
      <sheetName val="Master (2)"/>
      <sheetName val="ADM"/>
      <sheetName val="KH-Q1,Q2,01"/>
      <sheetName val="まとめ (2)"/>
      <sheetName val="PP_LETTER"/>
      <sheetName val="prop"/>
      <sheetName val="AAC"/>
      <sheetName val="まとめ◎◎04対象のみ拠点"/>
      <sheetName val="sat"/>
      <sheetName val="BY CATEGORY"/>
      <sheetName val="Idx"/>
      <sheetName val="001N99"/>
      <sheetName val="ANIjan'99"/>
      <sheetName val="849E15(20010)"/>
      <sheetName val="sebelumCR"/>
      <sheetName val="SA Volume"/>
      <sheetName val="SumCompareCurr "/>
      <sheetName val="khung ten TD"/>
      <sheetName val="plastic"/>
      <sheetName val="Inpanel"/>
      <sheetName val="Interior Trim"/>
      <sheetName val="C-PL5"/>
      <sheetName val="CTdongia"/>
      <sheetName val="Lookup Table"/>
      <sheetName val="直接人工"/>
      <sheetName val="PP_Letter 389N"/>
      <sheetName val="press"/>
      <sheetName val="supp_name"/>
      <sheetName val="140N Part Local (SE)"/>
      <sheetName val="Evaluation"/>
      <sheetName val="Du_lieu"/>
      <sheetName val="cost"/>
      <sheetName val="AC2B 81.42"/>
      <sheetName val="文字板(DOT3)"/>
      <sheetName val="ﾄﾖﾀ品番対照一覧表"/>
      <sheetName val="期別全体表"/>
      <sheetName val="Data Info"/>
      <sheetName val="メイン画面 _x005f_x005f_x005f_x0015_ Op"/>
      <sheetName val="DBシート"/>
      <sheetName val="驗証來源"/>
      <sheetName val="Net Price Position - Sheet 1"/>
      <sheetName val="ﾌﾟﾚｽ品番順 "/>
      <sheetName val="型費"/>
      <sheetName val="６２３Ｔ"/>
      <sheetName val="NON_PROD_TARGET13"/>
      <sheetName val="Ｘ５８５－１Ｓ_(2)13"/>
      <sheetName val="_bulk_NEW_REVISI25"/>
      <sheetName val="393_N13"/>
      <sheetName val="Report_SAP13"/>
      <sheetName val="114W2次設変部品確認（組立）_(3)13"/>
      <sheetName val="Calendar_200612"/>
      <sheetName val="ECI_ChekSHeet12"/>
      <sheetName val="Part_List_Compare_Scan___Plan12"/>
      <sheetName val="Supp_List12"/>
      <sheetName val="_bulk_NEW_REVISI26"/>
      <sheetName val="supplier_list12"/>
      <sheetName val="retail_sales_by_model12"/>
      <sheetName val="EGCOST_FOR_S-91_SERIES12"/>
      <sheetName val="Protected_Lists7"/>
      <sheetName val="Part_No_7"/>
      <sheetName val="data_editing12"/>
      <sheetName val="EGCOST_FOR_S_91_SERIES5"/>
      <sheetName val="00_4-94"/>
      <sheetName val="メイン画面__x005f_x0015__Op"/>
      <sheetName val="ACUAN_JULY"/>
      <sheetName val="date_ｱﾝﾀﾞ"/>
      <sheetName val="ﾏｽﾀ-A"/>
      <sheetName val="201号室"/>
      <sheetName val="V03G部別"/>
      <sheetName val="V04G工場別実績"/>
      <sheetName val="V13G予想集計結果"/>
      <sheetName val="ＣＡＭＹ　ＭⅢ"/>
      <sheetName val="May"/>
      <sheetName val="カートン一覧"/>
      <sheetName val="capacity"/>
      <sheetName val="Man power"/>
      <sheetName val="判定基準"/>
      <sheetName val="1WT素材費"/>
      <sheetName val="メイン画面__x005f_x0015__Op1"/>
      <sheetName val="ACUAN_JULY1"/>
      <sheetName val="Master_(2)"/>
      <sheetName val="メイン画面__x005f_x005f_x005f_x0015__Op"/>
      <sheetName val="Repair_frek"/>
      <sheetName val="RepTime_MTTR"/>
      <sheetName val="Data_Lux"/>
      <sheetName val="NON_PROD_TARGET14"/>
      <sheetName val="Ｘ５８５－１Ｓ_(2)14"/>
      <sheetName val="_bulk_NEW_REVISI27"/>
      <sheetName val="393_N14"/>
      <sheetName val="Report_SAP14"/>
      <sheetName val="114W2次設変部品確認（組立）_(3)14"/>
      <sheetName val="ECI_ChekSHeet13"/>
      <sheetName val="Part_List_Compare_Scan___Plan13"/>
      <sheetName val="Supp_List13"/>
      <sheetName val="Calendar_200613"/>
      <sheetName val="_bulk_NEW_REVISI28"/>
      <sheetName val="supplier_list13"/>
      <sheetName val="retail_sales_by_model13"/>
      <sheetName val="EGCOST_FOR_S-91_SERIES13"/>
      <sheetName val="Protected_Lists8"/>
      <sheetName val="Part_No_8"/>
      <sheetName val="data_editing13"/>
      <sheetName val="EGCOST_FOR_S_91_SERIES6"/>
      <sheetName val="00_4-95"/>
      <sheetName val="Data_"/>
      <sheetName val="PATAN_6A_1"/>
      <sheetName val="absen_juli"/>
      <sheetName val="Data_Info"/>
      <sheetName val="Net_Price_Position_-_Sheet_1"/>
      <sheetName val="TL"/>
      <sheetName val="いすゞ"/>
      <sheetName val="R&amp;D"/>
      <sheetName val="engline"/>
      <sheetName val="９９予算"/>
      <sheetName val="DATA 1"/>
      <sheetName val="Product"/>
      <sheetName val="PEOPLE"/>
      <sheetName val="ICARE"/>
      <sheetName val="Safety &amp; 5S"/>
      <sheetName val="PROCESS"/>
      <sheetName val="Infrastructure"/>
      <sheetName val="2002"/>
      <sheetName val="NON_PROD_TARGET15"/>
      <sheetName val="Ｘ５８５－１Ｓ_(2)15"/>
      <sheetName val="_bulk_NEW_REVISI29"/>
      <sheetName val="393_N15"/>
      <sheetName val="Report_SAP15"/>
      <sheetName val="114W2次設変部品確認（組立）_(3)15"/>
      <sheetName val="Calendar_200614"/>
      <sheetName val="ECI_ChekSHeet14"/>
      <sheetName val="各・・・"/>
      <sheetName val="Part_List_Compare_Scan___Plan14"/>
      <sheetName val="Supp_List14"/>
      <sheetName val="_bulk_NEW_REVISI30"/>
      <sheetName val="supplier_list14"/>
      <sheetName val="CV"/>
      <sheetName val="メイン画面 _x005f_x005f_x005f_x0015_"/>
      <sheetName val="メイン画面 _x005f_x005f_x005f_x005f_x005f_x005f_x005f_x0015_"/>
      <sheetName val="dyna"/>
      <sheetName val="各種テーブル"/>
      <sheetName val="メイン画面__x0015__Op"/>
      <sheetName val="メイン画面__x0015__Op1"/>
      <sheetName val="retail_sales_by_model14"/>
      <sheetName val="EGCOST_FOR_S-91_SERIES14"/>
      <sheetName val="Protected_Lists9"/>
      <sheetName val="Part_No_9"/>
      <sheetName val="data_editing14"/>
      <sheetName val="EGCOST_FOR_S_91_SERIES7"/>
      <sheetName val="00_4-96"/>
      <sheetName val="Data_1"/>
      <sheetName val="メイン画面__x005f_x0015__Op2"/>
      <sheetName val="ACUAN_JULY2"/>
      <sheetName val="Data_Lux1"/>
      <sheetName val="absen_juli1"/>
      <sheetName val="PATAN_6A_11"/>
      <sheetName val="Master_(2)1"/>
      <sheetName val="Net_Price_Position_-_Sheet_11"/>
      <sheetName val="Data_Info1"/>
      <sheetName val="メイン画面__x005f_x005f_x005f_x0015__Op1"/>
      <sheetName val="ﾌﾟﾚｽ品番順_"/>
      <sheetName val="Safety_&amp;_5S"/>
      <sheetName val="まとめ_(2)"/>
      <sheetName val="BY_CATEGORY"/>
      <sheetName val="SA_Volume"/>
      <sheetName val="SumCompareCurr_"/>
      <sheetName val="khung_ten_TD"/>
      <sheetName val="Interior_Trim"/>
      <sheetName val="Lookup_Table"/>
      <sheetName val="PP_Letter_389N"/>
      <sheetName val="140N_Part_Local_(SE)"/>
      <sheetName val="AC2B_81_42"/>
      <sheetName val="Man_power"/>
      <sheetName val="Repair_frek1"/>
      <sheetName val="RepTime_MTTR1"/>
      <sheetName val="4WD1-3"/>
      <sheetName val="ctdg"/>
      <sheetName val="all"/>
      <sheetName val="Titel"/>
      <sheetName val="Hyp"/>
      <sheetName val="wire"/>
      <sheetName val="まとめ"/>
      <sheetName val="Rev.0"/>
      <sheetName val="表紙"/>
      <sheetName val="975ＨKD"/>
      <sheetName val="MOTO"/>
      <sheetName val="設定"/>
      <sheetName val="Rek Tot"/>
      <sheetName val="Isolasi Luar Dalam"/>
      <sheetName val="Isolasi Luar"/>
      <sheetName val="組立運搬・順立て部品"/>
      <sheetName val="課題一覧"/>
      <sheetName val=" IB-PL-YTD"/>
      <sheetName val="Data"/>
      <sheetName val="Ref"/>
      <sheetName val="CCPcs"/>
      <sheetName val="AnalisaSIPIL RIIL"/>
      <sheetName val="4A.MstPriceCPart"/>
      <sheetName val="Type I"/>
      <sheetName val="NON_PROD_TARGET16"/>
      <sheetName val="Ｘ５８５－１Ｓ_(2)16"/>
      <sheetName val="_bulk_NEW_REVISI31"/>
      <sheetName val="393_N16"/>
      <sheetName val="Report_SAP16"/>
      <sheetName val="114W2次設変部品確認（組立）_(3)16"/>
      <sheetName val="ECI_ChekSHeet15"/>
      <sheetName val="Part_List_Compare_Scan___Plan15"/>
      <sheetName val="Supp_List15"/>
      <sheetName val="Calendar_200615"/>
      <sheetName val="_bulk_NEW_REVISI32"/>
      <sheetName val="supplier_list15"/>
      <sheetName val="retail_sales_by_model15"/>
      <sheetName val="EGCOST_FOR_S-91_SERIES15"/>
      <sheetName val="Protected_Lists10"/>
      <sheetName val="Part_No_10"/>
      <sheetName val="data_editing15"/>
      <sheetName val="EGCOST_FOR_S_91_SERIES8"/>
      <sheetName val="00_4-97"/>
      <sheetName val="メイン画面__x005f_x0015__Op3"/>
      <sheetName val="ACUAN_JULY3"/>
      <sheetName val="Master_(2)2"/>
      <sheetName val="Data_2"/>
      <sheetName val="PATAN_6A_12"/>
      <sheetName val="Data_Lux2"/>
      <sheetName val="absen_juli2"/>
      <sheetName val="Data_Info2"/>
      <sheetName val="Net_Price_Position_-_Sheet_12"/>
      <sheetName val="メイン画面__x005f_x005f_x005f_x0015__Op2"/>
      <sheetName val="ﾌﾟﾚｽ品番順_1"/>
      <sheetName val="Repair_frek2"/>
      <sheetName val="RepTime_MTTR2"/>
      <sheetName val="まとめ_(2)1"/>
      <sheetName val="BY_CATEGORY1"/>
      <sheetName val="SA_Volume1"/>
      <sheetName val="SumCompareCurr_1"/>
      <sheetName val="khung_ten_TD1"/>
      <sheetName val="Interior_Trim1"/>
      <sheetName val="Lookup_Table1"/>
      <sheetName val="PP_Letter_389N1"/>
      <sheetName val="140N_Part_Local_(SE)1"/>
      <sheetName val="AC2B_81_421"/>
      <sheetName val="Man_power1"/>
      <sheetName val="NON_PROD_TARGET18"/>
      <sheetName val="Ｘ５８５－１Ｓ_(2)18"/>
      <sheetName val="_bulk_NEW_REVISI35"/>
      <sheetName val="393_N18"/>
      <sheetName val="Report_SAP18"/>
      <sheetName val="114W2次設変部品確認（組立）_(3)18"/>
      <sheetName val="ECI_ChekSHeet17"/>
      <sheetName val="Part_List_Compare_Scan___Plan17"/>
      <sheetName val="Supp_List17"/>
      <sheetName val="Calendar_200617"/>
      <sheetName val="_bulk_NEW_REVISI36"/>
      <sheetName val="supplier_list17"/>
      <sheetName val="retail_sales_by_model17"/>
      <sheetName val="EGCOST_FOR_S-91_SERIES17"/>
      <sheetName val="Protected_Lists12"/>
      <sheetName val="Part_No_12"/>
      <sheetName val="data_editing17"/>
      <sheetName val="EGCOST_FOR_S_91_SERIES10"/>
      <sheetName val="00_4-99"/>
      <sheetName val="メイン画面__x005f_x0015__Op5"/>
      <sheetName val="ACUAN_JULY5"/>
      <sheetName val="Master_(2)4"/>
      <sheetName val="Data_Lux4"/>
      <sheetName val="PATAN_6A_14"/>
      <sheetName val="absen_juli4"/>
      <sheetName val="Data_Info4"/>
      <sheetName val="Net_Price_Position_-_Sheet_14"/>
      <sheetName val="メイン画面__x005f_x005f_x005f_x0015__Op4"/>
      <sheetName val="ﾌﾟﾚｽ品番順_3"/>
      <sheetName val="Repair_frek4"/>
      <sheetName val="RepTime_MTTR4"/>
      <sheetName val="まとめ_(2)3"/>
      <sheetName val="BY_CATEGORY3"/>
      <sheetName val="SA_Volume3"/>
      <sheetName val="SumCompareCurr_3"/>
      <sheetName val="khung_ten_TD3"/>
      <sheetName val="Interior_Trim3"/>
      <sheetName val="Lookup_Table3"/>
      <sheetName val="PP_Letter_389N3"/>
      <sheetName val="140N_Part_Local_(SE)3"/>
      <sheetName val="AC2B_81_423"/>
      <sheetName val="Man_power3"/>
      <sheetName val="DATA_11"/>
      <sheetName val="Safety_&amp;_5S1"/>
      <sheetName val="NON_PROD_TARGET17"/>
      <sheetName val="Ｘ５８５－１Ｓ_(2)17"/>
      <sheetName val="_bulk_NEW_REVISI33"/>
      <sheetName val="393_N17"/>
      <sheetName val="Report_SAP17"/>
      <sheetName val="114W2次設変部品確認（組立）_(3)17"/>
      <sheetName val="ECI_ChekSHeet16"/>
      <sheetName val="Part_List_Compare_Scan___Plan16"/>
      <sheetName val="Supp_List16"/>
      <sheetName val="Calendar_200616"/>
      <sheetName val="_bulk_NEW_REVISI34"/>
      <sheetName val="supplier_list16"/>
      <sheetName val="retail_sales_by_model16"/>
      <sheetName val="EGCOST_FOR_S-91_SERIES16"/>
      <sheetName val="Protected_Lists11"/>
      <sheetName val="Part_No_11"/>
      <sheetName val="data_editing16"/>
      <sheetName val="EGCOST_FOR_S_91_SERIES9"/>
      <sheetName val="00_4-98"/>
      <sheetName val="メイン画面__x005f_x0015__Op4"/>
      <sheetName val="ACUAN_JULY4"/>
      <sheetName val="Master_(2)3"/>
      <sheetName val="Data_Lux3"/>
      <sheetName val="Data_3"/>
      <sheetName val="PATAN_6A_13"/>
      <sheetName val="absen_juli3"/>
      <sheetName val="Data_Info3"/>
      <sheetName val="Net_Price_Position_-_Sheet_13"/>
      <sheetName val="メイン画面__x005f_x005f_x005f_x0015__Op3"/>
      <sheetName val="ﾌﾟﾚｽ品番順_2"/>
      <sheetName val="Repair_frek3"/>
      <sheetName val="RepTime_MTTR3"/>
      <sheetName val="まとめ_(2)2"/>
      <sheetName val="BY_CATEGORY2"/>
      <sheetName val="SA_Volume2"/>
      <sheetName val="SumCompareCurr_2"/>
      <sheetName val="khung_ten_TD2"/>
      <sheetName val="Interior_Trim2"/>
      <sheetName val="Lookup_Table2"/>
      <sheetName val="PP_Letter_389N2"/>
      <sheetName val="140N_Part_Local_(SE)2"/>
      <sheetName val="AC2B_81_422"/>
      <sheetName val="Man_power2"/>
      <sheetName val="メイン画面   Op"/>
      <sheetName val="メイン画面__x0015__Op2"/>
      <sheetName val="メイン画面__x0015__Op3"/>
      <sheetName val="メイン画面__x0015__Op5"/>
      <sheetName val="メイン画面__x0015__Op4"/>
      <sheetName val="NON_PROD_TARGET19"/>
      <sheetName val="Ｘ５８５－１Ｓ_(2)19"/>
      <sheetName val="_bulk_NEW_REVISI37"/>
      <sheetName val="393_N19"/>
      <sheetName val="Report_SAP19"/>
      <sheetName val="114W2次設変部品確認（組立）_(3)19"/>
      <sheetName val="Calendar_200618"/>
      <sheetName val="ECI_ChekSHeet18"/>
      <sheetName val="Part_List_Compare_Scan___Plan18"/>
      <sheetName val="Supp_List18"/>
      <sheetName val="_bulk_NEW_REVISI38"/>
      <sheetName val="supplier_list18"/>
      <sheetName val="retail_sales_by_model18"/>
      <sheetName val="EGCOST_FOR_S-91_SERIES18"/>
      <sheetName val="Protected_Lists13"/>
      <sheetName val="Part_No_13"/>
      <sheetName val="data_editing18"/>
      <sheetName val="メイン画面__Op6"/>
      <sheetName val="EGCOST_FOR_S_91_SERIES11"/>
      <sheetName val="00_4-910"/>
      <sheetName val="メイン画面__x005f_x0015__Op6"/>
      <sheetName val="ACUAN_JULY6"/>
      <sheetName val="Data_Lux5"/>
      <sheetName val="absen_juli5"/>
      <sheetName val="Data_4"/>
      <sheetName val="PATAN_6A_15"/>
      <sheetName val="Master_(2)5"/>
      <sheetName val="Data_Info5"/>
      <sheetName val="メイン画面__x005f_x005f_x005f_x0015__Op5"/>
      <sheetName val="Net_Price_Position_-_Sheet_15"/>
      <sheetName val="ﾌﾟﾚｽ品番順_4"/>
      <sheetName val="まとめ_(2)4"/>
      <sheetName val="BY_CATEGORY4"/>
      <sheetName val="SA_Volume4"/>
      <sheetName val="SumCompareCurr_4"/>
      <sheetName val="khung_ten_TD4"/>
      <sheetName val="Interior_Trim4"/>
      <sheetName val="Lookup_Table4"/>
      <sheetName val="PP_Letter_389N4"/>
      <sheetName val="140N_Part_Local_(SE)4"/>
      <sheetName val="AC2B_81_424"/>
      <sheetName val="Man_power4"/>
      <sheetName val="Repair_frek5"/>
      <sheetName val="RepTime_MTTR5"/>
      <sheetName val="Safety_&amp;_5S2"/>
      <sheetName val="メイン画面__Op1"/>
      <sheetName val="メイン画面___Op"/>
      <sheetName val="メイン画面__Op2"/>
      <sheetName val="メイン画面__Op3"/>
      <sheetName val="メイン画面__Op5"/>
      <sheetName val="メイン画面__Op4"/>
      <sheetName val="NON_PROD_TARGET20"/>
      <sheetName val="Ｘ５８５－１Ｓ_(2)20"/>
      <sheetName val="_bulk_NEW_REVISI39"/>
      <sheetName val="393_N20"/>
      <sheetName val="Report_SAP20"/>
      <sheetName val="114W2次設変部品確認（組立）_(3)20"/>
      <sheetName val="ECI_ChekSHeet19"/>
      <sheetName val="Part_List_Compare_Scan___Plan19"/>
      <sheetName val="Supp_List19"/>
      <sheetName val="Calendar_200619"/>
      <sheetName val="_bulk_NEW_REVISI40"/>
      <sheetName val="supplier_list19"/>
      <sheetName val="retail_sales_by_model19"/>
      <sheetName val="EGCOST_FOR_S-91_SERIES19"/>
      <sheetName val="Protected_Lists14"/>
      <sheetName val="Part_No_14"/>
      <sheetName val="data_editing19"/>
      <sheetName val="EGCOST_FOR_S_91_SERIES12"/>
      <sheetName val="00_4-911"/>
      <sheetName val="Data_Lux6"/>
      <sheetName val="メイン画面__x005f_x0015__Op7"/>
      <sheetName val="absen_juli6"/>
      <sheetName val="ACUAN_JULY7"/>
      <sheetName val="Data_5"/>
      <sheetName val="PATAN_6A_16"/>
      <sheetName val="Master_(2)6"/>
      <sheetName val="Data_Info6"/>
      <sheetName val="メイン画面__x005f_x005f_x005f_x0015__Op6"/>
      <sheetName val="Net_Price_Position_-_Sheet_16"/>
      <sheetName val="ﾌﾟﾚｽ品番順_5"/>
      <sheetName val="Repair_frek6"/>
      <sheetName val="RepTime_MTTR6"/>
      <sheetName val="まとめ_(2)5"/>
      <sheetName val="BY_CATEGORY5"/>
      <sheetName val="SA_Volume5"/>
      <sheetName val="SumCompareCurr_5"/>
      <sheetName val="khung_ten_TD5"/>
      <sheetName val="Interior_Trim5"/>
      <sheetName val="Lookup_Table5"/>
      <sheetName val="PP_Letter_389N5"/>
      <sheetName val="140N_Part_Local_(SE)5"/>
      <sheetName val="AC2B_81_425"/>
      <sheetName val="Man_power5"/>
      <sheetName val="Safety_&amp;_5S3"/>
      <sheetName val="メイン画面___Op1"/>
      <sheetName val="メイン画面__x005f_x005f_x005f_x0015_"/>
      <sheetName val="メイン画面__x005f_x005f_x005f_x005f_x005f_x005f_x005f_x0015_"/>
      <sheetName val="Rev_0"/>
      <sheetName val="NON_PROD_TARGET21"/>
      <sheetName val="Ｘ５８５－１Ｓ_(2)21"/>
      <sheetName val="_bulk_NEW_REVISI41"/>
      <sheetName val="393_N21"/>
      <sheetName val="Report_SAP21"/>
      <sheetName val="114W2次設変部品確認（組立）_(3)21"/>
      <sheetName val="ECI_ChekSHeet20"/>
      <sheetName val="Part_List_Compare_Scan___Plan20"/>
      <sheetName val="Supp_List20"/>
      <sheetName val="Calendar_200620"/>
      <sheetName val="_bulk_NEW_REVISI42"/>
      <sheetName val="supplier_list20"/>
      <sheetName val="retail_sales_by_model20"/>
      <sheetName val="EGCOST_FOR_S-91_SERIES20"/>
      <sheetName val="Protected_Lists15"/>
      <sheetName val="Part_No_15"/>
      <sheetName val="data_editing20"/>
      <sheetName val="EGCOST_FOR_S_91_SERIES13"/>
      <sheetName val="00_4-912"/>
      <sheetName val="Data_Lux7"/>
      <sheetName val="メイン画面__x005f_x0015__Op8"/>
      <sheetName val="absen_juli7"/>
      <sheetName val="ACUAN_JULY8"/>
      <sheetName val="PATAN_6A_17"/>
      <sheetName val="Master_(2)7"/>
      <sheetName val="Data_Info7"/>
      <sheetName val="メイン画面__x005f_x005f_x005f_x0015__Op7"/>
      <sheetName val="Net_Price_Position_-_Sheet_17"/>
      <sheetName val="ﾌﾟﾚｽ品番順_6"/>
      <sheetName val="Repair_frek7"/>
      <sheetName val="RepTime_MTTR7"/>
      <sheetName val="まとめ_(2)6"/>
      <sheetName val="BY_CATEGORY6"/>
      <sheetName val="SA_Volume6"/>
      <sheetName val="SumCompareCurr_6"/>
      <sheetName val="khung_ten_TD6"/>
      <sheetName val="Interior_Trim6"/>
      <sheetName val="Lookup_Table6"/>
      <sheetName val="PP_Letter_389N6"/>
      <sheetName val="140N_Part_Local_(SE)6"/>
      <sheetName val="AC2B_81_426"/>
      <sheetName val="Man_power6"/>
      <sheetName val="DATA_12"/>
      <sheetName val="Safety_&amp;_5S4"/>
      <sheetName val="メイン画面___Op2"/>
      <sheetName val="メイン画面__x005f_x005f_x005f_x0015_1"/>
      <sheetName val="メイン画面__x005f_x005f_x005f_x005f_x005f_x005f_x00151"/>
      <sheetName val="Rev_01"/>
      <sheetName val="NON_PROD_TARGET22"/>
      <sheetName val="Ｘ５８５－１Ｓ_(2)22"/>
      <sheetName val="_bulk_NEW_REVISI43"/>
      <sheetName val="393_N22"/>
      <sheetName val="Report_SAP22"/>
      <sheetName val="114W2次設変部品確認（組立）_(3)22"/>
      <sheetName val="ECI_ChekSHeet21"/>
      <sheetName val="Part_List_Compare_Scan___Plan21"/>
      <sheetName val="Supp_List21"/>
      <sheetName val="Calendar_200621"/>
      <sheetName val="_bulk_NEW_REVISI44"/>
      <sheetName val="supplier_list21"/>
      <sheetName val="retail_sales_by_model21"/>
      <sheetName val="EGCOST_FOR_S-91_SERIES21"/>
      <sheetName val="Protected_Lists16"/>
      <sheetName val="Part_No_16"/>
      <sheetName val="data_editing21"/>
      <sheetName val="EGCOST_FOR_S_91_SERIES14"/>
      <sheetName val="00_4-913"/>
      <sheetName val="Data_Lux8"/>
      <sheetName val="メイン画面__x005f_x0015__Op9"/>
      <sheetName val="absen_juli8"/>
      <sheetName val="ACUAN_JULY9"/>
      <sheetName val="PATAN_6A_18"/>
      <sheetName val="Master_(2)8"/>
      <sheetName val="Data_Info8"/>
      <sheetName val="メイン画面__x005f_x005f_x005f_x0015__Op8"/>
      <sheetName val="Net_Price_Position_-_Sheet_18"/>
      <sheetName val="ﾌﾟﾚｽ品番順_7"/>
      <sheetName val="Repair_frek8"/>
      <sheetName val="RepTime_MTTR8"/>
      <sheetName val="まとめ_(2)7"/>
      <sheetName val="BY_CATEGORY7"/>
      <sheetName val="SA_Volume7"/>
      <sheetName val="SumCompareCurr_7"/>
      <sheetName val="khung_ten_TD7"/>
      <sheetName val="Interior_Trim7"/>
      <sheetName val="Lookup_Table7"/>
      <sheetName val="PP_Letter_389N7"/>
      <sheetName val="140N_Part_Local_(SE)7"/>
      <sheetName val="AC2B_81_427"/>
      <sheetName val="Man_power7"/>
      <sheetName val="DATA_13"/>
      <sheetName val="Safety_&amp;_5S5"/>
      <sheetName val="メイン画面___Op3"/>
      <sheetName val="メイン画面__x005f_x005f_x005f_x0015_2"/>
      <sheetName val="メイン画面__x005f_x005f_x005f_x005f_x005f_x005f_x00152"/>
      <sheetName val="Rev_02"/>
      <sheetName val="NON_PROD_TARGET23"/>
      <sheetName val="Ｘ５８５－１Ｓ_(2)23"/>
      <sheetName val="_bulk_NEW_REVISI45"/>
      <sheetName val="393_N23"/>
      <sheetName val="Report_SAP23"/>
      <sheetName val="114W2次設変部品確認（組立）_(3)23"/>
      <sheetName val="ECI_ChekSHeet22"/>
      <sheetName val="Part_List_Compare_Scan___Plan22"/>
      <sheetName val="Supp_List22"/>
      <sheetName val="Calendar_200622"/>
      <sheetName val="_bulk_NEW_REVISI46"/>
      <sheetName val="supplier_list22"/>
      <sheetName val="retail_sales_by_model22"/>
      <sheetName val="EGCOST_FOR_S-91_SERIES22"/>
      <sheetName val="Protected_Lists17"/>
      <sheetName val="Part_No_17"/>
      <sheetName val="data_editing22"/>
      <sheetName val="EGCOST_FOR_S_91_SERIES15"/>
      <sheetName val="00_4-914"/>
      <sheetName val="Data_Lux9"/>
      <sheetName val="メイン画面__x005f_x0015__Op10"/>
      <sheetName val="absen_juli9"/>
      <sheetName val="ACUAN_JULY10"/>
      <sheetName val="PATAN_6A_19"/>
      <sheetName val="Master_(2)9"/>
      <sheetName val="Data_Info9"/>
      <sheetName val="メイン画面__x005f_x005f_x005f_x0015__Op9"/>
      <sheetName val="Net_Price_Position_-_Sheet_19"/>
      <sheetName val="ﾌﾟﾚｽ品番順_8"/>
      <sheetName val="Repair_frek9"/>
      <sheetName val="RepTime_MTTR9"/>
      <sheetName val="まとめ_(2)8"/>
      <sheetName val="BY_CATEGORY8"/>
      <sheetName val="SA_Volume8"/>
      <sheetName val="SumCompareCurr_8"/>
      <sheetName val="khung_ten_TD8"/>
      <sheetName val="Interior_Trim8"/>
      <sheetName val="Lookup_Table8"/>
      <sheetName val="PP_Letter_389N8"/>
      <sheetName val="140N_Part_Local_(SE)8"/>
      <sheetName val="AC2B_81_428"/>
      <sheetName val="Man_power8"/>
      <sheetName val="DATA_14"/>
      <sheetName val="Safety_&amp;_5S6"/>
      <sheetName val="メイン画面___Op4"/>
      <sheetName val="NON_PROD_TARGET24"/>
      <sheetName val="Ｘ５８５－１Ｓ_(2)24"/>
      <sheetName val="_bulk_NEW_REVISI47"/>
      <sheetName val="393_N24"/>
      <sheetName val="Report_SAP24"/>
      <sheetName val="114W2次設変部品確認（組立）_(3)24"/>
      <sheetName val="ECI_ChekSHeet23"/>
      <sheetName val="Part_List_Compare_Scan___Plan23"/>
      <sheetName val="Supp_List23"/>
      <sheetName val="Calendar_200623"/>
      <sheetName val="_bulk_NEW_REVISI48"/>
      <sheetName val="supplier_list23"/>
      <sheetName val="retail_sales_by_model23"/>
      <sheetName val="EGCOST_FOR_S-91_SERIES23"/>
      <sheetName val="Protected_Lists18"/>
      <sheetName val="Part_No_18"/>
      <sheetName val="data_editing23"/>
      <sheetName val="EGCOST_FOR_S_91_SERIES16"/>
      <sheetName val="00_4-915"/>
      <sheetName val="Data_Lux10"/>
      <sheetName val="メイン画面__x005f_x0015__Op11"/>
      <sheetName val="absen_juli10"/>
      <sheetName val="ACUAN_JULY11"/>
      <sheetName val="Data_6"/>
      <sheetName val="PATAN_6A_110"/>
      <sheetName val="Master_(2)10"/>
      <sheetName val="Data_Info10"/>
      <sheetName val="メイン画面__x005f_x005f_x005f_x0015__Op10"/>
      <sheetName val="Net_Price_Position_-_Sheet_110"/>
      <sheetName val="ﾌﾟﾚｽ品番順_9"/>
      <sheetName val="Repair_frek10"/>
      <sheetName val="RepTime_MTTR10"/>
      <sheetName val="まとめ_(2)9"/>
      <sheetName val="BY_CATEGORY9"/>
      <sheetName val="SA_Volume9"/>
      <sheetName val="SumCompareCurr_9"/>
      <sheetName val="khung_ten_TD9"/>
      <sheetName val="Interior_Trim9"/>
      <sheetName val="Lookup_Table9"/>
      <sheetName val="PP_Letter_389N9"/>
      <sheetName val="140N_Part_Local_(SE)9"/>
      <sheetName val="AC2B_81_429"/>
      <sheetName val="Man_power9"/>
      <sheetName val="Safety_&amp;_5S7"/>
      <sheetName val="メイン画面___Op5"/>
      <sheetName val="メイン画面__x005f_x005f_x005f_x0015_3"/>
      <sheetName val="メイン画面__x005f_x005f_x005f_x005f_x005f_x005f_x00153"/>
      <sheetName val="Rev_03"/>
      <sheetName val="NON_PROD_TARGET25"/>
      <sheetName val="Ｘ５８５－１Ｓ_(2)25"/>
      <sheetName val="_bulk_NEW_REVISI49"/>
      <sheetName val="393_N25"/>
      <sheetName val="Report_SAP25"/>
      <sheetName val="114W2次設変部品確認（組立）_(3)25"/>
      <sheetName val="Calendar_200624"/>
      <sheetName val="ECI_ChekSHeet24"/>
      <sheetName val="Part_List_Compare_Scan___Plan24"/>
      <sheetName val="Supp_List24"/>
      <sheetName val="_bulk_NEW_REVISI50"/>
      <sheetName val="supplier_list24"/>
      <sheetName val="retail_sales_by_model24"/>
      <sheetName val="EGCOST_FOR_S-91_SERIES24"/>
      <sheetName val="Protected_Lists19"/>
      <sheetName val="Part_No_19"/>
      <sheetName val="data_editing24"/>
      <sheetName val="EGCOST_FOR_S_91_SERIES17"/>
      <sheetName val="00_4-916"/>
      <sheetName val="メイン画面__x005f_x0015__Op12"/>
      <sheetName val="ACUAN_JULY12"/>
      <sheetName val="Master_(2)11"/>
      <sheetName val="Data_7"/>
      <sheetName val="PATAN_6A_111"/>
      <sheetName val="Data_Lux11"/>
      <sheetName val="absen_juli11"/>
      <sheetName val="Data_Info11"/>
      <sheetName val="Net_Price_Position_-_Sheet_111"/>
      <sheetName val="メイン画面__x005f_x005f_x005f_x0015__Op11"/>
      <sheetName val="ﾌﾟﾚｽ品番順_10"/>
      <sheetName val="Repair_frek11"/>
      <sheetName val="RepTime_MTTR11"/>
      <sheetName val="まとめ_(2)10"/>
      <sheetName val="BY_CATEGORY10"/>
      <sheetName val="SA_Volume10"/>
      <sheetName val="SumCompareCurr_10"/>
      <sheetName val="khung_ten_TD10"/>
      <sheetName val="Interior_Trim10"/>
      <sheetName val="Lookup_Table10"/>
      <sheetName val="PP_Letter_389N10"/>
      <sheetName val="140N_Part_Local_(SE)10"/>
      <sheetName val="AC2B_81_4210"/>
      <sheetName val="Man_power10"/>
      <sheetName val="Safety_&amp;_5S8"/>
      <sheetName val="メイン画面___Op6"/>
      <sheetName val="メイン画面__x005f_x005f_x005f_x0015_4"/>
      <sheetName val="メイン画面__x005f_x005f_x005f_x005f_x005f_x005f_x00154"/>
      <sheetName val="Rev_04"/>
      <sheetName val="Lead"/>
      <sheetName val="532N"/>
      <sheetName val="11パラメータ"/>
      <sheetName val="Bid_Sheet"/>
      <sheetName val="Data BDT"/>
      <sheetName val="Assumptions"/>
      <sheetName val="mast"/>
      <sheetName val="GROUP A"/>
      <sheetName val="電気設備表"/>
      <sheetName val="TMMK Vehicle Data"/>
      <sheetName val="TMMC Vehicle Data"/>
      <sheetName val="Comparison data"/>
      <sheetName val="NON_PROD_TARGET26"/>
      <sheetName val="Ｘ５８５－１Ｓ_(2)26"/>
      <sheetName val="_bulk_NEW_REVISI51"/>
      <sheetName val="393_N26"/>
      <sheetName val="Report_SAP26"/>
      <sheetName val="114W2次設変部品確認（組立）_(3)26"/>
      <sheetName val="ECI_ChekSHeet25"/>
      <sheetName val="Part_List_Compare_Scan___Plan25"/>
      <sheetName val="Supp_List25"/>
      <sheetName val="Calendar_200625"/>
      <sheetName val="_bulk_NEW_REVISI52"/>
      <sheetName val="supplier_list25"/>
      <sheetName val="retail_sales_by_model25"/>
      <sheetName val="EGCOST_FOR_S-91_SERIES25"/>
      <sheetName val="Protected_Lists20"/>
      <sheetName val="Part_No_20"/>
      <sheetName val="data_editing25"/>
      <sheetName val="EGCOST_FOR_S_91_SERIES18"/>
      <sheetName val="00_4-917"/>
      <sheetName val="メイン画面__x005f_x0015__Op13"/>
      <sheetName val="ACUAN_JULY13"/>
      <sheetName val="Master_(2)12"/>
      <sheetName val="Data_8"/>
      <sheetName val="PATAN_6A_112"/>
      <sheetName val="Data_Lux12"/>
      <sheetName val="absen_juli12"/>
      <sheetName val="Data_Info12"/>
      <sheetName val="Net_Price_Position_-_Sheet_112"/>
      <sheetName val="メイン画面__x005f_x005f_x005f_x0015__Op12"/>
      <sheetName val="ﾌﾟﾚｽ品番順_11"/>
      <sheetName val="Repair_frek12"/>
      <sheetName val="RepTime_MTTR12"/>
      <sheetName val="まとめ_(2)11"/>
      <sheetName val="BY_CATEGORY11"/>
      <sheetName val="SA_Volume11"/>
      <sheetName val="SumCompareCurr_11"/>
      <sheetName val="khung_ten_TD11"/>
      <sheetName val="Interior_Trim11"/>
      <sheetName val="Lookup_Table11"/>
      <sheetName val="PP_Letter_389N11"/>
      <sheetName val="140N_Part_Local_(SE)11"/>
      <sheetName val="AC2B_81_4211"/>
      <sheetName val="Man_power11"/>
      <sheetName val="Safety_&amp;_5S9"/>
      <sheetName val="メイン画面___Op7"/>
      <sheetName val="メイン画面__x005f_x005f_x005f_x0015_5"/>
      <sheetName val="メイン画面__x005f_x005f_x005f_x005f_x005f_x005f_x00155"/>
      <sheetName val="Rev_05"/>
      <sheetName val="Rek_Tot"/>
      <sheetName val="Isolasi_Luar_Dalam"/>
      <sheetName val="Isolasi_Luar"/>
      <sheetName val="AnalisaSIPIL_RIIL"/>
      <sheetName val="_IB-PL-YTD"/>
      <sheetName val="4A_MstPriceCPart"/>
      <sheetName val="Type_I"/>
      <sheetName val="Data_BDT"/>
      <sheetName val="NON_PROD_TARGET28"/>
      <sheetName val="393_N28"/>
      <sheetName val="Ｘ５８５－１Ｓ_(2)28"/>
      <sheetName val="114W2次設変部品確認（組立）_(3)28"/>
      <sheetName val="_bulk_NEW_REVISI55"/>
      <sheetName val="Report_SAP28"/>
      <sheetName val="ECI_ChekSHeet27"/>
      <sheetName val="Part_List_Compare_Scan___Plan27"/>
      <sheetName val="Supp_List27"/>
      <sheetName val="Calendar_200627"/>
      <sheetName val="_bulk_NEW_REVISI56"/>
      <sheetName val="supplier_list27"/>
      <sheetName val="retail_sales_by_model27"/>
      <sheetName val="EGCOST_FOR_S-91_SERIES27"/>
      <sheetName val="Protected_Lists22"/>
      <sheetName val="Part_No_22"/>
      <sheetName val="data_editing27"/>
      <sheetName val="EGCOST_FOR_S_91_SERIES20"/>
      <sheetName val="00_4-919"/>
      <sheetName val="Repair_frek14"/>
      <sheetName val="RepTime_MTTR14"/>
      <sheetName val="Data_10"/>
      <sheetName val="メイン画面__x005f_x0015__Op15"/>
      <sheetName val="ACUAN_JULY15"/>
      <sheetName val="PATAN_6A_114"/>
      <sheetName val="Data_Lux14"/>
      <sheetName val="absen_juli14"/>
      <sheetName val="Master_(2)14"/>
      <sheetName val="Data_Info14"/>
      <sheetName val="メイン画面__x005f_x005f_x005f_x0015__Op14"/>
      <sheetName val="Net_Price_Position_-_Sheet_114"/>
      <sheetName val="ﾌﾟﾚｽ品番順_13"/>
      <sheetName val="まとめ_(2)13"/>
      <sheetName val="BY_CATEGORY13"/>
      <sheetName val="SA_Volume13"/>
      <sheetName val="SumCompareCurr_13"/>
      <sheetName val="khung_ten_TD13"/>
      <sheetName val="Interior_Trim13"/>
      <sheetName val="Lookup_Table13"/>
      <sheetName val="PP_Letter_389N13"/>
      <sheetName val="140N_Part_Local_(SE)13"/>
      <sheetName val="AC2B_81_4213"/>
      <sheetName val="Man_power13"/>
      <sheetName val="Safety_&amp;_5S11"/>
      <sheetName val="メイン画面___Op9"/>
      <sheetName val="メイン画面__x005f_x005f_x005f_x0015_7"/>
      <sheetName val="メイン画面__x005f_x005f_x005f_x005f_x005f_x005f_x00157"/>
      <sheetName val="Rev_07"/>
      <sheetName val="Rek_Tot2"/>
      <sheetName val="Isolasi_Luar_Dalam2"/>
      <sheetName val="Isolasi_Luar2"/>
      <sheetName val="AnalisaSIPIL_RIIL2"/>
      <sheetName val="_IB-PL-YTD2"/>
      <sheetName val="NON_PROD_TARGET27"/>
      <sheetName val="393_N27"/>
      <sheetName val="Ｘ５８５－１Ｓ_(2)27"/>
      <sheetName val="114W2次設変部品確認（組立）_(3)27"/>
      <sheetName val="_bulk_NEW_REVISI53"/>
      <sheetName val="Report_SAP27"/>
      <sheetName val="ECI_ChekSHeet26"/>
      <sheetName val="Part_List_Compare_Scan___Plan26"/>
      <sheetName val="Supp_List26"/>
      <sheetName val="Calendar_200626"/>
      <sheetName val="_bulk_NEW_REVISI54"/>
      <sheetName val="supplier_list26"/>
      <sheetName val="retail_sales_by_model26"/>
      <sheetName val="EGCOST_FOR_S-91_SERIES26"/>
      <sheetName val="Protected_Lists21"/>
      <sheetName val="Part_No_21"/>
      <sheetName val="data_editing26"/>
      <sheetName val="EGCOST_FOR_S_91_SERIES19"/>
      <sheetName val="00_4-918"/>
      <sheetName val="Repair_frek13"/>
      <sheetName val="RepTime_MTTR13"/>
      <sheetName val="Data_9"/>
      <sheetName val="メイン画面__x005f_x0015__Op14"/>
      <sheetName val="ACUAN_JULY14"/>
      <sheetName val="PATAN_6A_113"/>
      <sheetName val="Data_Lux13"/>
      <sheetName val="absen_juli13"/>
      <sheetName val="Master_(2)13"/>
      <sheetName val="Data_Info13"/>
      <sheetName val="メイン画面__x005f_x005f_x005f_x0015__Op13"/>
      <sheetName val="Net_Price_Position_-_Sheet_113"/>
      <sheetName val="ﾌﾟﾚｽ品番順_12"/>
      <sheetName val="まとめ_(2)12"/>
      <sheetName val="BY_CATEGORY12"/>
      <sheetName val="SA_Volume12"/>
      <sheetName val="SumCompareCurr_12"/>
      <sheetName val="khung_ten_TD12"/>
      <sheetName val="Interior_Trim12"/>
      <sheetName val="Lookup_Table12"/>
      <sheetName val="PP_Letter_389N12"/>
      <sheetName val="140N_Part_Local_(SE)12"/>
      <sheetName val="AC2B_81_4212"/>
      <sheetName val="Man_power12"/>
      <sheetName val="Safety_&amp;_5S10"/>
      <sheetName val="メイン画面___Op8"/>
      <sheetName val="メイン画面__x005f_x005f_x005f_x0015_6"/>
      <sheetName val="メイン画面__x005f_x005f_x005f_x005f_x005f_x005f_x00156"/>
      <sheetName val="Rev_06"/>
      <sheetName val="Rek_Tot1"/>
      <sheetName val="Isolasi_Luar_Dalam1"/>
      <sheetName val="Isolasi_Luar1"/>
      <sheetName val="AnalisaSIPIL_RIIL1"/>
      <sheetName val="_IB-PL-YTD1"/>
      <sheetName val="NON_PROD_TARGET29"/>
      <sheetName val="393_N29"/>
      <sheetName val="Ｘ５８５－１Ｓ_(2)29"/>
      <sheetName val="114W2次設変部品確認（組立）_(3)29"/>
      <sheetName val="_bulk_NEW_REVISI57"/>
      <sheetName val="Report_SAP29"/>
      <sheetName val="ECI_ChekSHeet28"/>
      <sheetName val="Part_List_Compare_Scan___Plan28"/>
      <sheetName val="Supp_List28"/>
      <sheetName val="Calendar_200628"/>
      <sheetName val="_bulk_NEW_REVISI58"/>
      <sheetName val="supplier_list28"/>
      <sheetName val="retail_sales_by_model28"/>
      <sheetName val="EGCOST_FOR_S-91_SERIES28"/>
      <sheetName val="Protected_Lists23"/>
      <sheetName val="Part_No_23"/>
      <sheetName val="data_editing28"/>
      <sheetName val="EGCOST_FOR_S_91_SERIES21"/>
      <sheetName val="00_4-920"/>
      <sheetName val="Repair_frek15"/>
      <sheetName val="RepTime_MTTR15"/>
      <sheetName val="メイン画面__x005f_x0015__Op16"/>
      <sheetName val="ACUAN_JULY16"/>
      <sheetName val="PATAN_6A_115"/>
      <sheetName val="Data_Lux15"/>
      <sheetName val="absen_juli15"/>
      <sheetName val="Master_(2)15"/>
      <sheetName val="Data_Info15"/>
      <sheetName val="メイン画面__x005f_x005f_x005f_x0015__Op15"/>
      <sheetName val="Net_Price_Position_-_Sheet_115"/>
      <sheetName val="ﾌﾟﾚｽ品番順_14"/>
      <sheetName val="まとめ_(2)14"/>
      <sheetName val="BY_CATEGORY14"/>
      <sheetName val="SA_Volume14"/>
      <sheetName val="SumCompareCurr_14"/>
      <sheetName val="khung_ten_TD14"/>
      <sheetName val="Interior_Trim14"/>
      <sheetName val="Lookup_Table14"/>
      <sheetName val="PP_Letter_389N14"/>
      <sheetName val="140N_Part_Local_(SE)14"/>
      <sheetName val="AC2B_81_4214"/>
      <sheetName val="Man_power14"/>
      <sheetName val="Safety_&amp;_5S12"/>
      <sheetName val="メイン画面___Op10"/>
      <sheetName val="メイン画面__x005f_x005f_x005f_x0015_8"/>
      <sheetName val="メイン画面__x005f_x005f_x005f_x005f_x005f_x005f_x00158"/>
      <sheetName val="Rev_08"/>
      <sheetName val="Rek_Tot3"/>
      <sheetName val="Isolasi_Luar_Dalam3"/>
      <sheetName val="Isolasi_Luar3"/>
      <sheetName val="AnalisaSIPIL_RIIL3"/>
      <sheetName val="_IB-PL-YTD3"/>
      <sheetName val="NON_PROD_TARGET30"/>
      <sheetName val="Ｘ５８５－１Ｓ_(2)30"/>
      <sheetName val="_bulk_NEW_REVISI59"/>
      <sheetName val="393_N30"/>
      <sheetName val="Report_SAP30"/>
      <sheetName val="114W2次設変部品確認（組立）_(3)30"/>
      <sheetName val="ECI_ChekSHeet29"/>
      <sheetName val="Part_List_Compare_Scan___Plan29"/>
      <sheetName val="Supp_List29"/>
      <sheetName val="Calendar_200629"/>
      <sheetName val="_bulk_NEW_REVISI60"/>
      <sheetName val="supplier_list29"/>
      <sheetName val="retail_sales_by_model29"/>
      <sheetName val="EGCOST_FOR_S-91_SERIES29"/>
      <sheetName val="Protected_Lists24"/>
      <sheetName val="Part_No_24"/>
      <sheetName val="data_editing29"/>
      <sheetName val="EGCOST_FOR_S_91_SERIES22"/>
      <sheetName val="00_4-921"/>
      <sheetName val="Data_Lux16"/>
      <sheetName val="メイン画面__x005f_x0015__Op17"/>
      <sheetName val="absen_juli16"/>
      <sheetName val="ACUAN_JULY17"/>
      <sheetName val="PATAN_6A_116"/>
      <sheetName val="Master_(2)16"/>
      <sheetName val="Data_Info16"/>
      <sheetName val="メイン画面__x005f_x005f_x005f_x0015__Op16"/>
      <sheetName val="Net_Price_Position_-_Sheet_116"/>
      <sheetName val="ﾌﾟﾚｽ品番順_15"/>
      <sheetName val="Repair_frek16"/>
      <sheetName val="RepTime_MTTR16"/>
      <sheetName val="まとめ_(2)15"/>
      <sheetName val="BY_CATEGORY15"/>
      <sheetName val="SA_Volume15"/>
      <sheetName val="SumCompareCurr_15"/>
      <sheetName val="khung_ten_TD15"/>
      <sheetName val="Interior_Trim15"/>
      <sheetName val="Lookup_Table15"/>
      <sheetName val="PP_Letter_389N15"/>
      <sheetName val="140N_Part_Local_(SE)15"/>
      <sheetName val="AC2B_81_4215"/>
      <sheetName val="Man_power15"/>
      <sheetName val="Safety_&amp;_5S13"/>
      <sheetName val="メイン画面___Op11"/>
      <sheetName val="メイン画面__x005f_x005f_x005f_x0015_9"/>
      <sheetName val="メイン画面__x005f_x005f_x005f_x005f_x005f_x005f_x00159"/>
      <sheetName val="Rev_09"/>
      <sheetName val="Rek_Tot4"/>
      <sheetName val="Isolasi_Luar_Dalam4"/>
      <sheetName val="Isolasi_Luar4"/>
      <sheetName val="AnalisaSIPIL_RIIL4"/>
      <sheetName val="_IB-PL-YTD4"/>
      <sheetName val="4A_MstPriceCPart1"/>
      <sheetName val="Type_I1"/>
      <sheetName val="Data_BDT1"/>
      <sheetName val="GROUP_A"/>
      <sheetName val="TMMK_Vehicle_Data"/>
      <sheetName val="TMMC_Vehicle_Data"/>
      <sheetName val="Comparison_data"/>
      <sheetName val="ASSUMPTION"/>
      <sheetName val="INDEX"/>
      <sheetName val="MAT"/>
      <sheetName val="NON_PROD_TARGET31"/>
      <sheetName val="393_N31"/>
      <sheetName val="Ｘ５８５－１Ｓ_(2)31"/>
      <sheetName val="114W2次設変部品確認（組立）_(3)31"/>
      <sheetName val="_bulk_NEW_REVISI61"/>
      <sheetName val="Report_SAP31"/>
      <sheetName val="ECI_ChekSHeet30"/>
      <sheetName val="Part_List_Compare_Scan___Plan30"/>
      <sheetName val="Supp_List30"/>
      <sheetName val="Calendar_200630"/>
      <sheetName val="_bulk_NEW_REVISI62"/>
      <sheetName val="supplier_list30"/>
      <sheetName val="retail_sales_by_model30"/>
      <sheetName val="EGCOST_FOR_S-91_SERIES30"/>
      <sheetName val="Protected_Lists25"/>
      <sheetName val="Part_No_25"/>
      <sheetName val="data_editing30"/>
      <sheetName val="EGCOST_FOR_S_91_SERIES23"/>
      <sheetName val="00_4-922"/>
      <sheetName val="Repair_frek17"/>
      <sheetName val="RepTime_MTTR17"/>
      <sheetName val="メイン画面__x005f_x0015__Op18"/>
      <sheetName val="ACUAN_JULY18"/>
      <sheetName val="PATAN_6A_117"/>
      <sheetName val="Data_Lux17"/>
      <sheetName val="absen_juli17"/>
      <sheetName val="Master_(2)17"/>
      <sheetName val="Data_Info17"/>
      <sheetName val="メイン画面__x005f_x005f_x005f_x0015__Op17"/>
      <sheetName val="Net_Price_Position_-_Sheet_117"/>
      <sheetName val="ﾌﾟﾚｽ品番順_16"/>
      <sheetName val="まとめ_(2)16"/>
      <sheetName val="BY_CATEGORY16"/>
      <sheetName val="SA_Volume16"/>
      <sheetName val="SumCompareCurr_16"/>
      <sheetName val="khung_ten_TD16"/>
      <sheetName val="Interior_Trim16"/>
      <sheetName val="Lookup_Table16"/>
      <sheetName val="PP_Letter_389N16"/>
      <sheetName val="140N_Part_Local_(SE)16"/>
      <sheetName val="AC2B_81_4216"/>
      <sheetName val="Man_power16"/>
      <sheetName val="NON_PROD_TARGET32"/>
      <sheetName val="393_N32"/>
      <sheetName val="Ｘ５８５－１Ｓ_(2)32"/>
      <sheetName val="114W2次設変部品確認（組立）_(3)32"/>
      <sheetName val="_bulk_NEW_REVISI63"/>
      <sheetName val="Report_SAP32"/>
      <sheetName val="ECI_ChekSHeet31"/>
      <sheetName val="Part_List_Compare_Scan___Plan31"/>
      <sheetName val="Supp_List31"/>
      <sheetName val="Calendar_200631"/>
      <sheetName val="_bulk_NEW_REVISI64"/>
      <sheetName val="supplier_list31"/>
      <sheetName val="retail_sales_by_model31"/>
      <sheetName val="EGCOST_FOR_S-91_SERIES31"/>
      <sheetName val="Protected_Lists26"/>
      <sheetName val="Part_No_26"/>
      <sheetName val="data_editing31"/>
      <sheetName val="EGCOST_FOR_S_91_SERIES24"/>
      <sheetName val="00_4-923"/>
      <sheetName val="Repair_frek18"/>
      <sheetName val="RepTime_MTTR18"/>
      <sheetName val="メイン画面__x005f_x0015__Op19"/>
      <sheetName val="ACUAN_JULY19"/>
      <sheetName val="PATAN_6A_118"/>
      <sheetName val="Data_Lux18"/>
      <sheetName val="absen_juli18"/>
      <sheetName val="Master_(2)18"/>
      <sheetName val="Data_Info18"/>
      <sheetName val="メイン画面__x005f_x005f_x005f_x0015__Op18"/>
      <sheetName val="Net_Price_Position_-_Sheet_118"/>
      <sheetName val="ﾌﾟﾚｽ品番順_17"/>
      <sheetName val="まとめ_(2)17"/>
      <sheetName val="BY_CATEGORY17"/>
      <sheetName val="SA_Volume17"/>
      <sheetName val="SumCompareCurr_17"/>
      <sheetName val="khung_ten_TD17"/>
      <sheetName val="Interior_Trim17"/>
      <sheetName val="Lookup_Table17"/>
      <sheetName val="PP_Letter_389N17"/>
      <sheetName val="140N_Part_Local_(SE)17"/>
      <sheetName val="AC2B_81_4217"/>
      <sheetName val="Man_power17"/>
      <sheetName val="NON_PROD_TARGET33"/>
      <sheetName val="393_N33"/>
      <sheetName val="Ｘ５８５－１Ｓ_(2)33"/>
      <sheetName val="114W2次設変部品確認（組立）_(3)33"/>
      <sheetName val="_bulk_NEW_REVISI65"/>
      <sheetName val="Report_SAP33"/>
      <sheetName val="ECI_ChekSHeet32"/>
      <sheetName val="Part_List_Compare_Scan___Plan32"/>
      <sheetName val="Supp_List32"/>
      <sheetName val="Calendar_200632"/>
      <sheetName val="_bulk_NEW_REVISI66"/>
      <sheetName val="supplier_list32"/>
      <sheetName val="retail_sales_by_model32"/>
      <sheetName val="EGCOST_FOR_S-91_SERIES32"/>
      <sheetName val="Protected_Lists27"/>
      <sheetName val="Part_No_27"/>
      <sheetName val="data_editing32"/>
      <sheetName val="EGCOST_FOR_S_91_SERIES25"/>
      <sheetName val="00_4-924"/>
      <sheetName val="Repair_frek19"/>
      <sheetName val="RepTime_MTTR19"/>
      <sheetName val="メイン画面__x005f_x0015__Op20"/>
      <sheetName val="ACUAN_JULY20"/>
      <sheetName val="PATAN_6A_119"/>
      <sheetName val="Data_Lux19"/>
      <sheetName val="absen_juli19"/>
      <sheetName val="Master_(2)19"/>
      <sheetName val="Data_Info19"/>
      <sheetName val="メイン画面__x005f_x005f_x005f_x0015__Op19"/>
      <sheetName val="Net_Price_Position_-_Sheet_119"/>
      <sheetName val="ﾌﾟﾚｽ品番順_18"/>
      <sheetName val="まとめ_(2)18"/>
      <sheetName val="BY_CATEGORY18"/>
      <sheetName val="SA_Volume18"/>
      <sheetName val="SumCompareCurr_18"/>
      <sheetName val="khung_ten_TD18"/>
      <sheetName val="Interior_Trim18"/>
      <sheetName val="Lookup_Table18"/>
      <sheetName val="PP_Letter_389N18"/>
      <sheetName val="140N_Part_Local_(SE)18"/>
      <sheetName val="AC2B_81_4218"/>
      <sheetName val="Man_power18"/>
      <sheetName val="Safety_&amp;_5S14"/>
      <sheetName val="メイン画面__x005f_x005f_x005f_x0015_10"/>
      <sheetName val="メイン画面__x005f_x005f_x005f_x005f_x005f_x005f_x00110"/>
      <sheetName val="Rev_010"/>
      <sheetName val="_IB-PL-YTD5"/>
      <sheetName val="Rek_Tot5"/>
      <sheetName val="Isolasi_Luar_Dalam5"/>
      <sheetName val="Isolasi_Luar5"/>
      <sheetName val="メイン画面___Op12"/>
      <sheetName val="AnalisaSIPIL_RIIL5"/>
      <sheetName val="4A_MstPriceCPart2"/>
      <sheetName val="Type_I2"/>
      <sheetName val="NON_PROD_TARGET34"/>
      <sheetName val="393_N34"/>
      <sheetName val="Ｘ５８５－１Ｓ_(2)34"/>
      <sheetName val="114W2次設変部品確認（組立）_(3)34"/>
      <sheetName val="_bulk_NEW_REVISI67"/>
      <sheetName val="Report_SAP34"/>
      <sheetName val="ECI_ChekSHeet33"/>
      <sheetName val="Part_List_Compare_Scan___Plan33"/>
      <sheetName val="Supp_List33"/>
      <sheetName val="Calendar_200633"/>
      <sheetName val="_bulk_NEW_REVISI68"/>
      <sheetName val="supplier_list33"/>
      <sheetName val="retail_sales_by_model33"/>
      <sheetName val="EGCOST_FOR_S-91_SERIES33"/>
      <sheetName val="Protected_Lists28"/>
      <sheetName val="Part_No_28"/>
      <sheetName val="data_editing33"/>
      <sheetName val="EGCOST_FOR_S_91_SERIES26"/>
      <sheetName val="00_4-925"/>
      <sheetName val="Repair_frek20"/>
      <sheetName val="RepTime_MTTR20"/>
      <sheetName val="メイン画面__x005f_x0015__Op21"/>
      <sheetName val="ACUAN_JULY21"/>
      <sheetName val="PATAN_6A_120"/>
      <sheetName val="Data_Lux20"/>
      <sheetName val="absen_juli20"/>
      <sheetName val="Master_(2)20"/>
      <sheetName val="Data_Info20"/>
      <sheetName val="メイン画面__x005f_x005f_x005f_x0015__Op20"/>
      <sheetName val="Net_Price_Position_-_Sheet_120"/>
      <sheetName val="ﾌﾟﾚｽ品番順_19"/>
      <sheetName val="まとめ_(2)19"/>
      <sheetName val="BY_CATEGORY19"/>
      <sheetName val="SA_Volume19"/>
      <sheetName val="SumCompareCurr_19"/>
      <sheetName val="khung_ten_TD19"/>
      <sheetName val="Interior_Trim19"/>
      <sheetName val="Lookup_Table19"/>
      <sheetName val="PP_Letter_389N19"/>
      <sheetName val="140N_Part_Local_(SE)19"/>
      <sheetName val="AC2B_81_4219"/>
      <sheetName val="Man_power19"/>
      <sheetName val="Safety_&amp;_5S15"/>
      <sheetName val="メイン画面__x005f_x005f_x005f_x0015_11"/>
      <sheetName val="メイン画面__x005f_x005f_x005f_x005f_x005f_x005f_x00111"/>
      <sheetName val="Rev_011"/>
      <sheetName val="_IB-PL-YTD6"/>
      <sheetName val="Rek_Tot6"/>
      <sheetName val="Isolasi_Luar_Dalam6"/>
      <sheetName val="Isolasi_Luar6"/>
      <sheetName val="メイン画面___Op13"/>
      <sheetName val="AnalisaSIPIL_RIIL6"/>
      <sheetName val="4A_MstPriceCPart3"/>
      <sheetName val="Type_I3"/>
      <sheetName val="NON_PROD_TARGET37"/>
      <sheetName val="393_N37"/>
      <sheetName val="Ｘ５８５－１Ｓ_(2)37"/>
      <sheetName val="114W2次設変部品確認（組立）_(3)37"/>
      <sheetName val="_bulk_NEW_REVISI73"/>
      <sheetName val="Report_SAP37"/>
      <sheetName val="ECI_ChekSHeet36"/>
      <sheetName val="Part_List_Compare_Scan___Plan36"/>
      <sheetName val="Supp_List36"/>
      <sheetName val="Calendar_200636"/>
      <sheetName val="_bulk_NEW_REVISI74"/>
      <sheetName val="supplier_list36"/>
      <sheetName val="retail_sales_by_model36"/>
      <sheetName val="EGCOST_FOR_S-91_SERIES36"/>
      <sheetName val="Protected_Lists31"/>
      <sheetName val="Part_No_31"/>
      <sheetName val="data_editing36"/>
      <sheetName val="EGCOST_FOR_S_91_SERIES29"/>
      <sheetName val="00_4-928"/>
      <sheetName val="Repair_frek23"/>
      <sheetName val="RepTime_MTTR23"/>
      <sheetName val="メイン画面__x005f_x0015__Op24"/>
      <sheetName val="ACUAN_JULY24"/>
      <sheetName val="PATAN_6A_123"/>
      <sheetName val="Data_Lux23"/>
      <sheetName val="absen_juli23"/>
      <sheetName val="Master_(2)23"/>
      <sheetName val="Data_Info23"/>
      <sheetName val="メイン画面__x005f_x005f_x005f_x0015__Op23"/>
      <sheetName val="Net_Price_Position_-_Sheet_123"/>
      <sheetName val="ﾌﾟﾚｽ品番順_22"/>
      <sheetName val="まとめ_(2)22"/>
      <sheetName val="BY_CATEGORY22"/>
      <sheetName val="SA_Volume22"/>
      <sheetName val="SumCompareCurr_22"/>
      <sheetName val="khung_ten_TD22"/>
      <sheetName val="Interior_Trim22"/>
      <sheetName val="Lookup_Table22"/>
      <sheetName val="PP_Letter_389N22"/>
      <sheetName val="140N_Part_Local_(SE)22"/>
      <sheetName val="AC2B_81_4222"/>
      <sheetName val="Man_power22"/>
      <sheetName val="Safety_&amp;_5S18"/>
      <sheetName val="メイン画面__x005f_x005f_x005f_x0015_14"/>
      <sheetName val="メイン画面__x005f_x005f_x005f_x005f_x005f_x005f_x00114"/>
      <sheetName val="Rev_014"/>
      <sheetName val="_IB-PL-YTD9"/>
      <sheetName val="Rek_Tot9"/>
      <sheetName val="Isolasi_Luar_Dalam9"/>
      <sheetName val="Isolasi_Luar9"/>
      <sheetName val="メイン画面___Op16"/>
      <sheetName val="AnalisaSIPIL_RIIL9"/>
      <sheetName val="4A_MstPriceCPart6"/>
      <sheetName val="Type_I6"/>
      <sheetName val="NON_PROD_TARGET35"/>
      <sheetName val="393_N35"/>
      <sheetName val="Ｘ５８５－１Ｓ_(2)35"/>
      <sheetName val="114W2次設変部品確認（組立）_(3)35"/>
      <sheetName val="_bulk_NEW_REVISI69"/>
      <sheetName val="Report_SAP35"/>
      <sheetName val="ECI_ChekSHeet34"/>
      <sheetName val="Part_List_Compare_Scan___Plan34"/>
      <sheetName val="Supp_List34"/>
      <sheetName val="Calendar_200634"/>
      <sheetName val="_bulk_NEW_REVISI70"/>
      <sheetName val="supplier_list34"/>
      <sheetName val="retail_sales_by_model34"/>
      <sheetName val="EGCOST_FOR_S-91_SERIES34"/>
      <sheetName val="Protected_Lists29"/>
      <sheetName val="Part_No_29"/>
      <sheetName val="data_editing34"/>
      <sheetName val="EGCOST_FOR_S_91_SERIES27"/>
      <sheetName val="00_4-926"/>
      <sheetName val="Repair_frek21"/>
      <sheetName val="RepTime_MTTR21"/>
      <sheetName val="メイン画面__x005f_x0015__Op22"/>
      <sheetName val="ACUAN_JULY22"/>
      <sheetName val="PATAN_6A_121"/>
      <sheetName val="Data_Lux21"/>
      <sheetName val="absen_juli21"/>
      <sheetName val="Master_(2)21"/>
      <sheetName val="Data_Info21"/>
      <sheetName val="メイン画面__x005f_x005f_x005f_x0015__Op21"/>
      <sheetName val="Net_Price_Position_-_Sheet_121"/>
      <sheetName val="ﾌﾟﾚｽ品番順_20"/>
      <sheetName val="まとめ_(2)20"/>
      <sheetName val="BY_CATEGORY20"/>
      <sheetName val="SA_Volume20"/>
      <sheetName val="SumCompareCurr_20"/>
      <sheetName val="khung_ten_TD20"/>
      <sheetName val="Interior_Trim20"/>
      <sheetName val="Lookup_Table20"/>
      <sheetName val="PP_Letter_389N20"/>
      <sheetName val="140N_Part_Local_(SE)20"/>
      <sheetName val="AC2B_81_4220"/>
      <sheetName val="Man_power20"/>
      <sheetName val="Safety_&amp;_5S16"/>
      <sheetName val="メイン画面__x005f_x005f_x005f_x0015_12"/>
      <sheetName val="メイン画面__x005f_x005f_x005f_x005f_x005f_x005f_x00112"/>
      <sheetName val="Rev_012"/>
      <sheetName val="_IB-PL-YTD7"/>
      <sheetName val="Rek_Tot7"/>
      <sheetName val="Isolasi_Luar_Dalam7"/>
      <sheetName val="Isolasi_Luar7"/>
      <sheetName val="メイン画面___Op14"/>
      <sheetName val="AnalisaSIPIL_RIIL7"/>
      <sheetName val="4A_MstPriceCPart4"/>
      <sheetName val="Type_I4"/>
      <sheetName val="NON_PROD_TARGET36"/>
      <sheetName val="393_N36"/>
      <sheetName val="Ｘ５８５－１Ｓ_(2)36"/>
      <sheetName val="114W2次設変部品確認（組立）_(3)36"/>
      <sheetName val="_bulk_NEW_REVISI71"/>
      <sheetName val="Report_SAP36"/>
      <sheetName val="ECI_ChekSHeet35"/>
      <sheetName val="Part_List_Compare_Scan___Plan35"/>
      <sheetName val="Supp_List35"/>
      <sheetName val="Calendar_200635"/>
      <sheetName val="_bulk_NEW_REVISI72"/>
      <sheetName val="supplier_list35"/>
      <sheetName val="retail_sales_by_model35"/>
      <sheetName val="EGCOST_FOR_S-91_SERIES35"/>
      <sheetName val="Protected_Lists30"/>
      <sheetName val="Part_No_30"/>
      <sheetName val="data_editing35"/>
      <sheetName val="EGCOST_FOR_S_91_SERIES28"/>
      <sheetName val="00_4-927"/>
      <sheetName val="Repair_frek22"/>
      <sheetName val="RepTime_MTTR22"/>
      <sheetName val="メイン画面__x005f_x0015__Op23"/>
      <sheetName val="ACUAN_JULY23"/>
      <sheetName val="PATAN_6A_122"/>
      <sheetName val="Data_Lux22"/>
      <sheetName val="absen_juli22"/>
      <sheetName val="Master_(2)22"/>
      <sheetName val="Data_Info22"/>
      <sheetName val="メイン画面__x005f_x005f_x005f_x0015__Op22"/>
      <sheetName val="Net_Price_Position_-_Sheet_122"/>
      <sheetName val="ﾌﾟﾚｽ品番順_21"/>
      <sheetName val="まとめ_(2)21"/>
      <sheetName val="BY_CATEGORY21"/>
      <sheetName val="SA_Volume21"/>
      <sheetName val="SumCompareCurr_21"/>
      <sheetName val="khung_ten_TD21"/>
      <sheetName val="Interior_Trim21"/>
      <sheetName val="Lookup_Table21"/>
      <sheetName val="PP_Letter_389N21"/>
      <sheetName val="140N_Part_Local_(SE)21"/>
      <sheetName val="AC2B_81_4221"/>
      <sheetName val="Man_power21"/>
      <sheetName val="Safety_&amp;_5S17"/>
      <sheetName val="メイン画面__x005f_x005f_x005f_x0015_13"/>
      <sheetName val="メイン画面__x005f_x005f_x005f_x005f_x005f_x005f_x00113"/>
      <sheetName val="Rev_013"/>
      <sheetName val="_IB-PL-YTD8"/>
      <sheetName val="Rek_Tot8"/>
      <sheetName val="Isolasi_Luar_Dalam8"/>
      <sheetName val="Isolasi_Luar8"/>
      <sheetName val="メイン画面___Op15"/>
      <sheetName val="AnalisaSIPIL_RIIL8"/>
      <sheetName val="4A_MstPriceCPart5"/>
      <sheetName val="Type_I5"/>
      <sheetName val="NON_PROD_TARGET41"/>
      <sheetName val="Ｘ５８５－１Ｓ_(2)41"/>
      <sheetName val="_bulk_NEW_REVISI81"/>
      <sheetName val="393_N41"/>
      <sheetName val="Report_SAP41"/>
      <sheetName val="114W2次設変部品確認（組立）_(3)41"/>
      <sheetName val="ECI_ChekSHeet40"/>
      <sheetName val="Part_List_Compare_Scan___Plan40"/>
      <sheetName val="Supp_List40"/>
      <sheetName val="Calendar_200640"/>
      <sheetName val="_bulk_NEW_REVISI82"/>
      <sheetName val="supplier_list40"/>
      <sheetName val="retail_sales_by_model40"/>
      <sheetName val="EGCOST_FOR_S-91_SERIES40"/>
      <sheetName val="Protected_Lists35"/>
      <sheetName val="Part_No_35"/>
      <sheetName val="data_editing40"/>
      <sheetName val="EGCOST_FOR_S_91_SERIES33"/>
      <sheetName val="00_4-932"/>
      <sheetName val="メイン画面__x005f_x0015__Op28"/>
      <sheetName val="ACUAN_JULY28"/>
      <sheetName val="Master_(2)27"/>
      <sheetName val="PATAN_6A_127"/>
      <sheetName val="Data_Lux27"/>
      <sheetName val="absen_juli27"/>
      <sheetName val="Data_Info27"/>
      <sheetName val="Net_Price_Position_-_Sheet_127"/>
      <sheetName val="メイン画面__x005f_x005f_x005f_x0015__Op27"/>
      <sheetName val="ﾌﾟﾚｽ品番順_26"/>
      <sheetName val="Repair_frek27"/>
      <sheetName val="RepTime_MTTR27"/>
      <sheetName val="まとめ_(2)26"/>
      <sheetName val="BY_CATEGORY26"/>
      <sheetName val="SA_Volume26"/>
      <sheetName val="SumCompareCurr_26"/>
      <sheetName val="khung_ten_TD26"/>
      <sheetName val="Interior_Trim26"/>
      <sheetName val="Lookup_Table26"/>
      <sheetName val="PP_Letter_389N26"/>
      <sheetName val="140N_Part_Local_(SE)26"/>
      <sheetName val="AC2B_81_4226"/>
      <sheetName val="Man_power26"/>
      <sheetName val="Safety_&amp;_5S22"/>
      <sheetName val="メイン画面___Op20"/>
      <sheetName val="メイン画面__x005f_x005f_x005f_x0015_18"/>
      <sheetName val="メイン画面__x005f_x005f_x005f_x005f_x005f_x005f_x00118"/>
      <sheetName val="Rev_018"/>
      <sheetName val="Rek_Tot13"/>
      <sheetName val="Isolasi_Luar_Dalam13"/>
      <sheetName val="Isolasi_Luar13"/>
      <sheetName val="AnalisaSIPIL_RIIL13"/>
      <sheetName val="_IB-PL-YTD13"/>
      <sheetName val="4A_MstPriceCPart10"/>
      <sheetName val="Type_I10"/>
      <sheetName val="Data_BDT4"/>
      <sheetName val="NON_PROD_TARGET40"/>
      <sheetName val="Ｘ５８５－１Ｓ_(2)40"/>
      <sheetName val="_bulk_NEW_REVISI79"/>
      <sheetName val="393_N40"/>
      <sheetName val="Report_SAP40"/>
      <sheetName val="114W2次設変部品確認（組立）_(3)40"/>
      <sheetName val="ECI_ChekSHeet39"/>
      <sheetName val="Part_List_Compare_Scan___Plan39"/>
      <sheetName val="Supp_List39"/>
      <sheetName val="Calendar_200639"/>
      <sheetName val="_bulk_NEW_REVISI80"/>
      <sheetName val="supplier_list39"/>
      <sheetName val="retail_sales_by_model39"/>
      <sheetName val="EGCOST_FOR_S-91_SERIES39"/>
      <sheetName val="Protected_Lists34"/>
      <sheetName val="Part_No_34"/>
      <sheetName val="data_editing39"/>
      <sheetName val="EGCOST_FOR_S_91_SERIES32"/>
      <sheetName val="00_4-931"/>
      <sheetName val="メイン画面__x005f_x0015__Op27"/>
      <sheetName val="ACUAN_JULY27"/>
      <sheetName val="Master_(2)26"/>
      <sheetName val="PATAN_6A_126"/>
      <sheetName val="Data_Lux26"/>
      <sheetName val="absen_juli26"/>
      <sheetName val="Data_Info26"/>
      <sheetName val="Net_Price_Position_-_Sheet_126"/>
      <sheetName val="メイン画面__x005f_x005f_x005f_x0015__Op26"/>
      <sheetName val="ﾌﾟﾚｽ品番順_25"/>
      <sheetName val="Repair_frek26"/>
      <sheetName val="RepTime_MTTR26"/>
      <sheetName val="まとめ_(2)25"/>
      <sheetName val="BY_CATEGORY25"/>
      <sheetName val="SA_Volume25"/>
      <sheetName val="SumCompareCurr_25"/>
      <sheetName val="khung_ten_TD25"/>
      <sheetName val="Interior_Trim25"/>
      <sheetName val="Lookup_Table25"/>
      <sheetName val="PP_Letter_389N25"/>
      <sheetName val="140N_Part_Local_(SE)25"/>
      <sheetName val="AC2B_81_4225"/>
      <sheetName val="Man_power25"/>
      <sheetName val="Safety_&amp;_5S21"/>
      <sheetName val="メイン画面___Op19"/>
      <sheetName val="メイン画面__x005f_x005f_x005f_x0015_17"/>
      <sheetName val="メイン画面__x005f_x005f_x005f_x005f_x005f_x005f_x00117"/>
      <sheetName val="Rev_017"/>
      <sheetName val="Rek_Tot12"/>
      <sheetName val="Isolasi_Luar_Dalam12"/>
      <sheetName val="Isolasi_Luar12"/>
      <sheetName val="AnalisaSIPIL_RIIL12"/>
      <sheetName val="_IB-PL-YTD12"/>
      <sheetName val="4A_MstPriceCPart9"/>
      <sheetName val="Type_I9"/>
      <sheetName val="Data_BDT3"/>
      <sheetName val="NON_PROD_TARGET39"/>
      <sheetName val="393_N39"/>
      <sheetName val="Ｘ５８５－１Ｓ_(2)39"/>
      <sheetName val="114W2次設変部品確認（組立）_(3)39"/>
      <sheetName val="_bulk_NEW_REVISI77"/>
      <sheetName val="Report_SAP39"/>
      <sheetName val="ECI_ChekSHeet38"/>
      <sheetName val="Part_List_Compare_Scan___Plan38"/>
      <sheetName val="Supp_List38"/>
      <sheetName val="Calendar_200638"/>
      <sheetName val="_bulk_NEW_REVISI78"/>
      <sheetName val="supplier_list38"/>
      <sheetName val="retail_sales_by_model38"/>
      <sheetName val="EGCOST_FOR_S-91_SERIES38"/>
      <sheetName val="Protected_Lists33"/>
      <sheetName val="Part_No_33"/>
      <sheetName val="data_editing38"/>
      <sheetName val="EGCOST_FOR_S_91_SERIES31"/>
      <sheetName val="00_4-930"/>
      <sheetName val="Repair_frek25"/>
      <sheetName val="RepTime_MTTR25"/>
      <sheetName val="メイン画面__x005f_x0015__Op26"/>
      <sheetName val="ACUAN_JULY26"/>
      <sheetName val="PATAN_6A_125"/>
      <sheetName val="Data_Lux25"/>
      <sheetName val="absen_juli25"/>
      <sheetName val="Master_(2)25"/>
      <sheetName val="Data_Info25"/>
      <sheetName val="メイン画面__x005f_x005f_x005f_x0015__Op25"/>
      <sheetName val="Net_Price_Position_-_Sheet_125"/>
      <sheetName val="ﾌﾟﾚｽ品番順_24"/>
      <sheetName val="まとめ_(2)24"/>
      <sheetName val="BY_CATEGORY24"/>
      <sheetName val="SA_Volume24"/>
      <sheetName val="SumCompareCurr_24"/>
      <sheetName val="khung_ten_TD24"/>
      <sheetName val="Interior_Trim24"/>
      <sheetName val="Lookup_Table24"/>
      <sheetName val="PP_Letter_389N24"/>
      <sheetName val="140N_Part_Local_(SE)24"/>
      <sheetName val="AC2B_81_4224"/>
      <sheetName val="Man_power24"/>
      <sheetName val="Safety_&amp;_5S20"/>
      <sheetName val="メイン画面__x005f_x005f_x005f_x0015_16"/>
      <sheetName val="メイン画面__x005f_x005f_x005f_x005f_x005f_x005f_x00116"/>
      <sheetName val="Rev_016"/>
      <sheetName val="_IB-PL-YTD11"/>
      <sheetName val="Rek_Tot11"/>
      <sheetName val="Isolasi_Luar_Dalam11"/>
      <sheetName val="Isolasi_Luar11"/>
      <sheetName val="メイン画面___Op18"/>
      <sheetName val="AnalisaSIPIL_RIIL11"/>
      <sheetName val="4A_MstPriceCPart8"/>
      <sheetName val="Type_I8"/>
      <sheetName val="Data_BDT2"/>
      <sheetName val="NON_PROD_TARGET38"/>
      <sheetName val="393_N38"/>
      <sheetName val="Ｘ５８５－１Ｓ_(2)38"/>
      <sheetName val="114W2次設変部品確認（組立）_(3)38"/>
      <sheetName val="_bulk_NEW_REVISI75"/>
      <sheetName val="Report_SAP38"/>
      <sheetName val="ECI_ChekSHeet37"/>
      <sheetName val="Part_List_Compare_Scan___Plan37"/>
      <sheetName val="Supp_List37"/>
      <sheetName val="Calendar_200637"/>
      <sheetName val="_bulk_NEW_REVISI76"/>
      <sheetName val="supplier_list37"/>
      <sheetName val="retail_sales_by_model37"/>
      <sheetName val="EGCOST_FOR_S-91_SERIES37"/>
      <sheetName val="Protected_Lists32"/>
      <sheetName val="Part_No_32"/>
      <sheetName val="data_editing37"/>
      <sheetName val="EGCOST_FOR_S_91_SERIES30"/>
      <sheetName val="00_4-929"/>
      <sheetName val="Repair_frek24"/>
      <sheetName val="RepTime_MTTR24"/>
      <sheetName val="メイン画面__x005f_x0015__Op25"/>
      <sheetName val="ACUAN_JULY25"/>
      <sheetName val="PATAN_6A_124"/>
      <sheetName val="Data_Lux24"/>
      <sheetName val="absen_juli24"/>
      <sheetName val="Master_(2)24"/>
      <sheetName val="Data_Info24"/>
      <sheetName val="メイン画面__x005f_x005f_x005f_x0015__Op24"/>
      <sheetName val="Net_Price_Position_-_Sheet_124"/>
      <sheetName val="ﾌﾟﾚｽ品番順_23"/>
      <sheetName val="まとめ_(2)23"/>
      <sheetName val="BY_CATEGORY23"/>
      <sheetName val="SA_Volume23"/>
      <sheetName val="SumCompareCurr_23"/>
      <sheetName val="khung_ten_TD23"/>
      <sheetName val="Interior_Trim23"/>
      <sheetName val="Lookup_Table23"/>
      <sheetName val="PP_Letter_389N23"/>
      <sheetName val="140N_Part_Local_(SE)23"/>
      <sheetName val="AC2B_81_4223"/>
      <sheetName val="Man_power23"/>
      <sheetName val="Safety_&amp;_5S19"/>
      <sheetName val="メイン画面__x005f_x005f_x005f_x0015_15"/>
      <sheetName val="メイン画面__x005f_x005f_x005f_x005f_x005f_x005f_x00115"/>
      <sheetName val="Rev_015"/>
      <sheetName val="_IB-PL-YTD10"/>
      <sheetName val="Rek_Tot10"/>
      <sheetName val="Isolasi_Luar_Dalam10"/>
      <sheetName val="Isolasi_Luar10"/>
      <sheetName val="メイン画面___Op17"/>
      <sheetName val="AnalisaSIPIL_RIIL10"/>
      <sheetName val="4A_MstPriceCPart7"/>
      <sheetName val="Type_I7"/>
      <sheetName val="NON_PROD_TARGET43"/>
      <sheetName val="Ｘ５８５－１Ｓ_(2)43"/>
      <sheetName val="_bulk_NEW_REVISI85"/>
      <sheetName val="393_N43"/>
      <sheetName val="Report_SAP43"/>
      <sheetName val="114W2次設変部品確認（組立）_(3)43"/>
      <sheetName val="ECI_ChekSHeet42"/>
      <sheetName val="Part_List_Compare_Scan___Plan42"/>
      <sheetName val="Supp_List42"/>
      <sheetName val="Calendar_200642"/>
      <sheetName val="_bulk_NEW_REVISI86"/>
      <sheetName val="supplier_list42"/>
      <sheetName val="retail_sales_by_model42"/>
      <sheetName val="EGCOST_FOR_S-91_SERIES42"/>
      <sheetName val="Protected_Lists37"/>
      <sheetName val="Part_No_37"/>
      <sheetName val="data_editing42"/>
      <sheetName val="EGCOST_FOR_S_91_SERIES35"/>
      <sheetName val="00_4-934"/>
      <sheetName val="メイン画面__x005f_x0015__Op30"/>
      <sheetName val="ACUAN_JULY30"/>
      <sheetName val="Master_(2)29"/>
      <sheetName val="PATAN_6A_129"/>
      <sheetName val="Data_Lux29"/>
      <sheetName val="absen_juli29"/>
      <sheetName val="Data_Info29"/>
      <sheetName val="Net_Price_Position_-_Sheet_129"/>
      <sheetName val="メイン画面__x005f_x005f_x005f_x0015__Op29"/>
      <sheetName val="ﾌﾟﾚｽ品番順_28"/>
      <sheetName val="Repair_frek29"/>
      <sheetName val="RepTime_MTTR29"/>
      <sheetName val="まとめ_(2)28"/>
      <sheetName val="BY_CATEGORY28"/>
      <sheetName val="SA_Volume28"/>
      <sheetName val="SumCompareCurr_28"/>
      <sheetName val="khung_ten_TD28"/>
      <sheetName val="Interior_Trim28"/>
      <sheetName val="Lookup_Table28"/>
      <sheetName val="PP_Letter_389N28"/>
      <sheetName val="140N_Part_Local_(SE)28"/>
      <sheetName val="AC2B_81_4228"/>
      <sheetName val="Man_power28"/>
      <sheetName val="Safety_&amp;_5S24"/>
      <sheetName val="メイン画面___Op22"/>
      <sheetName val="メイン画面__x005f_x005f_x005f_x0015_20"/>
      <sheetName val="メイン画面__x005f_x005f_x005f_x005f_x005f_x005f_x00120"/>
      <sheetName val="Rev_020"/>
      <sheetName val="Rek_Tot15"/>
      <sheetName val="Isolasi_Luar_Dalam15"/>
      <sheetName val="Isolasi_Luar15"/>
      <sheetName val="AnalisaSIPIL_RIIL15"/>
      <sheetName val="_IB-PL-YTD15"/>
      <sheetName val="4A_MstPriceCPart12"/>
      <sheetName val="Type_I12"/>
      <sheetName val="Data_BDT6"/>
      <sheetName val="NON_PROD_TARGET42"/>
      <sheetName val="Ｘ５８５－１Ｓ_(2)42"/>
      <sheetName val="_bulk_NEW_REVISI83"/>
      <sheetName val="393_N42"/>
      <sheetName val="Report_SAP42"/>
      <sheetName val="114W2次設変部品確認（組立）_(3)42"/>
      <sheetName val="ECI_ChekSHeet41"/>
      <sheetName val="Part_List_Compare_Scan___Plan41"/>
      <sheetName val="Supp_List41"/>
      <sheetName val="Calendar_200641"/>
      <sheetName val="_bulk_NEW_REVISI84"/>
      <sheetName val="supplier_list41"/>
      <sheetName val="retail_sales_by_model41"/>
      <sheetName val="EGCOST_FOR_S-91_SERIES41"/>
      <sheetName val="Protected_Lists36"/>
      <sheetName val="Part_No_36"/>
      <sheetName val="data_editing41"/>
      <sheetName val="EGCOST_FOR_S_91_SERIES34"/>
      <sheetName val="00_4-933"/>
      <sheetName val="メイン画面__x005f_x0015__Op29"/>
      <sheetName val="ACUAN_JULY29"/>
      <sheetName val="Master_(2)28"/>
      <sheetName val="PATAN_6A_128"/>
      <sheetName val="Data_Lux28"/>
      <sheetName val="absen_juli28"/>
      <sheetName val="Data_Info28"/>
      <sheetName val="Net_Price_Position_-_Sheet_128"/>
      <sheetName val="メイン画面__x005f_x005f_x005f_x0015__Op28"/>
      <sheetName val="ﾌﾟﾚｽ品番順_27"/>
      <sheetName val="Repair_frek28"/>
      <sheetName val="RepTime_MTTR28"/>
      <sheetName val="まとめ_(2)27"/>
      <sheetName val="BY_CATEGORY27"/>
      <sheetName val="SA_Volume27"/>
      <sheetName val="SumCompareCurr_27"/>
      <sheetName val="khung_ten_TD27"/>
      <sheetName val="Interior_Trim27"/>
      <sheetName val="Lookup_Table27"/>
      <sheetName val="PP_Letter_389N27"/>
      <sheetName val="140N_Part_Local_(SE)27"/>
      <sheetName val="AC2B_81_4227"/>
      <sheetName val="Man_power27"/>
      <sheetName val="Safety_&amp;_5S23"/>
      <sheetName val="メイン画面___Op21"/>
      <sheetName val="メイン画面__x005f_x005f_x005f_x0015_19"/>
      <sheetName val="メイン画面__x005f_x005f_x005f_x005f_x005f_x005f_x00119"/>
      <sheetName val="Rev_019"/>
      <sheetName val="Rek_Tot14"/>
      <sheetName val="Isolasi_Luar_Dalam14"/>
      <sheetName val="Isolasi_Luar14"/>
      <sheetName val="AnalisaSIPIL_RIIL14"/>
      <sheetName val="_IB-PL-YTD14"/>
      <sheetName val="4A_MstPriceCPart11"/>
      <sheetName val="Type_I11"/>
      <sheetName val="Data_BDT5"/>
      <sheetName val="NON_PROD_TARGET45"/>
      <sheetName val="Ｘ５８５－１Ｓ_(2)45"/>
      <sheetName val="_bulk_NEW_REVISI89"/>
      <sheetName val="393_N45"/>
      <sheetName val="Report_SAP45"/>
      <sheetName val="114W2次設変部品確認（組立）_(3)45"/>
      <sheetName val="ECI_ChekSHeet44"/>
      <sheetName val="Part_List_Compare_Scan___Plan44"/>
      <sheetName val="Supp_List44"/>
      <sheetName val="Calendar_200644"/>
      <sheetName val="_bulk_NEW_REVISI90"/>
      <sheetName val="supplier_list44"/>
      <sheetName val="retail_sales_by_model44"/>
      <sheetName val="EGCOST_FOR_S-91_SERIES44"/>
      <sheetName val="Protected_Lists39"/>
      <sheetName val="Part_No_39"/>
      <sheetName val="data_editing44"/>
      <sheetName val="EGCOST_FOR_S_91_SERIES37"/>
      <sheetName val="00_4-936"/>
      <sheetName val="メイン画面__x005f_x0015__Op32"/>
      <sheetName val="ACUAN_JULY32"/>
      <sheetName val="Master_(2)31"/>
      <sheetName val="PATAN_6A_131"/>
      <sheetName val="Data_Lux31"/>
      <sheetName val="absen_juli31"/>
      <sheetName val="Data_Info31"/>
      <sheetName val="Net_Price_Position_-_Sheet_131"/>
      <sheetName val="メイン画面__x005f_x005f_x005f_x0015__Op31"/>
      <sheetName val="ﾌﾟﾚｽ品番順_30"/>
      <sheetName val="Repair_frek31"/>
      <sheetName val="RepTime_MTTR31"/>
      <sheetName val="まとめ_(2)30"/>
      <sheetName val="BY_CATEGORY30"/>
      <sheetName val="SA_Volume30"/>
      <sheetName val="SumCompareCurr_30"/>
      <sheetName val="khung_ten_TD30"/>
      <sheetName val="Interior_Trim30"/>
      <sheetName val="Lookup_Table30"/>
      <sheetName val="PP_Letter_389N30"/>
      <sheetName val="140N_Part_Local_(SE)30"/>
      <sheetName val="AC2B_81_4230"/>
      <sheetName val="Man_power30"/>
      <sheetName val="Safety_&amp;_5S26"/>
      <sheetName val="メイン画面___Op24"/>
      <sheetName val="メイン画面__x005f_x005f_x005f_x0015_22"/>
      <sheetName val="メイン画面__x005f_x005f_x005f_x005f_x005f_x005f_x00122"/>
      <sheetName val="Rev_022"/>
      <sheetName val="Rek_Tot17"/>
      <sheetName val="Isolasi_Luar_Dalam17"/>
      <sheetName val="Isolasi_Luar17"/>
      <sheetName val="AnalisaSIPIL_RIIL17"/>
      <sheetName val="_IB-PL-YTD17"/>
      <sheetName val="4A_MstPriceCPart14"/>
      <sheetName val="Type_I14"/>
      <sheetName val="Data_BDT8"/>
      <sheetName val="NON_PROD_TARGET44"/>
      <sheetName val="Ｘ５８５－１Ｓ_(2)44"/>
      <sheetName val="_bulk_NEW_REVISI87"/>
      <sheetName val="393_N44"/>
      <sheetName val="Report_SAP44"/>
      <sheetName val="114W2次設変部品確認（組立）_(3)44"/>
      <sheetName val="ECI_ChekSHeet43"/>
      <sheetName val="Part_List_Compare_Scan___Plan43"/>
      <sheetName val="Supp_List43"/>
      <sheetName val="Calendar_200643"/>
      <sheetName val="_bulk_NEW_REVISI88"/>
      <sheetName val="supplier_list43"/>
      <sheetName val="retail_sales_by_model43"/>
      <sheetName val="EGCOST_FOR_S-91_SERIES43"/>
      <sheetName val="Protected_Lists38"/>
      <sheetName val="Part_No_38"/>
      <sheetName val="data_editing43"/>
      <sheetName val="EGCOST_FOR_S_91_SERIES36"/>
      <sheetName val="00_4-935"/>
      <sheetName val="メイン画面__x005f_x0015__Op31"/>
      <sheetName val="ACUAN_JULY31"/>
      <sheetName val="Master_(2)30"/>
      <sheetName val="PATAN_6A_130"/>
      <sheetName val="Data_Lux30"/>
      <sheetName val="absen_juli30"/>
      <sheetName val="Data_Info30"/>
      <sheetName val="Net_Price_Position_-_Sheet_130"/>
      <sheetName val="メイン画面__x005f_x005f_x005f_x0015__Op30"/>
      <sheetName val="ﾌﾟﾚｽ品番順_29"/>
      <sheetName val="Repair_frek30"/>
      <sheetName val="RepTime_MTTR30"/>
      <sheetName val="まとめ_(2)29"/>
      <sheetName val="BY_CATEGORY29"/>
      <sheetName val="SA_Volume29"/>
      <sheetName val="SumCompareCurr_29"/>
      <sheetName val="khung_ten_TD29"/>
      <sheetName val="Interior_Trim29"/>
      <sheetName val="Lookup_Table29"/>
      <sheetName val="PP_Letter_389N29"/>
      <sheetName val="140N_Part_Local_(SE)29"/>
      <sheetName val="AC2B_81_4229"/>
      <sheetName val="Man_power29"/>
      <sheetName val="Safety_&amp;_5S25"/>
      <sheetName val="メイン画面___Op23"/>
      <sheetName val="メイン画面__x005f_x005f_x005f_x0015_21"/>
      <sheetName val="メイン画面__x005f_x005f_x005f_x005f_x005f_x005f_x00121"/>
      <sheetName val="Rev_021"/>
      <sheetName val="Rek_Tot16"/>
      <sheetName val="Isolasi_Luar_Dalam16"/>
      <sheetName val="Isolasi_Luar16"/>
      <sheetName val="AnalisaSIPIL_RIIL16"/>
      <sheetName val="_IB-PL-YTD16"/>
      <sheetName val="4A_MstPriceCPart13"/>
      <sheetName val="Type_I13"/>
      <sheetName val="Data_BDT7"/>
      <sheetName val="NON_PROD_TARGET47"/>
      <sheetName val="Ｘ５８５－１Ｓ_(2)47"/>
      <sheetName val="_bulk_NEW_REVISI93"/>
      <sheetName val="393_N47"/>
      <sheetName val="Report_SAP47"/>
      <sheetName val="114W2次設変部品確認（組立）_(3)47"/>
      <sheetName val="ECI_ChekSHeet46"/>
      <sheetName val="Part_List_Compare_Scan___Plan46"/>
      <sheetName val="Supp_List46"/>
      <sheetName val="Calendar_200646"/>
      <sheetName val="_bulk_NEW_REVISI94"/>
      <sheetName val="supplier_list46"/>
      <sheetName val="retail_sales_by_model46"/>
      <sheetName val="EGCOST_FOR_S-91_SERIES46"/>
      <sheetName val="Protected_Lists41"/>
      <sheetName val="Part_No_41"/>
      <sheetName val="data_editing46"/>
      <sheetName val="EGCOST_FOR_S_91_SERIES39"/>
      <sheetName val="00_4-938"/>
      <sheetName val="メイン画面__x005f_x0015__Op34"/>
      <sheetName val="ACUAN_JULY34"/>
      <sheetName val="Master_(2)33"/>
      <sheetName val="PATAN_6A_133"/>
      <sheetName val="Data_Lux33"/>
      <sheetName val="absen_juli33"/>
      <sheetName val="Data_Info33"/>
      <sheetName val="Net_Price_Position_-_Sheet_133"/>
      <sheetName val="メイン画面__x005f_x005f_x005f_x0015__Op33"/>
      <sheetName val="ﾌﾟﾚｽ品番順_32"/>
      <sheetName val="Repair_frek33"/>
      <sheetName val="RepTime_MTTR33"/>
      <sheetName val="まとめ_(2)32"/>
      <sheetName val="BY_CATEGORY32"/>
      <sheetName val="SA_Volume32"/>
      <sheetName val="SumCompareCurr_32"/>
      <sheetName val="khung_ten_TD32"/>
      <sheetName val="Interior_Trim32"/>
      <sheetName val="Lookup_Table32"/>
      <sheetName val="PP_Letter_389N32"/>
      <sheetName val="140N_Part_Local_(SE)32"/>
      <sheetName val="AC2B_81_4232"/>
      <sheetName val="Man_power32"/>
      <sheetName val="Safety_&amp;_5S28"/>
      <sheetName val="メイン画面___Op26"/>
      <sheetName val="メイン画面__x005f_x005f_x005f_x0015_24"/>
      <sheetName val="メイン画面__x005f_x005f_x005f_x005f_x005f_x005f_x00124"/>
      <sheetName val="Rev_024"/>
      <sheetName val="Rek_Tot19"/>
      <sheetName val="Isolasi_Luar_Dalam19"/>
      <sheetName val="Isolasi_Luar19"/>
      <sheetName val="AnalisaSIPIL_RIIL19"/>
      <sheetName val="_IB-PL-YTD19"/>
      <sheetName val="4A_MstPriceCPart16"/>
      <sheetName val="Type_I16"/>
      <sheetName val="Data_BDT10"/>
      <sheetName val="NON_PROD_TARGET46"/>
      <sheetName val="Ｘ５８５－１Ｓ_(2)46"/>
      <sheetName val="_bulk_NEW_REVISI91"/>
      <sheetName val="393_N46"/>
      <sheetName val="Report_SAP46"/>
      <sheetName val="114W2次設変部品確認（組立）_(3)46"/>
      <sheetName val="ECI_ChekSHeet45"/>
      <sheetName val="Part_List_Compare_Scan___Plan45"/>
      <sheetName val="Supp_List45"/>
      <sheetName val="Calendar_200645"/>
      <sheetName val="_bulk_NEW_REVISI92"/>
      <sheetName val="supplier_list45"/>
      <sheetName val="retail_sales_by_model45"/>
      <sheetName val="EGCOST_FOR_S-91_SERIES45"/>
      <sheetName val="Protected_Lists40"/>
      <sheetName val="Part_No_40"/>
      <sheetName val="data_editing45"/>
      <sheetName val="EGCOST_FOR_S_91_SERIES38"/>
      <sheetName val="00_4-937"/>
      <sheetName val="メイン画面__x005f_x0015__Op33"/>
      <sheetName val="ACUAN_JULY33"/>
      <sheetName val="Master_(2)32"/>
      <sheetName val="PATAN_6A_132"/>
      <sheetName val="Data_Lux32"/>
      <sheetName val="absen_juli32"/>
      <sheetName val="Data_Info32"/>
      <sheetName val="Net_Price_Position_-_Sheet_132"/>
      <sheetName val="メイン画面__x005f_x005f_x005f_x0015__Op32"/>
      <sheetName val="ﾌﾟﾚｽ品番順_31"/>
      <sheetName val="Repair_frek32"/>
      <sheetName val="RepTime_MTTR32"/>
      <sheetName val="まとめ_(2)31"/>
      <sheetName val="BY_CATEGORY31"/>
      <sheetName val="SA_Volume31"/>
      <sheetName val="SumCompareCurr_31"/>
      <sheetName val="khung_ten_TD31"/>
      <sheetName val="Interior_Trim31"/>
      <sheetName val="Lookup_Table31"/>
      <sheetName val="PP_Letter_389N31"/>
      <sheetName val="140N_Part_Local_(SE)31"/>
      <sheetName val="AC2B_81_4231"/>
      <sheetName val="Man_power31"/>
      <sheetName val="Safety_&amp;_5S27"/>
      <sheetName val="メイン画面___Op25"/>
      <sheetName val="メイン画面__x005f_x005f_x005f_x0015_23"/>
      <sheetName val="メイン画面__x005f_x005f_x005f_x005f_x005f_x005f_x00123"/>
      <sheetName val="Rev_023"/>
      <sheetName val="Rek_Tot18"/>
      <sheetName val="Isolasi_Luar_Dalam18"/>
      <sheetName val="Isolasi_Luar18"/>
      <sheetName val="AnalisaSIPIL_RIIL18"/>
      <sheetName val="_IB-PL-YTD18"/>
      <sheetName val="4A_MstPriceCPart15"/>
      <sheetName val="Type_I15"/>
      <sheetName val="Data_BDT9"/>
      <sheetName val="NON_PROD_TARGET48"/>
      <sheetName val="Ｘ５８５－１Ｓ_(2)48"/>
      <sheetName val="_bulk_NEW_REVISI95"/>
      <sheetName val="393_N48"/>
      <sheetName val="Report_SAP48"/>
      <sheetName val="114W2次設変部品確認（組立）_(3)48"/>
      <sheetName val="ECI_ChekSHeet47"/>
      <sheetName val="Part_List_Compare_Scan___Plan47"/>
      <sheetName val="Supp_List47"/>
      <sheetName val="Calendar_200647"/>
      <sheetName val="_bulk_NEW_REVISI96"/>
      <sheetName val="supplier_list47"/>
      <sheetName val="retail_sales_by_model47"/>
      <sheetName val="EGCOST_FOR_S-91_SERIES47"/>
      <sheetName val="Protected_Lists42"/>
      <sheetName val="Part_No_42"/>
      <sheetName val="data_editing47"/>
      <sheetName val="EGCOST_FOR_S_91_SERIES40"/>
      <sheetName val="00_4-939"/>
      <sheetName val="メイン画面__x005f_x0015__Op35"/>
      <sheetName val="ACUAN_JULY35"/>
      <sheetName val="Master_(2)34"/>
      <sheetName val="PATAN_6A_134"/>
      <sheetName val="Data_Lux34"/>
      <sheetName val="absen_juli34"/>
      <sheetName val="Data_Info34"/>
      <sheetName val="Net_Price_Position_-_Sheet_134"/>
      <sheetName val="メイン画面__x005f_x005f_x005f_x0015__Op34"/>
      <sheetName val="ﾌﾟﾚｽ品番順_33"/>
      <sheetName val="Repair_frek34"/>
      <sheetName val="RepTime_MTTR34"/>
      <sheetName val="まとめ_(2)33"/>
      <sheetName val="BY_CATEGORY33"/>
      <sheetName val="SA_Volume33"/>
      <sheetName val="SumCompareCurr_33"/>
      <sheetName val="khung_ten_TD33"/>
      <sheetName val="Interior_Trim33"/>
      <sheetName val="Lookup_Table33"/>
      <sheetName val="PP_Letter_389N33"/>
      <sheetName val="140N_Part_Local_(SE)33"/>
      <sheetName val="AC2B_81_4233"/>
      <sheetName val="Man_power33"/>
      <sheetName val="Safety_&amp;_5S29"/>
      <sheetName val="メイン画面___Op27"/>
      <sheetName val="メイン画面__x005f_x005f_x005f_x0015_25"/>
      <sheetName val="メイン画面__x005f_x005f_x005f_x005f_x005f_x005f_x00125"/>
      <sheetName val="Rev_025"/>
      <sheetName val="Rek_Tot20"/>
      <sheetName val="Isolasi_Luar_Dalam20"/>
      <sheetName val="Isolasi_Luar20"/>
      <sheetName val="AnalisaSIPIL_RIIL20"/>
      <sheetName val="_IB-PL-YTD20"/>
      <sheetName val="4A_MstPriceCPart17"/>
      <sheetName val="Type_I17"/>
      <sheetName val="Data_BDT11"/>
      <sheetName val="NON_PROD_TARGET49"/>
      <sheetName val="Ｘ５８５－１Ｓ_(2)49"/>
      <sheetName val="_bulk_NEW_REVISI97"/>
      <sheetName val="393_N49"/>
      <sheetName val="Report_SAP49"/>
      <sheetName val="114W2次設変部品確認（組立）_(3)49"/>
      <sheetName val="ECI_ChekSHeet48"/>
      <sheetName val="Part_List_Compare_Scan___Plan48"/>
      <sheetName val="Supp_List48"/>
      <sheetName val="Calendar_200648"/>
      <sheetName val="_bulk_NEW_REVISI98"/>
      <sheetName val="supplier_list48"/>
      <sheetName val="retail_sales_by_model48"/>
      <sheetName val="EGCOST_FOR_S-91_SERIES48"/>
      <sheetName val="Protected_Lists43"/>
      <sheetName val="Part_No_43"/>
      <sheetName val="data_editing48"/>
      <sheetName val="EGCOST_FOR_S_91_SERIES41"/>
      <sheetName val="00_4-940"/>
      <sheetName val="メイン画面__x005f_x0015__Op36"/>
      <sheetName val="ACUAN_JULY36"/>
      <sheetName val="Master_(2)35"/>
      <sheetName val="PATAN_6A_135"/>
      <sheetName val="Data_Lux35"/>
      <sheetName val="absen_juli35"/>
      <sheetName val="Data_Info35"/>
      <sheetName val="Net_Price_Position_-_Sheet_135"/>
      <sheetName val="メイン画面__x005f_x005f_x005f_x0015__Op35"/>
      <sheetName val="ﾌﾟﾚｽ品番順_34"/>
      <sheetName val="Repair_frek35"/>
      <sheetName val="RepTime_MTTR35"/>
      <sheetName val="まとめ_(2)34"/>
      <sheetName val="BY_CATEGORY34"/>
      <sheetName val="SA_Volume34"/>
      <sheetName val="SumCompareCurr_34"/>
      <sheetName val="khung_ten_TD34"/>
      <sheetName val="Interior_Trim34"/>
      <sheetName val="Lookup_Table34"/>
      <sheetName val="PP_Letter_389N34"/>
      <sheetName val="140N_Part_Local_(SE)34"/>
      <sheetName val="AC2B_81_4234"/>
      <sheetName val="Man_power34"/>
      <sheetName val="Safety_&amp;_5S30"/>
      <sheetName val="メイン画面___Op28"/>
      <sheetName val="メイン画面__x005f_x005f_x005f_x0015_26"/>
      <sheetName val="メイン画面__x005f_x005f_x005f_x005f_x005f_x005f_x00126"/>
      <sheetName val="Rev_026"/>
      <sheetName val="Rek_Tot21"/>
      <sheetName val="Isolasi_Luar_Dalam21"/>
      <sheetName val="Isolasi_Luar21"/>
      <sheetName val="AnalisaSIPIL_RIIL21"/>
      <sheetName val="_IB-PL-YTD21"/>
      <sheetName val="4A_MstPriceCPart18"/>
      <sheetName val="Type_I18"/>
      <sheetName val="Data_BDT12"/>
      <sheetName val="NON_PROD_TARGET53"/>
      <sheetName val="393_N53"/>
      <sheetName val="Ｘ５８５－１Ｓ_(2)53"/>
      <sheetName val="114W2次設変部品確認（組立）_(3)53"/>
      <sheetName val="_bulk_NEW_REVISI105"/>
      <sheetName val="Report_SAP53"/>
      <sheetName val="ECI_ChekSHeet52"/>
      <sheetName val="Part_List_Compare_Scan___Plan52"/>
      <sheetName val="Supp_List52"/>
      <sheetName val="Calendar_200652"/>
      <sheetName val="_bulk_NEW_REVISI106"/>
      <sheetName val="supplier_list52"/>
      <sheetName val="retail_sales_by_model52"/>
      <sheetName val="EGCOST_FOR_S-91_SERIES52"/>
      <sheetName val="Protected_Lists47"/>
      <sheetName val="Part_No_47"/>
      <sheetName val="data_editing52"/>
      <sheetName val="EGCOST_FOR_S_91_SERIES45"/>
      <sheetName val="00_4-944"/>
      <sheetName val="Repair_frek39"/>
      <sheetName val="RepTime_MTTR39"/>
      <sheetName val="メイン画面__x005f_x0015__Op40"/>
      <sheetName val="ACUAN_JULY40"/>
      <sheetName val="PATAN_6A_139"/>
      <sheetName val="Data_Lux39"/>
      <sheetName val="absen_juli39"/>
      <sheetName val="Master_(2)39"/>
      <sheetName val="Data_Info39"/>
      <sheetName val="メイン画面__x005f_x005f_x005f_x0015__Op39"/>
      <sheetName val="Net_Price_Position_-_Sheet_139"/>
      <sheetName val="ﾌﾟﾚｽ品番順_38"/>
      <sheetName val="まとめ_(2)38"/>
      <sheetName val="BY_CATEGORY38"/>
      <sheetName val="SA_Volume38"/>
      <sheetName val="SumCompareCurr_38"/>
      <sheetName val="khung_ten_TD38"/>
      <sheetName val="Interior_Trim38"/>
      <sheetName val="Lookup_Table38"/>
      <sheetName val="PP_Letter_389N38"/>
      <sheetName val="140N_Part_Local_(SE)38"/>
      <sheetName val="AC2B_81_4238"/>
      <sheetName val="Man_power38"/>
      <sheetName val="Safety_&amp;_5S34"/>
      <sheetName val="メイン画面__x005f_x005f_x005f_x0015_30"/>
      <sheetName val="メイン画面__x005f_x005f_x005f_x005f_x005f_x005f_x00130"/>
      <sheetName val="Rev_030"/>
      <sheetName val="_IB-PL-YTD25"/>
      <sheetName val="Rek_Tot25"/>
      <sheetName val="Isolasi_Luar_Dalam25"/>
      <sheetName val="Isolasi_Luar25"/>
      <sheetName val="メイン画面___Op32"/>
      <sheetName val="AnalisaSIPIL_RIIL25"/>
      <sheetName val="4A_MstPriceCPart22"/>
      <sheetName val="Type_I22"/>
      <sheetName val="Data_BDT16"/>
      <sheetName val="NON_PROD_TARGET52"/>
      <sheetName val="393_N52"/>
      <sheetName val="Ｘ５８５－１Ｓ_(2)52"/>
      <sheetName val="114W2次設変部品確認（組立）_(3)52"/>
      <sheetName val="_bulk_NEW_REVISI103"/>
      <sheetName val="Report_SAP52"/>
      <sheetName val="ECI_ChekSHeet51"/>
      <sheetName val="Part_List_Compare_Scan___Plan51"/>
      <sheetName val="Supp_List51"/>
      <sheetName val="Calendar_200651"/>
      <sheetName val="_bulk_NEW_REVISI104"/>
      <sheetName val="supplier_list51"/>
      <sheetName val="retail_sales_by_model51"/>
      <sheetName val="EGCOST_FOR_S-91_SERIES51"/>
      <sheetName val="Protected_Lists46"/>
      <sheetName val="Part_No_46"/>
      <sheetName val="data_editing51"/>
      <sheetName val="EGCOST_FOR_S_91_SERIES44"/>
      <sheetName val="00_4-943"/>
      <sheetName val="Repair_frek38"/>
      <sheetName val="RepTime_MTTR38"/>
      <sheetName val="メイン画面__x005f_x0015__Op39"/>
      <sheetName val="ACUAN_JULY39"/>
      <sheetName val="PATAN_6A_138"/>
      <sheetName val="Data_Lux38"/>
      <sheetName val="absen_juli38"/>
      <sheetName val="Master_(2)38"/>
      <sheetName val="Data_Info38"/>
      <sheetName val="メイン画面__x005f_x005f_x005f_x0015__Op38"/>
      <sheetName val="Net_Price_Position_-_Sheet_138"/>
      <sheetName val="ﾌﾟﾚｽ品番順_37"/>
      <sheetName val="まとめ_(2)37"/>
      <sheetName val="BY_CATEGORY37"/>
      <sheetName val="SA_Volume37"/>
      <sheetName val="SumCompareCurr_37"/>
      <sheetName val="khung_ten_TD37"/>
      <sheetName val="Interior_Trim37"/>
      <sheetName val="Lookup_Table37"/>
      <sheetName val="PP_Letter_389N37"/>
      <sheetName val="140N_Part_Local_(SE)37"/>
      <sheetName val="AC2B_81_4237"/>
      <sheetName val="Man_power37"/>
      <sheetName val="Safety_&amp;_5S33"/>
      <sheetName val="メイン画面__x005f_x005f_x005f_x0015_29"/>
      <sheetName val="メイン画面__x005f_x005f_x005f_x005f_x005f_x005f_x00129"/>
      <sheetName val="Rev_029"/>
      <sheetName val="_IB-PL-YTD24"/>
      <sheetName val="Rek_Tot24"/>
      <sheetName val="Isolasi_Luar_Dalam24"/>
      <sheetName val="Isolasi_Luar24"/>
      <sheetName val="メイン画面___Op31"/>
      <sheetName val="AnalisaSIPIL_RIIL24"/>
      <sheetName val="4A_MstPriceCPart21"/>
      <sheetName val="Type_I21"/>
      <sheetName val="Data_BDT15"/>
      <sheetName val="NON_PROD_TARGET51"/>
      <sheetName val="393_N51"/>
      <sheetName val="Ｘ５８５－１Ｓ_(2)51"/>
      <sheetName val="114W2次設変部品確認（組立）_(3)51"/>
      <sheetName val="_bulk_NEW_REVISI101"/>
      <sheetName val="Report_SAP51"/>
      <sheetName val="ECI_ChekSHeet50"/>
      <sheetName val="Part_List_Compare_Scan___Plan50"/>
      <sheetName val="Supp_List50"/>
      <sheetName val="Calendar_200650"/>
      <sheetName val="_bulk_NEW_REVISI102"/>
      <sheetName val="supplier_list50"/>
      <sheetName val="retail_sales_by_model50"/>
      <sheetName val="EGCOST_FOR_S-91_SERIES50"/>
      <sheetName val="Protected_Lists45"/>
      <sheetName val="Part_No_45"/>
      <sheetName val="data_editing50"/>
      <sheetName val="EGCOST_FOR_S_91_SERIES43"/>
      <sheetName val="00_4-942"/>
      <sheetName val="Repair_frek37"/>
      <sheetName val="RepTime_MTTR37"/>
      <sheetName val="メイン画面__x005f_x0015__Op38"/>
      <sheetName val="ACUAN_JULY38"/>
      <sheetName val="PATAN_6A_137"/>
      <sheetName val="Data_Lux37"/>
      <sheetName val="absen_juli37"/>
      <sheetName val="Master_(2)37"/>
      <sheetName val="Data_Info37"/>
      <sheetName val="メイン画面__x005f_x005f_x005f_x0015__Op37"/>
      <sheetName val="Net_Price_Position_-_Sheet_137"/>
      <sheetName val="ﾌﾟﾚｽ品番順_36"/>
      <sheetName val="まとめ_(2)36"/>
      <sheetName val="BY_CATEGORY36"/>
      <sheetName val="SA_Volume36"/>
      <sheetName val="SumCompareCurr_36"/>
      <sheetName val="khung_ten_TD36"/>
      <sheetName val="Interior_Trim36"/>
      <sheetName val="Lookup_Table36"/>
      <sheetName val="PP_Letter_389N36"/>
      <sheetName val="140N_Part_Local_(SE)36"/>
      <sheetName val="AC2B_81_4236"/>
      <sheetName val="Man_power36"/>
      <sheetName val="Safety_&amp;_5S32"/>
      <sheetName val="メイン画面__x005f_x005f_x005f_x0015_28"/>
      <sheetName val="メイン画面__x005f_x005f_x005f_x005f_x005f_x005f_x00128"/>
      <sheetName val="Rev_028"/>
      <sheetName val="_IB-PL-YTD23"/>
      <sheetName val="Rek_Tot23"/>
      <sheetName val="Isolasi_Luar_Dalam23"/>
      <sheetName val="Isolasi_Luar23"/>
      <sheetName val="メイン画面___Op30"/>
      <sheetName val="AnalisaSIPIL_RIIL23"/>
      <sheetName val="4A_MstPriceCPart20"/>
      <sheetName val="Type_I20"/>
      <sheetName val="Data_BDT14"/>
      <sheetName val="NON_PROD_TARGET50"/>
      <sheetName val="393_N50"/>
      <sheetName val="Ｘ５８５－１Ｓ_(2)50"/>
      <sheetName val="114W2次設変部品確認（組立）_(3)50"/>
      <sheetName val="_bulk_NEW_REVISI99"/>
      <sheetName val="Report_SAP50"/>
      <sheetName val="ECI_ChekSHeet49"/>
      <sheetName val="Part_List_Compare_Scan___Plan49"/>
      <sheetName val="Supp_List49"/>
      <sheetName val="Calendar_200649"/>
      <sheetName val="_bulk_NEW_REVISI100"/>
      <sheetName val="supplier_list49"/>
      <sheetName val="retail_sales_by_model49"/>
      <sheetName val="EGCOST_FOR_S-91_SERIES49"/>
      <sheetName val="Protected_Lists44"/>
      <sheetName val="Part_No_44"/>
      <sheetName val="data_editing49"/>
      <sheetName val="EGCOST_FOR_S_91_SERIES42"/>
      <sheetName val="00_4-941"/>
      <sheetName val="Repair_frek36"/>
      <sheetName val="RepTime_MTTR36"/>
      <sheetName val="メイン画面__x005f_x0015__Op37"/>
      <sheetName val="ACUAN_JULY37"/>
      <sheetName val="PATAN_6A_136"/>
      <sheetName val="Data_Lux36"/>
      <sheetName val="absen_juli36"/>
      <sheetName val="Master_(2)36"/>
      <sheetName val="Data_Info36"/>
      <sheetName val="メイン画面__x005f_x005f_x005f_x0015__Op36"/>
      <sheetName val="Net_Price_Position_-_Sheet_136"/>
      <sheetName val="ﾌﾟﾚｽ品番順_35"/>
      <sheetName val="まとめ_(2)35"/>
      <sheetName val="BY_CATEGORY35"/>
      <sheetName val="SA_Volume35"/>
      <sheetName val="SumCompareCurr_35"/>
      <sheetName val="khung_ten_TD35"/>
      <sheetName val="Interior_Trim35"/>
      <sheetName val="Lookup_Table35"/>
      <sheetName val="PP_Letter_389N35"/>
      <sheetName val="140N_Part_Local_(SE)35"/>
      <sheetName val="AC2B_81_4235"/>
      <sheetName val="Man_power35"/>
      <sheetName val="Safety_&amp;_5S31"/>
      <sheetName val="メイン画面__x005f_x005f_x005f_x0015_27"/>
      <sheetName val="メイン画面__x005f_x005f_x005f_x005f_x005f_x005f_x00127"/>
      <sheetName val="Rev_027"/>
      <sheetName val="_IB-PL-YTD22"/>
      <sheetName val="Rek_Tot22"/>
      <sheetName val="Isolasi_Luar_Dalam22"/>
      <sheetName val="Isolasi_Luar22"/>
      <sheetName val="メイン画面___Op29"/>
      <sheetName val="AnalisaSIPIL_RIIL22"/>
      <sheetName val="4A_MstPriceCPart19"/>
      <sheetName val="Type_I19"/>
      <sheetName val="Data_BDT13"/>
      <sheetName val="NON_PROD_TARGET54"/>
      <sheetName val="Ｘ５８５－１Ｓ_(2)54"/>
      <sheetName val="_bulk_NEW_REVISI107"/>
      <sheetName val="393_N54"/>
      <sheetName val="Report_SAP54"/>
      <sheetName val="114W2次設変部品確認（組立）_(3)54"/>
      <sheetName val="ECI_ChekSHeet53"/>
      <sheetName val="Part_List_Compare_Scan___Plan53"/>
      <sheetName val="Supp_List53"/>
      <sheetName val="Calendar_200653"/>
      <sheetName val="_bulk_NEW_REVISI108"/>
      <sheetName val="supplier_list53"/>
      <sheetName val="retail_sales_by_model53"/>
      <sheetName val="EGCOST_FOR_S-91_SERIES53"/>
      <sheetName val="Protected_Lists48"/>
      <sheetName val="Part_No_48"/>
      <sheetName val="data_editing53"/>
      <sheetName val="EGCOST_FOR_S_91_SERIES46"/>
      <sheetName val="00_4-945"/>
      <sheetName val="メイン画面__x005f_x0015__Op41"/>
      <sheetName val="ACUAN_JULY41"/>
      <sheetName val="Master_(2)40"/>
      <sheetName val="PATAN_6A_140"/>
      <sheetName val="Data_Lux40"/>
      <sheetName val="absen_juli40"/>
      <sheetName val="Data_Info40"/>
      <sheetName val="Net_Price_Position_-_Sheet_140"/>
      <sheetName val="メイン画面__x005f_x005f_x005f_x0015__Op40"/>
      <sheetName val="ﾌﾟﾚｽ品番順_39"/>
      <sheetName val="Repair_frek40"/>
      <sheetName val="RepTime_MTTR40"/>
      <sheetName val="まとめ_(2)39"/>
      <sheetName val="BY_CATEGORY39"/>
      <sheetName val="SA_Volume39"/>
      <sheetName val="SumCompareCurr_39"/>
      <sheetName val="khung_ten_TD39"/>
      <sheetName val="Interior_Trim39"/>
      <sheetName val="Lookup_Table39"/>
      <sheetName val="PP_Letter_389N39"/>
      <sheetName val="140N_Part_Local_(SE)39"/>
      <sheetName val="AC2B_81_4239"/>
      <sheetName val="Man_power39"/>
      <sheetName val="Safety_&amp;_5S35"/>
      <sheetName val="メイン画面___Op33"/>
      <sheetName val="メイン画面__x005f_x005f_x005f_x0015_31"/>
      <sheetName val="メイン画面__x005f_x005f_x005f_x005f_x005f_x005f_x00131"/>
      <sheetName val="Rev_031"/>
      <sheetName val="Rek_Tot26"/>
      <sheetName val="Isolasi_Luar_Dalam26"/>
      <sheetName val="Isolasi_Luar26"/>
      <sheetName val="AnalisaSIPIL_RIIL26"/>
      <sheetName val="_IB-PL-YTD26"/>
      <sheetName val="4A_MstPriceCPart23"/>
      <sheetName val="Type_I23"/>
      <sheetName val="Data_BDT17"/>
      <sheetName val="NON_PROD_TARGET60"/>
      <sheetName val="393_N60"/>
      <sheetName val="Ｘ５８５－１Ｓ_(2)60"/>
      <sheetName val="114W2次設変部品確認（組立）_(3)60"/>
      <sheetName val="_bulk_NEW_REVISI119"/>
      <sheetName val="Report_SAP60"/>
      <sheetName val="ECI_ChekSHeet59"/>
      <sheetName val="Part_List_Compare_Scan___Plan59"/>
      <sheetName val="Supp_List59"/>
      <sheetName val="Calendar_200659"/>
      <sheetName val="_bulk_NEW_REVISI120"/>
      <sheetName val="supplier_list59"/>
      <sheetName val="retail_sales_by_model59"/>
      <sheetName val="EGCOST_FOR_S-91_SERIES59"/>
      <sheetName val="Protected_Lists54"/>
      <sheetName val="Part_No_54"/>
      <sheetName val="data_editing59"/>
      <sheetName val="EGCOST_FOR_S_91_SERIES52"/>
      <sheetName val="00_4-951"/>
      <sheetName val="Repair_frek46"/>
      <sheetName val="RepTime_MTTR46"/>
      <sheetName val="メイン画面__x005f_x0015__Op47"/>
      <sheetName val="ACUAN_JULY47"/>
      <sheetName val="PATAN_6A_146"/>
      <sheetName val="Data_Lux46"/>
      <sheetName val="absen_juli46"/>
      <sheetName val="Master_(2)46"/>
      <sheetName val="Data_Info46"/>
      <sheetName val="メイン画面__x005f_x005f_x005f_x0015__Op46"/>
      <sheetName val="Net_Price_Position_-_Sheet_146"/>
      <sheetName val="ﾌﾟﾚｽ品番順_45"/>
      <sheetName val="まとめ_(2)45"/>
      <sheetName val="BY_CATEGORY45"/>
      <sheetName val="SA_Volume45"/>
      <sheetName val="SumCompareCurr_45"/>
      <sheetName val="khung_ten_TD45"/>
      <sheetName val="Interior_Trim45"/>
      <sheetName val="Lookup_Table45"/>
      <sheetName val="PP_Letter_389N45"/>
      <sheetName val="140N_Part_Local_(SE)45"/>
      <sheetName val="AC2B_81_4245"/>
      <sheetName val="Man_power45"/>
      <sheetName val="Safety_&amp;_5S41"/>
      <sheetName val="メイン画面__x005f_x005f_x005f_x0015_37"/>
      <sheetName val="メイン画面__x005f_x005f_x005f_x005f_x005f_x005f_x00137"/>
      <sheetName val="Rev_037"/>
      <sheetName val="_IB-PL-YTD32"/>
      <sheetName val="Rek_Tot32"/>
      <sheetName val="Isolasi_Luar_Dalam32"/>
      <sheetName val="Isolasi_Luar32"/>
      <sheetName val="メイン画面___Op39"/>
      <sheetName val="AnalisaSIPIL_RIIL32"/>
      <sheetName val="4A_MstPriceCPart29"/>
      <sheetName val="Type_I29"/>
      <sheetName val="Data_BDT23"/>
      <sheetName val="NON_PROD_TARGET55"/>
      <sheetName val="393_N55"/>
      <sheetName val="Ｘ５８５－１Ｓ_(2)55"/>
      <sheetName val="114W2次設変部品確認（組立）_(3)55"/>
      <sheetName val="_bulk_NEW_REVISI109"/>
      <sheetName val="Report_SAP55"/>
      <sheetName val="ECI_ChekSHeet54"/>
      <sheetName val="Part_List_Compare_Scan___Plan54"/>
      <sheetName val="Supp_List54"/>
      <sheetName val="Calendar_200654"/>
      <sheetName val="_bulk_NEW_REVISI110"/>
      <sheetName val="supplier_list54"/>
      <sheetName val="retail_sales_by_model54"/>
      <sheetName val="EGCOST_FOR_S-91_SERIES54"/>
      <sheetName val="Protected_Lists49"/>
      <sheetName val="Part_No_49"/>
      <sheetName val="data_editing54"/>
      <sheetName val="EGCOST_FOR_S_91_SERIES47"/>
      <sheetName val="00_4-946"/>
      <sheetName val="Repair_frek41"/>
      <sheetName val="RepTime_MTTR41"/>
      <sheetName val="メイン画面__x005f_x0015__Op42"/>
      <sheetName val="ACUAN_JULY42"/>
      <sheetName val="PATAN_6A_141"/>
      <sheetName val="Data_Lux41"/>
      <sheetName val="absen_juli41"/>
      <sheetName val="Master_(2)41"/>
      <sheetName val="Data_Info41"/>
      <sheetName val="メイン画面__x005f_x005f_x005f_x0015__Op41"/>
      <sheetName val="Net_Price_Position_-_Sheet_141"/>
      <sheetName val="ﾌﾟﾚｽ品番順_40"/>
      <sheetName val="まとめ_(2)40"/>
      <sheetName val="BY_CATEGORY40"/>
      <sheetName val="SA_Volume40"/>
      <sheetName val="SumCompareCurr_40"/>
      <sheetName val="khung_ten_TD40"/>
      <sheetName val="Interior_Trim40"/>
      <sheetName val="Lookup_Table40"/>
      <sheetName val="PP_Letter_389N40"/>
      <sheetName val="140N_Part_Local_(SE)40"/>
      <sheetName val="AC2B_81_4240"/>
      <sheetName val="Man_power40"/>
      <sheetName val="Safety_&amp;_5S36"/>
      <sheetName val="メイン画面__x005f_x005f_x005f_x0015_32"/>
      <sheetName val="メイン画面__x005f_x005f_x005f_x005f_x005f_x005f_x00132"/>
      <sheetName val="Rev_032"/>
      <sheetName val="_IB-PL-YTD27"/>
      <sheetName val="Rek_Tot27"/>
      <sheetName val="Isolasi_Luar_Dalam27"/>
      <sheetName val="Isolasi_Luar27"/>
      <sheetName val="メイン画面___Op34"/>
      <sheetName val="AnalisaSIPIL_RIIL27"/>
      <sheetName val="4A_MstPriceCPart24"/>
      <sheetName val="Type_I24"/>
      <sheetName val="Data_BDT18"/>
      <sheetName val="NON_PROD_TARGET56"/>
      <sheetName val="393_N56"/>
      <sheetName val="Ｘ５８５－１Ｓ_(2)56"/>
      <sheetName val="114W2次設変部品確認（組立）_(3)56"/>
      <sheetName val="_bulk_NEW_REVISI111"/>
      <sheetName val="Report_SAP56"/>
      <sheetName val="ECI_ChekSHeet55"/>
      <sheetName val="Part_List_Compare_Scan___Plan55"/>
      <sheetName val="Supp_List55"/>
      <sheetName val="Calendar_200655"/>
      <sheetName val="_bulk_NEW_REVISI112"/>
      <sheetName val="supplier_list55"/>
      <sheetName val="retail_sales_by_model55"/>
      <sheetName val="EGCOST_FOR_S-91_SERIES55"/>
      <sheetName val="Protected_Lists50"/>
      <sheetName val="Part_No_50"/>
      <sheetName val="data_editing55"/>
      <sheetName val="EGCOST_FOR_S_91_SERIES48"/>
      <sheetName val="00_4-947"/>
      <sheetName val="Repair_frek42"/>
      <sheetName val="RepTime_MTTR42"/>
      <sheetName val="メイン画面__x005f_x0015__Op43"/>
      <sheetName val="ACUAN_JULY43"/>
      <sheetName val="PATAN_6A_142"/>
      <sheetName val="Data_Lux42"/>
      <sheetName val="absen_juli42"/>
      <sheetName val="Master_(2)42"/>
      <sheetName val="Data_Info42"/>
      <sheetName val="メイン画面__x005f_x005f_x005f_x0015__Op42"/>
      <sheetName val="Net_Price_Position_-_Sheet_142"/>
      <sheetName val="ﾌﾟﾚｽ品番順_41"/>
      <sheetName val="まとめ_(2)41"/>
      <sheetName val="BY_CATEGORY41"/>
      <sheetName val="SA_Volume41"/>
      <sheetName val="SumCompareCurr_41"/>
      <sheetName val="khung_ten_TD41"/>
      <sheetName val="Interior_Trim41"/>
      <sheetName val="Lookup_Table41"/>
      <sheetName val="PP_Letter_389N41"/>
      <sheetName val="140N_Part_Local_(SE)41"/>
      <sheetName val="AC2B_81_4241"/>
      <sheetName val="Man_power41"/>
      <sheetName val="Safety_&amp;_5S37"/>
      <sheetName val="メイン画面__x005f_x005f_x005f_x0015_33"/>
      <sheetName val="メイン画面__x005f_x005f_x005f_x005f_x005f_x005f_x00133"/>
      <sheetName val="Rev_033"/>
      <sheetName val="_IB-PL-YTD28"/>
      <sheetName val="Rek_Tot28"/>
      <sheetName val="Isolasi_Luar_Dalam28"/>
      <sheetName val="Isolasi_Luar28"/>
      <sheetName val="メイン画面___Op35"/>
      <sheetName val="AnalisaSIPIL_RIIL28"/>
      <sheetName val="4A_MstPriceCPart25"/>
      <sheetName val="Type_I25"/>
      <sheetName val="Data_BDT19"/>
      <sheetName val="NON_PROD_TARGET57"/>
      <sheetName val="393_N57"/>
      <sheetName val="Ｘ５８５－１Ｓ_(2)57"/>
      <sheetName val="114W2次設変部品確認（組立）_(3)57"/>
      <sheetName val="_bulk_NEW_REVISI113"/>
      <sheetName val="Report_SAP57"/>
      <sheetName val="ECI_ChekSHeet56"/>
      <sheetName val="Part_List_Compare_Scan___Plan56"/>
      <sheetName val="Supp_List56"/>
      <sheetName val="Calendar_200656"/>
      <sheetName val="_bulk_NEW_REVISI114"/>
      <sheetName val="supplier_list56"/>
      <sheetName val="retail_sales_by_model56"/>
      <sheetName val="EGCOST_FOR_S-91_SERIES56"/>
      <sheetName val="Protected_Lists51"/>
      <sheetName val="Part_No_51"/>
      <sheetName val="data_editing56"/>
      <sheetName val="EGCOST_FOR_S_91_SERIES49"/>
      <sheetName val="00_4-948"/>
      <sheetName val="Repair_frek43"/>
      <sheetName val="RepTime_MTTR43"/>
      <sheetName val="メイン画面__x005f_x0015__Op44"/>
      <sheetName val="ACUAN_JULY44"/>
      <sheetName val="PATAN_6A_143"/>
      <sheetName val="Data_Lux43"/>
      <sheetName val="absen_juli43"/>
      <sheetName val="Master_(2)43"/>
      <sheetName val="Data_Info43"/>
      <sheetName val="メイン画面__x005f_x005f_x005f_x0015__Op43"/>
      <sheetName val="Net_Price_Position_-_Sheet_143"/>
      <sheetName val="ﾌﾟﾚｽ品番順_42"/>
      <sheetName val="まとめ_(2)42"/>
      <sheetName val="BY_CATEGORY42"/>
      <sheetName val="SA_Volume42"/>
      <sheetName val="SumCompareCurr_42"/>
      <sheetName val="khung_ten_TD42"/>
      <sheetName val="Interior_Trim42"/>
      <sheetName val="Lookup_Table42"/>
      <sheetName val="PP_Letter_389N42"/>
      <sheetName val="140N_Part_Local_(SE)42"/>
      <sheetName val="AC2B_81_4242"/>
      <sheetName val="Man_power42"/>
      <sheetName val="Safety_&amp;_5S38"/>
      <sheetName val="メイン画面__x005f_x005f_x005f_x0015_34"/>
      <sheetName val="メイン画面__x005f_x005f_x005f_x005f_x005f_x005f_x00134"/>
      <sheetName val="Rev_034"/>
      <sheetName val="_IB-PL-YTD29"/>
      <sheetName val="Rek_Tot29"/>
      <sheetName val="Isolasi_Luar_Dalam29"/>
      <sheetName val="Isolasi_Luar29"/>
      <sheetName val="メイン画面___Op36"/>
      <sheetName val="AnalisaSIPIL_RIIL29"/>
      <sheetName val="4A_MstPriceCPart26"/>
      <sheetName val="Type_I26"/>
      <sheetName val="Data_BDT20"/>
      <sheetName val="NON_PROD_TARGET58"/>
      <sheetName val="393_N58"/>
      <sheetName val="Ｘ５８５－１Ｓ_(2)58"/>
      <sheetName val="114W2次設変部品確認（組立）_(3)58"/>
      <sheetName val="_bulk_NEW_REVISI115"/>
      <sheetName val="Report_SAP58"/>
      <sheetName val="ECI_ChekSHeet57"/>
      <sheetName val="Part_List_Compare_Scan___Plan57"/>
      <sheetName val="Supp_List57"/>
      <sheetName val="Calendar_200657"/>
      <sheetName val="_bulk_NEW_REVISI116"/>
      <sheetName val="supplier_list57"/>
      <sheetName val="retail_sales_by_model57"/>
      <sheetName val="EGCOST_FOR_S-91_SERIES57"/>
      <sheetName val="Protected_Lists52"/>
      <sheetName val="Part_No_52"/>
      <sheetName val="data_editing57"/>
      <sheetName val="EGCOST_FOR_S_91_SERIES50"/>
      <sheetName val="00_4-949"/>
      <sheetName val="Repair_frek44"/>
      <sheetName val="RepTime_MTTR44"/>
      <sheetName val="メイン画面__x005f_x0015__Op45"/>
      <sheetName val="ACUAN_JULY45"/>
      <sheetName val="PATAN_6A_144"/>
      <sheetName val="Data_Lux44"/>
      <sheetName val="absen_juli44"/>
      <sheetName val="Master_(2)44"/>
      <sheetName val="Data_Info44"/>
      <sheetName val="メイン画面__x005f_x005f_x005f_x0015__Op44"/>
      <sheetName val="Net_Price_Position_-_Sheet_144"/>
      <sheetName val="ﾌﾟﾚｽ品番順_43"/>
      <sheetName val="まとめ_(2)43"/>
      <sheetName val="BY_CATEGORY43"/>
      <sheetName val="SA_Volume43"/>
      <sheetName val="SumCompareCurr_43"/>
      <sheetName val="khung_ten_TD43"/>
      <sheetName val="Interior_Trim43"/>
      <sheetName val="Lookup_Table43"/>
      <sheetName val="PP_Letter_389N43"/>
      <sheetName val="140N_Part_Local_(SE)43"/>
      <sheetName val="AC2B_81_4243"/>
      <sheetName val="Man_power43"/>
      <sheetName val="Safety_&amp;_5S39"/>
      <sheetName val="メイン画面___Op37"/>
      <sheetName val="メイン画面__x005f_x005f_x005f_x0015_35"/>
      <sheetName val="メイン画面__x005f_x005f_x005f_x005f_x005f_x005f_x00135"/>
      <sheetName val="Rev_035"/>
      <sheetName val="Rek_Tot30"/>
      <sheetName val="Isolasi_Luar_Dalam30"/>
      <sheetName val="Isolasi_Luar30"/>
      <sheetName val="AnalisaSIPIL_RIIL30"/>
      <sheetName val="_IB-PL-YTD30"/>
      <sheetName val="4A_MstPriceCPart27"/>
      <sheetName val="Type_I27"/>
      <sheetName val="Data_BDT21"/>
      <sheetName val="NON_PROD_TARGET59"/>
      <sheetName val="393_N59"/>
      <sheetName val="Ｘ５８５－１Ｓ_(2)59"/>
      <sheetName val="114W2次設変部品確認（組立）_(3)59"/>
      <sheetName val="_bulk_NEW_REVISI117"/>
      <sheetName val="Report_SAP59"/>
      <sheetName val="ECI_ChekSHeet58"/>
      <sheetName val="Part_List_Compare_Scan___Plan58"/>
      <sheetName val="Supp_List58"/>
      <sheetName val="Calendar_200658"/>
      <sheetName val="_bulk_NEW_REVISI118"/>
      <sheetName val="supplier_list58"/>
      <sheetName val="retail_sales_by_model58"/>
      <sheetName val="EGCOST_FOR_S-91_SERIES58"/>
      <sheetName val="Protected_Lists53"/>
      <sheetName val="Part_No_53"/>
      <sheetName val="data_editing58"/>
      <sheetName val="EGCOST_FOR_S_91_SERIES51"/>
      <sheetName val="00_4-950"/>
      <sheetName val="Repair_frek45"/>
      <sheetName val="RepTime_MTTR45"/>
      <sheetName val="メイン画面__x005f_x0015__Op46"/>
      <sheetName val="ACUAN_JULY46"/>
      <sheetName val="PATAN_6A_145"/>
      <sheetName val="Data_Lux45"/>
      <sheetName val="absen_juli45"/>
      <sheetName val="Master_(2)45"/>
      <sheetName val="Data_Info45"/>
      <sheetName val="メイン画面__x005f_x005f_x005f_x0015__Op45"/>
      <sheetName val="Net_Price_Position_-_Sheet_145"/>
      <sheetName val="ﾌﾟﾚｽ品番順_44"/>
      <sheetName val="まとめ_(2)44"/>
      <sheetName val="BY_CATEGORY44"/>
      <sheetName val="SA_Volume44"/>
      <sheetName val="SumCompareCurr_44"/>
      <sheetName val="khung_ten_TD44"/>
      <sheetName val="Interior_Trim44"/>
      <sheetName val="Lookup_Table44"/>
      <sheetName val="PP_Letter_389N44"/>
      <sheetName val="140N_Part_Local_(SE)44"/>
      <sheetName val="AC2B_81_4244"/>
      <sheetName val="Man_power44"/>
      <sheetName val="Safety_&amp;_5S40"/>
      <sheetName val="メイン画面__x005f_x005f_x005f_x0015_36"/>
      <sheetName val="メイン画面__x005f_x005f_x005f_x005f_x005f_x005f_x00136"/>
      <sheetName val="Rev_036"/>
      <sheetName val="_IB-PL-YTD31"/>
      <sheetName val="Rek_Tot31"/>
      <sheetName val="Isolasi_Luar_Dalam31"/>
      <sheetName val="Isolasi_Luar31"/>
      <sheetName val="メイン画面___Op38"/>
      <sheetName val="AnalisaSIPIL_RIIL31"/>
      <sheetName val="4A_MstPriceCPart28"/>
      <sheetName val="Type_I28"/>
      <sheetName val="Data_BDT22"/>
      <sheetName val="NON_PROD_TARGET61"/>
      <sheetName val="393_N61"/>
      <sheetName val="Ｘ５８５－１Ｓ_(2)61"/>
      <sheetName val="114W2次設変部品確認（組立）_(3)61"/>
      <sheetName val="_bulk_NEW_REVISI121"/>
      <sheetName val="Report_SAP61"/>
      <sheetName val="ECI_ChekSHeet60"/>
      <sheetName val="Part_List_Compare_Scan___Plan60"/>
      <sheetName val="Supp_List60"/>
      <sheetName val="Calendar_200660"/>
      <sheetName val="_bulk_NEW_REVISI122"/>
      <sheetName val="supplier_list60"/>
      <sheetName val="retail_sales_by_model60"/>
      <sheetName val="EGCOST_FOR_S-91_SERIES60"/>
      <sheetName val="Protected_Lists55"/>
      <sheetName val="Part_No_55"/>
      <sheetName val="data_editing60"/>
      <sheetName val="EGCOST_FOR_S_91_SERIES53"/>
      <sheetName val="00_4-952"/>
      <sheetName val="Repair_frek47"/>
      <sheetName val="RepTime_MTTR47"/>
      <sheetName val="メイン画面__x005f_x0015__Op48"/>
      <sheetName val="ACUAN_JULY48"/>
      <sheetName val="PATAN_6A_147"/>
      <sheetName val="Data_Lux47"/>
      <sheetName val="absen_juli47"/>
      <sheetName val="Master_(2)47"/>
      <sheetName val="Data_Info47"/>
      <sheetName val="メイン画面__x005f_x005f_x005f_x0015__Op47"/>
      <sheetName val="Net_Price_Position_-_Sheet_147"/>
      <sheetName val="ﾌﾟﾚｽ品番順_46"/>
      <sheetName val="まとめ_(2)46"/>
      <sheetName val="BY_CATEGORY46"/>
      <sheetName val="SA_Volume46"/>
      <sheetName val="SumCompareCurr_46"/>
      <sheetName val="khung_ten_TD46"/>
      <sheetName val="Interior_Trim46"/>
      <sheetName val="Lookup_Table46"/>
      <sheetName val="PP_Letter_389N46"/>
      <sheetName val="140N_Part_Local_(SE)46"/>
      <sheetName val="AC2B_81_4246"/>
      <sheetName val="Man_power46"/>
      <sheetName val="Safety_&amp;_5S42"/>
      <sheetName val="メイン画面__x005f_x005f_x005f_x0015_38"/>
      <sheetName val="メイン画面__x005f_x005f_x005f_x005f_x005f_x005f_x00138"/>
      <sheetName val="Rev_038"/>
      <sheetName val="_IB-PL-YTD33"/>
      <sheetName val="Rek_Tot33"/>
      <sheetName val="Isolasi_Luar_Dalam33"/>
      <sheetName val="Isolasi_Luar33"/>
      <sheetName val="メイン画面___Op40"/>
      <sheetName val="AnalisaSIPIL_RIIL33"/>
      <sheetName val="4A_MstPriceCPart30"/>
      <sheetName val="Type_I30"/>
      <sheetName val="Data_BDT24"/>
      <sheetName val="NON_PROD_TARGET63"/>
      <sheetName val="393_N63"/>
      <sheetName val="Ｘ５８５－１Ｓ_(2)63"/>
      <sheetName val="114W2次設変部品確認（組立）_(3)63"/>
      <sheetName val="_bulk_NEW_REVISI125"/>
      <sheetName val="Report_SAP63"/>
      <sheetName val="ECI_ChekSHeet62"/>
      <sheetName val="Part_List_Compare_Scan___Plan62"/>
      <sheetName val="Supp_List62"/>
      <sheetName val="Calendar_200662"/>
      <sheetName val="_bulk_NEW_REVISI126"/>
      <sheetName val="supplier_list62"/>
      <sheetName val="retail_sales_by_model62"/>
      <sheetName val="EGCOST_FOR_S-91_SERIES62"/>
      <sheetName val="Protected_Lists57"/>
      <sheetName val="Part_No_57"/>
      <sheetName val="data_editing62"/>
      <sheetName val="EGCOST_FOR_S_91_SERIES55"/>
      <sheetName val="00_4-954"/>
      <sheetName val="Repair_frek49"/>
      <sheetName val="RepTime_MTTR49"/>
      <sheetName val="メイン画面__x005f_x0015__Op50"/>
      <sheetName val="ACUAN_JULY50"/>
      <sheetName val="PATAN_6A_149"/>
      <sheetName val="Data_Lux49"/>
      <sheetName val="absen_juli49"/>
      <sheetName val="Master_(2)49"/>
      <sheetName val="Data_Info49"/>
      <sheetName val="メイン画面__x005f_x005f_x005f_x0015__Op49"/>
      <sheetName val="Net_Price_Position_-_Sheet_149"/>
      <sheetName val="ﾌﾟﾚｽ品番順_48"/>
      <sheetName val="まとめ_(2)48"/>
      <sheetName val="BY_CATEGORY48"/>
      <sheetName val="SA_Volume48"/>
      <sheetName val="SumCompareCurr_48"/>
      <sheetName val="khung_ten_TD48"/>
      <sheetName val="Interior_Trim48"/>
      <sheetName val="Lookup_Table48"/>
      <sheetName val="PP_Letter_389N48"/>
      <sheetName val="140N_Part_Local_(SE)48"/>
      <sheetName val="AC2B_81_4248"/>
      <sheetName val="Man_power48"/>
      <sheetName val="Safety_&amp;_5S44"/>
      <sheetName val="メイン画面___Op42"/>
      <sheetName val="メイン画面__x005f_x005f_x005f_x0015_40"/>
      <sheetName val="メイン画面__x005f_x005f_x005f_x005f_x005f_x005f_x00140"/>
      <sheetName val="Rev_040"/>
      <sheetName val="Rek_Tot35"/>
      <sheetName val="Isolasi_Luar_Dalam35"/>
      <sheetName val="Isolasi_Luar35"/>
      <sheetName val="AnalisaSIPIL_RIIL35"/>
      <sheetName val="_IB-PL-YTD35"/>
      <sheetName val="4A_MstPriceCPart32"/>
      <sheetName val="Type_I32"/>
      <sheetName val="Data_BDT26"/>
      <sheetName val="NON_PROD_TARGET62"/>
      <sheetName val="393_N62"/>
      <sheetName val="Ｘ５８５－１Ｓ_(2)62"/>
      <sheetName val="114W2次設変部品確認（組立）_(3)62"/>
      <sheetName val="_bulk_NEW_REVISI123"/>
      <sheetName val="Report_SAP62"/>
      <sheetName val="ECI_ChekSHeet61"/>
      <sheetName val="Part_List_Compare_Scan___Plan61"/>
      <sheetName val="Supp_List61"/>
      <sheetName val="Calendar_200661"/>
      <sheetName val="_bulk_NEW_REVISI124"/>
      <sheetName val="supplier_list61"/>
      <sheetName val="retail_sales_by_model61"/>
      <sheetName val="EGCOST_FOR_S-91_SERIES61"/>
      <sheetName val="Protected_Lists56"/>
      <sheetName val="Part_No_56"/>
      <sheetName val="data_editing61"/>
      <sheetName val="EGCOST_FOR_S_91_SERIES54"/>
      <sheetName val="00_4-953"/>
      <sheetName val="Repair_frek48"/>
      <sheetName val="RepTime_MTTR48"/>
      <sheetName val="メイン画面__x005f_x0015__Op49"/>
      <sheetName val="ACUAN_JULY49"/>
      <sheetName val="PATAN_6A_148"/>
      <sheetName val="Data_Lux48"/>
      <sheetName val="absen_juli48"/>
      <sheetName val="Master_(2)48"/>
      <sheetName val="Data_Info48"/>
      <sheetName val="メイン画面__x005f_x005f_x005f_x0015__Op48"/>
      <sheetName val="Net_Price_Position_-_Sheet_148"/>
      <sheetName val="ﾌﾟﾚｽ品番順_47"/>
      <sheetName val="まとめ_(2)47"/>
      <sheetName val="BY_CATEGORY47"/>
      <sheetName val="SA_Volume47"/>
      <sheetName val="SumCompareCurr_47"/>
      <sheetName val="khung_ten_TD47"/>
      <sheetName val="Interior_Trim47"/>
      <sheetName val="Lookup_Table47"/>
      <sheetName val="PP_Letter_389N47"/>
      <sheetName val="140N_Part_Local_(SE)47"/>
      <sheetName val="AC2B_81_4247"/>
      <sheetName val="Man_power47"/>
      <sheetName val="Safety_&amp;_5S43"/>
      <sheetName val="メイン画面__x005f_x005f_x005f_x0015_39"/>
      <sheetName val="メイン画面__x005f_x005f_x005f_x005f_x005f_x005f_x00139"/>
      <sheetName val="Rev_039"/>
      <sheetName val="_IB-PL-YTD34"/>
      <sheetName val="Rek_Tot34"/>
      <sheetName val="Isolasi_Luar_Dalam34"/>
      <sheetName val="Isolasi_Luar34"/>
      <sheetName val="メイン画面___Op41"/>
      <sheetName val="AnalisaSIPIL_RIIL34"/>
      <sheetName val="4A_MstPriceCPart31"/>
      <sheetName val="Type_I31"/>
      <sheetName val="Data_BDT25"/>
      <sheetName val="NON_PROD_TARGET64"/>
      <sheetName val="393_N64"/>
      <sheetName val="Ｘ５８５－１Ｓ_(2)64"/>
      <sheetName val="114W2次設変部品確認（組立）_(3)64"/>
      <sheetName val="_bulk_NEW_REVISI127"/>
      <sheetName val="Report_SAP64"/>
      <sheetName val="ECI_ChekSHeet63"/>
      <sheetName val="Part_List_Compare_Scan___Plan63"/>
      <sheetName val="Supp_List63"/>
      <sheetName val="Calendar_200663"/>
      <sheetName val="_bulk_NEW_REVISI128"/>
      <sheetName val="supplier_list63"/>
      <sheetName val="retail_sales_by_model63"/>
      <sheetName val="EGCOST_FOR_S-91_SERIES63"/>
      <sheetName val="Protected_Lists58"/>
      <sheetName val="Part_No_58"/>
      <sheetName val="data_editing63"/>
      <sheetName val="EGCOST_FOR_S_91_SERIES56"/>
      <sheetName val="00_4-955"/>
      <sheetName val="Repair_frek50"/>
      <sheetName val="RepTime_MTTR50"/>
      <sheetName val="メイン画面__x005f_x0015__Op51"/>
      <sheetName val="ACUAN_JULY51"/>
      <sheetName val="PATAN_6A_150"/>
      <sheetName val="Data_Lux50"/>
      <sheetName val="absen_juli50"/>
      <sheetName val="Master_(2)50"/>
      <sheetName val="Data_Info50"/>
      <sheetName val="メイン画面__x005f_x005f_x005f_x0015__Op50"/>
      <sheetName val="Net_Price_Position_-_Sheet_150"/>
      <sheetName val="ﾌﾟﾚｽ品番順_49"/>
      <sheetName val="まとめ_(2)49"/>
      <sheetName val="BY_CATEGORY49"/>
      <sheetName val="SA_Volume49"/>
      <sheetName val="SumCompareCurr_49"/>
      <sheetName val="khung_ten_TD49"/>
      <sheetName val="Interior_Trim49"/>
      <sheetName val="Lookup_Table49"/>
      <sheetName val="PP_Letter_389N49"/>
      <sheetName val="140N_Part_Local_(SE)49"/>
      <sheetName val="AC2B_81_4249"/>
      <sheetName val="Man_power49"/>
      <sheetName val="Safety_&amp;_5S45"/>
      <sheetName val="メイン画面__x005f_x005f_x005f_x0015_41"/>
      <sheetName val="メイン画面__x005f_x005f_x005f_x005f_x005f_x005f_x00141"/>
      <sheetName val="Rev_041"/>
      <sheetName val="_IB-PL-YTD36"/>
      <sheetName val="Rek_Tot36"/>
      <sheetName val="Isolasi_Luar_Dalam36"/>
      <sheetName val="Isolasi_Luar36"/>
      <sheetName val="メイン画面___Op43"/>
      <sheetName val="AnalisaSIPIL_RIIL36"/>
      <sheetName val="4A_MstPriceCPart33"/>
      <sheetName val="Type_I33"/>
      <sheetName val="Data_BDT27"/>
      <sheetName val="NON_PROD_TARGET65"/>
      <sheetName val="393_N65"/>
      <sheetName val="Ｘ５８５－１Ｓ_(2)65"/>
      <sheetName val="114W2次設変部品確認（組立）_(3)65"/>
      <sheetName val="_bulk_NEW_REVISI129"/>
      <sheetName val="Report_SAP65"/>
      <sheetName val="ECI_ChekSHeet64"/>
      <sheetName val="Part_List_Compare_Scan___Plan64"/>
      <sheetName val="Supp_List64"/>
      <sheetName val="Calendar_200664"/>
      <sheetName val="_bulk_NEW_REVISI130"/>
      <sheetName val="supplier_list64"/>
      <sheetName val="retail_sales_by_model64"/>
      <sheetName val="EGCOST_FOR_S-91_SERIES64"/>
      <sheetName val="Protected_Lists59"/>
      <sheetName val="Part_No_59"/>
      <sheetName val="data_editing64"/>
      <sheetName val="EGCOST_FOR_S_91_SERIES57"/>
      <sheetName val="00_4-956"/>
      <sheetName val="Repair_frek51"/>
      <sheetName val="RepTime_MTTR51"/>
      <sheetName val="メイン画面__x005f_x0015__Op52"/>
      <sheetName val="ACUAN_JULY52"/>
      <sheetName val="PATAN_6A_151"/>
      <sheetName val="Data_Lux51"/>
      <sheetName val="absen_juli51"/>
      <sheetName val="Master_(2)51"/>
      <sheetName val="Data_Info51"/>
      <sheetName val="メイン画面__x005f_x005f_x005f_x0015__Op51"/>
      <sheetName val="Net_Price_Position_-_Sheet_151"/>
      <sheetName val="ﾌﾟﾚｽ品番順_50"/>
      <sheetName val="まとめ_(2)50"/>
      <sheetName val="BY_CATEGORY50"/>
      <sheetName val="SA_Volume50"/>
      <sheetName val="SumCompareCurr_50"/>
      <sheetName val="khung_ten_TD50"/>
      <sheetName val="Interior_Trim50"/>
      <sheetName val="Lookup_Table50"/>
      <sheetName val="PP_Letter_389N50"/>
      <sheetName val="140N_Part_Local_(SE)50"/>
      <sheetName val="AC2B_81_4250"/>
      <sheetName val="Man_power50"/>
      <sheetName val="Safety_&amp;_5S46"/>
      <sheetName val="メイン画面___Op44"/>
      <sheetName val="メイン画面__x005f_x005f_x005f_x0015_42"/>
      <sheetName val="メイン画面__x005f_x005f_x005f_x005f_x005f_x005f_x00142"/>
      <sheetName val="Rev_042"/>
      <sheetName val="Rek_Tot37"/>
      <sheetName val="Isolasi_Luar_Dalam37"/>
      <sheetName val="Isolasi_Luar37"/>
      <sheetName val="AnalisaSIPIL_RIIL37"/>
      <sheetName val="_IB-PL-YTD37"/>
      <sheetName val="4A_MstPriceCPart34"/>
      <sheetName val="Type_I34"/>
      <sheetName val="Data_BDT28"/>
      <sheetName val="NON_PROD_TARGET69"/>
      <sheetName val="393_N69"/>
      <sheetName val="Ｘ５８５－１Ｓ_(2)69"/>
      <sheetName val="114W2次設変部品確認（組立）_(3)69"/>
      <sheetName val="_bulk_NEW_REVISI137"/>
      <sheetName val="Report_SAP69"/>
      <sheetName val="ECI_ChekSHeet68"/>
      <sheetName val="Part_List_Compare_Scan___Plan68"/>
      <sheetName val="Supp_List68"/>
      <sheetName val="Calendar_200668"/>
      <sheetName val="_bulk_NEW_REVISI138"/>
      <sheetName val="supplier_list68"/>
      <sheetName val="retail_sales_by_model68"/>
      <sheetName val="EGCOST_FOR_S-91_SERIES68"/>
      <sheetName val="Protected_Lists63"/>
      <sheetName val="Part_No_63"/>
      <sheetName val="data_editing68"/>
      <sheetName val="EGCOST_FOR_S_91_SERIES61"/>
      <sheetName val="00_4-960"/>
      <sheetName val="Repair_frek55"/>
      <sheetName val="RepTime_MTTR55"/>
      <sheetName val="メイン画面__x005f_x0015__Op56"/>
      <sheetName val="ACUAN_JULY56"/>
      <sheetName val="PATAN_6A_155"/>
      <sheetName val="Data_Lux55"/>
      <sheetName val="absen_juli55"/>
      <sheetName val="Master_(2)55"/>
      <sheetName val="Data_Info55"/>
      <sheetName val="メイン画面__x005f_x005f_x005f_x0015__Op55"/>
      <sheetName val="Net_Price_Position_-_Sheet_155"/>
      <sheetName val="ﾌﾟﾚｽ品番順_54"/>
      <sheetName val="まとめ_(2)54"/>
      <sheetName val="BY_CATEGORY54"/>
      <sheetName val="SA_Volume54"/>
      <sheetName val="SumCompareCurr_54"/>
      <sheetName val="khung_ten_TD54"/>
      <sheetName val="Interior_Trim54"/>
      <sheetName val="Lookup_Table54"/>
      <sheetName val="PP_Letter_389N54"/>
      <sheetName val="140N_Part_Local_(SE)54"/>
      <sheetName val="AC2B_81_4254"/>
      <sheetName val="Man_power54"/>
      <sheetName val="Safety_&amp;_5S50"/>
      <sheetName val="メイン画面___Op48"/>
      <sheetName val="メイン画面__x005f_x005f_x005f_x0015_46"/>
      <sheetName val="メイン画面__x005f_x005f_x005f_x005f_x005f_x005f_x00146"/>
      <sheetName val="Rev_046"/>
      <sheetName val="Rek_Tot41"/>
      <sheetName val="Isolasi_Luar_Dalam41"/>
      <sheetName val="Isolasi_Luar41"/>
      <sheetName val="AnalisaSIPIL_RIIL41"/>
      <sheetName val="_IB-PL-YTD41"/>
      <sheetName val="4A_MstPriceCPart38"/>
      <sheetName val="Type_I38"/>
      <sheetName val="Data_BDT32"/>
      <sheetName val="NON_PROD_TARGET68"/>
      <sheetName val="393_N68"/>
      <sheetName val="Ｘ５８５－１Ｓ_(2)68"/>
      <sheetName val="114W2次設変部品確認（組立）_(3)68"/>
      <sheetName val="_bulk_NEW_REVISI135"/>
      <sheetName val="Report_SAP68"/>
      <sheetName val="ECI_ChekSHeet67"/>
      <sheetName val="Part_List_Compare_Scan___Plan67"/>
      <sheetName val="Supp_List67"/>
      <sheetName val="Calendar_200667"/>
      <sheetName val="_bulk_NEW_REVISI136"/>
      <sheetName val="supplier_list67"/>
      <sheetName val="retail_sales_by_model67"/>
      <sheetName val="EGCOST_FOR_S-91_SERIES67"/>
      <sheetName val="Protected_Lists62"/>
      <sheetName val="Part_No_62"/>
      <sheetName val="data_editing67"/>
      <sheetName val="EGCOST_FOR_S_91_SERIES60"/>
      <sheetName val="00_4-959"/>
      <sheetName val="Repair_frek54"/>
      <sheetName val="RepTime_MTTR54"/>
      <sheetName val="メイン画面__x005f_x0015__Op55"/>
      <sheetName val="ACUAN_JULY55"/>
      <sheetName val="PATAN_6A_154"/>
      <sheetName val="Data_Lux54"/>
      <sheetName val="absen_juli54"/>
      <sheetName val="Master_(2)54"/>
      <sheetName val="Data_Info54"/>
      <sheetName val="メイン画面__x005f_x005f_x005f_x0015__Op54"/>
      <sheetName val="Net_Price_Position_-_Sheet_154"/>
      <sheetName val="ﾌﾟﾚｽ品番順_53"/>
      <sheetName val="まとめ_(2)53"/>
      <sheetName val="BY_CATEGORY53"/>
      <sheetName val="SA_Volume53"/>
      <sheetName val="SumCompareCurr_53"/>
      <sheetName val="khung_ten_TD53"/>
      <sheetName val="Interior_Trim53"/>
      <sheetName val="Lookup_Table53"/>
      <sheetName val="PP_Letter_389N53"/>
      <sheetName val="140N_Part_Local_(SE)53"/>
      <sheetName val="AC2B_81_4253"/>
      <sheetName val="Man_power53"/>
      <sheetName val="Safety_&amp;_5S49"/>
      <sheetName val="メイン画面___Op47"/>
      <sheetName val="メイン画面__x005f_x005f_x005f_x0015_45"/>
      <sheetName val="メイン画面__x005f_x005f_x005f_x005f_x005f_x005f_x00145"/>
      <sheetName val="Rev_045"/>
      <sheetName val="Rek_Tot40"/>
      <sheetName val="Isolasi_Luar_Dalam40"/>
      <sheetName val="Isolasi_Luar40"/>
      <sheetName val="AnalisaSIPIL_RIIL40"/>
      <sheetName val="_IB-PL-YTD40"/>
      <sheetName val="4A_MstPriceCPart37"/>
      <sheetName val="Type_I37"/>
      <sheetName val="Data_BDT31"/>
      <sheetName val="NON_PROD_TARGET66"/>
      <sheetName val="393_N66"/>
      <sheetName val="Ｘ５８５－１Ｓ_(2)66"/>
      <sheetName val="114W2次設変部品確認（組立）_(3)66"/>
      <sheetName val="_bulk_NEW_REVISI131"/>
      <sheetName val="Report_SAP66"/>
      <sheetName val="ECI_ChekSHeet65"/>
      <sheetName val="Part_List_Compare_Scan___Plan65"/>
      <sheetName val="Supp_List65"/>
      <sheetName val="Calendar_200665"/>
      <sheetName val="_bulk_NEW_REVISI132"/>
      <sheetName val="supplier_list65"/>
      <sheetName val="retail_sales_by_model65"/>
      <sheetName val="EGCOST_FOR_S-91_SERIES65"/>
      <sheetName val="Protected_Lists60"/>
      <sheetName val="Part_No_60"/>
      <sheetName val="data_editing65"/>
      <sheetName val="EGCOST_FOR_S_91_SERIES58"/>
      <sheetName val="00_4-957"/>
      <sheetName val="Repair_frek52"/>
      <sheetName val="RepTime_MTTR52"/>
      <sheetName val="メイン画面__x005f_x0015__Op53"/>
      <sheetName val="ACUAN_JULY53"/>
      <sheetName val="PATAN_6A_152"/>
      <sheetName val="Data_Lux52"/>
      <sheetName val="absen_juli52"/>
      <sheetName val="Master_(2)52"/>
      <sheetName val="Data_Info52"/>
      <sheetName val="メイン画面__x005f_x005f_x005f_x0015__Op52"/>
      <sheetName val="Net_Price_Position_-_Sheet_152"/>
      <sheetName val="ﾌﾟﾚｽ品番順_51"/>
      <sheetName val="まとめ_(2)51"/>
      <sheetName val="BY_CATEGORY51"/>
      <sheetName val="SA_Volume51"/>
      <sheetName val="SumCompareCurr_51"/>
      <sheetName val="khung_ten_TD51"/>
      <sheetName val="Interior_Trim51"/>
      <sheetName val="Lookup_Table51"/>
      <sheetName val="PP_Letter_389N51"/>
      <sheetName val="140N_Part_Local_(SE)51"/>
      <sheetName val="AC2B_81_4251"/>
      <sheetName val="Man_power51"/>
      <sheetName val="Safety_&amp;_5S47"/>
      <sheetName val="メイン画面___Op45"/>
      <sheetName val="メイン画面__x005f_x005f_x005f_x0015_43"/>
      <sheetName val="メイン画面__x005f_x005f_x005f_x005f_x005f_x005f_x00143"/>
      <sheetName val="Rev_043"/>
      <sheetName val="Rek_Tot38"/>
      <sheetName val="Isolasi_Luar_Dalam38"/>
      <sheetName val="Isolasi_Luar38"/>
      <sheetName val="AnalisaSIPIL_RIIL38"/>
      <sheetName val="_IB-PL-YTD38"/>
      <sheetName val="4A_MstPriceCPart35"/>
      <sheetName val="Type_I35"/>
      <sheetName val="Data_BDT29"/>
      <sheetName val="NON_PROD_TARGET67"/>
      <sheetName val="393_N67"/>
      <sheetName val="Ｘ５８５－１Ｓ_(2)67"/>
      <sheetName val="114W2次設変部品確認（組立）_(3)67"/>
      <sheetName val="_bulk_NEW_REVISI133"/>
      <sheetName val="Report_SAP67"/>
      <sheetName val="ECI_ChekSHeet66"/>
      <sheetName val="Part_List_Compare_Scan___Plan66"/>
      <sheetName val="Supp_List66"/>
      <sheetName val="Calendar_200666"/>
      <sheetName val="_bulk_NEW_REVISI134"/>
      <sheetName val="supplier_list66"/>
      <sheetName val="retail_sales_by_model66"/>
      <sheetName val="EGCOST_FOR_S-91_SERIES66"/>
      <sheetName val="Protected_Lists61"/>
      <sheetName val="Part_No_61"/>
      <sheetName val="data_editing66"/>
      <sheetName val="EGCOST_FOR_S_91_SERIES59"/>
      <sheetName val="00_4-958"/>
      <sheetName val="Repair_frek53"/>
      <sheetName val="RepTime_MTTR53"/>
      <sheetName val="メイン画面__x005f_x0015__Op54"/>
      <sheetName val="ACUAN_JULY54"/>
      <sheetName val="PATAN_6A_153"/>
      <sheetName val="Data_Lux53"/>
      <sheetName val="absen_juli53"/>
      <sheetName val="Master_(2)53"/>
      <sheetName val="Data_Info53"/>
      <sheetName val="メイン画面__x005f_x005f_x005f_x0015__Op53"/>
      <sheetName val="Net_Price_Position_-_Sheet_153"/>
      <sheetName val="ﾌﾟﾚｽ品番順_52"/>
      <sheetName val="まとめ_(2)52"/>
      <sheetName val="BY_CATEGORY52"/>
      <sheetName val="SA_Volume52"/>
      <sheetName val="SumCompareCurr_52"/>
      <sheetName val="khung_ten_TD52"/>
      <sheetName val="Interior_Trim52"/>
      <sheetName val="Lookup_Table52"/>
      <sheetName val="PP_Letter_389N52"/>
      <sheetName val="140N_Part_Local_(SE)52"/>
      <sheetName val="AC2B_81_4252"/>
      <sheetName val="Man_power52"/>
      <sheetName val="Safety_&amp;_5S48"/>
      <sheetName val="メイン画面___Op46"/>
      <sheetName val="メイン画面__x005f_x005f_x005f_x0015_44"/>
      <sheetName val="メイン画面__x005f_x005f_x005f_x005f_x005f_x005f_x00144"/>
      <sheetName val="Rev_044"/>
      <sheetName val="Rek_Tot39"/>
      <sheetName val="Isolasi_Luar_Dalam39"/>
      <sheetName val="Isolasi_Luar39"/>
      <sheetName val="AnalisaSIPIL_RIIL39"/>
      <sheetName val="_IB-PL-YTD39"/>
      <sheetName val="4A_MstPriceCPart36"/>
      <sheetName val="Type_I36"/>
      <sheetName val="Data_BDT30"/>
      <sheetName val="NON_PROD_TARGET70"/>
      <sheetName val="393_N70"/>
      <sheetName val="Ｘ５８５－１Ｓ_(2)70"/>
      <sheetName val="114W2次設変部品確認（組立）_(3)70"/>
      <sheetName val="_bulk_NEW_REVISI139"/>
      <sheetName val="Report_SAP70"/>
      <sheetName val="ECI_ChekSHeet69"/>
      <sheetName val="Part_List_Compare_Scan___Plan69"/>
      <sheetName val="Supp_List69"/>
      <sheetName val="Calendar_200669"/>
      <sheetName val="_bulk_NEW_REVISI140"/>
      <sheetName val="supplier_list69"/>
      <sheetName val="retail_sales_by_model69"/>
      <sheetName val="EGCOST_FOR_S-91_SERIES69"/>
      <sheetName val="Protected_Lists64"/>
      <sheetName val="Part_No_64"/>
      <sheetName val="data_editing69"/>
      <sheetName val="EGCOST_FOR_S_91_SERIES62"/>
      <sheetName val="00_4-961"/>
      <sheetName val="Repair_frek56"/>
      <sheetName val="RepTime_MTTR56"/>
      <sheetName val="メイン画面__x005f_x0015__Op57"/>
      <sheetName val="ACUAN_JULY57"/>
      <sheetName val="PATAN_6A_156"/>
      <sheetName val="Data_Lux56"/>
      <sheetName val="absen_juli56"/>
      <sheetName val="Master_(2)56"/>
      <sheetName val="Data_Info56"/>
      <sheetName val="メイン画面__x005f_x005f_x005f_x0015__Op56"/>
      <sheetName val="Net_Price_Position_-_Sheet_156"/>
      <sheetName val="ﾌﾟﾚｽ品番順_55"/>
      <sheetName val="まとめ_(2)55"/>
      <sheetName val="BY_CATEGORY55"/>
      <sheetName val="SA_Volume55"/>
      <sheetName val="SumCompareCurr_55"/>
      <sheetName val="khung_ten_TD55"/>
      <sheetName val="Interior_Trim55"/>
      <sheetName val="Lookup_Table55"/>
      <sheetName val="PP_Letter_389N55"/>
      <sheetName val="140N_Part_Local_(SE)55"/>
      <sheetName val="AC2B_81_4255"/>
      <sheetName val="Man_power55"/>
      <sheetName val="Safety_&amp;_5S51"/>
      <sheetName val="メイン画面__x005f_x005f_x005f_x0015_47"/>
      <sheetName val="メイン画面__x005f_x005f_x005f_x005f_x005f_x005f_x00147"/>
      <sheetName val="Rev_047"/>
      <sheetName val="_IB-PL-YTD42"/>
      <sheetName val="Rek_Tot42"/>
      <sheetName val="Isolasi_Luar_Dalam42"/>
      <sheetName val="Isolasi_Luar42"/>
      <sheetName val="メイン画面___Op49"/>
      <sheetName val="AnalisaSIPIL_RIIL42"/>
      <sheetName val="4A_MstPriceCPart39"/>
      <sheetName val="Type_I39"/>
      <sheetName val="Data_BDT33"/>
      <sheetName val="NON_PROD_TARGET71"/>
      <sheetName val="393_N71"/>
      <sheetName val="Ｘ５８５－１Ｓ_(2)71"/>
      <sheetName val="114W2次設変部品確認（組立）_(3)71"/>
      <sheetName val="_bulk_NEW_REVISI141"/>
      <sheetName val="Report_SAP71"/>
      <sheetName val="ECI_ChekSHeet70"/>
      <sheetName val="Part_List_Compare_Scan___Plan70"/>
      <sheetName val="Supp_List70"/>
      <sheetName val="Calendar_200670"/>
      <sheetName val="_bulk_NEW_REVISI142"/>
      <sheetName val="supplier_list70"/>
      <sheetName val="retail_sales_by_model70"/>
      <sheetName val="EGCOST_FOR_S-91_SERIES70"/>
      <sheetName val="Protected_Lists65"/>
      <sheetName val="Part_No_65"/>
      <sheetName val="data_editing70"/>
      <sheetName val="EGCOST_FOR_S_91_SERIES63"/>
      <sheetName val="00_4-962"/>
      <sheetName val="Repair_frek57"/>
      <sheetName val="RepTime_MTTR57"/>
      <sheetName val="メイン画面__x005f_x0015__Op58"/>
      <sheetName val="ACUAN_JULY58"/>
      <sheetName val="PATAN_6A_157"/>
      <sheetName val="Data_Lux57"/>
      <sheetName val="absen_juli57"/>
      <sheetName val="Master_(2)57"/>
      <sheetName val="Data_Info57"/>
      <sheetName val="メイン画面__x005f_x005f_x005f_x0015__Op57"/>
      <sheetName val="Net_Price_Position_-_Sheet_157"/>
      <sheetName val="ﾌﾟﾚｽ品番順_56"/>
      <sheetName val="まとめ_(2)56"/>
      <sheetName val="BY_CATEGORY56"/>
      <sheetName val="SA_Volume56"/>
      <sheetName val="SumCompareCurr_56"/>
      <sheetName val="khung_ten_TD56"/>
      <sheetName val="Interior_Trim56"/>
      <sheetName val="Lookup_Table56"/>
      <sheetName val="PP_Letter_389N56"/>
      <sheetName val="140N_Part_Local_(SE)56"/>
      <sheetName val="AC2B_81_4256"/>
      <sheetName val="Man_power56"/>
      <sheetName val="Safety_&amp;_5S52"/>
      <sheetName val="メイン画面__x005f_x005f_x005f_x0015_48"/>
      <sheetName val="メイン画面__x005f_x005f_x005f_x005f_x005f_x005f_x00148"/>
      <sheetName val="Rev_048"/>
      <sheetName val="_IB-PL-YTD43"/>
      <sheetName val="Rek_Tot43"/>
      <sheetName val="Isolasi_Luar_Dalam43"/>
      <sheetName val="Isolasi_Luar43"/>
      <sheetName val="メイン画面___Op50"/>
      <sheetName val="AnalisaSIPIL_RIIL43"/>
      <sheetName val="4A_MstPriceCPart40"/>
      <sheetName val="Type_I40"/>
      <sheetName val="Data_BDT34"/>
      <sheetName val="NON_PROD_TARGET72"/>
      <sheetName val="393_N72"/>
      <sheetName val="Ｘ５８５－１Ｓ_(2)72"/>
      <sheetName val="114W2次設変部品確認（組立）_(3)72"/>
      <sheetName val="_bulk_NEW_REVISI143"/>
      <sheetName val="Report_SAP72"/>
      <sheetName val="ECI_ChekSHeet71"/>
      <sheetName val="Part_List_Compare_Scan___Plan71"/>
      <sheetName val="Supp_List71"/>
      <sheetName val="Calendar_200671"/>
      <sheetName val="_bulk_NEW_REVISI144"/>
      <sheetName val="supplier_list71"/>
      <sheetName val="retail_sales_by_model71"/>
      <sheetName val="EGCOST_FOR_S-91_SERIES71"/>
      <sheetName val="Protected_Lists66"/>
      <sheetName val="Part_No_66"/>
      <sheetName val="data_editing71"/>
      <sheetName val="EGCOST_FOR_S_91_SERIES64"/>
      <sheetName val="00_4-963"/>
      <sheetName val="Repair_frek58"/>
      <sheetName val="RepTime_MTTR58"/>
      <sheetName val="メイン画面__x005f_x0015__Op59"/>
      <sheetName val="ACUAN_JULY59"/>
      <sheetName val="PATAN_6A_158"/>
      <sheetName val="Data_Lux58"/>
      <sheetName val="absen_juli58"/>
      <sheetName val="Master_(2)58"/>
      <sheetName val="Data_Info58"/>
      <sheetName val="メイン画面__x005f_x005f_x005f_x0015__Op58"/>
      <sheetName val="Net_Price_Position_-_Sheet_158"/>
      <sheetName val="ﾌﾟﾚｽ品番順_57"/>
      <sheetName val="まとめ_(2)57"/>
      <sheetName val="BY_CATEGORY57"/>
      <sheetName val="SA_Volume57"/>
      <sheetName val="SumCompareCurr_57"/>
      <sheetName val="khung_ten_TD57"/>
      <sheetName val="Interior_Trim57"/>
      <sheetName val="Lookup_Table57"/>
      <sheetName val="PP_Letter_389N57"/>
      <sheetName val="140N_Part_Local_(SE)57"/>
      <sheetName val="AC2B_81_4257"/>
      <sheetName val="Man_power57"/>
      <sheetName val="Safety_&amp;_5S53"/>
      <sheetName val="メイン画面__x005f_x005f_x005f_x0015_49"/>
      <sheetName val="メイン画面__x005f_x005f_x005f_x005f_x005f_x005f_x00149"/>
      <sheetName val="Rev_049"/>
      <sheetName val="_IB-PL-YTD44"/>
      <sheetName val="Rek_Tot44"/>
      <sheetName val="Isolasi_Luar_Dalam44"/>
      <sheetName val="Isolasi_Luar44"/>
      <sheetName val="メイン画面___Op51"/>
      <sheetName val="AnalisaSIPIL_RIIL44"/>
      <sheetName val="4A_MstPriceCPart41"/>
      <sheetName val="Type_I41"/>
      <sheetName val="Data_BDT35"/>
      <sheetName val="NON_PROD_TARGET73"/>
      <sheetName val="393_N73"/>
      <sheetName val="Ｘ５８５－１Ｓ_(2)73"/>
      <sheetName val="114W2次設変部品確認（組立）_(3)73"/>
      <sheetName val="_bulk_NEW_REVISI145"/>
      <sheetName val="Report_SAP73"/>
      <sheetName val="ECI_ChekSHeet72"/>
      <sheetName val="Part_List_Compare_Scan___Plan72"/>
      <sheetName val="Supp_List72"/>
      <sheetName val="Calendar_200672"/>
      <sheetName val="_bulk_NEW_REVISI146"/>
      <sheetName val="supplier_list72"/>
      <sheetName val="retail_sales_by_model72"/>
      <sheetName val="EGCOST_FOR_S-91_SERIES72"/>
      <sheetName val="Protected_Lists67"/>
      <sheetName val="Part_No_67"/>
      <sheetName val="data_editing72"/>
      <sheetName val="EGCOST_FOR_S_91_SERIES65"/>
      <sheetName val="00_4-964"/>
      <sheetName val="Repair_frek59"/>
      <sheetName val="RepTime_MTTR59"/>
      <sheetName val="メイン画面__x005f_x0015__Op60"/>
      <sheetName val="ACUAN_JULY60"/>
      <sheetName val="PATAN_6A_159"/>
      <sheetName val="Data_Lux59"/>
      <sheetName val="absen_juli59"/>
      <sheetName val="Master_(2)59"/>
      <sheetName val="Data_Info59"/>
      <sheetName val="メイン画面__x005f_x005f_x005f_x0015__Op59"/>
      <sheetName val="Net_Price_Position_-_Sheet_159"/>
      <sheetName val="ﾌﾟﾚｽ品番順_58"/>
      <sheetName val="まとめ_(2)58"/>
      <sheetName val="BY_CATEGORY58"/>
      <sheetName val="SA_Volume58"/>
      <sheetName val="SumCompareCurr_58"/>
      <sheetName val="khung_ten_TD58"/>
      <sheetName val="Interior_Trim58"/>
      <sheetName val="Lookup_Table58"/>
      <sheetName val="PP_Letter_389N58"/>
      <sheetName val="140N_Part_Local_(SE)58"/>
      <sheetName val="AC2B_81_4258"/>
      <sheetName val="Man_power58"/>
      <sheetName val="Safety_&amp;_5S54"/>
      <sheetName val="メイン画面__x005f_x005f_x005f_x0015_50"/>
      <sheetName val="メイン画面__x005f_x005f_x005f_x005f_x005f_x005f_x00150"/>
      <sheetName val="Rev_050"/>
      <sheetName val="_IB-PL-YTD45"/>
      <sheetName val="Rek_Tot45"/>
      <sheetName val="Isolasi_Luar_Dalam45"/>
      <sheetName val="Isolasi_Luar45"/>
      <sheetName val="メイン画面___Op52"/>
      <sheetName val="AnalisaSIPIL_RIIL45"/>
      <sheetName val="4A_MstPriceCPart42"/>
      <sheetName val="Type_I42"/>
      <sheetName val="Data_BDT36"/>
      <sheetName val="NON_PROD_TARGET74"/>
      <sheetName val="393_N74"/>
      <sheetName val="Ｘ５８５－１Ｓ_(2)74"/>
      <sheetName val="114W2次設変部品確認（組立）_(3)74"/>
      <sheetName val="_bulk_NEW_REVISI147"/>
      <sheetName val="Report_SAP74"/>
      <sheetName val="ECI_ChekSHeet73"/>
      <sheetName val="Part_List_Compare_Scan___Plan73"/>
      <sheetName val="Supp_List73"/>
      <sheetName val="Calendar_200673"/>
      <sheetName val="_bulk_NEW_REVISI148"/>
      <sheetName val="supplier_list73"/>
      <sheetName val="retail_sales_by_model73"/>
      <sheetName val="EGCOST_FOR_S-91_SERIES73"/>
      <sheetName val="Protected_Lists68"/>
      <sheetName val="Part_No_68"/>
      <sheetName val="data_editing73"/>
      <sheetName val="EGCOST_FOR_S_91_SERIES66"/>
      <sheetName val="00_4-965"/>
      <sheetName val="Repair_frek60"/>
      <sheetName val="RepTime_MTTR60"/>
      <sheetName val="メイン画面__x005f_x0015__Op61"/>
      <sheetName val="ACUAN_JULY61"/>
      <sheetName val="PATAN_6A_160"/>
      <sheetName val="Data_Lux60"/>
      <sheetName val="absen_juli60"/>
      <sheetName val="Master_(2)60"/>
      <sheetName val="Data_Info60"/>
      <sheetName val="メイン画面__x005f_x005f_x005f_x0015__Op60"/>
      <sheetName val="Net_Price_Position_-_Sheet_160"/>
      <sheetName val="ﾌﾟﾚｽ品番順_59"/>
      <sheetName val="まとめ_(2)59"/>
      <sheetName val="BY_CATEGORY59"/>
      <sheetName val="SA_Volume59"/>
      <sheetName val="SumCompareCurr_59"/>
      <sheetName val="khung_ten_TD59"/>
      <sheetName val="Interior_Trim59"/>
      <sheetName val="Lookup_Table59"/>
      <sheetName val="PP_Letter_389N59"/>
      <sheetName val="140N_Part_Local_(SE)59"/>
      <sheetName val="AC2B_81_4259"/>
      <sheetName val="Man_power59"/>
      <sheetName val="Safety_&amp;_5S55"/>
      <sheetName val="メイン画面__x005f_x005f_x005f_x0015_51"/>
      <sheetName val="メイン画面__x005f_x005f_x005f_x005f_x005f_x005f_x00160"/>
      <sheetName val="Rev_051"/>
      <sheetName val="_IB-PL-YTD46"/>
      <sheetName val="Rek_Tot46"/>
      <sheetName val="Isolasi_Luar_Dalam46"/>
      <sheetName val="Isolasi_Luar46"/>
      <sheetName val="メイン画面___Op53"/>
      <sheetName val="AnalisaSIPIL_RIIL46"/>
      <sheetName val="4A_MstPriceCPart43"/>
      <sheetName val="Type_I43"/>
      <sheetName val="Data_BDT37"/>
      <sheetName val="NON_PROD_TARGET75"/>
      <sheetName val="393_N75"/>
      <sheetName val="Ｘ５８５－１Ｓ_(2)75"/>
      <sheetName val="114W2次設変部品確認（組立）_(3)75"/>
      <sheetName val="_bulk_NEW_REVISI149"/>
      <sheetName val="Report_SAP75"/>
      <sheetName val="ECI_ChekSHeet74"/>
      <sheetName val="Part_List_Compare_Scan___Plan74"/>
      <sheetName val="Supp_List74"/>
      <sheetName val="Calendar_200674"/>
      <sheetName val="_bulk_NEW_REVISI150"/>
      <sheetName val="supplier_list74"/>
      <sheetName val="retail_sales_by_model74"/>
      <sheetName val="EGCOST_FOR_S-91_SERIES74"/>
      <sheetName val="Protected_Lists69"/>
      <sheetName val="Part_No_69"/>
      <sheetName val="data_editing74"/>
      <sheetName val="EGCOST_FOR_S_91_SERIES67"/>
      <sheetName val="00_4-966"/>
      <sheetName val="Repair_frek61"/>
      <sheetName val="RepTime_MTTR61"/>
      <sheetName val="メイン画面__x005f_x0015__Op62"/>
      <sheetName val="ACUAN_JULY62"/>
      <sheetName val="PATAN_6A_161"/>
      <sheetName val="Data_Lux61"/>
      <sheetName val="absen_juli61"/>
      <sheetName val="Master_(2)61"/>
      <sheetName val="Data_Info61"/>
      <sheetName val="メイン画面__x005f_x005f_x005f_x0015__Op61"/>
      <sheetName val="Net_Price_Position_-_Sheet_161"/>
      <sheetName val="ﾌﾟﾚｽ品番順_60"/>
      <sheetName val="まとめ_(2)60"/>
      <sheetName val="BY_CATEGORY60"/>
      <sheetName val="SA_Volume60"/>
      <sheetName val="SumCompareCurr_60"/>
      <sheetName val="khung_ten_TD60"/>
      <sheetName val="Interior_Trim60"/>
      <sheetName val="Lookup_Table60"/>
      <sheetName val="PP_Letter_389N60"/>
      <sheetName val="140N_Part_Local_(SE)60"/>
      <sheetName val="AC2B_81_4260"/>
      <sheetName val="Man_power60"/>
      <sheetName val="Safety_&amp;_5S56"/>
      <sheetName val="メイン画面__x005f_x005f_x005f_x0015_52"/>
      <sheetName val="メイン画面__x005f_x005f_x005f_x005f_x005f_x005f_x00161"/>
      <sheetName val="Rev_052"/>
      <sheetName val="_IB-PL-YTD47"/>
      <sheetName val="Rek_Tot47"/>
      <sheetName val="Isolasi_Luar_Dalam47"/>
      <sheetName val="Isolasi_Luar47"/>
      <sheetName val="メイン画面___Op54"/>
      <sheetName val="AnalisaSIPIL_RIIL47"/>
      <sheetName val="4A_MstPriceCPart44"/>
      <sheetName val="Type_I44"/>
      <sheetName val="Data_BDT38"/>
      <sheetName val="NON_PROD_TARGET76"/>
      <sheetName val="393_N76"/>
      <sheetName val="Ｘ５８５－１Ｓ_(2)76"/>
      <sheetName val="114W2次設変部品確認（組立）_(3)76"/>
      <sheetName val="_bulk_NEW_REVISI151"/>
      <sheetName val="Report_SAP76"/>
      <sheetName val="ECI_ChekSHeet75"/>
      <sheetName val="Part_List_Compare_Scan___Plan75"/>
      <sheetName val="Supp_List75"/>
      <sheetName val="Calendar_200675"/>
      <sheetName val="_bulk_NEW_REVISI152"/>
      <sheetName val="supplier_list75"/>
      <sheetName val="retail_sales_by_model75"/>
      <sheetName val="EGCOST_FOR_S-91_SERIES75"/>
      <sheetName val="Protected_Lists70"/>
      <sheetName val="Part_No_70"/>
      <sheetName val="data_editing75"/>
      <sheetName val="EGCOST_FOR_S_91_SERIES68"/>
      <sheetName val="00_4-967"/>
      <sheetName val="Repair_frek62"/>
      <sheetName val="RepTime_MTTR62"/>
      <sheetName val="メイン画面__x005f_x0015__Op63"/>
      <sheetName val="ACUAN_JULY63"/>
      <sheetName val="PATAN_6A_162"/>
      <sheetName val="Data_Lux62"/>
      <sheetName val="absen_juli62"/>
      <sheetName val="Master_(2)62"/>
      <sheetName val="Data_Info62"/>
      <sheetName val="メイン画面__x005f_x005f_x005f_x0015__Op62"/>
      <sheetName val="Net_Price_Position_-_Sheet_162"/>
      <sheetName val="ﾌﾟﾚｽ品番順_61"/>
      <sheetName val="まとめ_(2)61"/>
      <sheetName val="BY_CATEGORY61"/>
      <sheetName val="SA_Volume61"/>
      <sheetName val="SumCompareCurr_61"/>
      <sheetName val="khung_ten_TD61"/>
      <sheetName val="Interior_Trim61"/>
      <sheetName val="Lookup_Table61"/>
      <sheetName val="PP_Letter_389N61"/>
      <sheetName val="140N_Part_Local_(SE)61"/>
      <sheetName val="AC2B_81_4261"/>
      <sheetName val="Man_power61"/>
      <sheetName val="Safety_&amp;_5S57"/>
      <sheetName val="メイン画面__x005f_x005f_x005f_x0015_53"/>
      <sheetName val="メイン画面__x005f_x005f_x005f_x005f_x005f_x005f_x00162"/>
      <sheetName val="Rev_053"/>
      <sheetName val="_IB-PL-YTD48"/>
      <sheetName val="Rek_Tot48"/>
      <sheetName val="Isolasi_Luar_Dalam48"/>
      <sheetName val="Isolasi_Luar48"/>
      <sheetName val="メイン画面___Op55"/>
      <sheetName val="AnalisaSIPIL_RIIL48"/>
      <sheetName val="4A_MstPriceCPart45"/>
      <sheetName val="Type_I45"/>
      <sheetName val="Data_BDT39"/>
      <sheetName val="NON_PROD_TARGET83"/>
      <sheetName val="393_N83"/>
      <sheetName val="Ｘ５８５－１Ｓ_(2)83"/>
      <sheetName val="114W2次設変部品確認（組立）_(3)83"/>
      <sheetName val="_bulk_NEW_REVISI165"/>
      <sheetName val="Report_SAP83"/>
      <sheetName val="ECI_ChekSHeet82"/>
      <sheetName val="Part_List_Compare_Scan___Plan82"/>
      <sheetName val="Supp_List82"/>
      <sheetName val="Calendar_200682"/>
      <sheetName val="_bulk_NEW_REVISI166"/>
      <sheetName val="supplier_list82"/>
      <sheetName val="retail_sales_by_model82"/>
      <sheetName val="EGCOST_FOR_S-91_SERIES82"/>
      <sheetName val="Protected_Lists77"/>
      <sheetName val="Part_No_77"/>
      <sheetName val="data_editing82"/>
      <sheetName val="EGCOST_FOR_S_91_SERIES75"/>
      <sheetName val="00_4-974"/>
      <sheetName val="Repair_frek69"/>
      <sheetName val="RepTime_MTTR69"/>
      <sheetName val="メイン画面__x005f_x0015__Op70"/>
      <sheetName val="ACUAN_JULY70"/>
      <sheetName val="PATAN_6A_169"/>
      <sheetName val="Data_Lux69"/>
      <sheetName val="absen_juli69"/>
      <sheetName val="Master_(2)69"/>
      <sheetName val="Data_Info69"/>
      <sheetName val="メイン画面__x005f_x005f_x005f_x0015__Op69"/>
      <sheetName val="Net_Price_Position_-_Sheet_169"/>
      <sheetName val="ﾌﾟﾚｽ品番順_68"/>
      <sheetName val="まとめ_(2)68"/>
      <sheetName val="BY_CATEGORY68"/>
      <sheetName val="SA_Volume68"/>
      <sheetName val="SumCompareCurr_68"/>
      <sheetName val="khung_ten_TD68"/>
      <sheetName val="Interior_Trim68"/>
      <sheetName val="Lookup_Table68"/>
      <sheetName val="PP_Letter_389N68"/>
      <sheetName val="140N_Part_Local_(SE)68"/>
      <sheetName val="AC2B_81_4268"/>
      <sheetName val="Man_power68"/>
      <sheetName val="Safety_&amp;_5S64"/>
      <sheetName val="メイン画面__x005f_x005f_x005f_x0015_60"/>
      <sheetName val="メイン画面__x005f_x005f_x005f_x005f_x005f_x005f_x00169"/>
      <sheetName val="Rev_060"/>
      <sheetName val="_IB-PL-YTD55"/>
      <sheetName val="Rek_Tot55"/>
      <sheetName val="Isolasi_Luar_Dalam55"/>
      <sheetName val="Isolasi_Luar55"/>
      <sheetName val="メイン画面___Op62"/>
      <sheetName val="AnalisaSIPIL_RIIL55"/>
      <sheetName val="4A_MstPriceCPart52"/>
      <sheetName val="Type_I52"/>
      <sheetName val="Data_BDT46"/>
      <sheetName val="NON_PROD_TARGET78"/>
      <sheetName val="393_N78"/>
      <sheetName val="Ｘ５８５－１Ｓ_(2)78"/>
      <sheetName val="114W2次設変部品確認（組立）_(3)78"/>
      <sheetName val="_bulk_NEW_REVISI155"/>
      <sheetName val="Report_SAP78"/>
      <sheetName val="ECI_ChekSHeet77"/>
      <sheetName val="Part_List_Compare_Scan___Plan77"/>
      <sheetName val="Supp_List77"/>
      <sheetName val="Calendar_200677"/>
      <sheetName val="_bulk_NEW_REVISI156"/>
      <sheetName val="supplier_list77"/>
      <sheetName val="retail_sales_by_model77"/>
      <sheetName val="EGCOST_FOR_S-91_SERIES77"/>
      <sheetName val="Protected_Lists72"/>
      <sheetName val="Part_No_72"/>
      <sheetName val="data_editing77"/>
      <sheetName val="EGCOST_FOR_S_91_SERIES70"/>
      <sheetName val="00_4-969"/>
      <sheetName val="Repair_frek64"/>
      <sheetName val="RepTime_MTTR64"/>
      <sheetName val="メイン画面__x005f_x0015__Op65"/>
      <sheetName val="ACUAN_JULY65"/>
      <sheetName val="PATAN_6A_164"/>
      <sheetName val="Data_Lux64"/>
      <sheetName val="absen_juli64"/>
      <sheetName val="Master_(2)64"/>
      <sheetName val="Data_Info64"/>
      <sheetName val="メイン画面__x005f_x005f_x005f_x0015__Op64"/>
      <sheetName val="Net_Price_Position_-_Sheet_164"/>
      <sheetName val="ﾌﾟﾚｽ品番順_63"/>
      <sheetName val="まとめ_(2)63"/>
      <sheetName val="BY_CATEGORY63"/>
      <sheetName val="SA_Volume63"/>
      <sheetName val="SumCompareCurr_63"/>
      <sheetName val="khung_ten_TD63"/>
      <sheetName val="Interior_Trim63"/>
      <sheetName val="Lookup_Table63"/>
      <sheetName val="PP_Letter_389N63"/>
      <sheetName val="140N_Part_Local_(SE)63"/>
      <sheetName val="AC2B_81_4263"/>
      <sheetName val="Man_power63"/>
      <sheetName val="Safety_&amp;_5S59"/>
      <sheetName val="メイン画面__x005f_x005f_x005f_x0015_55"/>
      <sheetName val="メイン画面__x005f_x005f_x005f_x005f_x005f_x005f_x00164"/>
      <sheetName val="Rev_055"/>
      <sheetName val="_IB-PL-YTD50"/>
      <sheetName val="Rek_Tot50"/>
      <sheetName val="Isolasi_Luar_Dalam50"/>
      <sheetName val="Isolasi_Luar50"/>
      <sheetName val="メイン画面___Op57"/>
      <sheetName val="AnalisaSIPIL_RIIL50"/>
      <sheetName val="4A_MstPriceCPart47"/>
      <sheetName val="Type_I47"/>
      <sheetName val="Data_BDT41"/>
      <sheetName val="NON_PROD_TARGET77"/>
      <sheetName val="393_N77"/>
      <sheetName val="Ｘ５８５－１Ｓ_(2)77"/>
      <sheetName val="114W2次設変部品確認（組立）_(3)77"/>
      <sheetName val="_bulk_NEW_REVISI153"/>
      <sheetName val="Report_SAP77"/>
      <sheetName val="ECI_ChekSHeet76"/>
      <sheetName val="Part_List_Compare_Scan___Plan76"/>
      <sheetName val="Supp_List76"/>
      <sheetName val="Calendar_200676"/>
      <sheetName val="_bulk_NEW_REVISI154"/>
      <sheetName val="supplier_list76"/>
      <sheetName val="retail_sales_by_model76"/>
      <sheetName val="EGCOST_FOR_S-91_SERIES76"/>
      <sheetName val="Protected_Lists71"/>
      <sheetName val="Part_No_71"/>
      <sheetName val="data_editing76"/>
      <sheetName val="EGCOST_FOR_S_91_SERIES69"/>
      <sheetName val="00_4-968"/>
      <sheetName val="Repair_frek63"/>
      <sheetName val="RepTime_MTTR63"/>
      <sheetName val="メイン画面__x005f_x0015__Op64"/>
      <sheetName val="ACUAN_JULY64"/>
      <sheetName val="PATAN_6A_163"/>
      <sheetName val="Data_Lux63"/>
      <sheetName val="absen_juli63"/>
      <sheetName val="Master_(2)63"/>
      <sheetName val="Data_Info63"/>
      <sheetName val="メイン画面__x005f_x005f_x005f_x0015__Op63"/>
      <sheetName val="Net_Price_Position_-_Sheet_163"/>
      <sheetName val="ﾌﾟﾚｽ品番順_62"/>
      <sheetName val="まとめ_(2)62"/>
      <sheetName val="BY_CATEGORY62"/>
      <sheetName val="SA_Volume62"/>
      <sheetName val="SumCompareCurr_62"/>
      <sheetName val="khung_ten_TD62"/>
      <sheetName val="Interior_Trim62"/>
      <sheetName val="Lookup_Table62"/>
      <sheetName val="PP_Letter_389N62"/>
      <sheetName val="140N_Part_Local_(SE)62"/>
      <sheetName val="AC2B_81_4262"/>
      <sheetName val="Man_power62"/>
      <sheetName val="Safety_&amp;_5S58"/>
      <sheetName val="メイン画面__x005f_x005f_x005f_x0015_54"/>
      <sheetName val="メイン画面__x005f_x005f_x005f_x005f_x005f_x005f_x00163"/>
      <sheetName val="Rev_054"/>
      <sheetName val="_IB-PL-YTD49"/>
      <sheetName val="Rek_Tot49"/>
      <sheetName val="Isolasi_Luar_Dalam49"/>
      <sheetName val="Isolasi_Luar49"/>
      <sheetName val="メイン画面___Op56"/>
      <sheetName val="AnalisaSIPIL_RIIL49"/>
      <sheetName val="4A_MstPriceCPart46"/>
      <sheetName val="Type_I46"/>
      <sheetName val="Data_BDT40"/>
      <sheetName val="GROUP_A1"/>
      <sheetName val="TMMK_Vehicle_Data1"/>
      <sheetName val="TMMC_Vehicle_Data1"/>
      <sheetName val="Comparison_data1"/>
      <sheetName val="NON_PROD_TARGET79"/>
      <sheetName val="393_N79"/>
      <sheetName val="Ｘ５８５－１Ｓ_(2)79"/>
      <sheetName val="114W2次設変部品確認（組立）_(3)79"/>
      <sheetName val="_bulk_NEW_REVISI157"/>
      <sheetName val="Report_SAP79"/>
      <sheetName val="ECI_ChekSHeet78"/>
      <sheetName val="Part_List_Compare_Scan___Plan78"/>
      <sheetName val="Supp_List78"/>
      <sheetName val="Calendar_200678"/>
      <sheetName val="_bulk_NEW_REVISI158"/>
      <sheetName val="supplier_list78"/>
      <sheetName val="retail_sales_by_model78"/>
      <sheetName val="EGCOST_FOR_S-91_SERIES78"/>
      <sheetName val="Protected_Lists73"/>
      <sheetName val="Part_No_73"/>
      <sheetName val="data_editing78"/>
      <sheetName val="EGCOST_FOR_S_91_SERIES71"/>
      <sheetName val="00_4-970"/>
      <sheetName val="Repair_frek65"/>
      <sheetName val="RepTime_MTTR65"/>
      <sheetName val="メイン画面__x005f_x0015__Op66"/>
      <sheetName val="ACUAN_JULY66"/>
      <sheetName val="PATAN_6A_165"/>
      <sheetName val="Data_Lux65"/>
      <sheetName val="absen_juli65"/>
      <sheetName val="Master_(2)65"/>
      <sheetName val="Data_Info65"/>
      <sheetName val="メイン画面__x005f_x005f_x005f_x0015__Op65"/>
      <sheetName val="Net_Price_Position_-_Sheet_165"/>
      <sheetName val="ﾌﾟﾚｽ品番順_64"/>
      <sheetName val="まとめ_(2)64"/>
      <sheetName val="BY_CATEGORY64"/>
      <sheetName val="SA_Volume64"/>
      <sheetName val="SumCompareCurr_64"/>
      <sheetName val="khung_ten_TD64"/>
      <sheetName val="Interior_Trim64"/>
      <sheetName val="Lookup_Table64"/>
      <sheetName val="PP_Letter_389N64"/>
      <sheetName val="140N_Part_Local_(SE)64"/>
      <sheetName val="AC2B_81_4264"/>
      <sheetName val="Man_power64"/>
      <sheetName val="Safety_&amp;_5S60"/>
      <sheetName val="メイン画面___Op58"/>
      <sheetName val="メイン画面__x005f_x005f_x005f_x0015_56"/>
      <sheetName val="メイン画面__x005f_x005f_x005f_x005f_x005f_x005f_x00165"/>
      <sheetName val="Rev_056"/>
      <sheetName val="Rek_Tot51"/>
      <sheetName val="Isolasi_Luar_Dalam51"/>
      <sheetName val="Isolasi_Luar51"/>
      <sheetName val="AnalisaSIPIL_RIIL51"/>
      <sheetName val="_IB-PL-YTD51"/>
      <sheetName val="4A_MstPriceCPart48"/>
      <sheetName val="Type_I48"/>
      <sheetName val="Data_BDT42"/>
      <sheetName val="GROUP_A2"/>
      <sheetName val="TMMK_Vehicle_Data2"/>
      <sheetName val="TMMC_Vehicle_Data2"/>
      <sheetName val="Comparison_data2"/>
      <sheetName val="GROUP_A6"/>
      <sheetName val="TMMK_Vehicle_Data6"/>
      <sheetName val="TMMC_Vehicle_Data6"/>
      <sheetName val="Comparison_data6"/>
      <sheetName val="NON_PROD_TARGET80"/>
      <sheetName val="393_N80"/>
      <sheetName val="Ｘ５８５－１Ｓ_(2)80"/>
      <sheetName val="114W2次設変部品確認（組立）_(3)80"/>
      <sheetName val="_bulk_NEW_REVISI159"/>
      <sheetName val="Report_SAP80"/>
      <sheetName val="ECI_ChekSHeet79"/>
      <sheetName val="Part_List_Compare_Scan___Plan79"/>
      <sheetName val="Supp_List79"/>
      <sheetName val="Calendar_200679"/>
      <sheetName val="_bulk_NEW_REVISI160"/>
      <sheetName val="supplier_list79"/>
      <sheetName val="retail_sales_by_model79"/>
      <sheetName val="EGCOST_FOR_S-91_SERIES79"/>
      <sheetName val="Protected_Lists74"/>
      <sheetName val="Part_No_74"/>
      <sheetName val="data_editing79"/>
      <sheetName val="EGCOST_FOR_S_91_SERIES72"/>
      <sheetName val="00_4-971"/>
      <sheetName val="Repair_frek66"/>
      <sheetName val="RepTime_MTTR66"/>
      <sheetName val="メイン画面__x005f_x0015__Op67"/>
      <sheetName val="ACUAN_JULY67"/>
      <sheetName val="PATAN_6A_166"/>
      <sheetName val="Data_Lux66"/>
      <sheetName val="absen_juli66"/>
      <sheetName val="Master_(2)66"/>
      <sheetName val="Data_Info66"/>
      <sheetName val="メイン画面__x005f_x005f_x005f_x0015__Op66"/>
      <sheetName val="Net_Price_Position_-_Sheet_166"/>
      <sheetName val="ﾌﾟﾚｽ品番順_65"/>
      <sheetName val="まとめ_(2)65"/>
      <sheetName val="BY_CATEGORY65"/>
      <sheetName val="SA_Volume65"/>
      <sheetName val="SumCompareCurr_65"/>
      <sheetName val="khung_ten_TD65"/>
      <sheetName val="Interior_Trim65"/>
      <sheetName val="Lookup_Table65"/>
      <sheetName val="PP_Letter_389N65"/>
      <sheetName val="140N_Part_Local_(SE)65"/>
      <sheetName val="AC2B_81_4265"/>
      <sheetName val="Man_power65"/>
      <sheetName val="Safety_&amp;_5S61"/>
      <sheetName val="メイン画面__x005f_x005f_x005f_x0015_57"/>
      <sheetName val="メイン画面__x005f_x005f_x005f_x005f_x005f_x005f_x00166"/>
      <sheetName val="Rev_057"/>
      <sheetName val="_IB-PL-YTD52"/>
      <sheetName val="Rek_Tot52"/>
      <sheetName val="Isolasi_Luar_Dalam52"/>
      <sheetName val="Isolasi_Luar52"/>
      <sheetName val="メイン画面___Op59"/>
      <sheetName val="AnalisaSIPIL_RIIL52"/>
      <sheetName val="4A_MstPriceCPart49"/>
      <sheetName val="Type_I49"/>
      <sheetName val="Data_BDT43"/>
      <sheetName val="GROUP_A3"/>
      <sheetName val="TMMK_Vehicle_Data3"/>
      <sheetName val="TMMC_Vehicle_Data3"/>
      <sheetName val="Comparison_data3"/>
      <sheetName val="NON_PROD_TARGET81"/>
      <sheetName val="393_N81"/>
      <sheetName val="Ｘ５８５－１Ｓ_(2)81"/>
      <sheetName val="114W2次設変部品確認（組立）_(3)81"/>
      <sheetName val="_bulk_NEW_REVISI161"/>
      <sheetName val="Report_SAP81"/>
      <sheetName val="ECI_ChekSHeet80"/>
      <sheetName val="Part_List_Compare_Scan___Plan80"/>
      <sheetName val="Supp_List80"/>
      <sheetName val="Calendar_200680"/>
      <sheetName val="_bulk_NEW_REVISI162"/>
      <sheetName val="supplier_list80"/>
      <sheetName val="retail_sales_by_model80"/>
      <sheetName val="EGCOST_FOR_S-91_SERIES80"/>
      <sheetName val="Protected_Lists75"/>
      <sheetName val="Part_No_75"/>
      <sheetName val="data_editing80"/>
      <sheetName val="EGCOST_FOR_S_91_SERIES73"/>
      <sheetName val="00_4-972"/>
      <sheetName val="Repair_frek67"/>
      <sheetName val="RepTime_MTTR67"/>
      <sheetName val="メイン画面__x005f_x0015__Op68"/>
      <sheetName val="ACUAN_JULY68"/>
      <sheetName val="PATAN_6A_167"/>
      <sheetName val="Data_Lux67"/>
      <sheetName val="absen_juli67"/>
      <sheetName val="Master_(2)67"/>
      <sheetName val="Data_Info67"/>
      <sheetName val="メイン画面__x005f_x005f_x005f_x0015__Op67"/>
      <sheetName val="Net_Price_Position_-_Sheet_167"/>
      <sheetName val="ﾌﾟﾚｽ品番順_66"/>
      <sheetName val="まとめ_(2)66"/>
      <sheetName val="BY_CATEGORY66"/>
      <sheetName val="SA_Volume66"/>
      <sheetName val="SumCompareCurr_66"/>
      <sheetName val="khung_ten_TD66"/>
      <sheetName val="Interior_Trim66"/>
      <sheetName val="Lookup_Table66"/>
      <sheetName val="PP_Letter_389N66"/>
      <sheetName val="140N_Part_Local_(SE)66"/>
      <sheetName val="AC2B_81_4266"/>
      <sheetName val="Man_power66"/>
      <sheetName val="Safety_&amp;_5S62"/>
      <sheetName val="メイン画面__x005f_x005f_x005f_x0015_58"/>
      <sheetName val="メイン画面__x005f_x005f_x005f_x005f_x005f_x005f_x00167"/>
      <sheetName val="Rev_058"/>
      <sheetName val="_IB-PL-YTD53"/>
      <sheetName val="Rek_Tot53"/>
      <sheetName val="Isolasi_Luar_Dalam53"/>
      <sheetName val="Isolasi_Luar53"/>
      <sheetName val="メイン画面___Op60"/>
      <sheetName val="AnalisaSIPIL_RIIL53"/>
      <sheetName val="4A_MstPriceCPart50"/>
      <sheetName val="Type_I50"/>
      <sheetName val="Data_BDT44"/>
      <sheetName val="GROUP_A4"/>
      <sheetName val="TMMK_Vehicle_Data4"/>
      <sheetName val="TMMC_Vehicle_Data4"/>
      <sheetName val="Comparison_data4"/>
      <sheetName val="NON_PROD_TARGET82"/>
      <sheetName val="393_N82"/>
      <sheetName val="Ｘ５８５－１Ｓ_(2)82"/>
      <sheetName val="114W2次設変部品確認（組立）_(3)82"/>
      <sheetName val="_bulk_NEW_REVISI163"/>
      <sheetName val="Report_SAP82"/>
      <sheetName val="ECI_ChekSHeet81"/>
      <sheetName val="Part_List_Compare_Scan___Plan81"/>
      <sheetName val="Supp_List81"/>
      <sheetName val="Calendar_200681"/>
      <sheetName val="_bulk_NEW_REVISI164"/>
      <sheetName val="supplier_list81"/>
      <sheetName val="retail_sales_by_model81"/>
      <sheetName val="EGCOST_FOR_S-91_SERIES81"/>
      <sheetName val="Protected_Lists76"/>
      <sheetName val="Part_No_76"/>
      <sheetName val="data_editing81"/>
      <sheetName val="EGCOST_FOR_S_91_SERIES74"/>
      <sheetName val="00_4-973"/>
      <sheetName val="Repair_frek68"/>
      <sheetName val="RepTime_MTTR68"/>
      <sheetName val="メイン画面__x005f_x0015__Op69"/>
      <sheetName val="ACUAN_JULY69"/>
      <sheetName val="PATAN_6A_168"/>
      <sheetName val="Data_Lux68"/>
      <sheetName val="absen_juli68"/>
      <sheetName val="Master_(2)68"/>
      <sheetName val="Data_Info68"/>
      <sheetName val="メイン画面__x005f_x005f_x005f_x0015__Op68"/>
      <sheetName val="Net_Price_Position_-_Sheet_168"/>
      <sheetName val="ﾌﾟﾚｽ品番順_67"/>
      <sheetName val="まとめ_(2)67"/>
      <sheetName val="BY_CATEGORY67"/>
      <sheetName val="SA_Volume67"/>
      <sheetName val="SumCompareCurr_67"/>
      <sheetName val="khung_ten_TD67"/>
      <sheetName val="Interior_Trim67"/>
      <sheetName val="Lookup_Table67"/>
      <sheetName val="PP_Letter_389N67"/>
      <sheetName val="140N_Part_Local_(SE)67"/>
      <sheetName val="AC2B_81_4267"/>
      <sheetName val="Man_power67"/>
      <sheetName val="Safety_&amp;_5S63"/>
      <sheetName val="メイン画面__x005f_x005f_x005f_x0015_59"/>
      <sheetName val="メイン画面__x005f_x005f_x005f_x005f_x005f_x005f_x00168"/>
      <sheetName val="Rev_059"/>
      <sheetName val="_IB-PL-YTD54"/>
      <sheetName val="Rek_Tot54"/>
      <sheetName val="Isolasi_Luar_Dalam54"/>
      <sheetName val="Isolasi_Luar54"/>
      <sheetName val="メイン画面___Op61"/>
      <sheetName val="AnalisaSIPIL_RIIL54"/>
      <sheetName val="4A_MstPriceCPart51"/>
      <sheetName val="Type_I51"/>
      <sheetName val="Data_BDT45"/>
      <sheetName val="GROUP_A5"/>
      <sheetName val="TMMK_Vehicle_Data5"/>
      <sheetName val="TMMC_Vehicle_Data5"/>
      <sheetName val="Comparison_data5"/>
      <sheetName val="NON_PROD_TARGET86"/>
      <sheetName val="393_N86"/>
      <sheetName val="Ｘ５８５－１Ｓ_(2)86"/>
      <sheetName val="114W2次設変部品確認（組立）_(3)86"/>
      <sheetName val="_bulk_NEW_REVISI171"/>
      <sheetName val="Report_SAP86"/>
      <sheetName val="ECI_ChekSHeet85"/>
      <sheetName val="Part_List_Compare_Scan___Plan85"/>
      <sheetName val="Supp_List85"/>
      <sheetName val="Calendar_200685"/>
      <sheetName val="_bulk_NEW_REVISI172"/>
      <sheetName val="supplier_list85"/>
      <sheetName val="retail_sales_by_model85"/>
      <sheetName val="EGCOST_FOR_S-91_SERIES85"/>
      <sheetName val="Protected_Lists80"/>
      <sheetName val="Part_No_80"/>
      <sheetName val="data_editing85"/>
      <sheetName val="EGCOST_FOR_S_91_SERIES78"/>
      <sheetName val="00_4-977"/>
      <sheetName val="Repair_frek72"/>
      <sheetName val="RepTime_MTTR72"/>
      <sheetName val="メイン画面__x005f_x0015__Op73"/>
      <sheetName val="ACUAN_JULY73"/>
      <sheetName val="PATAN_6A_172"/>
      <sheetName val="Data_Lux72"/>
      <sheetName val="absen_juli72"/>
      <sheetName val="Master_(2)72"/>
      <sheetName val="Data_Info72"/>
      <sheetName val="メイン画面__x005f_x005f_x005f_x0015__Op72"/>
      <sheetName val="Net_Price_Position_-_Sheet_172"/>
      <sheetName val="ﾌﾟﾚｽ品番順_71"/>
      <sheetName val="まとめ_(2)71"/>
      <sheetName val="BY_CATEGORY71"/>
      <sheetName val="SA_Volume71"/>
      <sheetName val="SumCompareCurr_71"/>
      <sheetName val="khung_ten_TD71"/>
      <sheetName val="Interior_Trim71"/>
      <sheetName val="Lookup_Table71"/>
      <sheetName val="PP_Letter_389N71"/>
      <sheetName val="140N_Part_Local_(SE)71"/>
      <sheetName val="AC2B_81_4271"/>
      <sheetName val="Man_power71"/>
      <sheetName val="Safety_&amp;_5S67"/>
      <sheetName val="メイン画面__x005f_x005f_x005f_x0015_63"/>
      <sheetName val="メイン画面__x005f_x005f_x005f_x005f_x005f_x005f_x00172"/>
      <sheetName val="Rev_063"/>
      <sheetName val="_IB-PL-YTD58"/>
      <sheetName val="Rek_Tot58"/>
      <sheetName val="Isolasi_Luar_Dalam58"/>
      <sheetName val="Isolasi_Luar58"/>
      <sheetName val="メイン画面___Op65"/>
      <sheetName val="AnalisaSIPIL_RIIL58"/>
      <sheetName val="4A_MstPriceCPart55"/>
      <sheetName val="Type_I55"/>
      <sheetName val="Data_BDT49"/>
      <sheetName val="NON_PROD_TARGET84"/>
      <sheetName val="393_N84"/>
      <sheetName val="Ｘ５８５－１Ｓ_(2)84"/>
      <sheetName val="114W2次設変部品確認（組立）_(3)84"/>
      <sheetName val="_bulk_NEW_REVISI167"/>
      <sheetName val="Report_SAP84"/>
      <sheetName val="ECI_ChekSHeet83"/>
      <sheetName val="Part_List_Compare_Scan___Plan83"/>
      <sheetName val="Supp_List83"/>
      <sheetName val="Calendar_200683"/>
      <sheetName val="_bulk_NEW_REVISI168"/>
      <sheetName val="supplier_list83"/>
      <sheetName val="retail_sales_by_model83"/>
      <sheetName val="EGCOST_FOR_S-91_SERIES83"/>
      <sheetName val="Protected_Lists78"/>
      <sheetName val="Part_No_78"/>
      <sheetName val="data_editing83"/>
      <sheetName val="EGCOST_FOR_S_91_SERIES76"/>
      <sheetName val="00_4-975"/>
      <sheetName val="Repair_frek70"/>
      <sheetName val="RepTime_MTTR70"/>
      <sheetName val="メイン画面__x005f_x0015__Op71"/>
      <sheetName val="ACUAN_JULY71"/>
      <sheetName val="PATAN_6A_170"/>
      <sheetName val="Data_Lux70"/>
      <sheetName val="absen_juli70"/>
      <sheetName val="Master_(2)70"/>
      <sheetName val="Data_Info70"/>
      <sheetName val="メイン画面__x005f_x005f_x005f_x0015__Op70"/>
      <sheetName val="Net_Price_Position_-_Sheet_170"/>
      <sheetName val="ﾌﾟﾚｽ品番順_69"/>
      <sheetName val="まとめ_(2)69"/>
      <sheetName val="BY_CATEGORY69"/>
      <sheetName val="SA_Volume69"/>
      <sheetName val="SumCompareCurr_69"/>
      <sheetName val="khung_ten_TD69"/>
      <sheetName val="Interior_Trim69"/>
      <sheetName val="Lookup_Table69"/>
      <sheetName val="PP_Letter_389N69"/>
      <sheetName val="140N_Part_Local_(SE)69"/>
      <sheetName val="AC2B_81_4269"/>
      <sheetName val="Man_power69"/>
      <sheetName val="Safety_&amp;_5S65"/>
      <sheetName val="メイン画面__x005f_x005f_x005f_x0015_61"/>
      <sheetName val="メイン画面__x005f_x005f_x005f_x005f_x005f_x005f_x00170"/>
      <sheetName val="Rev_061"/>
      <sheetName val="_IB-PL-YTD56"/>
      <sheetName val="Rek_Tot56"/>
      <sheetName val="Isolasi_Luar_Dalam56"/>
      <sheetName val="Isolasi_Luar56"/>
      <sheetName val="メイン画面___Op63"/>
      <sheetName val="AnalisaSIPIL_RIIL56"/>
      <sheetName val="4A_MstPriceCPart53"/>
      <sheetName val="Type_I53"/>
      <sheetName val="Data_BDT47"/>
      <sheetName val="GROUP_A8"/>
      <sheetName val="TMMK_Vehicle_Data8"/>
      <sheetName val="TMMC_Vehicle_Data8"/>
      <sheetName val="Comparison_data8"/>
      <sheetName val="NON_PROD_TARGET85"/>
      <sheetName val="393_N85"/>
      <sheetName val="Ｘ５８５－１Ｓ_(2)85"/>
      <sheetName val="114W2次設変部品確認（組立）_(3)85"/>
      <sheetName val="_bulk_NEW_REVISI169"/>
      <sheetName val="Report_SAP85"/>
      <sheetName val="ECI_ChekSHeet84"/>
      <sheetName val="Part_List_Compare_Scan___Plan84"/>
      <sheetName val="Supp_List84"/>
      <sheetName val="Calendar_200684"/>
      <sheetName val="_bulk_NEW_REVISI170"/>
      <sheetName val="supplier_list84"/>
      <sheetName val="retail_sales_by_model84"/>
      <sheetName val="EGCOST_FOR_S-91_SERIES84"/>
      <sheetName val="Protected_Lists79"/>
      <sheetName val="Part_No_79"/>
      <sheetName val="data_editing84"/>
      <sheetName val="EGCOST_FOR_S_91_SERIES77"/>
      <sheetName val="00_4-976"/>
      <sheetName val="Repair_frek71"/>
      <sheetName val="RepTime_MTTR71"/>
      <sheetName val="メイン画面__x005f_x0015__Op72"/>
      <sheetName val="ACUAN_JULY72"/>
      <sheetName val="PATAN_6A_171"/>
      <sheetName val="Data_Lux71"/>
      <sheetName val="absen_juli71"/>
      <sheetName val="Master_(2)71"/>
      <sheetName val="Data_Info71"/>
      <sheetName val="メイン画面__x005f_x005f_x005f_x0015__Op71"/>
      <sheetName val="Net_Price_Position_-_Sheet_171"/>
      <sheetName val="ﾌﾟﾚｽ品番順_70"/>
      <sheetName val="まとめ_(2)70"/>
      <sheetName val="BY_CATEGORY70"/>
      <sheetName val="SA_Volume70"/>
      <sheetName val="SumCompareCurr_70"/>
      <sheetName val="khung_ten_TD70"/>
      <sheetName val="Interior_Trim70"/>
      <sheetName val="Lookup_Table70"/>
      <sheetName val="PP_Letter_389N70"/>
      <sheetName val="140N_Part_Local_(SE)70"/>
      <sheetName val="AC2B_81_4270"/>
      <sheetName val="Man_power70"/>
      <sheetName val="Safety_&amp;_5S66"/>
      <sheetName val="メイン画面__x005f_x005f_x005f_x0015_62"/>
      <sheetName val="メイン画面__x005f_x005f_x005f_x005f_x005f_x005f_x00171"/>
      <sheetName val="Rev_062"/>
      <sheetName val="_IB-PL-YTD57"/>
      <sheetName val="Rek_Tot57"/>
      <sheetName val="Isolasi_Luar_Dalam57"/>
      <sheetName val="Isolasi_Luar57"/>
      <sheetName val="メイン画面___Op64"/>
      <sheetName val="AnalisaSIPIL_RIIL57"/>
      <sheetName val="4A_MstPriceCPart54"/>
      <sheetName val="Type_I54"/>
      <sheetName val="Data_BDT48"/>
      <sheetName val="GROUP_A7"/>
      <sheetName val="TMMK_Vehicle_Data7"/>
      <sheetName val="TMMC_Vehicle_Data7"/>
      <sheetName val="Comparison_data7"/>
      <sheetName val="Ｘ５８５－１Ｓ_(2)_x0005_"/>
      <sheetName val="NON_PROD_TARGET88"/>
      <sheetName val="393_N88"/>
      <sheetName val="Ｘ５８５－１Ｓ_(2)88"/>
      <sheetName val="114W2次設変部品確認（組立）_(3)88"/>
      <sheetName val="_bulk_NEW_REVISI175"/>
      <sheetName val="Report_SAP88"/>
      <sheetName val="ECI_ChekSHeet87"/>
      <sheetName val="Part_List_Compare_Scan___Plan87"/>
      <sheetName val="Supp_List87"/>
      <sheetName val="Calendar_200687"/>
      <sheetName val="_bulk_NEW_REVISI176"/>
      <sheetName val="supplier_list87"/>
      <sheetName val="retail_sales_by_model87"/>
      <sheetName val="EGCOST_FOR_S-91_SERIES87"/>
      <sheetName val="Protected_Lists82"/>
      <sheetName val="Part_No_82"/>
      <sheetName val="data_editing87"/>
      <sheetName val="EGCOST_FOR_S_91_SERIES80"/>
      <sheetName val="00_4-979"/>
      <sheetName val="Repair_frek74"/>
      <sheetName val="RepTime_MTTR74"/>
      <sheetName val="メイン画面__x005f_x0015__Op75"/>
      <sheetName val="ACUAN_JULY75"/>
      <sheetName val="PATAN_6A_174"/>
      <sheetName val="Data_Lux74"/>
      <sheetName val="absen_juli74"/>
      <sheetName val="Master_(2)74"/>
      <sheetName val="Data_Info74"/>
      <sheetName val="メイン画面__x005f_x005f_x005f_x0015__Op74"/>
      <sheetName val="Net_Price_Position_-_Sheet_174"/>
      <sheetName val="ﾌﾟﾚｽ品番順_73"/>
      <sheetName val="まとめ_(2)73"/>
      <sheetName val="BY_CATEGORY73"/>
      <sheetName val="SA_Volume73"/>
      <sheetName val="SumCompareCurr_73"/>
      <sheetName val="khung_ten_TD73"/>
      <sheetName val="Interior_Trim73"/>
      <sheetName val="Lookup_Table73"/>
      <sheetName val="PP_Letter_389N73"/>
      <sheetName val="140N_Part_Local_(SE)73"/>
      <sheetName val="AC2B_81_4273"/>
      <sheetName val="Man_power73"/>
      <sheetName val="Safety_&amp;_5S69"/>
      <sheetName val="メイン画面__x005f_x005f_x005f_x0015_65"/>
      <sheetName val="メイン画面__x005f_x005f_x005f_x005f_x005f_x005f_x00174"/>
      <sheetName val="Rev_065"/>
      <sheetName val="_IB-PL-YTD60"/>
      <sheetName val="Rek_Tot60"/>
      <sheetName val="Isolasi_Luar_Dalam60"/>
      <sheetName val="Isolasi_Luar60"/>
      <sheetName val="メイン画面___Op67"/>
      <sheetName val="AnalisaSIPIL_RIIL60"/>
      <sheetName val="4A_MstPriceCPart57"/>
      <sheetName val="Type_I57"/>
      <sheetName val="Data_BDT51"/>
      <sheetName val="NON_PROD_TARGET87"/>
      <sheetName val="393_N87"/>
      <sheetName val="Ｘ５８５－１Ｓ_(2)87"/>
      <sheetName val="114W2次設変部品確認（組立）_(3)87"/>
      <sheetName val="_bulk_NEW_REVISI173"/>
      <sheetName val="Report_SAP87"/>
      <sheetName val="ECI_ChekSHeet86"/>
      <sheetName val="Part_List_Compare_Scan___Plan86"/>
      <sheetName val="Supp_List86"/>
      <sheetName val="Calendar_200686"/>
      <sheetName val="_bulk_NEW_REVISI174"/>
      <sheetName val="supplier_list86"/>
      <sheetName val="retail_sales_by_model86"/>
      <sheetName val="EGCOST_FOR_S-91_SERIES86"/>
      <sheetName val="Protected_Lists81"/>
      <sheetName val="Part_No_81"/>
      <sheetName val="data_editing86"/>
      <sheetName val="EGCOST_FOR_S_91_SERIES79"/>
      <sheetName val="00_4-978"/>
      <sheetName val="Repair_frek73"/>
      <sheetName val="RepTime_MTTR73"/>
      <sheetName val="メイン画面__x005f_x0015__Op74"/>
      <sheetName val="ACUAN_JULY74"/>
      <sheetName val="PATAN_6A_173"/>
      <sheetName val="Data_Lux73"/>
      <sheetName val="absen_juli73"/>
      <sheetName val="Master_(2)73"/>
      <sheetName val="Data_Info73"/>
      <sheetName val="メイン画面__x005f_x005f_x005f_x0015__Op73"/>
      <sheetName val="Net_Price_Position_-_Sheet_173"/>
      <sheetName val="ﾌﾟﾚｽ品番順_72"/>
      <sheetName val="まとめ_(2)72"/>
      <sheetName val="BY_CATEGORY72"/>
      <sheetName val="SA_Volume72"/>
      <sheetName val="SumCompareCurr_72"/>
      <sheetName val="khung_ten_TD72"/>
      <sheetName val="Interior_Trim72"/>
      <sheetName val="Lookup_Table72"/>
      <sheetName val="PP_Letter_389N72"/>
      <sheetName val="140N_Part_Local_(SE)72"/>
      <sheetName val="AC2B_81_4272"/>
      <sheetName val="Man_power72"/>
      <sheetName val="Safety_&amp;_5S68"/>
      <sheetName val="メイン画面__x005f_x005f_x005f_x0015_64"/>
      <sheetName val="メイン画面__x005f_x005f_x005f_x005f_x005f_x005f_x00173"/>
      <sheetName val="Rev_064"/>
      <sheetName val="_IB-PL-YTD59"/>
      <sheetName val="Rek_Tot59"/>
      <sheetName val="Isolasi_Luar_Dalam59"/>
      <sheetName val="Isolasi_Luar59"/>
      <sheetName val="メイン画面___Op66"/>
      <sheetName val="AnalisaSIPIL_RIIL59"/>
      <sheetName val="4A_MstPriceCPart56"/>
      <sheetName val="Type_I56"/>
      <sheetName val="Data_BDT50"/>
      <sheetName val="GROUP_A9"/>
      <sheetName val="TMMK_Vehicle_Data9"/>
      <sheetName val="TMMC_Vehicle_Data9"/>
      <sheetName val="Comparison_data9"/>
      <sheetName val="NON_PROD_TARGET93"/>
      <sheetName val="393_N93"/>
      <sheetName val="Ｘ５８５－１Ｓ_(2)93"/>
      <sheetName val="114W2次設変部品確認（組立）_(3)93"/>
      <sheetName val="_bulk_NEW_REVISI185"/>
      <sheetName val="Report_SAP93"/>
      <sheetName val="ECI_ChekSHeet92"/>
      <sheetName val="Part_List_Compare_Scan___Plan92"/>
      <sheetName val="Supp_List92"/>
      <sheetName val="Calendar_200692"/>
      <sheetName val="_bulk_NEW_REVISI186"/>
      <sheetName val="supplier_list92"/>
      <sheetName val="retail_sales_by_model92"/>
      <sheetName val="EGCOST_FOR_S-91_SERIES92"/>
      <sheetName val="Protected_Lists87"/>
      <sheetName val="Part_No_87"/>
      <sheetName val="data_editing92"/>
      <sheetName val="EGCOST_FOR_S_91_SERIES85"/>
      <sheetName val="00_4-984"/>
      <sheetName val="Repair_frek79"/>
      <sheetName val="RepTime_MTTR79"/>
      <sheetName val="メイン画面__x005f_x0015__Op80"/>
      <sheetName val="ACUAN_JULY80"/>
      <sheetName val="PATAN_6A_179"/>
      <sheetName val="Data_Lux79"/>
      <sheetName val="absen_juli79"/>
      <sheetName val="Master_(2)79"/>
      <sheetName val="Data_Info79"/>
      <sheetName val="メイン画面__x005f_x005f_x005f_x0015__Op79"/>
      <sheetName val="Net_Price_Position_-_Sheet_179"/>
      <sheetName val="ﾌﾟﾚｽ品番順_78"/>
      <sheetName val="まとめ_(2)78"/>
      <sheetName val="BY_CATEGORY78"/>
      <sheetName val="SA_Volume78"/>
      <sheetName val="SumCompareCurr_78"/>
      <sheetName val="khung_ten_TD78"/>
      <sheetName val="Interior_Trim78"/>
      <sheetName val="Lookup_Table78"/>
      <sheetName val="PP_Letter_389N78"/>
      <sheetName val="140N_Part_Local_(SE)78"/>
      <sheetName val="AC2B_81_4278"/>
      <sheetName val="Man_power78"/>
      <sheetName val="Safety_&amp;_5S74"/>
      <sheetName val="メイン画面__x005f_x005f_x005f_x0015_70"/>
      <sheetName val="メイン画面__x005f_x005f_x005f_x005f_x005f_x005f_x00179"/>
      <sheetName val="Rev_070"/>
      <sheetName val="_IB-PL-YTD65"/>
      <sheetName val="Rek_Tot65"/>
      <sheetName val="Isolasi_Luar_Dalam65"/>
      <sheetName val="Isolasi_Luar65"/>
      <sheetName val="メイン画面___Op72"/>
      <sheetName val="AnalisaSIPIL_RIIL65"/>
      <sheetName val="4A_MstPriceCPart62"/>
      <sheetName val="Type_I62"/>
      <sheetName val="Data_BDT56"/>
      <sheetName val="NON_PROD_TARGET92"/>
      <sheetName val="Ｘ５８５－１Ｓ_(2)92"/>
      <sheetName val="_bulk_NEW_REVISI183"/>
      <sheetName val="393_N92"/>
      <sheetName val="Report_SAP92"/>
      <sheetName val="114W2次設変部品確認（組立）_(3)92"/>
      <sheetName val="ECI_ChekSHeet91"/>
      <sheetName val="Part_List_Compare_Scan___Plan91"/>
      <sheetName val="Supp_List91"/>
      <sheetName val="Calendar_200691"/>
      <sheetName val="_bulk_NEW_REVISI184"/>
      <sheetName val="supplier_list91"/>
      <sheetName val="retail_sales_by_model91"/>
      <sheetName val="EGCOST_FOR_S-91_SERIES91"/>
      <sheetName val="Protected_Lists86"/>
      <sheetName val="Part_No_86"/>
      <sheetName val="data_editing91"/>
      <sheetName val="EGCOST_FOR_S_91_SERIES84"/>
      <sheetName val="00_4-983"/>
      <sheetName val="メイン画面__x005f_x0015__Op79"/>
      <sheetName val="ACUAN_JULY79"/>
      <sheetName val="Master_(2)78"/>
      <sheetName val="PATAN_6A_178"/>
      <sheetName val="Data_Lux78"/>
      <sheetName val="absen_juli78"/>
      <sheetName val="Data_Info78"/>
      <sheetName val="Net_Price_Position_-_Sheet_178"/>
      <sheetName val="メイン画面__x005f_x005f_x005f_x0015__Op78"/>
      <sheetName val="ﾌﾟﾚｽ品番順_77"/>
      <sheetName val="Repair_frek78"/>
      <sheetName val="RepTime_MTTR78"/>
      <sheetName val="まとめ_(2)77"/>
      <sheetName val="BY_CATEGORY77"/>
      <sheetName val="SA_Volume77"/>
      <sheetName val="SumCompareCurr_77"/>
      <sheetName val="khung_ten_TD77"/>
      <sheetName val="Interior_Trim77"/>
      <sheetName val="Lookup_Table77"/>
      <sheetName val="PP_Letter_389N77"/>
      <sheetName val="140N_Part_Local_(SE)77"/>
      <sheetName val="AC2B_81_4277"/>
      <sheetName val="Man_power77"/>
      <sheetName val="Safety_&amp;_5S73"/>
      <sheetName val="メイン画面___Op71"/>
      <sheetName val="メイン画面__x005f_x005f_x005f_x0015_69"/>
      <sheetName val="メイン画面__x005f_x005f_x005f_x005f_x005f_x005f_x00178"/>
      <sheetName val="Rev_069"/>
      <sheetName val="Rek_Tot64"/>
      <sheetName val="Isolasi_Luar_Dalam64"/>
      <sheetName val="Isolasi_Luar64"/>
      <sheetName val="AnalisaSIPIL_RIIL64"/>
      <sheetName val="_IB-PL-YTD64"/>
      <sheetName val="4A_MstPriceCPart61"/>
      <sheetName val="Type_I61"/>
      <sheetName val="Data_BDT55"/>
      <sheetName val="GROUP_A14"/>
      <sheetName val="TMMK_Vehicle_Data14"/>
      <sheetName val="TMMC_Vehicle_Data14"/>
      <sheetName val="Comparison_data14"/>
      <sheetName val="NON_PROD_TARGET90"/>
      <sheetName val="393_N90"/>
      <sheetName val="Ｘ５８５－１Ｓ_(2)90"/>
      <sheetName val="114W2次設変部品確認（組立）_(3)90"/>
      <sheetName val="_bulk_NEW_REVISI179"/>
      <sheetName val="Report_SAP90"/>
      <sheetName val="ECI_ChekSHeet89"/>
      <sheetName val="Part_List_Compare_Scan___Plan89"/>
      <sheetName val="Supp_List89"/>
      <sheetName val="Calendar_200689"/>
      <sheetName val="_bulk_NEW_REVISI180"/>
      <sheetName val="supplier_list89"/>
      <sheetName val="retail_sales_by_model89"/>
      <sheetName val="EGCOST_FOR_S-91_SERIES89"/>
      <sheetName val="Protected_Lists84"/>
      <sheetName val="Part_No_84"/>
      <sheetName val="data_editing89"/>
      <sheetName val="EGCOST_FOR_S_91_SERIES82"/>
      <sheetName val="00_4-981"/>
      <sheetName val="Repair_frek76"/>
      <sheetName val="RepTime_MTTR76"/>
      <sheetName val="メイン画面__x005f_x0015__Op77"/>
      <sheetName val="ACUAN_JULY77"/>
      <sheetName val="PATAN_6A_176"/>
      <sheetName val="Data_Lux76"/>
      <sheetName val="absen_juli76"/>
      <sheetName val="Master_(2)76"/>
      <sheetName val="Data_Info76"/>
      <sheetName val="メイン画面__x005f_x005f_x005f_x0015__Op76"/>
      <sheetName val="Net_Price_Position_-_Sheet_176"/>
      <sheetName val="ﾌﾟﾚｽ品番順_75"/>
      <sheetName val="まとめ_(2)75"/>
      <sheetName val="BY_CATEGORY75"/>
      <sheetName val="SA_Volume75"/>
      <sheetName val="SumCompareCurr_75"/>
      <sheetName val="khung_ten_TD75"/>
      <sheetName val="Interior_Trim75"/>
      <sheetName val="Lookup_Table75"/>
      <sheetName val="PP_Letter_389N75"/>
      <sheetName val="140N_Part_Local_(SE)75"/>
      <sheetName val="AC2B_81_4275"/>
      <sheetName val="Man_power75"/>
      <sheetName val="Safety_&amp;_5S71"/>
      <sheetName val="メイン画面__x005f_x005f_x005f_x0015_67"/>
      <sheetName val="メイン画面__x005f_x005f_x005f_x005f_x005f_x005f_x00176"/>
      <sheetName val="Rev_067"/>
      <sheetName val="_IB-PL-YTD62"/>
      <sheetName val="Rek_Tot62"/>
      <sheetName val="Isolasi_Luar_Dalam62"/>
      <sheetName val="Isolasi_Luar62"/>
      <sheetName val="メイン画面___Op69"/>
      <sheetName val="AnalisaSIPIL_RIIL62"/>
      <sheetName val="4A_MstPriceCPart59"/>
      <sheetName val="Type_I59"/>
      <sheetName val="Data_BDT53"/>
      <sheetName val="GROUP_A12"/>
      <sheetName val="TMMK_Vehicle_Data12"/>
      <sheetName val="TMMC_Vehicle_Data12"/>
      <sheetName val="Comparison_data12"/>
      <sheetName val="GROUP_A10"/>
      <sheetName val="TMMK_Vehicle_Data10"/>
      <sheetName val="TMMC_Vehicle_Data10"/>
      <sheetName val="Comparison_data10"/>
      <sheetName val="NON_PROD_TARGET89"/>
      <sheetName val="393_N89"/>
      <sheetName val="Ｘ５８５－１Ｓ_(2)89"/>
      <sheetName val="114W2次設変部品確認（組立）_(3)89"/>
      <sheetName val="_bulk_NEW_REVISI177"/>
      <sheetName val="Report_SAP89"/>
      <sheetName val="ECI_ChekSHeet88"/>
      <sheetName val="Part_List_Compare_Scan___Plan88"/>
      <sheetName val="Supp_List88"/>
      <sheetName val="Calendar_200688"/>
      <sheetName val="_bulk_NEW_REVISI178"/>
      <sheetName val="supplier_list88"/>
      <sheetName val="retail_sales_by_model88"/>
      <sheetName val="EGCOST_FOR_S-91_SERIES88"/>
      <sheetName val="Protected_Lists83"/>
      <sheetName val="Part_No_83"/>
      <sheetName val="data_editing88"/>
      <sheetName val="EGCOST_FOR_S_91_SERIES81"/>
      <sheetName val="00_4-980"/>
      <sheetName val="Repair_frek75"/>
      <sheetName val="RepTime_MTTR75"/>
      <sheetName val="メイン画面__x005f_x0015__Op76"/>
      <sheetName val="ACUAN_JULY76"/>
      <sheetName val="PATAN_6A_175"/>
      <sheetName val="Data_Lux75"/>
      <sheetName val="absen_juli75"/>
      <sheetName val="Master_(2)75"/>
      <sheetName val="Data_Info75"/>
      <sheetName val="メイン画面__x005f_x005f_x005f_x0015__Op75"/>
      <sheetName val="Net_Price_Position_-_Sheet_175"/>
      <sheetName val="ﾌﾟﾚｽ品番順_74"/>
      <sheetName val="まとめ_(2)74"/>
      <sheetName val="BY_CATEGORY74"/>
      <sheetName val="SA_Volume74"/>
      <sheetName val="SumCompareCurr_74"/>
      <sheetName val="khung_ten_TD74"/>
      <sheetName val="Interior_Trim74"/>
      <sheetName val="Lookup_Table74"/>
      <sheetName val="PP_Letter_389N74"/>
      <sheetName val="140N_Part_Local_(SE)74"/>
      <sheetName val="AC2B_81_4274"/>
      <sheetName val="Man_power74"/>
      <sheetName val="Safety_&amp;_5S70"/>
      <sheetName val="メイン画面__x005f_x005f_x005f_x0015_66"/>
      <sheetName val="メイン画面__x005f_x005f_x005f_x005f_x005f_x005f_x00175"/>
      <sheetName val="Rev_066"/>
      <sheetName val="_IB-PL-YTD61"/>
      <sheetName val="Rek_Tot61"/>
      <sheetName val="Isolasi_Luar_Dalam61"/>
      <sheetName val="Isolasi_Luar61"/>
      <sheetName val="メイン画面___Op68"/>
      <sheetName val="AnalisaSIPIL_RIIL61"/>
      <sheetName val="4A_MstPriceCPart58"/>
      <sheetName val="Type_I58"/>
      <sheetName val="Data_BDT52"/>
      <sheetName val="GROUP_A11"/>
      <sheetName val="TMMK_Vehicle_Data11"/>
      <sheetName val="TMMC_Vehicle_Data11"/>
      <sheetName val="Comparison_data11"/>
      <sheetName val="NON_PROD_TARGET91"/>
      <sheetName val="Ｘ５８５－１Ｓ_(2)91"/>
      <sheetName val="_bulk_NEW_REVISI181"/>
      <sheetName val="393_N91"/>
      <sheetName val="Report_SAP91"/>
      <sheetName val="114W2次設変部品確認（組立）_(3)91"/>
      <sheetName val="ECI_ChekSHeet90"/>
      <sheetName val="Part_List_Compare_Scan___Plan90"/>
      <sheetName val="Supp_List90"/>
      <sheetName val="Calendar_200690"/>
      <sheetName val="_bulk_NEW_REVISI182"/>
      <sheetName val="supplier_list90"/>
      <sheetName val="retail_sales_by_model90"/>
      <sheetName val="EGCOST_FOR_S-91_SERIES90"/>
      <sheetName val="Protected_Lists85"/>
      <sheetName val="Part_No_85"/>
      <sheetName val="data_editing90"/>
      <sheetName val="EGCOST_FOR_S_91_SERIES83"/>
      <sheetName val="00_4-982"/>
      <sheetName val="メイン画面__x005f_x0015__Op78"/>
      <sheetName val="ACUAN_JULY78"/>
      <sheetName val="Master_(2)77"/>
      <sheetName val="PATAN_6A_177"/>
      <sheetName val="Data_Lux77"/>
      <sheetName val="absen_juli77"/>
      <sheetName val="Data_Info77"/>
      <sheetName val="Net_Price_Position_-_Sheet_177"/>
      <sheetName val="メイン画面__x005f_x005f_x005f_x0015__Op77"/>
      <sheetName val="ﾌﾟﾚｽ品番順_76"/>
      <sheetName val="Repair_frek77"/>
      <sheetName val="RepTime_MTTR77"/>
      <sheetName val="まとめ_(2)76"/>
      <sheetName val="BY_CATEGORY76"/>
      <sheetName val="SA_Volume76"/>
      <sheetName val="SumCompareCurr_76"/>
      <sheetName val="khung_ten_TD76"/>
      <sheetName val="Interior_Trim76"/>
      <sheetName val="Lookup_Table76"/>
      <sheetName val="PP_Letter_389N76"/>
      <sheetName val="140N_Part_Local_(SE)76"/>
      <sheetName val="AC2B_81_4276"/>
      <sheetName val="Man_power76"/>
      <sheetName val="Safety_&amp;_5S72"/>
      <sheetName val="メイン画面___Op70"/>
      <sheetName val="メイン画面__x005f_x005f_x005f_x0015_68"/>
      <sheetName val="メイン画面__x005f_x005f_x005f_x005f_x005f_x005f_x00177"/>
      <sheetName val="Rev_068"/>
      <sheetName val="Rek_Tot63"/>
      <sheetName val="Isolasi_Luar_Dalam63"/>
      <sheetName val="Isolasi_Luar63"/>
      <sheetName val="AnalisaSIPIL_RIIL63"/>
      <sheetName val="_IB-PL-YTD63"/>
      <sheetName val="4A_MstPriceCPart60"/>
      <sheetName val="Type_I60"/>
      <sheetName val="Data_BDT54"/>
      <sheetName val="GROUP_A13"/>
      <sheetName val="TMMK_Vehicle_Data13"/>
      <sheetName val="TMMC_Vehicle_Data13"/>
      <sheetName val="Comparison_data13"/>
      <sheetName val="NON_PROD_TARGET94"/>
      <sheetName val="Ｘ５８５－１Ｓ_(2)94"/>
      <sheetName val="_bulk_NEW_REVISI187"/>
      <sheetName val="393_N94"/>
      <sheetName val="Report_SAP94"/>
      <sheetName val="114W2次設変部品確認（組立）_(3)94"/>
      <sheetName val="ECI_ChekSHeet93"/>
      <sheetName val="Part_List_Compare_Scan___Plan93"/>
      <sheetName val="Supp_List93"/>
      <sheetName val="Calendar_200693"/>
      <sheetName val="_bulk_NEW_REVISI188"/>
      <sheetName val="supplier_list93"/>
      <sheetName val="retail_sales_by_model93"/>
      <sheetName val="EGCOST_FOR_S-91_SERIES93"/>
      <sheetName val="Protected_Lists88"/>
      <sheetName val="Part_No_88"/>
      <sheetName val="data_editing93"/>
      <sheetName val="EGCOST_FOR_S_91_SERIES86"/>
      <sheetName val="00_4-985"/>
      <sheetName val="メイン画面__x005f_x0015__Op81"/>
      <sheetName val="ACUAN_JULY81"/>
      <sheetName val="Master_(2)80"/>
      <sheetName val="PATAN_6A_180"/>
      <sheetName val="Data_Lux80"/>
      <sheetName val="absen_juli80"/>
      <sheetName val="Data_Info80"/>
      <sheetName val="Net_Price_Position_-_Sheet_180"/>
      <sheetName val="メイン画面__x005f_x005f_x005f_x0015__Op80"/>
      <sheetName val="ﾌﾟﾚｽ品番順_79"/>
      <sheetName val="Repair_frek80"/>
      <sheetName val="RepTime_MTTR80"/>
      <sheetName val="まとめ_(2)79"/>
      <sheetName val="BY_CATEGORY79"/>
      <sheetName val="SA_Volume79"/>
      <sheetName val="SumCompareCurr_79"/>
      <sheetName val="khung_ten_TD79"/>
      <sheetName val="Interior_Trim79"/>
      <sheetName val="Lookup_Table79"/>
      <sheetName val="PP_Letter_389N79"/>
      <sheetName val="140N_Part_Local_(SE)79"/>
      <sheetName val="AC2B_81_4279"/>
      <sheetName val="Man_power79"/>
      <sheetName val="Safety_&amp;_5S75"/>
      <sheetName val="メイン画面___Op73"/>
      <sheetName val="メイン画面__x005f_x005f_x005f_x0015_71"/>
      <sheetName val="メイン画面__x005f_x005f_x005f_x005f_x005f_x005f_x00180"/>
      <sheetName val="Rev_071"/>
      <sheetName val="Rek_Tot66"/>
      <sheetName val="Isolasi_Luar_Dalam66"/>
      <sheetName val="Isolasi_Luar66"/>
      <sheetName val="AnalisaSIPIL_RIIL66"/>
      <sheetName val="_IB-PL-YTD66"/>
      <sheetName val="4A_MstPriceCPart63"/>
      <sheetName val="Type_I63"/>
      <sheetName val="Data_BDT57"/>
      <sheetName val="GROUP_A15"/>
      <sheetName val="TMMK_Vehicle_Data15"/>
      <sheetName val="TMMC_Vehicle_Data15"/>
      <sheetName val="Comparison_data15"/>
      <sheetName val="NON_PROD_TARGET95"/>
      <sheetName val="Ｘ５８５－１Ｓ_(2)95"/>
      <sheetName val="_bulk_NEW_REVISI189"/>
      <sheetName val="393_N95"/>
      <sheetName val="Report_SAP95"/>
      <sheetName val="114W2次設変部品確認（組立）_(3)95"/>
      <sheetName val="ECI_ChekSHeet94"/>
      <sheetName val="Part_List_Compare_Scan___Plan94"/>
      <sheetName val="Supp_List94"/>
      <sheetName val="Calendar_200694"/>
      <sheetName val="_bulk_NEW_REVISI190"/>
      <sheetName val="supplier_list94"/>
      <sheetName val="retail_sales_by_model94"/>
      <sheetName val="EGCOST_FOR_S-91_SERIES94"/>
      <sheetName val="Protected_Lists89"/>
      <sheetName val="Part_No_89"/>
      <sheetName val="data_editing94"/>
      <sheetName val="EGCOST_FOR_S_91_SERIES87"/>
      <sheetName val="00_4-986"/>
      <sheetName val="メイン画面__x005f_x0015__Op82"/>
      <sheetName val="ACUAN_JULY82"/>
      <sheetName val="Master_(2)81"/>
      <sheetName val="PATAN_6A_181"/>
      <sheetName val="Data_Lux81"/>
      <sheetName val="absen_juli81"/>
      <sheetName val="Data_Info81"/>
      <sheetName val="Net_Price_Position_-_Sheet_181"/>
      <sheetName val="メイン画面__x005f_x005f_x005f_x0015__Op81"/>
      <sheetName val="ﾌﾟﾚｽ品番順_80"/>
      <sheetName val="Repair_frek81"/>
      <sheetName val="RepTime_MTTR81"/>
      <sheetName val="まとめ_(2)80"/>
      <sheetName val="BY_CATEGORY80"/>
      <sheetName val="SA_Volume80"/>
      <sheetName val="SumCompareCurr_80"/>
      <sheetName val="khung_ten_TD80"/>
      <sheetName val="Interior_Trim80"/>
      <sheetName val="Lookup_Table80"/>
      <sheetName val="PP_Letter_389N80"/>
      <sheetName val="140N_Part_Local_(SE)80"/>
      <sheetName val="AC2B_81_4280"/>
      <sheetName val="Man_power80"/>
      <sheetName val="Safety_&amp;_5S76"/>
      <sheetName val="メイン画面___Op74"/>
      <sheetName val="メイン画面__x005f_x005f_x005f_x0015_72"/>
      <sheetName val="メイン画面__x005f_x005f_x005f_x005f_x005f_x005f_x00181"/>
      <sheetName val="Rev_072"/>
      <sheetName val="Rek_Tot67"/>
      <sheetName val="Isolasi_Luar_Dalam67"/>
      <sheetName val="Isolasi_Luar67"/>
      <sheetName val="AnalisaSIPIL_RIIL67"/>
      <sheetName val="_IB-PL-YTD67"/>
      <sheetName val="4A_MstPriceCPart64"/>
      <sheetName val="Type_I64"/>
      <sheetName val="Data_BDT58"/>
      <sheetName val="GROUP_A16"/>
      <sheetName val="TMMK_Vehicle_Data16"/>
      <sheetName val="TMMC_Vehicle_Data16"/>
      <sheetName val="Comparison_data16"/>
      <sheetName val="NON_PROD_TARGET96"/>
      <sheetName val="393_N96"/>
      <sheetName val="Ｘ５８５－１Ｓ_(2)96"/>
      <sheetName val="114W2次設変部品確認（組立）_(3)96"/>
      <sheetName val="_bulk_NEW_REVISI191"/>
      <sheetName val="Report_SAP96"/>
      <sheetName val="ECI_ChekSHeet95"/>
      <sheetName val="Part_List_Compare_Scan___Plan95"/>
      <sheetName val="Supp_List95"/>
      <sheetName val="Calendar_200695"/>
      <sheetName val="_bulk_NEW_REVISI192"/>
      <sheetName val="supplier_list95"/>
      <sheetName val="retail_sales_by_model95"/>
      <sheetName val="EGCOST_FOR_S-91_SERIES95"/>
      <sheetName val="Protected_Lists90"/>
      <sheetName val="Part_No_90"/>
      <sheetName val="data_editing95"/>
      <sheetName val="EGCOST_FOR_S_91_SERIES88"/>
      <sheetName val="00_4-987"/>
      <sheetName val="Repair_frek82"/>
      <sheetName val="RepTime_MTTR82"/>
      <sheetName val="メイン画面__x005f_x0015__Op83"/>
      <sheetName val="ACUAN_JULY83"/>
      <sheetName val="PATAN_6A_182"/>
      <sheetName val="Data_Lux82"/>
      <sheetName val="absen_juli82"/>
      <sheetName val="Master_(2)82"/>
      <sheetName val="Data_Info82"/>
      <sheetName val="メイン画面__x005f_x005f_x005f_x0015__Op82"/>
      <sheetName val="Net_Price_Position_-_Sheet_182"/>
      <sheetName val="ﾌﾟﾚｽ品番順_81"/>
      <sheetName val="まとめ_(2)81"/>
      <sheetName val="BY_CATEGORY81"/>
      <sheetName val="SA_Volume81"/>
      <sheetName val="SumCompareCurr_81"/>
      <sheetName val="khung_ten_TD81"/>
      <sheetName val="Interior_Trim81"/>
      <sheetName val="Lookup_Table81"/>
      <sheetName val="PP_Letter_389N81"/>
      <sheetName val="140N_Part_Local_(SE)81"/>
      <sheetName val="AC2B_81_4281"/>
      <sheetName val="Man_power81"/>
      <sheetName val="Safety_&amp;_5S77"/>
      <sheetName val="メイン画面__x005f_x005f_x005f_x0015_73"/>
      <sheetName val="メイン画面__x005f_x005f_x005f_x005f_x005f_x005f_x00182"/>
      <sheetName val="Rev_073"/>
      <sheetName val="_IB-PL-YTD68"/>
      <sheetName val="Rek_Tot68"/>
      <sheetName val="Isolasi_Luar_Dalam68"/>
      <sheetName val="Isolasi_Luar68"/>
      <sheetName val="メイン画面___Op75"/>
      <sheetName val="AnalisaSIPIL_RIIL68"/>
      <sheetName val="4A_MstPriceCPart65"/>
      <sheetName val="Type_I65"/>
      <sheetName val="Data_BDT59"/>
      <sheetName val="GROUP_A17"/>
      <sheetName val="TMMK_Vehicle_Data17"/>
      <sheetName val="TMMC_Vehicle_Data17"/>
      <sheetName val="Comparison_data17"/>
      <sheetName val="ｺﾝY条件BD"/>
      <sheetName val="prodplan1"/>
      <sheetName val="Parameters"/>
      <sheetName val="ヘッダ"/>
      <sheetName val="Top Coat"/>
      <sheetName val="メイン画面__x0015_ᙡ혀⭺"/>
      <sheetName val="DATA_15"/>
      <sheetName val="Top_Coat"/>
      <sheetName val="ACTIVE"/>
      <sheetName val="Top_Coat2"/>
      <sheetName val="Top_Coat1"/>
      <sheetName val="棚番ｱﾘ"/>
      <sheetName val="input"/>
      <sheetName val="メイン画面 _x005f_x0015_"/>
      <sheetName val="Weekly Pareto Graph"/>
      <sheetName val="Book(Irregular)"/>
      <sheetName val="Top_Coat4"/>
      <sheetName val="メイン画面_ᙡ혀⭺"/>
      <sheetName val="Weekly_Pareto_Graph"/>
      <sheetName val="Top_Coat3"/>
      <sheetName val="変更要件と開発概要"/>
      <sheetName val="ＴＦ関連Ｐｒｊ日程表"/>
      <sheetName val="投資ﾌｫﾛｰ"/>
      <sheetName val="Ｘ５８５－１Ｓ_(2)_x0005__x0000_"/>
      <sheetName val="仕様ﾏﾄ"/>
      <sheetName val="前提と仮定"/>
      <sheetName val="TBL2"/>
      <sheetName val="高温放置"/>
      <sheetName val="96ﾄﾗｯｸ"/>
      <sheetName val="3TT0106(140N)"/>
      <sheetName val="メニュー"/>
      <sheetName val="名簿ﾃﾞｰﾀ"/>
      <sheetName val="2. Definitions"/>
      <sheetName val="動力源"/>
      <sheetName val="SE- PU"/>
      <sheetName val="GP"/>
      <sheetName val="INFO"/>
      <sheetName val="MD_01Oct2002"/>
      <sheetName val="Material"/>
      <sheetName val="training forklift"/>
      <sheetName val="ocean voyage"/>
      <sheetName val="TBL１"/>
      <sheetName val="NG PR6 BARU"/>
      <sheetName val="CTYPE BARU"/>
      <sheetName val="NG KTYPE BARU"/>
      <sheetName val="Report Cover"/>
      <sheetName val="Price Increase Monitoring"/>
    </sheetNames>
    <sheetDataSet>
      <sheetData sheetId="0" refreshError="1">
        <row r="3">
          <cell r="C3">
            <v>3.3</v>
          </cell>
        </row>
      </sheetData>
      <sheetData sheetId="1" refreshError="1"/>
      <sheetData sheetId="2">
        <row r="3">
          <cell r="C3">
            <v>3.3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/>
      <sheetData sheetId="985"/>
      <sheetData sheetId="986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"/>
      <sheetName val="____"/>
      <sheetName val="316?(991027)"/>
      <sheetName val="ヘッダ"/>
      <sheetName val="為替前提"/>
      <sheetName val="ｬｰｴﾀｫeｴ｣"/>
      <sheetName val="フレーム構成"/>
      <sheetName val="動力源"/>
      <sheetName val="forex"/>
      <sheetName val="Total"/>
      <sheetName val="316_(991027)"/>
      <sheetName val="PP4"/>
      <sheetName val="ADVANCE"/>
      <sheetName val="吊上げパ_20_"/>
      <sheetName val="組立運搬・順立て部品"/>
      <sheetName val="中型輸出ﾄﾗｯｸ用ｴﾝｼﾞﾝﾃﾞｰﾀ"/>
      <sheetName val="590P追加"/>
      <sheetName val="Part order _ rev 1"/>
      <sheetName val="First order _ additional order"/>
      <sheetName val="master"/>
      <sheetName val="DATA"/>
      <sheetName val="ｬｰｴﾀｫeｴ_"/>
      <sheetName val="GRAPH EH hanmade 8 maret"/>
      <sheetName val="part"/>
      <sheetName val="GRAPH_EH_hanmade_8_maret"/>
      <sheetName val="９９予算"/>
      <sheetName val="316%3f(991027).xls"/>
      <sheetName val="316%EE%BE%82%EE%92%9F?%EE%9D%8C"/>
      <sheetName val="316%EE%BE%82%EE%92%9F_%EE%9D%8C"/>
      <sheetName val="ppe"/>
      <sheetName val="設計課ｺｰﾄﾞ"/>
      <sheetName val="購買総括"/>
      <sheetName val="水自機械"/>
      <sheetName val="56ARE04"/>
      <sheetName val="吊上げパ(20)"/>
      <sheetName val="delivery"/>
      <sheetName val="deff"/>
      <sheetName val="Sheet3"/>
      <sheetName val="課題一覧"/>
      <sheetName val="日付"/>
      <sheetName val="sum_gtm"/>
      <sheetName val="DataList"/>
      <sheetName val="Setting"/>
      <sheetName val="いすゞ"/>
      <sheetName val="SLIP"/>
      <sheetName val="OPEX"/>
      <sheetName val="ｽｸﾗｯﾌﾟ@"/>
      <sheetName val="列数"/>
      <sheetName val="ｴｷｽﾄﾗ"/>
      <sheetName val="行数"/>
      <sheetName val="ﾍﾞｰｽ"/>
      <sheetName val="個品ﾘｽﾄ"/>
      <sheetName val="Ｘ５８５－１Ｓ (2)"/>
      <sheetName val="_____ _x0015_ Op"/>
      <sheetName val="CæÊ _x0015_ Op"/>
      <sheetName val="ƒƒCƒ“‰æ–Ê _x0015_ Op"/>
      <sheetName val="メイン画面 _x0015_ Op"/>
      <sheetName val="_"/>
      <sheetName val="Sheet1 (2)"/>
      <sheetName val="___ "/>
      <sheetName val="????? _x0015_ Op"/>
      <sheetName val="?"/>
      <sheetName val="110614 High CIM"/>
      <sheetName val="Bodyshell"/>
      <sheetName val="リスト"/>
      <sheetName val="zMaster"/>
      <sheetName val="Issued 1 PP welding"/>
      <sheetName val="ｺｰﾄﾞ"/>
      <sheetName val="海生部品（月次）"/>
      <sheetName val="List"/>
      <sheetName val="114W2次設変部品確認（組立） (3)"/>
      <sheetName val="ｺｰﾄﾞ表"/>
      <sheetName val="default"/>
      <sheetName val="データ辞書"/>
      <sheetName val="マクロ実行前に入力"/>
      <sheetName val="๎–{๎•๑"/>
      <sheetName val="Schedule"/>
      <sheetName val="06-11-07.selasa"/>
      <sheetName val="06-11-07_selasa"/>
      <sheetName val="????? _x005f_x0015_ Op"/>
      <sheetName val="CæÊ _x005f_x0015_ Op"/>
      <sheetName val="ƒƒCƒ“‰æ–Ê _x005f_x0015_ Op"/>
      <sheetName val="メイン画面 _x005f_x0015_ Op"/>
      <sheetName val="UPG表"/>
      <sheetName val="GRAPH_EH_hanmade_8_maret1"/>
      <sheetName val="Part_order___rev_1"/>
      <sheetName val="First_order___additional_order"/>
      <sheetName val="Sheet1"/>
      <sheetName val="ﾃｨｰﾁﾝｸﾞ"/>
      <sheetName val="1WT素材費"/>
      <sheetName val="_____ _x005f_x0015_ Op"/>
      <sheetName val="target"/>
      <sheetName val="27850"/>
      <sheetName val="コード表"/>
      <sheetName val="原價圖表"/>
      <sheetName val="設定一覧"/>
      <sheetName val="Labul 00"/>
      <sheetName val="STATUS FOLLOWUP"/>
      <sheetName val="ﾄﾗｯｸ"/>
      <sheetName val="購買担当"/>
      <sheetName val="前提と仮定"/>
      <sheetName val="HONDA"/>
      <sheetName val="ﾋﾟﾎﾞｯﾄ"/>
      <sheetName val="汎用設備調達日程表"/>
      <sheetName val="売上高表(半期別)"/>
      <sheetName val="GRAPH_EH_hanmade_8_maret2"/>
      <sheetName val="Part_order___rev_11"/>
      <sheetName val="First_order___additional_order1"/>
      <sheetName val="Ｘ５８５－１Ｓ_(2)"/>
      <sheetName val="?????__Op"/>
      <sheetName val="CæÊ__Op"/>
      <sheetName val="ƒƒCƒ“‰æ–Ê__Op"/>
      <sheetName val="メイン画面__Op"/>
      <sheetName val="Sheet1_(2)"/>
      <sheetName val="_______Op"/>
      <sheetName val="Issued_1_PP_welding"/>
      <sheetName val="____1"/>
      <sheetName val="?????__x005f_x0015__Op"/>
      <sheetName val="CæÊ__x005f_x0015__Op"/>
      <sheetName val="ƒƒCƒ“‰æ–Ê__x005f_x0015__Op"/>
      <sheetName val="メイン画面__x005f_x0015__Op"/>
      <sheetName val="_______x005f_x0015__Op"/>
      <sheetName val="06-11-07_selasa1"/>
      <sheetName val="110614_High_CIM"/>
      <sheetName val="114W2次設変部品確認（組立）_(3)"/>
      <sheetName val="GRAPH_EH_hanmade_8_maret3"/>
      <sheetName val="Part_order___rev_12"/>
      <sheetName val="First_order___additional_order2"/>
      <sheetName val="Ｘ５８５－１Ｓ_(2)1"/>
      <sheetName val="Sheet1_(2)1"/>
      <sheetName val="Issued_1_PP_welding1"/>
      <sheetName val="____2"/>
      <sheetName val="?????__x005f_x0015__Op1"/>
      <sheetName val="CæÊ__x005f_x0015__Op1"/>
      <sheetName val="ƒƒCƒ“‰æ–Ê__x005f_x0015__Op1"/>
      <sheetName val="メイン画面__x005f_x0015__Op1"/>
      <sheetName val="_______x005f_x0015__Op1"/>
      <sheetName val="06-11-07_selasa2"/>
      <sheetName val="110614_High_CIM1"/>
      <sheetName val="114W2次設変部品確認（組立）_(3)1"/>
      <sheetName val="GRAPH_EH_hanmade_8_maret4"/>
      <sheetName val="Part_order___rev_13"/>
      <sheetName val="First_order___additional_order3"/>
      <sheetName val="Ｘ５８５－１Ｓ_(2)2"/>
      <sheetName val="Sheet1_(2)2"/>
      <sheetName val="Issued_1_PP_welding2"/>
      <sheetName val="____3"/>
      <sheetName val="?????__x005f_x0015__Op2"/>
      <sheetName val="CæÊ__x005f_x0015__Op2"/>
      <sheetName val="ƒƒCƒ“‰æ–Ê__x005f_x0015__Op2"/>
      <sheetName val="メイン画面__x005f_x0015__Op2"/>
      <sheetName val="_______x005f_x0015__Op2"/>
      <sheetName val="06-11-07_selasa3"/>
      <sheetName val="110614_High_CIM2"/>
      <sheetName val="114W2次設変部品確認（組立）_(3)2"/>
      <sheetName val="GRAPH_EH_hanmade_8_maret5"/>
      <sheetName val="Part_order___rev_14"/>
      <sheetName val="First_order___additional_order4"/>
      <sheetName val="Ｘ５８５－１Ｓ_(2)3"/>
      <sheetName val="Sheet1_(2)3"/>
      <sheetName val="Issued_1_PP_welding3"/>
      <sheetName val="____4"/>
      <sheetName val="?????__x005f_x0015__Op3"/>
      <sheetName val="CæÊ__x005f_x0015__Op3"/>
      <sheetName val="ƒƒCƒ“‰æ–Ê__x005f_x0015__Op3"/>
      <sheetName val="メイン画面__x005f_x0015__Op3"/>
      <sheetName val="_______x005f_x0015__Op3"/>
      <sheetName val="06-11-07_selasa4"/>
      <sheetName val="110614_High_CIM3"/>
      <sheetName val="114W2次設変部品確認（組立）_(3)3"/>
      <sheetName val="GRAPH_EH_hanmade_8_maret6"/>
      <sheetName val="Part_order___rev_15"/>
      <sheetName val="First_order___additional_order5"/>
      <sheetName val="Ｘ５８５－１Ｓ_(2)4"/>
      <sheetName val="Sheet1_(2)4"/>
      <sheetName val="Issued_1_PP_welding4"/>
      <sheetName val="____5"/>
      <sheetName val="?????__x005f_x0015__Op4"/>
      <sheetName val="CæÊ__x005f_x0015__Op4"/>
      <sheetName val="ƒƒCƒ“‰æ–Ê__x005f_x0015__Op4"/>
      <sheetName val="メイン画面__x005f_x0015__Op4"/>
      <sheetName val="_______x005f_x0015__Op4"/>
      <sheetName val="06-11-07_selasa5"/>
      <sheetName val="110614_High_CIM4"/>
      <sheetName val="114W2次設変部品確認（組立）_(3)4"/>
      <sheetName val="JIEPA"/>
      <sheetName val="CKD_"/>
      <sheetName val="ﾊﾟｲﾌﾟ"/>
      <sheetName val="他材料費"/>
      <sheetName val="冷延鋼板"/>
      <sheetName val="熱延鋼板"/>
      <sheetName val="absen juli"/>
      <sheetName val="parameter"/>
      <sheetName val="NCastalone"/>
      <sheetName val="Report"/>
      <sheetName val="I-KAMAR"/>
      <sheetName val="I_KAMAR"/>
      <sheetName val="Sheet2"/>
      <sheetName val="Supp.List"/>
      <sheetName val="リンギ"/>
      <sheetName val="個人ｺｰﾄﾞ"/>
      <sheetName val="材料区分配列表"/>
      <sheetName val="設備分類"/>
      <sheetName val="設置部署"/>
      <sheetName val="????? _x005f_x005f_x005f_x0015_ Op"/>
      <sheetName val="CæÊ _x005f_x005f_x005f_x0015_ Op"/>
      <sheetName val="ƒƒCƒ“‰æ–Ê _x005f_x005f_x005f_x0015_ Op"/>
      <sheetName val="メイン画面 _x005f_x005f_x005f_x0015_ Op"/>
      <sheetName val="_____ _x005f_x005f_x005f_x0015_ Op"/>
      <sheetName val="GRAPH_EH_hanmade_8_maret7"/>
      <sheetName val="Part_order___rev_16"/>
      <sheetName val="First_order___additional_order6"/>
      <sheetName val="Ｘ５８５－１Ｓ_(2)5"/>
      <sheetName val="Sheet1_(2)5"/>
      <sheetName val="Issued_1_PP_welding5"/>
      <sheetName val="____6"/>
      <sheetName val="?????__x005f_x0015__Op5"/>
      <sheetName val="CæÊ__x005f_x0015__Op5"/>
      <sheetName val="ƒƒCƒ“‰æ–Ê__x005f_x0015__Op5"/>
      <sheetName val="メイン画面__x005f_x0015__Op5"/>
      <sheetName val="_______x005f_x0015__Op5"/>
      <sheetName val="06-11-07_selasa6"/>
      <sheetName val="110614_High_CIM5"/>
      <sheetName val="114W2次設変部品確認（組立）_(3)5"/>
      <sheetName val="GRAPH_EH_hanmade_8_maret9"/>
      <sheetName val="Part_order___rev_18"/>
      <sheetName val="First_order___additional_order8"/>
      <sheetName val="Ｘ５８５－１Ｓ_(2)7"/>
      <sheetName val="Sheet1_(2)7"/>
      <sheetName val="Issued_1_PP_welding7"/>
      <sheetName val="____8"/>
      <sheetName val="?????__x005f_x0015__Op7"/>
      <sheetName val="CæÊ__x005f_x0015__Op7"/>
      <sheetName val="ƒƒCƒ“‰æ–Ê__x005f_x0015__Op7"/>
      <sheetName val="メイン画面__x005f_x0015__Op7"/>
      <sheetName val="_______x005f_x0015__Op7"/>
      <sheetName val="06-11-07_selasa8"/>
      <sheetName val="110614_High_CIM7"/>
      <sheetName val="114W2次設変部品確認（組立）_(3)7"/>
      <sheetName val="STATUS_FOLLOWUP2"/>
      <sheetName val="Labul_002"/>
      <sheetName val="GRAPH_EH_hanmade_8_maret8"/>
      <sheetName val="Part_order___rev_17"/>
      <sheetName val="First_order___additional_order7"/>
      <sheetName val="Ｘ５８５－１Ｓ_(2)6"/>
      <sheetName val="Sheet1_(2)6"/>
      <sheetName val="Issued_1_PP_welding6"/>
      <sheetName val="____7"/>
      <sheetName val="?????__x005f_x0015__Op6"/>
      <sheetName val="CæÊ__x005f_x0015__Op6"/>
      <sheetName val="ƒƒCƒ“‰æ–Ê__x005f_x0015__Op6"/>
      <sheetName val="メイン画面__x005f_x0015__Op6"/>
      <sheetName val="_______x005f_x0015__Op6"/>
      <sheetName val="06-11-07_selasa7"/>
      <sheetName val="110614_High_CIM6"/>
      <sheetName val="114W2次設変部品確認（組立）_(3)6"/>
      <sheetName val="STATUS_FOLLOWUP1"/>
      <sheetName val="Labul_001"/>
      <sheetName val="STATUS_FOLLOWUP"/>
      <sheetName val="Labul_00"/>
      <sheetName val="FC"/>
      <sheetName val="Pulldown LIST"/>
      <sheetName val="_______x005f_x005f_x005f_x0015__Op"/>
      <sheetName val="CæÊ__x005f_x005f_x005f_x0015__Op"/>
      <sheetName val="ƒƒCƒ“‰æ–Ê__x005f_x005f_x005f_x0015__Op"/>
      <sheetName val="メイン画面__x005f_x005f_x005f_x0015__Op"/>
      <sheetName val="_______x005f_x005f_x005f_x0015__Op1"/>
      <sheetName val="CæÊ__x005f_x005f_x005f_x0015__Op1"/>
      <sheetName val="ƒƒCƒ“‰æ–Ê__x005f_x005f_x005f_x0015__Op1"/>
      <sheetName val="メイン画面__x005f_x005f_x005f_x0015__Op1"/>
      <sheetName val="_______x005f_x005f_x005f_x0015__Op2"/>
      <sheetName val="CæÊ__x005f_x005f_x005f_x0015__Op2"/>
      <sheetName val="ƒƒCƒ“‰æ–Ê__x005f_x005f_x005f_x0015__Op2"/>
      <sheetName val="メイン画面__x005f_x005f_x005f_x0015__Op2"/>
      <sheetName val="_______x005f_x005f_x005f_x0015__Op3"/>
      <sheetName val="CæÊ__x005f_x005f_x005f_x0015__Op3"/>
      <sheetName val="ƒƒCƒ“‰æ–Ê__x005f_x005f_x005f_x0015__Op3"/>
      <sheetName val="メイン画面__x005f_x005f_x005f_x0015__Op3"/>
      <sheetName val="_______x005f_x005f_x005f_x0015__Op4"/>
      <sheetName val="CæÊ__x005f_x005f_x005f_x0015__Op4"/>
      <sheetName val="ƒƒCƒ“‰æ–Ê__x005f_x005f_x005f_x0015__Op4"/>
      <sheetName val="メイン画面__x005f_x005f_x005f_x0015__Op4"/>
      <sheetName val="NON PROD TARGET"/>
      <sheetName val="仕入先"/>
      <sheetName val="S1実績0110"/>
      <sheetName val="ADM"/>
      <sheetName val="ptvt"/>
      <sheetName val="KH-Q1,Q2,01"/>
      <sheetName val="まとめ (2)"/>
      <sheetName val="PP_LETTER"/>
      <sheetName val="ENG油洩れ"/>
      <sheetName val="96期(川崎)"/>
      <sheetName val="ﾃｰﾌﾞﾙ"/>
      <sheetName val="prop"/>
      <sheetName val="ＴＦ関連Ｐｒｊ日程表"/>
      <sheetName val="投資ﾌｫﾛｰ"/>
      <sheetName val="COGD_SUM"/>
      <sheetName val="COGD_EGN"/>
      <sheetName val="Recovered_Sheet1"/>
      <sheetName val="BS"/>
      <sheetName val="INV"/>
      <sheetName val="FIX"/>
      <sheetName val="PROD"/>
      <sheetName val="PROD2"/>
      <sheetName val="UNIT"/>
      <sheetName val="COGD-SUM"/>
      <sheetName val="COGD-EGN"/>
      <sheetName val="VAR"/>
      <sheetName val="DIR-SAP46"/>
      <sheetName val="Insurance"/>
      <sheetName val="Deffered Charges "/>
      <sheetName val="T-A"/>
      <sheetName val="COVER"/>
      <sheetName val="CONTENT"/>
      <sheetName val="_______x0015__Op"/>
      <sheetName val="CæÊ__x0015__Op"/>
      <sheetName val="ƒƒCƒ“‰æ–Ê__x0015__Op"/>
      <sheetName val="メイン画面__x0015__Op"/>
      <sheetName val="_______x0015__Op1"/>
      <sheetName val="CæÊ__x0015__Op1"/>
      <sheetName val="ƒƒCƒ“‰æ–Ê__x0015__Op1"/>
      <sheetName val="メイン画面__x0015__Op1"/>
      <sheetName val="_______x0015__Op2"/>
      <sheetName val="CæÊ__x0015__Op2"/>
      <sheetName val="ƒƒCƒ“‰æ–Ê__x0015__Op2"/>
      <sheetName val="メイン画面__x0015__Op2"/>
      <sheetName val="_______x0015__Op3"/>
      <sheetName val="CæÊ__x0015__Op3"/>
      <sheetName val="ƒƒCƒ“‰æ–Ê__x0015__Op3"/>
      <sheetName val="メイン画面__x0015__Op3"/>
      <sheetName val="_______x0015__Op4"/>
      <sheetName val="CæÊ__x0015__Op4"/>
      <sheetName val="ƒƒCƒ“‰æ–Ê__x0015__Op4"/>
      <sheetName val="メイン画面__x0015__Op4"/>
      <sheetName val="GRAPH_EH_hanmade_8_maret10"/>
      <sheetName val="Part_order___rev_19"/>
      <sheetName val="First_order___additional_order9"/>
      <sheetName val="Ｘ５８５－１Ｓ_(2)8"/>
      <sheetName val="CæÊ__Op5"/>
      <sheetName val="ƒƒCƒ“‰æ–Ê__Op5"/>
      <sheetName val="メイン画面__Op5"/>
      <sheetName val="Sheet1_(2)8"/>
      <sheetName val="____9"/>
      <sheetName val="_______Op5"/>
      <sheetName val="Issued_1_PP_welding8"/>
      <sheetName val="06-11-07_selasa9"/>
      <sheetName val="?????__x005f_x0015__Op8"/>
      <sheetName val="CæÊ__x005f_x0015__Op8"/>
      <sheetName val="ƒƒCƒ“‰æ–Ê__x005f_x0015__Op8"/>
      <sheetName val="メイン画面__x005f_x0015__Op8"/>
      <sheetName val="110614_High_CIM8"/>
      <sheetName val="114W2次設変部品確認（組立）_(3)8"/>
      <sheetName val="_______x005f_x0015__Op8"/>
      <sheetName val="STATUS_FOLLOWUP3"/>
      <sheetName val="Labul_003"/>
      <sheetName val="absen_juli"/>
      <sheetName val="Supp_List"/>
      <sheetName val="?????__x005f_x005f_x005f_x0015__Op"/>
      <sheetName val="Deffered_Charges_"/>
      <sheetName val="_______Op1"/>
      <sheetName val="CæÊ__Op1"/>
      <sheetName val="ƒƒCƒ“‰æ–Ê__Op1"/>
      <sheetName val="メイン画面__Op1"/>
      <sheetName val="_______Op2"/>
      <sheetName val="CæÊ__Op2"/>
      <sheetName val="ƒƒCƒ“‰æ–Ê__Op2"/>
      <sheetName val="メイン画面__Op2"/>
      <sheetName val="_______Op3"/>
      <sheetName val="CæÊ__Op3"/>
      <sheetName val="ƒƒCƒ“‰æ–Ê__Op3"/>
      <sheetName val="メイン画面__Op3"/>
      <sheetName val="_______Op4"/>
      <sheetName val="CæÊ__Op4"/>
      <sheetName val="ƒƒCƒ“‰æ–Ê__Op4"/>
      <sheetName val="メイン画面__Op4"/>
      <sheetName val="Pulldown_LIST"/>
      <sheetName val="GRAPH_EH_hanmade_8_maret11"/>
      <sheetName val="Part_order___rev_110"/>
      <sheetName val="First_order___additional_orde10"/>
      <sheetName val="Ｘ５８５－１Ｓ_(2)9"/>
      <sheetName val="Sheet1_(2)9"/>
      <sheetName val="____10"/>
      <sheetName val="Issued_1_PP_welding9"/>
      <sheetName val="06-11-07_selasa10"/>
      <sheetName val="?????__x005f_x0015__Op9"/>
      <sheetName val="CæÊ__x005f_x0015__Op9"/>
      <sheetName val="ƒƒCƒ“‰æ–Ê__x005f_x0015__Op9"/>
      <sheetName val="BAG-2"/>
      <sheetName val="メイン画面__x005f_x0015__Op9"/>
      <sheetName val="110614_High_CIM9"/>
      <sheetName val="114W2次設変部品確認（組立）_(3)9"/>
      <sheetName val="_______x005f_x0015__Op9"/>
      <sheetName val="STATUS_FOLLOWUP4"/>
      <sheetName val="Labul_004"/>
      <sheetName val="absen_juli1"/>
      <sheetName val="Supp_List1"/>
      <sheetName val="?????__x005f_x005f_x005f_x0015__Op1"/>
      <sheetName val="Deffered_Charges_1"/>
      <sheetName val="Pulldown_LIST1"/>
      <sheetName val="Man power"/>
      <sheetName val="MATERIAL"/>
      <sheetName val="GRAPH_EH_hanmade_8_maret12"/>
      <sheetName val="Part_order___rev_111"/>
      <sheetName val="First_order___additional_orde11"/>
      <sheetName val="Ｘ５８５－１Ｓ_(2)10"/>
      <sheetName val="Sheet1_(2)10"/>
      <sheetName val="____11"/>
      <sheetName val="Issued_1_PP_welding10"/>
      <sheetName val="06-11-07_selasa11"/>
      <sheetName val="?????__x005f_x0015__Op10"/>
      <sheetName val="CæÊ__x005f_x0015__Op10"/>
      <sheetName val="ƒƒCƒ“‰æ–Ê__x005f_x0015__Op10"/>
      <sheetName val="メイン画面__x005f_x0015__Op10"/>
      <sheetName val="110614_High_CIM10"/>
      <sheetName val="114W2次設変部品確認（組立）_(3)10"/>
      <sheetName val="_______x005f_x0015__Op10"/>
      <sheetName val="STATUS_FOLLOWUP5"/>
      <sheetName val="Labul_005"/>
      <sheetName val="absen_juli2"/>
      <sheetName val="Supp_List2"/>
      <sheetName val="?????__x005f_x005f_x005f_x0015__Op2"/>
      <sheetName val="CæÊ__x005f_x005f_x005f_x0015__Op5"/>
      <sheetName val="ƒƒCƒ“‰æ–Ê__x005f_x005f_x005f_x0015__Op5"/>
      <sheetName val="メイン画面__x005f_x005f_x005f_x0015__Op5"/>
      <sheetName val="_______x005f_x005f_x005f_x0015__Op5"/>
      <sheetName val="Deffered_Charges_2"/>
      <sheetName val="Pulldown_LIST2"/>
      <sheetName val="BQ"/>
      <sheetName val="GRAPH_EH_hanmade_8_maret13"/>
      <sheetName val="Part_order___rev_112"/>
      <sheetName val="First_order___additional_orde12"/>
      <sheetName val="Ｘ５８５－１Ｓ_(2)11"/>
      <sheetName val="Sheet1_(2)11"/>
      <sheetName val="____12"/>
      <sheetName val="Issued_1_PP_welding11"/>
      <sheetName val="06-11-07_selasa12"/>
      <sheetName val="?????__x005f_x0015__Op11"/>
      <sheetName val="CæÊ__x005f_x0015__Op11"/>
      <sheetName val="ƒƒCƒ“‰æ–Ê__x005f_x0015__Op11"/>
      <sheetName val="メイン画面__x005f_x0015__Op11"/>
      <sheetName val="110614_High_CIM11"/>
      <sheetName val="114W2次設変部品確認（組立）_(3)11"/>
      <sheetName val="_______x005f_x0015__Op11"/>
      <sheetName val="STATUS_FOLLOWUP6"/>
      <sheetName val="Labul_006"/>
      <sheetName val="absen_juli3"/>
      <sheetName val="Supp_List3"/>
      <sheetName val="?????__x005f_x005f_x005f_x0015__Op3"/>
      <sheetName val="CæÊ__x005f_x005f_x005f_x0015__Op6"/>
      <sheetName val="ƒƒCƒ“‰æ–Ê__x005f_x005f_x005f_x0015__Op6"/>
      <sheetName val="メイン画面__x005f_x005f_x005f_x0015__Op6"/>
      <sheetName val="_______x005f_x005f_x005f_x0015__Op6"/>
      <sheetName val="Deffered_Charges_3"/>
      <sheetName val="Pulldown_LIST3"/>
      <sheetName val="List_Monren"/>
      <sheetName val="arifarum"/>
      <sheetName val="Q_Charts"/>
      <sheetName val="A_Charts"/>
      <sheetName val="Q_A1"/>
      <sheetName val="Q_A2"/>
      <sheetName val="Q_BS"/>
      <sheetName val="Q_CF"/>
      <sheetName val="Q_PL"/>
      <sheetName val="Q_PR"/>
      <sheetName val="Quik"/>
      <sheetName val="_____ _x005f_x005f_x005f_x005f_x005f_x005f_x005f_x0015_"/>
      <sheetName val="CæÊ _x005f_x005f_x005f_x005f_x005f_x005f_x"/>
      <sheetName val="ƒƒCƒ“‰æ–Ê _x005f_x005f_x005f_x005f_x005f_x005f_x"/>
      <sheetName val="メイン画面 _x005f_x005f_x005f_x005f_x005f_x005f_x005f_x0015_"/>
      <sheetName val="_____ _x005f_x005f_x005f_x0015_"/>
      <sheetName val="CæÊ _x005f_x005f_x"/>
      <sheetName val="ƒƒCƒ“‰æ–Ê _x005f_x005f_x"/>
      <sheetName val="メイン画面 _x005f_x005f_x005f_x0015_"/>
      <sheetName val="_______x005f_x005f_x005f_x005f_x005f_x005f_x005f_x0015_"/>
      <sheetName val="CæÊ__x005f_x005f_x005f_x005f_x005f_x005f_x"/>
      <sheetName val="ƒƒCƒ“‰æ–Ê__x005f_x005f_x005f_x005f_x005f_x005f_x"/>
      <sheetName val="メイン画面__x005f_x005f_x005f_x005f_x005f_x005f_x005f_x0015_"/>
      <sheetName val="_____ _x005f_x005f_x005f_x005f_x005f_x005f_x005f_x005f_"/>
      <sheetName val="メイン画面 _x005f_x005f_x005f_x005f_x005f_x005f_x005f_x005f_"/>
      <sheetName val="CæÊ _x005f_x005f_x005f_x005f_x"/>
      <sheetName val="ƒƒCƒ“‰æ–Ê _x005f_x005f_x005f_x005f_x"/>
      <sheetName val="_______x005f_x005f_x005f_x0015_"/>
      <sheetName val="CæÊ__x005f_x005f_x"/>
      <sheetName val="ƒƒCƒ“‰æ–Ê__x005f_x005f_x"/>
      <sheetName val="メイン画面__x005f_x005f_x005f_x0015_"/>
      <sheetName val="_____ _x005f_x005f_x005f_x005f_"/>
      <sheetName val="メイン画面 _x005f_x005f_x005f_x005f_"/>
      <sheetName val="_____ _x005f_x0015_"/>
      <sheetName val="CæÊ _x"/>
      <sheetName val="ƒƒCƒ“‰æ–Ê _x"/>
      <sheetName val="メイン画面 _x005f_x0015_"/>
      <sheetName val="_______x0015__Op5"/>
      <sheetName val="CæÊ__x0015__Op5"/>
      <sheetName val="ƒƒCƒ“‰æ–Ê__x0015__Op5"/>
      <sheetName val="メイン画面__x0015__Op5"/>
      <sheetName val="_______x0015__Op7"/>
      <sheetName val="CæÊ__x0015__Op7"/>
      <sheetName val="ƒƒCƒ“‰æ–Ê__x0015__Op7"/>
      <sheetName val="メイン画面__x0015__Op7"/>
      <sheetName val="Sheet4"/>
      <sheetName val="設計業務"/>
      <sheetName val="変更要件と開発概要"/>
      <sheetName val="capacity"/>
      <sheetName val="ASUV-D33T-2018"/>
      <sheetName val="EGCOST FOR S-91 SERIES"/>
      <sheetName val="?????__x005f_x005f_x005f_x0015__Op4"/>
      <sheetName val="?????__x005f_x005f_x005f_x0015__Op5"/>
      <sheetName val="?????__x005f_x005f_x005f_x0015__Op7"/>
      <sheetName val="CæÊ__x005f_x005f_x005f_x0015__Op7"/>
      <sheetName val="NON_PROD_TARGET"/>
      <sheetName val="まとめ_(2)"/>
      <sheetName val="Man_power"/>
      <sheetName val="NON_PROD_TARGET1"/>
      <sheetName val="まとめ_(2)1"/>
      <sheetName val="Part_order___rev_113"/>
      <sheetName val="First_order___additional_orde13"/>
      <sheetName val="GRAPH_EH_hanmade_8_maret14"/>
      <sheetName val="Ｘ５８５－１Ｓ_(2)12"/>
      <sheetName val="Sheet1_(2)12"/>
      <sheetName val="____13"/>
      <sheetName val="110614_High_CIM12"/>
      <sheetName val="Issued_1_PP_welding12"/>
      <sheetName val="114W2次設変部品確認（組立）_(3)12"/>
      <sheetName val="06-11-07_selasa13"/>
      <sheetName val="?????__x005f_x0015__Op12"/>
      <sheetName val="CæÊ__x005f_x0015__Op12"/>
      <sheetName val="ƒƒCƒ“‰æ–Ê__x005f_x0015__Op12"/>
      <sheetName val="メイン画面__x005f_x0015__Op12"/>
      <sheetName val="_______x005f_x0015__Op12"/>
      <sheetName val="Labul_007"/>
      <sheetName val="STATUS_FOLLOWUP7"/>
      <sheetName val="absen_juli4"/>
      <sheetName val="Supp_List4"/>
      <sheetName val="ƒƒCƒ“‰æ–Ê__x005f_x005f_x005f_x0015__Op7"/>
      <sheetName val="メイン画面__x005f_x005f_x005f_x0015__Op7"/>
      <sheetName val="_______x005f_x005f_x005f_x0015__Op7"/>
      <sheetName val="Pulldown_LIST4"/>
      <sheetName val="NON_PROD_TARGET2"/>
      <sheetName val="まとめ_(2)2"/>
      <sheetName val="Deffered_Charges_4"/>
      <sheetName val="Man_power1"/>
      <sheetName val="Part_order___rev_114"/>
      <sheetName val="First_order___additional_orde14"/>
      <sheetName val="GRAPH_EH_hanmade_8_maret15"/>
      <sheetName val="Ｘ５８５－１Ｓ_(2)13"/>
      <sheetName val="Sheet1_(2)13"/>
      <sheetName val="____14"/>
      <sheetName val="110614_High_CIM13"/>
      <sheetName val="Issued_1_PP_welding13"/>
      <sheetName val="114W2次設変部品確認（組立）_(3)13"/>
      <sheetName val="06-11-07_selasa14"/>
      <sheetName val="?????__x005f_x0015__Op13"/>
      <sheetName val="CæÊ__x005f_x0015__Op13"/>
      <sheetName val="ƒƒCƒ“‰æ–Ê__x005f_x0015__Op13"/>
      <sheetName val="メイン画面__x005f_x0015__Op13"/>
      <sheetName val="_______x005f_x0015__Op13"/>
      <sheetName val="Labul_008"/>
      <sheetName val="STATUS_FOLLOWUP8"/>
      <sheetName val="absen_juli5"/>
      <sheetName val="Supp_List5"/>
      <sheetName val="CæÊ__x005f_x005f_x005f_x0015__Op8"/>
      <sheetName val="ƒƒCƒ“‰æ–Ê__x005f_x005f_x005f_x0015__Op8"/>
      <sheetName val="メイン画面__x005f_x005f_x005f_x0015__Op8"/>
      <sheetName val="_______x005f_x005f_x005f_x0015__Op8"/>
      <sheetName val="Pulldown_LIST5"/>
      <sheetName val="NON_PROD_TARGET3"/>
      <sheetName val="まとめ_(2)3"/>
      <sheetName val="Deffered_Charges_5"/>
      <sheetName val="Man_power2"/>
      <sheetName val="Recovered_Sheet15"/>
      <sheetName val="Recovered_Sheet59"/>
      <sheetName val="Recovered_Sheet13"/>
      <sheetName val="Recovered_Sheet16"/>
      <sheetName val="Recovered_Sheet14"/>
      <sheetName val="Recovered_Sheet5"/>
      <sheetName val="Recovered_Sheet28"/>
      <sheetName val="Recovered_Sheet39"/>
      <sheetName val="Recovered_Sheet40"/>
      <sheetName val="Recovered_Sheet41"/>
      <sheetName val="Recovered_Sheet42"/>
      <sheetName val="Recovered_Sheet43"/>
      <sheetName val="Recovered_Sheet44"/>
      <sheetName val="Recovered_Sheet45"/>
      <sheetName val="Recovered_Sheet46"/>
      <sheetName val="Recovered_Sheet47"/>
      <sheetName val="Recovered_Sheet48"/>
      <sheetName val="Recovered_Sheet49"/>
      <sheetName val="Recovered_Sheet50"/>
      <sheetName val="Recovered_Sheet51"/>
      <sheetName val="Recovered_Sheet52"/>
      <sheetName val="Recovered_Sheet53"/>
      <sheetName val="Recovered_Sheet54"/>
      <sheetName val="Recovered_Sheet55"/>
      <sheetName val="Recovered_Sheet56"/>
      <sheetName val="Recovered_Sheet57"/>
      <sheetName val="Recovered_Sheet58"/>
      <sheetName val="Recovered_Sheet37"/>
      <sheetName val="Recovered_Sheet38"/>
      <sheetName val="Recovered_Sheet63"/>
      <sheetName val="Recovered_Sheet64"/>
      <sheetName val="Recovered_Sheet6"/>
      <sheetName val="Recovered_Sheet8"/>
      <sheetName val="Recovered_Sheet32"/>
      <sheetName val="Recovered_Sheet11"/>
      <sheetName val="Recovered_Sheet18"/>
      <sheetName val="Recovered_Sheet9"/>
      <sheetName val="0626(仕様変更) (ACC無)"/>
      <sheetName val="①全社と部門比較"/>
      <sheetName val="ﾒｲﾝﾒﾆｭｰ"/>
      <sheetName val="Data QE"/>
      <sheetName val="CæÊ__Op6"/>
      <sheetName val="ƒƒCƒ“‰æ–Ê__Op6"/>
      <sheetName val="メイン画面__Op6"/>
      <sheetName val="_______Op6"/>
      <sheetName val="?????__x005f_x005f_x005f_x0015__Op6"/>
      <sheetName val="_______x005f_x005f_x005f_x005f_x005f_x005f_x00151"/>
      <sheetName val="CæÊ__x005f_x005f_x005f_x005f_x005f_x005f_1"/>
      <sheetName val="ƒƒCƒ“‰æ–Ê__x005f_x005f_x005f_x005f_x005f_x005f_1"/>
      <sheetName val="メイン画面__x005f_x005f_x005f_x005f_x005f_x005f_x00151"/>
      <sheetName val="_______x005f_x005f_x005f_x0015_1"/>
      <sheetName val="CæÊ__x005f_x005f_x1"/>
      <sheetName val="ƒƒCƒ“‰æ–Ê__x005f_x005f_x1"/>
      <sheetName val="メイン画面__x005f_x005f_x005f_x0015_1"/>
      <sheetName val="_______x005f_x005f_x005f_x005f_x005f_x005f_x005f_x005f_"/>
      <sheetName val="メイン画面__x005f_x005f_x005f_x005f_x005f_x005f_x005f_x005f_"/>
      <sheetName val="CæÊ__x005f_x005f_x005f_x005f_x"/>
      <sheetName val="ƒƒCƒ“‰æ–Ê__x005f_x005f_x005f_x005f_x"/>
      <sheetName val="_______x005f_x005f_x005f_x005f_"/>
      <sheetName val="メイン画面__x005f_x005f_x005f_x005f_"/>
      <sheetName val="_______x005f_x0015_"/>
      <sheetName val="CæÊ__x"/>
      <sheetName val="ƒƒCƒ“‰æ–Ê__x"/>
      <sheetName val="メイン画面__x005f_x0015_"/>
      <sheetName val="_______Op7"/>
      <sheetName val="CæÊ__Op7"/>
      <sheetName val="ƒƒCƒ“‰æ–Ê__Op7"/>
      <sheetName val="メイン画面__Op7"/>
      <sheetName val="EGCOST_FOR_S-91_SERIES"/>
      <sheetName val="00下期DBﾍﾞｰｽ"/>
      <sheetName val="ラベルシート"/>
      <sheetName val="Part_order___rev_115"/>
      <sheetName val="First_order___additional_orde15"/>
      <sheetName val="GRAPH_EH_hanmade_8_maret16"/>
      <sheetName val="Ｘ５８５－１Ｓ_(2)14"/>
      <sheetName val="Sheet1_(2)14"/>
      <sheetName val="____15"/>
      <sheetName val="110614_High_CIM14"/>
      <sheetName val="Issued_1_PP_welding14"/>
      <sheetName val="114W2次設変部品確認（組立）_(3)14"/>
      <sheetName val="06-11-07_selasa15"/>
      <sheetName val="?????__x005f_x0015__Op14"/>
      <sheetName val="CæÊ__x005f_x0015__Op14"/>
      <sheetName val="ƒƒCƒ“‰æ–Ê__x005f_x0015__Op14"/>
      <sheetName val="メイン画面__x005f_x0015__Op14"/>
      <sheetName val="_______x005f_x0015__Op14"/>
      <sheetName val="Labul_009"/>
      <sheetName val="STATUS_FOLLOWUP9"/>
      <sheetName val="absen_juli6"/>
      <sheetName val="Supp_List6"/>
      <sheetName val="CæÊ__x005f_x005f_x005f_x0015__Op9"/>
      <sheetName val="ƒƒCƒ“‰æ–Ê__x005f_x005f_x005f_x0015__Op9"/>
      <sheetName val="メイン画面__x005f_x005f_x005f_x0015__Op9"/>
      <sheetName val="_______x005f_x005f_x005f_x0015__Op9"/>
      <sheetName val="Pulldown_LIST6"/>
      <sheetName val="NON_PROD_TARGET4"/>
      <sheetName val="まとめ_(2)4"/>
      <sheetName val="Deffered_Charges_6"/>
      <sheetName val="Man_power3"/>
      <sheetName val="Part_order___rev_116"/>
      <sheetName val="First_order___additional_orde16"/>
      <sheetName val="GRAPH_EH_hanmade_8_maret17"/>
      <sheetName val="Ｘ５８５－１Ｓ_(2)15"/>
      <sheetName val="Sheet1_(2)15"/>
      <sheetName val="____16"/>
      <sheetName val="110614_High_CIM15"/>
      <sheetName val="Issued_1_PP_welding15"/>
      <sheetName val="114W2次設変部品確認（組立）_(3)15"/>
      <sheetName val="06-11-07_selasa16"/>
      <sheetName val="?????__x005f_x0015__Op15"/>
      <sheetName val="CæÊ__x005f_x0015__Op15"/>
      <sheetName val="ƒƒCƒ“‰æ–Ê__x005f_x0015__Op15"/>
      <sheetName val="メイン画面__x005f_x0015__Op15"/>
      <sheetName val="_______x005f_x0015__Op15"/>
      <sheetName val="Labul_0010"/>
      <sheetName val="STATUS_FOLLOWUP10"/>
      <sheetName val="absen_juli7"/>
      <sheetName val="Supp_List7"/>
      <sheetName val="CæÊ__x005f_x005f_x005f_x0015__Op10"/>
      <sheetName val="ƒƒCƒ“‰æ–Ê__x005f_x005f_x005f_x0015__Op10"/>
      <sheetName val="メイン画面__x005f_x005f_x005f_x0015__Op10"/>
      <sheetName val="_______x005f_x005f_x005f_x0015__Op10"/>
      <sheetName val="Pulldown_LIST7"/>
      <sheetName val="NON_PROD_TARGET5"/>
      <sheetName val="まとめ_(2)5"/>
      <sheetName val="Deffered_Charges_7"/>
      <sheetName val="Man_power4"/>
      <sheetName val="Part_order___rev_117"/>
      <sheetName val="First_order___additional_orde17"/>
      <sheetName val="GRAPH_EH_hanmade_8_maret18"/>
      <sheetName val="Ｘ５８５－１Ｓ_(2)16"/>
      <sheetName val="Sheet1_(2)16"/>
      <sheetName val="____17"/>
      <sheetName val="110614_High_CIM16"/>
      <sheetName val="Issued_1_PP_welding16"/>
      <sheetName val="114W2次設変部品確認（組立）_(3)16"/>
      <sheetName val="06-11-07_selasa17"/>
      <sheetName val="?????__x005f_x0015__Op16"/>
      <sheetName val="CæÊ__x005f_x0015__Op16"/>
      <sheetName val="ƒƒCƒ“‰æ–Ê__x005f_x0015__Op16"/>
      <sheetName val="メイン画面__x005f_x0015__Op16"/>
      <sheetName val="_______x005f_x0015__Op16"/>
      <sheetName val="Labul_0011"/>
      <sheetName val="STATUS_FOLLOWUP11"/>
      <sheetName val="absen_juli8"/>
      <sheetName val="Supp_List8"/>
      <sheetName val="?????__x005f_x005f_x005f_x0015__Op8"/>
      <sheetName val="CæÊ__x005f_x005f_x005f_x0015__Op11"/>
      <sheetName val="ƒƒCƒ“‰æ–Ê__x005f_x005f_x005f_x0015__Op11"/>
      <sheetName val="メイン画面__x005f_x005f_x005f_x0015__Op11"/>
      <sheetName val="_______x005f_x005f_x005f_x0015__Op11"/>
      <sheetName val="Pulldown_LIST8"/>
      <sheetName val="NON_PROD_TARGET6"/>
      <sheetName val="まとめ_(2)6"/>
      <sheetName val="Deffered_Charges_8"/>
      <sheetName val="Man_power5"/>
      <sheetName val="Part_order___rev_118"/>
      <sheetName val="First_order___additional_orde18"/>
      <sheetName val="GRAPH_EH_hanmade_8_maret19"/>
      <sheetName val="Ｘ５８５－１Ｓ_(2)17"/>
      <sheetName val="Sheet1_(2)17"/>
      <sheetName val="____18"/>
      <sheetName val="110614_High_CIM17"/>
      <sheetName val="Issued_1_PP_welding17"/>
      <sheetName val="114W2次設変部品確認（組立）_(3)17"/>
      <sheetName val="06-11-07_selasa18"/>
      <sheetName val="?????__x005f_x0015__Op17"/>
      <sheetName val="CæÊ__x005f_x0015__Op17"/>
      <sheetName val="ƒƒCƒ“‰æ–Ê__x005f_x0015__Op17"/>
      <sheetName val="メイン画面__x005f_x0015__Op17"/>
      <sheetName val="_______x005f_x0015__Op17"/>
      <sheetName val="Labul_0012"/>
      <sheetName val="STATUS_FOLLOWUP12"/>
      <sheetName val="absen_juli9"/>
      <sheetName val="Supp_List9"/>
      <sheetName val="?????__x005f_x005f_x005f_x0015__Op9"/>
      <sheetName val="CæÊ__x005f_x005f_x005f_x0015__Op12"/>
      <sheetName val="ƒƒCƒ“‰æ–Ê__x005f_x005f_x005f_x0015__Op12"/>
      <sheetName val="メイン画面__x005f_x005f_x005f_x0015__Op12"/>
      <sheetName val="_______x005f_x005f_x005f_x0015__Op12"/>
      <sheetName val="Pulldown_LIST9"/>
      <sheetName val="NON_PROD_TARGET7"/>
      <sheetName val="まとめ_(2)7"/>
      <sheetName val="Deffered_Charges_9"/>
      <sheetName val="Man_power6"/>
      <sheetName val="Part_order___rev_119"/>
      <sheetName val="First_order___additional_orde19"/>
      <sheetName val="GRAPH_EH_hanmade_8_maret20"/>
      <sheetName val="Ｘ５８５－１Ｓ_(2)18"/>
      <sheetName val="Sheet1_(2)18"/>
      <sheetName val="____19"/>
      <sheetName val="110614_High_CIM18"/>
      <sheetName val="Issued_1_PP_welding18"/>
      <sheetName val="114W2次設変部品確認（組立）_(3)18"/>
      <sheetName val="06-11-07_selasa19"/>
      <sheetName val="?????__x005f_x0015__Op18"/>
      <sheetName val="CæÊ__x005f_x0015__Op18"/>
      <sheetName val="ƒƒCƒ“‰æ–Ê__x005f_x0015__Op18"/>
      <sheetName val="メイン画面__x005f_x0015__Op18"/>
      <sheetName val="_______x005f_x0015__Op18"/>
      <sheetName val="Labul_0013"/>
      <sheetName val="STATUS_FOLLOWUP13"/>
      <sheetName val="absen_juli10"/>
      <sheetName val="Supp_List10"/>
      <sheetName val="?????__x005f_x005f_x005f_x0015__Op10"/>
      <sheetName val="CæÊ__x005f_x005f_x005f_x0015__Op13"/>
      <sheetName val="ƒƒCƒ“‰æ–Ê__x005f_x005f_x005f_x0015__Op13"/>
      <sheetName val="メイン画面__x005f_x005f_x005f_x0015__Op13"/>
      <sheetName val="_______x005f_x005f_x005f_x0015__Op13"/>
      <sheetName val="Pulldown_LIST10"/>
      <sheetName val="NON_PROD_TARGET8"/>
      <sheetName val="まとめ_(2)8"/>
      <sheetName val="Deffered_Charges_10"/>
      <sheetName val="Man_power7"/>
      <sheetName val="Part No."/>
      <sheetName val="Sales Value (2)"/>
      <sheetName val="190XS設計室1128"/>
      <sheetName val="配分案"/>
      <sheetName val="驗証來源"/>
      <sheetName val="Sheet8"/>
      <sheetName val="_____ _x005f_x005f_"/>
      <sheetName val="メイン画面 _x005f_x005f_"/>
      <sheetName val="表紙"/>
      <sheetName val="_______x005f_x005f_x005f_x005f_x005f_x005f_x00152"/>
      <sheetName val="CæÊ__x005f_x005f_x005f_x005f_x005f_x005f_2"/>
      <sheetName val="ƒƒCƒ“‰æ–Ê__x005f_x005f_x005f_x005f_x005f_x005f_2"/>
      <sheetName val="メイン画面__x005f_x005f_x005f_x005f_x005f_x005f_x00152"/>
      <sheetName val="_______x005f_x005f_x005f_x0015_2"/>
      <sheetName val="CæÊ__x005f_x005f_x2"/>
      <sheetName val="ƒƒCƒ“‰æ–Ê__x005f_x005f_x2"/>
      <sheetName val="メイン画面__x005f_x005f_x005f_x0015_2"/>
      <sheetName val="_______x005f_x005f_x005f_x005f_x005f_x005f_x005f1"/>
      <sheetName val="メイン画面__x005f_x005f_x005f_x005f_x005f_x005f_x005f1"/>
      <sheetName val="CæÊ__x005f_x005f_x005f_x005f_x1"/>
      <sheetName val="ƒƒCƒ“‰æ–Ê__x005f_x005f_x005f_x005f_x1"/>
      <sheetName val="_______x005f_x005f_x005f_x005f_1"/>
      <sheetName val="メイン画面__x005f_x005f_x005f_x005f_1"/>
      <sheetName val="_______x005f_x0015_1"/>
      <sheetName val="CæÊ__x1"/>
      <sheetName val="ƒƒCƒ“‰æ–Ê__x1"/>
      <sheetName val="メイン画面__x005f_x0015_1"/>
      <sheetName val="_______x005f_x005f_x005f_x005f_x005f_x005f_x00153"/>
      <sheetName val="CæÊ__x005f_x005f_x005f_x005f_x005f_x005f_3"/>
      <sheetName val="ƒƒCƒ“‰æ–Ê__x005f_x005f_x005f_x005f_x005f_x005f_3"/>
      <sheetName val="メイン画面__x005f_x005f_x005f_x005f_x005f_x005f_x00153"/>
      <sheetName val="_______x005f_x005f_x005f_x0015_3"/>
      <sheetName val="CæÊ__x005f_x005f_x3"/>
      <sheetName val="ƒƒCƒ“‰æ–Ê__x005f_x005f_x3"/>
      <sheetName val="メイン画面__x005f_x005f_x005f_x0015_3"/>
      <sheetName val="_______x005f_x005f_x005f_x005f_x005f_x005f_x005f2"/>
      <sheetName val="メイン画面__x005f_x005f_x005f_x005f_x005f_x005f_x005f2"/>
      <sheetName val="CæÊ__x005f_x005f_x005f_x005f_x2"/>
      <sheetName val="ƒƒCƒ“‰æ–Ê__x005f_x005f_x005f_x005f_x2"/>
      <sheetName val="_______x005f_x005f_x005f_x005f_2"/>
      <sheetName val="メイン画面__x005f_x005f_x005f_x005f_2"/>
      <sheetName val="_______x005f_x0015_2"/>
      <sheetName val="CæÊ__x2"/>
      <sheetName val="ƒƒCƒ“‰æ–Ê__x2"/>
      <sheetName val="メイン画面__x005f_x0015_2"/>
      <sheetName val="EGCOST_FOR_S-91_SERIES1"/>
      <sheetName val="Data_QE"/>
      <sheetName val="0626(仕様変更)_(ACC無)"/>
      <sheetName val="ocean voyage"/>
      <sheetName val="_______x0015__Op6"/>
      <sheetName val="CæÊ__x0015__Op6"/>
      <sheetName val="ƒƒCƒ“‰æ–Ê__x0015__Op6"/>
      <sheetName val="メイン画面__x0015__Op6"/>
      <sheetName val="00年９末"/>
      <sheetName val="EGCOST_FOR_S-91_SERIES2"/>
      <sheetName val="Data_QE1"/>
      <sheetName val="0626(仕様変更)_(ACC無)1"/>
      <sheetName val="GRAPH_EH_hanmade_8_maret22"/>
      <sheetName val="Part_order___rev_121"/>
      <sheetName val="First_order___additional_orde21"/>
      <sheetName val="Ｘ５８５－１Ｓ_(2)20"/>
      <sheetName val="Sheet1_(2)20"/>
      <sheetName val="Issued_1_PP_welding20"/>
      <sheetName val="____21"/>
      <sheetName val="06-11-07_selasa21"/>
      <sheetName val="?????__x005f_x0015__Op20"/>
      <sheetName val="CæÊ__x005f_x0015__Op20"/>
      <sheetName val="ƒƒCƒ“‰æ–Ê__x005f_x0015__Op20"/>
      <sheetName val="メイン画面__x005f_x0015__Op20"/>
      <sheetName val="110614_High_CIM20"/>
      <sheetName val="114W2次設変部品確認（組立）_(3)20"/>
      <sheetName val="_______x005f_x0015__Op20"/>
      <sheetName val="STATUS_FOLLOWUP15"/>
      <sheetName val="Labul_0015"/>
      <sheetName val="absen_juli12"/>
      <sheetName val="Supp_List12"/>
      <sheetName val="?????__x005f_x005f_x005f_x0015__Op12"/>
      <sheetName val="CæÊ__x005f_x005f_x005f_x0015__Op15"/>
      <sheetName val="ƒƒCƒ“‰æ–Ê__x005f_x005f_x005f_x0015__Op15"/>
      <sheetName val="メイン画面__x005f_x005f_x005f_x0015__Op15"/>
      <sheetName val="_______x005f_x005f_x005f_x0015__Op15"/>
      <sheetName val="Deffered_Charges_12"/>
      <sheetName val="Pulldown_LIST12"/>
      <sheetName val="Man_power9"/>
      <sheetName val="_______x005f_x005f_x005f_x005f_x005f_x005f_x00155"/>
      <sheetName val="CæÊ__x005f_x005f_x005f_x005f_x005f_x005f_5"/>
      <sheetName val="ƒƒCƒ“‰æ–Ê__x005f_x005f_x005f_x005f_x005f_x005f_5"/>
      <sheetName val="メイン画面__x005f_x005f_x005f_x005f_x005f_x005f_x00155"/>
      <sheetName val="_______x005f_x005f_x005f_x0015_5"/>
      <sheetName val="CæÊ__x005f_x005f_x5"/>
      <sheetName val="ƒƒCƒ“‰æ–Ê__x005f_x005f_x5"/>
      <sheetName val="メイン画面__x005f_x005f_x005f_x0015_5"/>
      <sheetName val="_______x005f_x005f_x005f_x005f_x005f_x005f_x005f4"/>
      <sheetName val="メイン画面__x005f_x005f_x005f_x005f_x005f_x005f_x005f4"/>
      <sheetName val="CæÊ__x005f_x005f_x005f_x005f_x4"/>
      <sheetName val="ƒƒCƒ“‰æ–Ê__x005f_x005f_x005f_x005f_x4"/>
      <sheetName val="_______x005f_x005f_x005f_x005f_4"/>
      <sheetName val="メイン画面__x005f_x005f_x005f_x005f_4"/>
      <sheetName val="_______x005f_x0015_4"/>
      <sheetName val="CæÊ__x4"/>
      <sheetName val="ƒƒCƒ“‰æ–Ê__x4"/>
      <sheetName val="メイン画面__x005f_x0015_4"/>
      <sheetName val="NON_PROD_TARGET10"/>
      <sheetName val="まとめ_(2)10"/>
      <sheetName val="EGCOST_FOR_S-91_SERIES4"/>
      <sheetName val="0626(仕様変更)_(ACC無)3"/>
      <sheetName val="Data_QE3"/>
      <sheetName val="316%3f(991027)_xls1"/>
      <sheetName val="Part_No_1"/>
      <sheetName val="GRAPH_EH_hanmade_8_maret21"/>
      <sheetName val="Part_order___rev_120"/>
      <sheetName val="First_order___additional_orde20"/>
      <sheetName val="Ｘ５８５－１Ｓ_(2)19"/>
      <sheetName val="Sheet1_(2)19"/>
      <sheetName val="Issued_1_PP_welding19"/>
      <sheetName val="____20"/>
      <sheetName val="06-11-07_selasa20"/>
      <sheetName val="?????__x005f_x0015__Op19"/>
      <sheetName val="CæÊ__x005f_x0015__Op19"/>
      <sheetName val="ƒƒCƒ“‰æ–Ê__x005f_x0015__Op19"/>
      <sheetName val="メイン画面__x005f_x0015__Op19"/>
      <sheetName val="110614_High_CIM19"/>
      <sheetName val="114W2次設変部品確認（組立）_(3)19"/>
      <sheetName val="_______x005f_x0015__Op19"/>
      <sheetName val="STATUS_FOLLOWUP14"/>
      <sheetName val="Labul_0014"/>
      <sheetName val="absen_juli11"/>
      <sheetName val="Supp_List11"/>
      <sheetName val="?????__x005f_x005f_x005f_x0015__Op11"/>
      <sheetName val="CæÊ__x005f_x005f_x005f_x0015__Op14"/>
      <sheetName val="ƒƒCƒ“‰æ–Ê__x005f_x005f_x005f_x0015__Op14"/>
      <sheetName val="メイン画面__x005f_x005f_x005f_x0015__Op14"/>
      <sheetName val="_______x005f_x005f_x005f_x0015__Op14"/>
      <sheetName val="Deffered_Charges_11"/>
      <sheetName val="Pulldown_LIST11"/>
      <sheetName val="Man_power8"/>
      <sheetName val="_______x005f_x005f_x005f_x005f_x005f_x005f_x00154"/>
      <sheetName val="CæÊ__x005f_x005f_x005f_x005f_x005f_x005f_4"/>
      <sheetName val="ƒƒCƒ“‰æ–Ê__x005f_x005f_x005f_x005f_x005f_x005f_4"/>
      <sheetName val="メイン画面__x005f_x005f_x005f_x005f_x005f_x005f_x00154"/>
      <sheetName val="_______x005f_x005f_x005f_x0015_4"/>
      <sheetName val="CæÊ__x005f_x005f_x4"/>
      <sheetName val="ƒƒCƒ“‰æ–Ê__x005f_x005f_x4"/>
      <sheetName val="メイン画面__x005f_x005f_x005f_x0015_4"/>
      <sheetName val="_______x005f_x005f_x005f_x005f_x005f_x005f_x005f3"/>
      <sheetName val="メイン画面__x005f_x005f_x005f_x005f_x005f_x005f_x005f3"/>
      <sheetName val="CæÊ__x005f_x005f_x005f_x005f_x3"/>
      <sheetName val="ƒƒCƒ“‰æ–Ê__x005f_x005f_x005f_x005f_x3"/>
      <sheetName val="_______x005f_x005f_x005f_x005f_3"/>
      <sheetName val="メイン画面__x005f_x005f_x005f_x005f_3"/>
      <sheetName val="_______x005f_x0015_3"/>
      <sheetName val="CæÊ__x3"/>
      <sheetName val="ƒƒCƒ“‰æ–Ê__x3"/>
      <sheetName val="メイン画面__x005f_x0015_3"/>
      <sheetName val="NON_PROD_TARGET9"/>
      <sheetName val="まとめ_(2)9"/>
      <sheetName val="EGCOST_FOR_S-91_SERIES3"/>
      <sheetName val="0626(仕様変更)_(ACC無)2"/>
      <sheetName val="Data_QE2"/>
      <sheetName val="316%3f(991027)_xls"/>
      <sheetName val="Part_No_"/>
      <sheetName val="Source"/>
      <sheetName val="#REF"/>
      <sheetName val="基本情報"/>
      <sheetName val="073W"/>
      <sheetName val="次葉明細入力"/>
      <sheetName val="小ﾄﾗ輸出台数(2t)"/>
      <sheetName val="030L依頼書"/>
      <sheetName val="グラフネタ３"/>
      <sheetName val="WJ素材費"/>
      <sheetName val="_______x005f_x005f_x00151"/>
      <sheetName val="CæÊ__x005f_x005f_1"/>
      <sheetName val="ƒƒCƒ“‰æ–Ê__x005f_x005f_1"/>
      <sheetName val="メイン画面__x005f_x005f_x00151"/>
      <sheetName val="_______x005f_x005f_"/>
      <sheetName val="メイン画面__x005f_x005f_"/>
      <sheetName val="_______x005f_x005f_x00152"/>
      <sheetName val="CæÊ__x005f_x005f_2"/>
      <sheetName val="ƒƒCƒ“‰æ–Ê__x005f_x005f_2"/>
      <sheetName val="メイン画面__x005f_x005f_x00152"/>
      <sheetName val="_______x005f_x005f_x005f1"/>
      <sheetName val="メイン画面__x005f_x005f_x005f1"/>
      <sheetName val="_______x005f_x005f_1"/>
      <sheetName val="メイン画面__x005f_x005f_1"/>
      <sheetName val="_______x005f_x005f_x00153"/>
      <sheetName val="CæÊ__x005f_x005f_3"/>
      <sheetName val="ƒƒCƒ“‰æ–Ê__x005f_x005f_3"/>
      <sheetName val="メイン画面__x005f_x005f_x00153"/>
      <sheetName val="_______x005f_x005f_x005f2"/>
      <sheetName val="メイン画面__x005f_x005f_x005f2"/>
      <sheetName val="_______x005f_x005f_2"/>
      <sheetName val="メイン画面__x005f_x005f_2"/>
      <sheetName val="_______x005f_x005f_x00155"/>
      <sheetName val="CæÊ__x005f_x005f_5"/>
      <sheetName val="ƒƒCƒ“‰æ–Ê__x005f_x005f_5"/>
      <sheetName val="メイン画面__x005f_x005f_x00155"/>
      <sheetName val="_______x005f_x0015_5"/>
      <sheetName val="メイン画面__x005f_x0015_5"/>
      <sheetName val="_______x005f_x005f_x005f4"/>
      <sheetName val="メイン画面__x005f_x005f_x005f4"/>
      <sheetName val="_______x005f_x005f_4"/>
      <sheetName val="メイン画面__x005f_x005f_4"/>
      <sheetName val="_______x005f_x005f_x00154"/>
      <sheetName val="CæÊ__x005f_x005f_4"/>
      <sheetName val="ƒƒCƒ“‰æ–Ê__x005f_x005f_4"/>
      <sheetName val="メイン画面__x005f_x005f_x00154"/>
      <sheetName val="_______x005f_x005f_x005f3"/>
      <sheetName val="メイン画面__x005f_x005f_x005f3"/>
      <sheetName val="_______x005f_x005f_3"/>
      <sheetName val="メイン画面__x005f_x005f_3"/>
      <sheetName val="Grafik new"/>
      <sheetName val="major"/>
      <sheetName val="YOSKA"/>
      <sheetName val="MAJ"/>
      <sheetName val="ADW"/>
      <sheetName val="PLANT1"/>
      <sheetName val="AHI"/>
      <sheetName val="Asalta"/>
      <sheetName val="DPM"/>
      <sheetName val="IPM"/>
      <sheetName val="METINDO"/>
      <sheetName val="NAMICOH"/>
      <sheetName val="PAMINDO"/>
      <sheetName val="SGS"/>
      <sheetName val="STEP"/>
      <sheetName val="処理機能記述"/>
      <sheetName val="GRAPH_EH_hanmade_8_maret23"/>
      <sheetName val="Part_order___rev_122"/>
      <sheetName val="First_order___additional_orde22"/>
      <sheetName val="Ｘ５８５－１Ｓ_(2)21"/>
      <sheetName val="Sheet1_(2)21"/>
      <sheetName val="Issued_1_PP_welding21"/>
      <sheetName val="____22"/>
      <sheetName val="06-11-07_selasa22"/>
      <sheetName val="?????__x005f_x0015__Op21"/>
      <sheetName val="CæÊ__x005f_x0015__Op21"/>
      <sheetName val="ƒƒCƒ“‰æ–Ê__x005f_x0015__Op21"/>
      <sheetName val="メイン画面__x005f_x0015__Op21"/>
      <sheetName val="110614_High_CIM21"/>
      <sheetName val="114W2次設変部品確認（組立）_(3)21"/>
      <sheetName val="_______x005f_x0015__Op21"/>
      <sheetName val="STATUS_FOLLOWUP16"/>
      <sheetName val="Labul_0016"/>
      <sheetName val="absen_juli13"/>
      <sheetName val="Supp_List13"/>
      <sheetName val="?????__x005f_x005f_x005f_x0015__Op13"/>
      <sheetName val="CæÊ__x005f_x005f_x005f_x0015__Op16"/>
      <sheetName val="ƒƒCƒ“‰æ–Ê__x005f_x005f_x005f_x0015__Op16"/>
      <sheetName val="メイン画面__x005f_x005f_x005f_x0015__Op16"/>
      <sheetName val="_______x005f_x005f_x005f_x0015__Op16"/>
      <sheetName val="Deffered_Charges_13"/>
      <sheetName val="Pulldown_LIST13"/>
      <sheetName val="Man_power10"/>
      <sheetName val="NON_PROD_TARGET11"/>
      <sheetName val="まとめ_(2)11"/>
      <sheetName val="_______x005f_x005f_x005f_x005f_x005f_x005f_x00156"/>
      <sheetName val="CæÊ__x005f_x005f_x005f_x005f_x005f_x005f_6"/>
      <sheetName val="ƒƒCƒ“‰æ–Ê__x005f_x005f_x005f_x005f_x005f_x005f_6"/>
      <sheetName val="メイン画面__x005f_x005f_x005f_x005f_x005f_x005f_x00156"/>
      <sheetName val="_______x005f_x005f_x005f_x0015_6"/>
      <sheetName val="CæÊ__x005f_x005f_x6"/>
      <sheetName val="ƒƒCƒ“‰æ–Ê__x005f_x005f_x6"/>
      <sheetName val="メイン画面__x005f_x005f_x005f_x0015_6"/>
      <sheetName val="_______x005f_x005f_x005f_x005f_x005f_x005f_x005f5"/>
      <sheetName val="メイン画面__x005f_x005f_x005f_x005f_x005f_x005f_x005f5"/>
      <sheetName val="CæÊ__x005f_x005f_x005f_x005f_x5"/>
      <sheetName val="ƒƒCƒ“‰æ–Ê__x005f_x005f_x005f_x005f_x5"/>
      <sheetName val="_______x005f_x005f_x005f_x005f_5"/>
      <sheetName val="メイン画面__x005f_x005f_x005f_x005f_5"/>
      <sheetName val="_______x005f_x0015_6"/>
      <sheetName val="CæÊ__x5"/>
      <sheetName val="ƒƒCƒ“‰æ–Ê__x5"/>
      <sheetName val="メイン画面__x005f_x0015_6"/>
      <sheetName val="EGCOST_FOR_S-91_SERIES5"/>
      <sheetName val="Data_QE4"/>
      <sheetName val="0626(仕様変更)_(ACC無)4"/>
      <sheetName val="316%3f(991027)_xls2"/>
      <sheetName val="Part_No_2"/>
      <sheetName val="Sales_Value_(2)"/>
      <sheetName val="_______x005f_x005f_5"/>
      <sheetName val="メイン画面__x005f_x005f_5"/>
      <sheetName val="GRAPH_EH_hanmade_8_maret24"/>
      <sheetName val="Part_order___rev_123"/>
      <sheetName val="First_order___additional_orde23"/>
      <sheetName val="Ｘ５８５－１Ｓ_(2)22"/>
      <sheetName val="Sheet1_(2)22"/>
      <sheetName val="Issued_1_PP_welding22"/>
      <sheetName val="____23"/>
      <sheetName val="06-11-07_selasa23"/>
      <sheetName val="?????__x005f_x0015__Op22"/>
      <sheetName val="CæÊ__x005f_x0015__Op22"/>
      <sheetName val="ƒƒCƒ“‰æ–Ê__x005f_x0015__Op22"/>
      <sheetName val="メイン画面__x005f_x0015__Op22"/>
      <sheetName val="110614_High_CIM22"/>
      <sheetName val="114W2次設変部品確認（組立）_(3)22"/>
      <sheetName val="_______x005f_x0015__Op22"/>
      <sheetName val="STATUS_FOLLOWUP17"/>
      <sheetName val="Labul_0017"/>
      <sheetName val="absen_juli14"/>
      <sheetName val="Supp_List14"/>
      <sheetName val="?????__x005f_x005f_x005f_x0015__Op14"/>
      <sheetName val="CæÊ__x005f_x005f_x005f_x0015__Op17"/>
      <sheetName val="ƒƒCƒ“‰æ–Ê__x005f_x005f_x005f_x0015__Op17"/>
      <sheetName val="メイン画面__x005f_x005f_x005f_x0015__Op17"/>
      <sheetName val="_______x005f_x005f_x005f_x0015__Op17"/>
      <sheetName val="Deffered_Charges_14"/>
      <sheetName val="Pulldown_LIST14"/>
      <sheetName val="Man_power11"/>
      <sheetName val="_______x005f_x005f_x005f_x005f_x005f_x005f_x00157"/>
      <sheetName val="CæÊ__x005f_x005f_x005f_x005f_x005f_x005f_7"/>
      <sheetName val="ƒƒCƒ“‰æ–Ê__x005f_x005f_x005f_x005f_x005f_x005f_7"/>
      <sheetName val="メイン画面__x005f_x005f_x005f_x005f_x005f_x005f_x00157"/>
      <sheetName val="_______x005f_x005f_x005f_x0015_7"/>
      <sheetName val="CæÊ__x005f_x005f_x7"/>
      <sheetName val="ƒƒCƒ“‰æ–Ê__x005f_x005f_x7"/>
      <sheetName val="メイン画面__x005f_x005f_x005f_x0015_7"/>
      <sheetName val="_______x005f_x005f_x005f_x005f_x005f_x005f_x005f6"/>
      <sheetName val="メイン画面__x005f_x005f_x005f_x005f_x005f_x005f_x005f6"/>
      <sheetName val="CæÊ__x005f_x005f_x005f_x005f_x6"/>
      <sheetName val="ƒƒCƒ“‰æ–Ê__x005f_x005f_x005f_x005f_x6"/>
      <sheetName val="_______x005f_x005f_x005f_x005f_6"/>
      <sheetName val="メイン画面__x005f_x005f_x005f_x005f_6"/>
      <sheetName val="_______x005f_x0015_7"/>
      <sheetName val="CæÊ__x6"/>
      <sheetName val="ƒƒCƒ“‰æ–Ê__x6"/>
      <sheetName val="メイン画面__x005f_x0015_7"/>
      <sheetName val="NON_PROD_TARGET12"/>
      <sheetName val="まとめ_(2)12"/>
      <sheetName val="EGCOST_FOR_S-91_SERIES6"/>
      <sheetName val="0626(仕様変更)_(ACC無)5"/>
      <sheetName val="Data_QE5"/>
      <sheetName val="316%3f(991027)_xls3"/>
      <sheetName val="Part_No_3"/>
      <sheetName val="Sales_Value_(2)1"/>
      <sheetName val="_______x005f_x005f_6"/>
      <sheetName val="メイン画面__x005f_x005f_6"/>
      <sheetName val="GRAPH_EH_hanmade_8_maret25"/>
      <sheetName val="Part_order___rev_124"/>
      <sheetName val="First_order___additional_orde24"/>
      <sheetName val="Ｘ５８５－１Ｓ_(2)23"/>
      <sheetName val="Sheet1_(2)23"/>
      <sheetName val="Issued_1_PP_welding23"/>
      <sheetName val="____24"/>
      <sheetName val="06-11-07_selasa24"/>
      <sheetName val="?????__x005f_x0015__Op23"/>
      <sheetName val="CæÊ__x005f_x0015__Op23"/>
      <sheetName val="ƒƒCƒ“‰æ–Ê__x005f_x0015__Op23"/>
      <sheetName val="メイン画面__x005f_x0015__Op23"/>
      <sheetName val="110614_High_CIM23"/>
      <sheetName val="114W2次設変部品確認（組立）_(3)23"/>
      <sheetName val="_______x005f_x0015__Op23"/>
      <sheetName val="STATUS_FOLLOWUP18"/>
      <sheetName val="Labul_0018"/>
      <sheetName val="absen_juli15"/>
      <sheetName val="Supp_List15"/>
      <sheetName val="?????__x005f_x005f_x005f_x0015__Op15"/>
      <sheetName val="CæÊ__x005f_x005f_x005f_x0015__Op18"/>
      <sheetName val="ƒƒCƒ“‰æ–Ê__x005f_x005f_x005f_x0015__Op18"/>
      <sheetName val="メイン画面__x005f_x005f_x005f_x0015__Op18"/>
      <sheetName val="_______x005f_x005f_x005f_x0015__Op18"/>
      <sheetName val="Deffered_Charges_15"/>
      <sheetName val="Pulldown_LIST15"/>
      <sheetName val="Man_power12"/>
      <sheetName val="_______x005f_x005f_x005f_x005f_x005f_x005f_x00158"/>
      <sheetName val="CæÊ__x005f_x005f_x005f_x005f_x005f_x005f_8"/>
      <sheetName val="ƒƒCƒ“‰æ–Ê__x005f_x005f_x005f_x005f_x005f_x005f_8"/>
      <sheetName val="メイン画面__x005f_x005f_x005f_x005f_x005f_x005f_x00158"/>
      <sheetName val="_______x005f_x005f_x005f_x0015_8"/>
      <sheetName val="CæÊ__x005f_x005f_x8"/>
      <sheetName val="ƒƒCƒ“‰æ–Ê__x005f_x005f_x8"/>
      <sheetName val="メイン画面__x005f_x005f_x005f_x0015_8"/>
      <sheetName val="_______x005f_x005f_x005f_x005f_x005f_x005f_x005f7"/>
      <sheetName val="メイン画面__x005f_x005f_x005f_x005f_x005f_x005f_x005f7"/>
      <sheetName val="CæÊ__x005f_x005f_x005f_x005f_x7"/>
      <sheetName val="ƒƒCƒ“‰æ–Ê__x005f_x005f_x005f_x005f_x7"/>
      <sheetName val="_______x005f_x005f_x005f_x005f_7"/>
      <sheetName val="メイン画面__x005f_x005f_x005f_x005f_7"/>
      <sheetName val="_______x005f_x0015_8"/>
      <sheetName val="CæÊ__x7"/>
      <sheetName val="ƒƒCƒ“‰æ–Ê__x7"/>
      <sheetName val="メイン画面__x005f_x0015_8"/>
      <sheetName val="NON_PROD_TARGET13"/>
      <sheetName val="まとめ_(2)13"/>
      <sheetName val="EGCOST_FOR_S-91_SERIES7"/>
      <sheetName val="0626(仕様変更)_(ACC無)6"/>
      <sheetName val="Data_QE6"/>
      <sheetName val="316%3f(991027)_xls4"/>
      <sheetName val="Part_No_4"/>
      <sheetName val="Sales_Value_(2)2"/>
      <sheetName val="_______x005f_x005f_7"/>
      <sheetName val="メイン画面__x005f_x005f_7"/>
      <sheetName val="GRAPH_EH_hanmade_8_maret26"/>
      <sheetName val="Part_order___rev_125"/>
      <sheetName val="First_order___additional_orde25"/>
      <sheetName val="Ｘ５８５－１Ｓ_(2)24"/>
      <sheetName val="Sheet1_(2)24"/>
      <sheetName val="Issued_1_PP_welding24"/>
      <sheetName val="____25"/>
      <sheetName val="06-11-07_selasa25"/>
      <sheetName val="?????__x005f_x0015__Op24"/>
      <sheetName val="CæÊ__x005f_x0015__Op24"/>
      <sheetName val="ƒƒCƒ“‰æ–Ê__x005f_x0015__Op24"/>
      <sheetName val="メイン画面__x005f_x0015__Op24"/>
      <sheetName val="110614_High_CIM24"/>
      <sheetName val="114W2次設変部品確認（組立）_(3)24"/>
      <sheetName val="_______x005f_x0015__Op24"/>
      <sheetName val="STATUS_FOLLOWUP19"/>
      <sheetName val="Labul_0019"/>
      <sheetName val="absen_juli16"/>
      <sheetName val="Supp_List16"/>
      <sheetName val="?????__x005f_x005f_x005f_x0015__Op16"/>
      <sheetName val="CæÊ__x005f_x005f_x005f_x0015__Op19"/>
      <sheetName val="ƒƒCƒ“‰æ–Ê__x005f_x005f_x005f_x0015__Op19"/>
      <sheetName val="メイン画面__x005f_x005f_x005f_x0015__Op19"/>
      <sheetName val="_______x005f_x005f_x005f_x0015__Op19"/>
      <sheetName val="Deffered_Charges_16"/>
      <sheetName val="Pulldown_LIST16"/>
      <sheetName val="Man_power13"/>
      <sheetName val="_______x005f_x005f_x005f_x005f_x005f_x005f_x00159"/>
      <sheetName val="CæÊ__x005f_x005f_x005f_x005f_x005f_x005f_9"/>
      <sheetName val="ƒƒCƒ“‰æ–Ê__x005f_x005f_x005f_x005f_x005f_x005f_9"/>
      <sheetName val="メイン画面__x005f_x005f_x005f_x005f_x005f_x005f_x00159"/>
      <sheetName val="_______x005f_x005f_x005f_x0015_9"/>
      <sheetName val="CæÊ__x005f_x005f_x9"/>
      <sheetName val="ƒƒCƒ“‰æ–Ê__x005f_x005f_x9"/>
      <sheetName val="メイン画面__x005f_x005f_x005f_x0015_9"/>
      <sheetName val="_______x005f_x005f_x005f_x005f_x005f_x005f_x005f8"/>
      <sheetName val="メイン画面__x005f_x005f_x005f_x005f_x005f_x005f_x005f8"/>
      <sheetName val="CæÊ__x005f_x005f_x005f_x005f_x8"/>
      <sheetName val="ƒƒCƒ“‰æ–Ê__x005f_x005f_x005f_x005f_x8"/>
      <sheetName val="_______x005f_x005f_x005f_x005f_8"/>
      <sheetName val="メイン画面__x005f_x005f_x005f_x005f_8"/>
      <sheetName val="_______x005f_x0015_9"/>
      <sheetName val="CæÊ__x8"/>
      <sheetName val="ƒƒCƒ“‰æ–Ê__x8"/>
      <sheetName val="メイン画面__x005f_x0015_9"/>
      <sheetName val="NON_PROD_TARGET14"/>
      <sheetName val="まとめ_(2)14"/>
      <sheetName val="EGCOST_FOR_S-91_SERIES8"/>
      <sheetName val="0626(仕様変更)_(ACC無)7"/>
      <sheetName val="Data_QE7"/>
      <sheetName val="316%3f(991027)_xls5"/>
      <sheetName val="Part_No_5"/>
      <sheetName val="Sales_Value_(2)3"/>
      <sheetName val="_______x005f_x005f_8"/>
      <sheetName val="メイン画面__x005f_x005f_8"/>
      <sheetName val="GRAPH_EH_hanmade_8_maret27"/>
      <sheetName val="Part_order___rev_126"/>
      <sheetName val="First_order___additional_orde26"/>
      <sheetName val="Ｘ５８５－１Ｓ_(2)25"/>
      <sheetName val="____26"/>
      <sheetName val="Sheet1_(2)25"/>
      <sheetName val="Issued_1_PP_welding25"/>
      <sheetName val="06-11-07_selasa26"/>
      <sheetName val="?????__x005f_x0015__Op25"/>
      <sheetName val="CæÊ__x005f_x0015__Op25"/>
      <sheetName val="ƒƒCƒ“‰æ–Ê__x005f_x0015__Op25"/>
      <sheetName val="メイン画面__x005f_x0015__Op25"/>
      <sheetName val="110614_High_CIM25"/>
      <sheetName val="114W2次設変部品確認（組立）_(3)25"/>
      <sheetName val="_______x005f_x0015__Op25"/>
      <sheetName val="STATUS_FOLLOWUP20"/>
      <sheetName val="Labul_0020"/>
      <sheetName val="?????__x005f_x005f_x005f_x0015__Op17"/>
      <sheetName val="CæÊ__x005f_x005f_x005f_x0015__Op20"/>
      <sheetName val="ƒƒCƒ“‰æ–Ê__x005f_x005f_x005f_x0015__Op20"/>
      <sheetName val="メイン画面__x005f_x005f_x005f_x0015__Op20"/>
      <sheetName val="_______x005f_x005f_x005f_x0015__Op20"/>
      <sheetName val="absen_juli17"/>
      <sheetName val="Supp_List17"/>
      <sheetName val="Deffered_Charges_17"/>
      <sheetName val="Pulldown_LIST17"/>
      <sheetName val="Man_power14"/>
      <sheetName val="_______x005f_x005f_x005f_x005f_x005f_x005f_x00110"/>
      <sheetName val="CæÊ__x005f_x005f_x005f_x005f_x005f10"/>
      <sheetName val="ƒƒCƒ“‰æ–Ê__x005f_x005f_x005f_x005f_x005f10"/>
      <sheetName val="メイン画面__x005f_x005f_x005f_x005f_x005f_x005f_x00110"/>
      <sheetName val="_______x005f_x005f_x005f_x0015_10"/>
      <sheetName val="CæÊ__x005f_x005f_x10"/>
      <sheetName val="ƒƒCƒ“‰æ–Ê__x005f_x005f_x10"/>
      <sheetName val="メイン画面__x005f_x005f_x005f_x0015_10"/>
      <sheetName val="_______x005f_x005f_x005f_x005f_x005f_x005f_x005f9"/>
      <sheetName val="メイン画面__x005f_x005f_x005f_x005f_x005f_x005f_x005f9"/>
      <sheetName val="CæÊ__x005f_x005f_x005f_x005f_x9"/>
      <sheetName val="ƒƒCƒ“‰æ–Ê__x005f_x005f_x005f_x005f_x9"/>
      <sheetName val="_______x005f_x005f_x005f_x005f_9"/>
      <sheetName val="メイン画面__x005f_x005f_x005f_x005f_9"/>
      <sheetName val="_______x005f_x0015_10"/>
      <sheetName val="CæÊ__x9"/>
      <sheetName val="ƒƒCƒ“‰æ–Ê__x9"/>
      <sheetName val="メイン画面__x005f_x0015_10"/>
      <sheetName val="NON_PROD_TARGET15"/>
      <sheetName val="まとめ_(2)15"/>
      <sheetName val="EGCOST_FOR_S-91_SERIES9"/>
      <sheetName val="Data_QE8"/>
      <sheetName val="0626(仕様変更)_(ACC無)8"/>
      <sheetName val="316%3f(991027)_xls6"/>
      <sheetName val="Part_No_6"/>
      <sheetName val="Sales_Value_(2)4"/>
      <sheetName val="_______x005f_x005f_9"/>
      <sheetName val="メイン画面__x005f_x005f_9"/>
      <sheetName val="GRAPH_EH_hanmade_8_maret28"/>
      <sheetName val="Part_order___rev_127"/>
      <sheetName val="First_order___additional_orde27"/>
      <sheetName val="Ｘ５８５－１Ｓ_(2)26"/>
      <sheetName val="CæÊ__Op8"/>
      <sheetName val="ƒƒCƒ“‰æ–Ê__Op8"/>
      <sheetName val="メイン画面__Op8"/>
      <sheetName val="Sheet1_(2)26"/>
      <sheetName val="_______Op8"/>
      <sheetName val="Issued_1_PP_welding26"/>
      <sheetName val="____27"/>
      <sheetName val="06-11-07_selasa27"/>
      <sheetName val="?????__x005f_x0015__Op26"/>
      <sheetName val="CæÊ__x005f_x0015__Op26"/>
      <sheetName val="ƒƒCƒ“‰æ–Ê__x005f_x0015__Op26"/>
      <sheetName val="メイン画面__x005f_x0015__Op26"/>
      <sheetName val="110614_High_CIM26"/>
      <sheetName val="114W2次設変部品確認（組立）_(3)26"/>
      <sheetName val="_______x005f_x0015__Op26"/>
      <sheetName val="STATUS_FOLLOWUP21"/>
      <sheetName val="Labul_0021"/>
      <sheetName val="absen_juli18"/>
      <sheetName val="Supp_List18"/>
      <sheetName val="?????__x005f_x005f_x005f_x0015__Op18"/>
      <sheetName val="CæÊ__x005f_x005f_x005f_x0015__Op21"/>
      <sheetName val="ƒƒCƒ“‰æ–Ê__x005f_x005f_x005f_x0015__Op21"/>
      <sheetName val="メイン画面__x005f_x005f_x005f_x0015__Op21"/>
      <sheetName val="_______x005f_x005f_x005f_x0015__Op21"/>
      <sheetName val="Deffered_Charges_18"/>
      <sheetName val="Pulldown_LIST18"/>
      <sheetName val="Man_power15"/>
      <sheetName val="_______x005f_x005f_x005f_x005f_x005f_x005f_x00111"/>
      <sheetName val="CæÊ__x005f_x005f_x005f_x005f_x005f11"/>
      <sheetName val="ƒƒCƒ“‰æ–Ê__x005f_x005f_x005f_x005f_x005f11"/>
      <sheetName val="メイン画面__x005f_x005f_x005f_x005f_x005f_x005f_x00111"/>
      <sheetName val="_______x005f_x005f_x005f_x0015_11"/>
      <sheetName val="CæÊ__x005f_x005f_x11"/>
      <sheetName val="ƒƒCƒ“‰æ–Ê__x005f_x005f_x11"/>
      <sheetName val="メイン画面__x005f_x005f_x005f_x0015_11"/>
      <sheetName val="_______x005f_x005f_x005f_x005f_x005f_x005f_x00510"/>
      <sheetName val="メイン画面__x005f_x005f_x005f_x005f_x005f_x005f_x00510"/>
      <sheetName val="CæÊ__x005f_x005f_x005f_x005f_x10"/>
      <sheetName val="ƒƒCƒ“‰æ–Ê__x005f_x005f_x005f_x005f_x10"/>
      <sheetName val="_______x005f_x005f_x005f_x005f_10"/>
      <sheetName val="メイン画面__x005f_x005f_x005f_x005f_10"/>
      <sheetName val="_______x005f_x0015_11"/>
      <sheetName val="CæÊ__x10"/>
      <sheetName val="ƒƒCƒ“‰æ–Ê__x10"/>
      <sheetName val="メイン画面__x005f_x0015_11"/>
      <sheetName val="NON_PROD_TARGET16"/>
      <sheetName val="まとめ_(2)16"/>
      <sheetName val="EGCOST_FOR_S-91_SERIES10"/>
      <sheetName val="Data_QE9"/>
      <sheetName val="0626(仕様変更)_(ACC無)9"/>
      <sheetName val="316%3f(991027)_xls7"/>
      <sheetName val="Part_No_7"/>
      <sheetName val="Sales_Value_(2)5"/>
      <sheetName val="_______x005f_x005f_10"/>
      <sheetName val="メイン画面__x005f_x005f_10"/>
      <sheetName val="ocean_voyage"/>
      <sheetName val="_______x0015__Op8"/>
      <sheetName val="CæÊ__x0015__Op8"/>
      <sheetName val="ƒƒCƒ“‰æ–Ê__x0015__Op8"/>
      <sheetName val="メイン画面__x0015__Op8"/>
      <sheetName val="_______x0015__Op9"/>
      <sheetName val="CæÊ__x0015__Op9"/>
      <sheetName val="ƒƒCƒ“‰æ–Ê__x0015__Op9"/>
      <sheetName val="メイン画面__x0015__Op9"/>
      <sheetName val="Schedule PM"/>
      <sheetName val="GRAPH_EH_hanmade_8_maret29"/>
      <sheetName val="Part_order___rev_128"/>
      <sheetName val="First_order___additional_orde28"/>
      <sheetName val="Ｘ５８５－１Ｓ_(2)27"/>
      <sheetName val="Sheet1_(2)27"/>
      <sheetName val="Issued_1_PP_welding27"/>
      <sheetName val="____28"/>
      <sheetName val="06-11-07_selasa28"/>
      <sheetName val="?????__x005f_x0015__Op27"/>
      <sheetName val="CæÊ__x005f_x0015__Op27"/>
      <sheetName val="ƒƒCƒ“‰æ–Ê__x005f_x0015__Op27"/>
      <sheetName val="メイン画面__x005f_x0015__Op27"/>
      <sheetName val="110614_High_CIM27"/>
      <sheetName val="114W2次設変部品確認（組立）_(3)27"/>
      <sheetName val="_______x005f_x0015__Op27"/>
      <sheetName val="STATUS_FOLLOWUP22"/>
      <sheetName val="Labul_0022"/>
      <sheetName val="absen_juli19"/>
      <sheetName val="Supp_List19"/>
      <sheetName val="?????__x005f_x005f_x005f_x0015__Op19"/>
      <sheetName val="CæÊ__x005f_x005f_x005f_x0015__Op22"/>
      <sheetName val="ƒƒCƒ“‰æ–Ê__x005f_x005f_x005f_x0015__Op22"/>
      <sheetName val="メイン画面__x005f_x005f_x005f_x0015__Op22"/>
      <sheetName val="_______x005f_x005f_x005f_x0015__Op22"/>
      <sheetName val="Deffered_Charges_19"/>
      <sheetName val="Pulldown_LIST19"/>
      <sheetName val="Man_power16"/>
      <sheetName val="_______x005f_x005f_x005f_x005f_x005f_x005f_x00112"/>
      <sheetName val="CæÊ__x005f_x005f_x005f_x005f_x005f12"/>
      <sheetName val="ƒƒCƒ“‰æ–Ê__x005f_x005f_x005f_x005f_x005f12"/>
      <sheetName val="メイン画面__x005f_x005f_x005f_x005f_x005f_x005f_x00112"/>
      <sheetName val="_______x005f_x005f_x005f_x0015_12"/>
      <sheetName val="CæÊ__x005f_x005f_x12"/>
      <sheetName val="ƒƒCƒ“‰æ–Ê__x005f_x005f_x12"/>
      <sheetName val="メイン画面__x005f_x005f_x005f_x0015_12"/>
      <sheetName val="_______x005f_x005f_x005f_x005f_x005f_x005f_x00511"/>
      <sheetName val="メイン画面__x005f_x005f_x005f_x005f_x005f_x005f_x00511"/>
      <sheetName val="CæÊ__x005f_x005f_x005f_x005f_x11"/>
      <sheetName val="ƒƒCƒ“‰æ–Ê__x005f_x005f_x005f_x005f_x11"/>
      <sheetName val="_______x005f_x005f_x005f_x005f_11"/>
      <sheetName val="メイン画面__x005f_x005f_x005f_x005f_11"/>
      <sheetName val="_______x005f_x0015_12"/>
      <sheetName val="CæÊ__x11"/>
      <sheetName val="ƒƒCƒ“‰æ–Ê__x11"/>
      <sheetName val="メイン画面__x005f_x0015_12"/>
      <sheetName val="NON_PROD_TARGET17"/>
      <sheetName val="まとめ_(2)17"/>
      <sheetName val="EGCOST_FOR_S-91_SERIES11"/>
      <sheetName val="Data_QE10"/>
      <sheetName val="0626(仕様変更)_(ACC無)10"/>
      <sheetName val="316%3f(991027)_xls8"/>
      <sheetName val="Part_No_8"/>
      <sheetName val="Sales_Value_(2)6"/>
      <sheetName val="_______x005f_x005f_11"/>
      <sheetName val="メイン画面__x005f_x005f_11"/>
      <sheetName val="ALL"/>
      <sheetName val="CSM with CKD"/>
      <sheetName val="非表示データ"/>
      <sheetName val="ﾌﾟﾚｽ品番順 "/>
      <sheetName val="FF-1"/>
      <sheetName val="CKD･生産用（ACCESS渡し前）"/>
      <sheetName val="①国内WM"/>
      <sheetName val="プルダウンリスト"/>
      <sheetName val="栃木工場"/>
      <sheetName val="入力規則リスト他"/>
      <sheetName val="クエリ10"/>
      <sheetName val="NCastalonð"/>
      <sheetName val="NCastalon`"/>
      <sheetName val="NCastalon_x0000_"/>
      <sheetName val="NCastalon"/>
      <sheetName val="限界利益表(半期別)"/>
      <sheetName val="GRAPH_EH_hanmade_8_maret30"/>
      <sheetName val="Part_order___rev_129"/>
      <sheetName val="First_order___additional_orde29"/>
      <sheetName val="Ｘ５８５－１Ｓ_(2)28"/>
      <sheetName val="CæÊ__Op10"/>
      <sheetName val="ƒƒCƒ“‰æ–Ê__Op10"/>
      <sheetName val="メイン画面__Op10"/>
      <sheetName val="Sheet1_(2)28"/>
      <sheetName val="_______Op10"/>
      <sheetName val="Issued_1_PP_welding28"/>
      <sheetName val="____29"/>
      <sheetName val="06-11-07_selasa29"/>
      <sheetName val="?????__x005f_x0015__Op28"/>
      <sheetName val="CæÊ__x005f_x0015__Op28"/>
      <sheetName val="ƒƒCƒ“‰æ–Ê__x005f_x0015__Op28"/>
      <sheetName val="メイン画面__x005f_x0015__Op28"/>
      <sheetName val="110614_High_CIM28"/>
      <sheetName val="114W2次設変部品確認（組立）_(3)28"/>
      <sheetName val="_______x005f_x0015__Op28"/>
      <sheetName val="STATUS_FOLLOWUP23"/>
      <sheetName val="Labul_0023"/>
      <sheetName val="absen_juli20"/>
      <sheetName val="Supp_List20"/>
      <sheetName val="?????__x005f_x005f_x005f_x0015__Op20"/>
      <sheetName val="CæÊ__x005f_x005f_x005f_x0015__Op23"/>
      <sheetName val="ƒƒCƒ“‰æ–Ê__x005f_x005f_x005f_x0015__Op23"/>
      <sheetName val="メイン画面__x005f_x005f_x005f_x0015__Op23"/>
      <sheetName val="_______x005f_x005f_x005f_x0015__Op23"/>
      <sheetName val="Deffered_Charges_20"/>
      <sheetName val="Pulldown_LIST20"/>
      <sheetName val="Man_power17"/>
      <sheetName val="_______x005f_x005f_x005f_x005f_x005f_x005f_x00113"/>
      <sheetName val="CæÊ__x005f_x005f_x005f_x005f_x005f13"/>
      <sheetName val="ƒƒCƒ“‰æ–Ê__x005f_x005f_x005f_x005f_x005f13"/>
      <sheetName val="メイン画面__x005f_x005f_x005f_x005f_x005f_x005f_x00113"/>
      <sheetName val="_______x005f_x005f_x005f_x0015_13"/>
      <sheetName val="CæÊ__x005f_x005f_x13"/>
      <sheetName val="ƒƒCƒ“‰æ–Ê__x005f_x005f_x13"/>
      <sheetName val="メイン画面__x005f_x005f_x005f_x0015_13"/>
      <sheetName val="_______x005f_x005f_x005f_x005f_x005f_x005f_x00512"/>
      <sheetName val="メイン画面__x005f_x005f_x005f_x005f_x005f_x005f_x00512"/>
      <sheetName val="CæÊ__x005f_x005f_x005f_x005f_x12"/>
      <sheetName val="ƒƒCƒ“‰æ–Ê__x005f_x005f_x005f_x005f_x12"/>
      <sheetName val="_______x005f_x005f_x005f_x005f_12"/>
      <sheetName val="メイン画面__x005f_x005f_x005f_x005f_12"/>
      <sheetName val="_______x005f_x0015_13"/>
      <sheetName val="CæÊ__x12"/>
      <sheetName val="ƒƒCƒ“‰æ–Ê__x12"/>
      <sheetName val="メイン画面__x005f_x0015_13"/>
      <sheetName val="NON_PROD_TARGET18"/>
      <sheetName val="まとめ_(2)18"/>
      <sheetName val="EGCOST_FOR_S-91_SERIES12"/>
      <sheetName val="0626(仕様変更)_(ACC無)11"/>
      <sheetName val="Data_QE11"/>
      <sheetName val="316%3f(991027)_xls9"/>
      <sheetName val="Part_No_9"/>
      <sheetName val="Sales_Value_(2)7"/>
      <sheetName val="_______x005f_x005f_12"/>
      <sheetName val="メイン画面__x005f_x005f_12"/>
      <sheetName val="ocean_voyage1"/>
      <sheetName val="Grafik_new"/>
      <sheetName val="_______Op9"/>
      <sheetName val="CæÊ__Op9"/>
      <sheetName val="ƒƒCƒ“‰æ–Ê__Op9"/>
      <sheetName val="メイン画面__Op9"/>
      <sheetName val="Schedule_PM"/>
      <sheetName val="CSM_with_CKD"/>
      <sheetName val="ﾌﾟﾚｽ品番順_"/>
      <sheetName val="T-VAN-DM"/>
      <sheetName val="1 LeadSchedule"/>
      <sheetName val="M-2 Discounted"/>
      <sheetName val="slide volume"/>
      <sheetName val="計画"/>
      <sheetName val="Bal Sheet"/>
      <sheetName val="CæÊ__x005f_x005f_x005f_x0015__x0003_Op8"/>
      <sheetName val="date"/>
      <sheetName val="配当区分"/>
      <sheetName val="F-1 F-2"/>
      <sheetName val="00年９퀀"/>
      <sheetName val="NCastalon_x0005_"/>
      <sheetName val="固定リスト"/>
      <sheetName val="車種リスト"/>
      <sheetName val="製品リスト"/>
      <sheetName val="Checksheetpacking check_PRE PP"/>
      <sheetName val="GRAPH_EH_hanmade_8_maret32"/>
      <sheetName val="Part_order___rev_131"/>
      <sheetName val="First_order___additional_orde31"/>
      <sheetName val="Ｘ５８５－１Ｓ_(2)30"/>
      <sheetName val="Sheet1_(2)30"/>
      <sheetName val="____31"/>
      <sheetName val="Issued_1_PP_welding30"/>
      <sheetName val="06-11-07_selasa31"/>
      <sheetName val="?????__x005f_x0015__Op30"/>
      <sheetName val="CæÊ__x005f_x0015__Op30"/>
      <sheetName val="ƒƒCƒ“‰æ–Ê__x005f_x0015__Op30"/>
      <sheetName val="メイン画面__x005f_x0015__Op30"/>
      <sheetName val="110614_High_CIM30"/>
      <sheetName val="114W2次設変部品確認（組立）_(3)30"/>
      <sheetName val="_______x005f_x0015__Op30"/>
      <sheetName val="Labul_0025"/>
      <sheetName val="STATUS_FOLLOWUP25"/>
      <sheetName val="absen_juli22"/>
      <sheetName val="Supp_List22"/>
      <sheetName val="?????__x005f_x005f_x005f_x0015__Op22"/>
      <sheetName val="CæÊ__x005f_x005f_x005f_x0015__Op25"/>
      <sheetName val="ƒƒCƒ“‰æ–Ê__x005f_x005f_x005f_x0015__Op25"/>
      <sheetName val="メイン画面__x005f_x005f_x005f_x0015__Op25"/>
      <sheetName val="_______x005f_x005f_x005f_x0015__Op25"/>
      <sheetName val="Pulldown_LIST22"/>
      <sheetName val="Deffered_Charges_22"/>
      <sheetName val="NON_PROD_TARGET20"/>
      <sheetName val="まとめ_(2)20"/>
      <sheetName val="316%3f(991027)_xls11"/>
      <sheetName val="Man_power19"/>
      <sheetName val="_______x005f_x005f_x005f_x005f_x005f_x005f_x00115"/>
      <sheetName val="CæÊ__x005f_x005f_x005f_x005f_x005f15"/>
      <sheetName val="ƒƒCƒ“‰æ–Ê__x005f_x005f_x005f_x005f_x005f15"/>
      <sheetName val="メイン画面__x005f_x005f_x005f_x005f_x005f_x005f_x00115"/>
      <sheetName val="_______x005f_x005f_x005f_x0015_15"/>
      <sheetName val="CæÊ__x005f_x005f_x15"/>
      <sheetName val="ƒƒCƒ“‰æ–Ê__x005f_x005f_x15"/>
      <sheetName val="メイン画面__x005f_x005f_x005f_x0015_15"/>
      <sheetName val="_______x005f_x005f_x005f_x005f_x005f_x005f_x00514"/>
      <sheetName val="メイン画面__x005f_x005f_x005f_x005f_x005f_x005f_x00514"/>
      <sheetName val="CæÊ__x005f_x005f_x005f_x005f_x14"/>
      <sheetName val="ƒƒCƒ“‰æ–Ê__x005f_x005f_x005f_x005f_x14"/>
      <sheetName val="_______x005f_x005f_x005f_x005f_14"/>
      <sheetName val="メイン画面__x005f_x005f_x005f_x005f_14"/>
      <sheetName val="_______x005f_x0015_15"/>
      <sheetName val="CæÊ__x14"/>
      <sheetName val="ƒƒCƒ“‰æ–Ê__x14"/>
      <sheetName val="メイン画面__x005f_x0015_15"/>
      <sheetName val="EGCOST_FOR_S-91_SERIES14"/>
      <sheetName val="0626(仕様変更)_(ACC無)13"/>
      <sheetName val="Data_QE13"/>
      <sheetName val="Part_No_11"/>
      <sheetName val="Sales_Value_(2)9"/>
      <sheetName val="_______x005f_x005f_14"/>
      <sheetName val="メイン画面__x005f_x005f_14"/>
      <sheetName val="ocean_voyage3"/>
      <sheetName val="Grafik_new2"/>
      <sheetName val="Schedule_PM2"/>
      <sheetName val="GRAPH_EH_hanmade_8_maret31"/>
      <sheetName val="Part_order___rev_130"/>
      <sheetName val="First_order___additional_orde30"/>
      <sheetName val="Ｘ５８５－１Ｓ_(2)29"/>
      <sheetName val="Sheet1_(2)29"/>
      <sheetName val="____30"/>
      <sheetName val="Issued_1_PP_welding29"/>
      <sheetName val="06-11-07_selasa30"/>
      <sheetName val="?????__x005f_x0015__Op29"/>
      <sheetName val="CæÊ__x005f_x0015__Op29"/>
      <sheetName val="ƒƒCƒ“‰æ–Ê__x005f_x0015__Op29"/>
      <sheetName val="メイン画面__x005f_x0015__Op29"/>
      <sheetName val="110614_High_CIM29"/>
      <sheetName val="114W2次設変部品確認（組立）_(3)29"/>
      <sheetName val="_______x005f_x0015__Op29"/>
      <sheetName val="Labul_0024"/>
      <sheetName val="STATUS_FOLLOWUP24"/>
      <sheetName val="absen_juli21"/>
      <sheetName val="Supp_List21"/>
      <sheetName val="?????__x005f_x005f_x005f_x0015__Op21"/>
      <sheetName val="CæÊ__x005f_x005f_x005f_x0015__Op24"/>
      <sheetName val="ƒƒCƒ“‰æ–Ê__x005f_x005f_x005f_x0015__Op24"/>
      <sheetName val="メイン画面__x005f_x005f_x005f_x0015__Op24"/>
      <sheetName val="_______x005f_x005f_x005f_x0015__Op24"/>
      <sheetName val="Pulldown_LIST21"/>
      <sheetName val="Deffered_Charges_21"/>
      <sheetName val="NON_PROD_TARGET19"/>
      <sheetName val="まとめ_(2)19"/>
      <sheetName val="316%3f(991027)_xls10"/>
      <sheetName val="Man_power18"/>
      <sheetName val="_______x005f_x005f_x005f_x005f_x005f_x005f_x00114"/>
      <sheetName val="CæÊ__x005f_x005f_x005f_x005f_x005f14"/>
      <sheetName val="ƒƒCƒ“‰æ–Ê__x005f_x005f_x005f_x005f_x005f14"/>
      <sheetName val="メイン画面__x005f_x005f_x005f_x005f_x005f_x005f_x00114"/>
      <sheetName val="_______x005f_x005f_x005f_x0015_14"/>
      <sheetName val="CæÊ__x005f_x005f_x14"/>
      <sheetName val="ƒƒCƒ“‰æ–Ê__x005f_x005f_x14"/>
      <sheetName val="メイン画面__x005f_x005f_x005f_x0015_14"/>
      <sheetName val="_______x005f_x005f_x005f_x005f_x005f_x005f_x00513"/>
      <sheetName val="メイン画面__x005f_x005f_x005f_x005f_x005f_x005f_x00513"/>
      <sheetName val="CæÊ__x005f_x005f_x005f_x005f_x13"/>
      <sheetName val="ƒƒCƒ“‰æ–Ê__x005f_x005f_x005f_x005f_x13"/>
      <sheetName val="_______x005f_x005f_x005f_x005f_13"/>
      <sheetName val="メイン画面__x005f_x005f_x005f_x005f_13"/>
      <sheetName val="_______x005f_x0015_14"/>
      <sheetName val="CæÊ__x13"/>
      <sheetName val="ƒƒCƒ“‰æ–Ê__x13"/>
      <sheetName val="メイン画面__x005f_x0015_14"/>
      <sheetName val="EGCOST_FOR_S-91_SERIES13"/>
      <sheetName val="0626(仕様変更)_(ACC無)12"/>
      <sheetName val="Data_QE12"/>
      <sheetName val="Part_No_10"/>
      <sheetName val="Sales_Value_(2)8"/>
      <sheetName val="_______x005f_x005f_13"/>
      <sheetName val="メイン画面__x005f_x005f_13"/>
      <sheetName val="ocean_voyage2"/>
      <sheetName val="Grafik_new1"/>
      <sheetName val="Schedule_PM1"/>
      <sheetName val="GRAPH_EH_hanmade_8_maret33"/>
      <sheetName val="Part_order___rev_132"/>
      <sheetName val="First_order___additional_orde32"/>
      <sheetName val="Ｘ５８５－１Ｓ_(2)31"/>
      <sheetName val="Sheet1_(2)31"/>
      <sheetName val="____32"/>
      <sheetName val="Issued_1_PP_welding31"/>
      <sheetName val="06-11-07_selasa32"/>
      <sheetName val="?????__x005f_x0015__Op31"/>
      <sheetName val="CæÊ__x005f_x0015__Op31"/>
      <sheetName val="ƒƒCƒ“‰æ–Ê__x005f_x0015__Op31"/>
      <sheetName val="メイン画面__x005f_x0015__Op31"/>
      <sheetName val="110614_High_CIM31"/>
      <sheetName val="114W2次設変部品確認（組立）_(3)31"/>
      <sheetName val="_______x005f_x0015__Op31"/>
      <sheetName val="Labul_0026"/>
      <sheetName val="STATUS_FOLLOWUP26"/>
      <sheetName val="absen_juli23"/>
      <sheetName val="Supp_List23"/>
      <sheetName val="?????__x005f_x005f_x005f_x0015__Op23"/>
      <sheetName val="CæÊ__x005f_x005f_x005f_x0015__Op26"/>
      <sheetName val="ƒƒCƒ“‰æ–Ê__x005f_x005f_x005f_x0015__Op26"/>
      <sheetName val="メイン画面__x005f_x005f_x005f_x0015__Op26"/>
      <sheetName val="_______x005f_x005f_x005f_x0015__Op26"/>
      <sheetName val="Pulldown_LIST23"/>
      <sheetName val="Deffered_Charges_23"/>
      <sheetName val="NON_PROD_TARGET21"/>
      <sheetName val="まとめ_(2)21"/>
      <sheetName val="316%3f(991027)_xls12"/>
      <sheetName val="Man_power20"/>
      <sheetName val="_______x005f_x005f_x005f_x005f_x005f_x005f_x00116"/>
      <sheetName val="CæÊ__x005f_x005f_x005f_x005f_x005f16"/>
      <sheetName val="ƒƒCƒ“‰æ–Ê__x005f_x005f_x005f_x005f_x005f16"/>
      <sheetName val="メイン画面__x005f_x005f_x005f_x005f_x005f_x005f_x00116"/>
      <sheetName val="_______x005f_x005f_x005f_x0015_16"/>
      <sheetName val="CæÊ__x005f_x005f_x16"/>
      <sheetName val="ƒƒCƒ“‰æ–Ê__x005f_x005f_x16"/>
      <sheetName val="メイン画面__x005f_x005f_x005f_x0015_16"/>
      <sheetName val="_______x005f_x005f_x005f_x005f_x005f_x005f_x00515"/>
      <sheetName val="メイン画面__x005f_x005f_x005f_x005f_x005f_x005f_x00515"/>
      <sheetName val="CæÊ__x005f_x005f_x005f_x005f_x15"/>
      <sheetName val="ƒƒCƒ“‰æ–Ê__x005f_x005f_x005f_x005f_x15"/>
      <sheetName val="_______x005f_x005f_x005f_x005f_15"/>
      <sheetName val="メイン画面__x005f_x005f_x005f_x005f_15"/>
      <sheetName val="_______x005f_x0015_16"/>
      <sheetName val="CæÊ__x15"/>
      <sheetName val="ƒƒCƒ“‰æ–Ê__x15"/>
      <sheetName val="メイン画面__x005f_x0015_16"/>
      <sheetName val="EGCOST_FOR_S-91_SERIES15"/>
      <sheetName val="0626(仕様変更)_(ACC無)14"/>
      <sheetName val="Data_QE14"/>
      <sheetName val="Part_No_12"/>
      <sheetName val="Sales_Value_(2)10"/>
      <sheetName val="_______x005f_x005f_15"/>
      <sheetName val="メイン画面__x005f_x005f_15"/>
      <sheetName val="ocean_voyage4"/>
      <sheetName val="Grafik_new3"/>
      <sheetName val="Schedule_PM3"/>
      <sheetName val="GRAPH_EH_hanmade_8_maret34"/>
      <sheetName val="Part_order___rev_133"/>
      <sheetName val="First_order___additional_orde33"/>
      <sheetName val="Ｘ５８５－１Ｓ_(2)32"/>
      <sheetName val="Sheet1_(2)32"/>
      <sheetName val="Issued_1_PP_welding32"/>
      <sheetName val="____33"/>
      <sheetName val="06-11-07_selasa33"/>
      <sheetName val="?????__x005f_x0015__Op32"/>
      <sheetName val="CæÊ__x005f_x0015__Op32"/>
      <sheetName val="ƒƒCƒ“‰æ–Ê__x005f_x0015__Op32"/>
      <sheetName val="メイン画面__x005f_x0015__Op32"/>
      <sheetName val="110614_High_CIM32"/>
      <sheetName val="114W2次設変部品確認（組立）_(3)32"/>
      <sheetName val="_______x005f_x0015__Op32"/>
      <sheetName val="STATUS_FOLLOWUP27"/>
      <sheetName val="Labul_0027"/>
      <sheetName val="absen_juli24"/>
      <sheetName val="Supp_List24"/>
      <sheetName val="?????__x005f_x005f_x005f_x0015__Op24"/>
      <sheetName val="CæÊ__x005f_x005f_x005f_x0015__Op27"/>
      <sheetName val="ƒƒCƒ“‰æ–Ê__x005f_x005f_x005f_x0015__Op27"/>
      <sheetName val="メイン画面__x005f_x005f_x005f_x0015__Op27"/>
      <sheetName val="_______x005f_x005f_x005f_x0015__Op27"/>
      <sheetName val="Deffered_Charges_24"/>
      <sheetName val="Pulldown_LIST24"/>
      <sheetName val="Man_power21"/>
      <sheetName val="_______x005f_x005f_x005f_x005f_x005f_x005f_x00117"/>
      <sheetName val="CæÊ__x005f_x005f_x005f_x005f_x005f17"/>
      <sheetName val="ƒƒCƒ“‰æ–Ê__x005f_x005f_x005f_x005f_x005f17"/>
      <sheetName val="メイン画面__x005f_x005f_x005f_x005f_x005f_x005f_x00117"/>
      <sheetName val="_______x005f_x005f_x005f_x0015_17"/>
      <sheetName val="CæÊ__x005f_x005f_x17"/>
      <sheetName val="ƒƒCƒ“‰æ–Ê__x005f_x005f_x17"/>
      <sheetName val="メイン画面__x005f_x005f_x005f_x0015_17"/>
      <sheetName val="_______x005f_x005f_x005f_x005f_x005f_x005f_x00516"/>
      <sheetName val="メイン画面__x005f_x005f_x005f_x005f_x005f_x005f_x00516"/>
      <sheetName val="CæÊ__x005f_x005f_x005f_x005f_x16"/>
      <sheetName val="ƒƒCƒ“‰æ–Ê__x005f_x005f_x005f_x005f_x16"/>
      <sheetName val="_______x005f_x005f_x005f_x005f_16"/>
      <sheetName val="メイン画面__x005f_x005f_x005f_x005f_16"/>
      <sheetName val="_______x005f_x0015_17"/>
      <sheetName val="CæÊ__x16"/>
      <sheetName val="ƒƒCƒ“‰æ–Ê__x16"/>
      <sheetName val="メイン画面__x005f_x0015_17"/>
      <sheetName val="NON_PROD_TARGET22"/>
      <sheetName val="まとめ_(2)22"/>
      <sheetName val="EGCOST_FOR_S-91_SERIES16"/>
      <sheetName val="0626(仕様変更)_(ACC無)15"/>
      <sheetName val="Data_QE15"/>
      <sheetName val="316%3f(991027)_xls13"/>
      <sheetName val="Part_No_13"/>
      <sheetName val="Sales_Value_(2)11"/>
      <sheetName val="_______x005f_x005f_16"/>
      <sheetName val="メイン画面__x005f_x005f_16"/>
      <sheetName val="ocean_voyage5"/>
      <sheetName val="Grafik_new4"/>
      <sheetName val="Schedule_PM4"/>
      <sheetName val="CSM_with_CKD1"/>
      <sheetName val="ﾌﾟﾚｽ品番順_1"/>
      <sheetName val="GRAPH_EH_hanmade_8_maret35"/>
      <sheetName val="Part_order___rev_134"/>
      <sheetName val="First_order___additional_orde34"/>
      <sheetName val="Ｘ５８５－１Ｓ_(2)33"/>
      <sheetName val="Sheet1_(2)33"/>
      <sheetName val="____34"/>
      <sheetName val="Issued_1_PP_welding33"/>
      <sheetName val="06-11-07_selasa34"/>
      <sheetName val="?????__x005f_x0015__Op33"/>
      <sheetName val="CæÊ__x005f_x0015__Op33"/>
      <sheetName val="ƒƒCƒ“‰æ–Ê__x005f_x0015__Op33"/>
      <sheetName val="メイン画面__x005f_x0015__Op33"/>
      <sheetName val="110614_High_CIM33"/>
      <sheetName val="114W2次設変部品確認（組立）_(3)33"/>
      <sheetName val="_______x005f_x0015__Op33"/>
      <sheetName val="Labul_0028"/>
      <sheetName val="STATUS_FOLLOWUP28"/>
      <sheetName val="absen_juli25"/>
      <sheetName val="Supp_List25"/>
      <sheetName val="?????__x005f_x005f_x005f_x0015__Op25"/>
      <sheetName val="CæÊ__x005f_x005f_x005f_x0015__Op28"/>
      <sheetName val="ƒƒCƒ“‰æ–Ê__x005f_x005f_x005f_x0015__Op28"/>
      <sheetName val="メイン画面__x005f_x005f_x005f_x0015__Op28"/>
      <sheetName val="_______x005f_x005f_x005f_x0015__Op28"/>
      <sheetName val="Pulldown_LIST25"/>
      <sheetName val="Deffered_Charges_25"/>
      <sheetName val="NON_PROD_TARGET23"/>
      <sheetName val="まとめ_(2)23"/>
      <sheetName val="316%3f(991027)_xls14"/>
      <sheetName val="Man_power22"/>
      <sheetName val="_______x005f_x005f_x005f_x005f_x005f_x005f_x00118"/>
      <sheetName val="CæÊ__x005f_x005f_x005f_x005f_x005f18"/>
      <sheetName val="ƒƒCƒ“‰æ–Ê__x005f_x005f_x005f_x005f_x005f18"/>
      <sheetName val="メイン画面__x005f_x005f_x005f_x005f_x005f_x005f_x00118"/>
      <sheetName val="_______x005f_x005f_x005f_x0015_18"/>
      <sheetName val="CæÊ__x005f_x005f_x18"/>
      <sheetName val="ƒƒCƒ“‰æ–Ê__x005f_x005f_x18"/>
      <sheetName val="メイン画面__x005f_x005f_x005f_x0015_18"/>
      <sheetName val="_______x005f_x005f_x005f_x005f_x005f_x005f_x00517"/>
      <sheetName val="メイン画面__x005f_x005f_x005f_x005f_x005f_x005f_x00517"/>
      <sheetName val="CæÊ__x005f_x005f_x005f_x005f_x17"/>
      <sheetName val="ƒƒCƒ“‰æ–Ê__x005f_x005f_x005f_x005f_x17"/>
      <sheetName val="_______x005f_x005f_x005f_x005f_17"/>
      <sheetName val="メイン画面__x005f_x005f_x005f_x005f_17"/>
      <sheetName val="_______x005f_x0015_18"/>
      <sheetName val="CæÊ__x17"/>
      <sheetName val="ƒƒCƒ“‰æ–Ê__x17"/>
      <sheetName val="メイン画面__x005f_x0015_18"/>
      <sheetName val="EGCOST_FOR_S-91_SERIES17"/>
      <sheetName val="0626(仕様変更)_(ACC無)16"/>
      <sheetName val="Data_QE16"/>
      <sheetName val="Part_No_14"/>
      <sheetName val="Sales_Value_(2)12"/>
      <sheetName val="GRAPH_EH_hanmade_8_maret36"/>
      <sheetName val="Part_order___rev_135"/>
      <sheetName val="First_order___additional_orde35"/>
      <sheetName val="Ｘ５８５－１Ｓ_(2)34"/>
      <sheetName val="Sheet1_(2)34"/>
      <sheetName val="____35"/>
      <sheetName val="Issued_1_PP_welding34"/>
      <sheetName val="06-11-07_selasa35"/>
      <sheetName val="?????__x005f_x0015__Op34"/>
      <sheetName val="CæÊ__x005f_x0015__Op34"/>
      <sheetName val="ƒƒCƒ“‰æ–Ê__x005f_x0015__Op34"/>
      <sheetName val="メイン画面__x005f_x0015__Op34"/>
      <sheetName val="110614_High_CIM34"/>
      <sheetName val="114W2次設変部品確認（組立）_(3)34"/>
      <sheetName val="_______x005f_x0015__Op34"/>
      <sheetName val="Labul_0029"/>
      <sheetName val="STATUS_FOLLOWUP29"/>
      <sheetName val="absen_juli26"/>
      <sheetName val="Supp_List26"/>
      <sheetName val="?????__x005f_x005f_x005f_x0015__Op26"/>
      <sheetName val="CæÊ__x005f_x005f_x005f_x0015__Op29"/>
      <sheetName val="ƒƒCƒ“‰æ–Ê__x005f_x005f_x005f_x0015__Op29"/>
      <sheetName val="メイン画面__x005f_x005f_x005f_x0015__Op29"/>
      <sheetName val="_______x005f_x005f_x005f_x0015__Op29"/>
      <sheetName val="Pulldown_LIST26"/>
      <sheetName val="Deffered_Charges_26"/>
      <sheetName val="NON_PROD_TARGET24"/>
      <sheetName val="まとめ_(2)24"/>
      <sheetName val="316%3f(991027)_xls15"/>
      <sheetName val="Man_power23"/>
      <sheetName val="_______x005f_x005f_x005f_x005f_x005f_x005f_x00119"/>
      <sheetName val="CæÊ__x005f_x005f_x005f_x005f_x005f19"/>
      <sheetName val="ƒƒCƒ“‰æ–Ê__x005f_x005f_x005f_x005f_x005f19"/>
      <sheetName val="メイン画面__x005f_x005f_x005f_x005f_x005f_x005f_x00119"/>
      <sheetName val="_______x005f_x005f_x005f_x0015_19"/>
      <sheetName val="CæÊ__x005f_x005f_x19"/>
      <sheetName val="ƒƒCƒ“‰æ–Ê__x005f_x005f_x19"/>
      <sheetName val="メイン画面__x005f_x005f_x005f_x0015_19"/>
      <sheetName val="_______x005f_x005f_x005f_x005f_x005f_x005f_x00518"/>
      <sheetName val="メイン画面__x005f_x005f_x005f_x005f_x005f_x005f_x00518"/>
      <sheetName val="CæÊ__x005f_x005f_x005f_x005f_x18"/>
      <sheetName val="ƒƒCƒ“‰æ–Ê__x005f_x005f_x005f_x005f_x18"/>
      <sheetName val="_______x005f_x005f_x005f_x005f_18"/>
      <sheetName val="メイン画面__x005f_x005f_x005f_x005f_18"/>
      <sheetName val="_______x005f_x0015_19"/>
      <sheetName val="CæÊ__x18"/>
      <sheetName val="ƒƒCƒ“‰æ–Ê__x18"/>
      <sheetName val="メイン画面__x005f_x0015_19"/>
      <sheetName val="EGCOST_FOR_S-91_SERIES18"/>
      <sheetName val="0626(仕様変更)_(ACC無)17"/>
      <sheetName val="Data_QE17"/>
      <sheetName val="Part_No_15"/>
      <sheetName val="Sales_Value_(2)13"/>
      <sheetName val="GRAPH_EH_hanmade_8_maret37"/>
      <sheetName val="Part_order___rev_136"/>
      <sheetName val="First_order___additional_orde36"/>
      <sheetName val="Ｘ５８５－１Ｓ_(2)35"/>
      <sheetName val="Sheet1_(2)35"/>
      <sheetName val="____36"/>
      <sheetName val="Issued_1_PP_welding35"/>
      <sheetName val="06-11-07_selasa36"/>
      <sheetName val="?????__x005f_x0015__Op35"/>
      <sheetName val="CæÊ__x005f_x0015__Op35"/>
      <sheetName val="ƒƒCƒ“‰æ–Ê__x005f_x0015__Op35"/>
      <sheetName val="メイン画面__x005f_x0015__Op35"/>
      <sheetName val="110614_High_CIM35"/>
      <sheetName val="114W2次設変部品確認（組立）_(3)35"/>
      <sheetName val="_______x005f_x0015__Op35"/>
      <sheetName val="Labul_0030"/>
      <sheetName val="STATUS_FOLLOWUP30"/>
      <sheetName val="absen_juli27"/>
      <sheetName val="Supp_List27"/>
      <sheetName val="?????__x005f_x005f_x005f_x0015__Op27"/>
      <sheetName val="CæÊ__x005f_x005f_x005f_x0015__Op30"/>
      <sheetName val="ƒƒCƒ“‰æ–Ê__x005f_x005f_x005f_x0015__Op30"/>
      <sheetName val="メイン画面__x005f_x005f_x005f_x0015__Op30"/>
      <sheetName val="_______x005f_x005f_x005f_x0015__Op30"/>
      <sheetName val="Pulldown_LIST27"/>
      <sheetName val="Deffered_Charges_27"/>
      <sheetName val="NON_PROD_TARGET25"/>
      <sheetName val="まとめ_(2)25"/>
      <sheetName val="316%3f(991027)_xls16"/>
      <sheetName val="Man_power24"/>
      <sheetName val="_______x005f_x005f_x005f_x005f_x005f_x005f_x00120"/>
      <sheetName val="CæÊ__x005f_x005f_x005f_x005f_x005f20"/>
      <sheetName val="ƒƒCƒ“‰æ–Ê__x005f_x005f_x005f_x005f_x005f20"/>
      <sheetName val="メイン画面__x005f_x005f_x005f_x005f_x005f_x005f_x00120"/>
      <sheetName val="_______x005f_x005f_x005f_x0015_20"/>
      <sheetName val="CæÊ__x005f_x005f_x20"/>
      <sheetName val="ƒƒCƒ“‰æ–Ê__x005f_x005f_x20"/>
      <sheetName val="メイン画面__x005f_x005f_x005f_x0015_20"/>
      <sheetName val="_______x005f_x005f_x005f_x005f_x005f_x005f_x00519"/>
      <sheetName val="メイン画面__x005f_x005f_x005f_x005f_x005f_x005f_x00519"/>
      <sheetName val="CæÊ__x005f_x005f_x005f_x005f_x19"/>
      <sheetName val="ƒƒCƒ“‰æ–Ê__x005f_x005f_x005f_x005f_x19"/>
      <sheetName val="_______x005f_x005f_x005f_x005f_19"/>
      <sheetName val="メイン画面__x005f_x005f_x005f_x005f_19"/>
      <sheetName val="_______x005f_x0015_20"/>
      <sheetName val="CæÊ__x19"/>
      <sheetName val="ƒƒCƒ“‰æ–Ê__x19"/>
      <sheetName val="メイン画面__x005f_x0015_20"/>
      <sheetName val="EGCOST_FOR_S-91_SERIES19"/>
      <sheetName val="0626(仕様変更)_(ACC無)18"/>
      <sheetName val="Data_QE18"/>
      <sheetName val="Part_No_16"/>
      <sheetName val="Sales_Value_(2)14"/>
      <sheetName val="_______x005f_x005f_17"/>
      <sheetName val="メイン画面__x005f_x005f_17"/>
      <sheetName val="ocean_voyage6"/>
      <sheetName val="Grafik_new5"/>
      <sheetName val="Schedule_PM5"/>
      <sheetName val="CSM_with_CKD2"/>
      <sheetName val="ﾌﾟﾚｽ品番順_2"/>
      <sheetName val="GRAPH_EH_hanmade_8_maret38"/>
      <sheetName val="Part_order___rev_137"/>
      <sheetName val="First_order___additional_orde37"/>
      <sheetName val="Ｘ５８５－１Ｓ_(2)36"/>
      <sheetName val="Sheet1_(2)36"/>
      <sheetName val="____37"/>
      <sheetName val="Issued_1_PP_welding36"/>
      <sheetName val="06-11-07_selasa37"/>
      <sheetName val="?????__x005f_x0015__Op36"/>
      <sheetName val="CæÊ__x005f_x0015__Op36"/>
      <sheetName val="ƒƒCƒ“‰æ–Ê__x005f_x0015__Op36"/>
      <sheetName val="メイン画面__x005f_x0015__Op36"/>
      <sheetName val="110614_High_CIM36"/>
      <sheetName val="114W2次設変部品確認（組立）_(3)36"/>
      <sheetName val="_______x005f_x0015__Op36"/>
      <sheetName val="Labul_0031"/>
      <sheetName val="STATUS_FOLLOWUP31"/>
      <sheetName val="absen_juli28"/>
      <sheetName val="Supp_List28"/>
      <sheetName val="?????__x005f_x005f_x005f_x0015__Op28"/>
      <sheetName val="CæÊ__x005f_x005f_x005f_x0015__Op31"/>
      <sheetName val="ƒƒCƒ“‰æ–Ê__x005f_x005f_x005f_x0015__Op31"/>
      <sheetName val="メイン画面__x005f_x005f_x005f_x0015__Op31"/>
      <sheetName val="_______x005f_x005f_x005f_x0015__Op31"/>
      <sheetName val="Pulldown_LIST28"/>
      <sheetName val="Deffered_Charges_28"/>
      <sheetName val="NON_PROD_TARGET26"/>
      <sheetName val="まとめ_(2)26"/>
      <sheetName val="316%3f(991027)_xls17"/>
      <sheetName val="Man_power25"/>
      <sheetName val="_______x005f_x005f_x005f_x005f_x005f_x005f_x00121"/>
      <sheetName val="CæÊ__x005f_x005f_x005f_x005f_x005f21"/>
      <sheetName val="ƒƒCƒ“‰æ–Ê__x005f_x005f_x005f_x005f_x005f21"/>
      <sheetName val="メイン画面__x005f_x005f_x005f_x005f_x005f_x005f_x00121"/>
      <sheetName val="_______x005f_x005f_x005f_x0015_21"/>
      <sheetName val="CæÊ__x005f_x005f_x21"/>
      <sheetName val="ƒƒCƒ“‰æ–Ê__x005f_x005f_x21"/>
      <sheetName val="メイン画面__x005f_x005f_x005f_x0015_21"/>
      <sheetName val="_______x005f_x005f_x005f_x005f_x005f_x005f_x00520"/>
      <sheetName val="メイン画面__x005f_x005f_x005f_x005f_x005f_x005f_x00520"/>
      <sheetName val="CæÊ__x005f_x005f_x005f_x005f_x20"/>
      <sheetName val="ƒƒCƒ“‰æ–Ê__x005f_x005f_x005f_x005f_x20"/>
      <sheetName val="_______x005f_x005f_x005f_x005f_20"/>
      <sheetName val="メイン画面__x005f_x005f_x005f_x005f_20"/>
      <sheetName val="_______x005f_x0015_21"/>
      <sheetName val="CæÊ__x20"/>
      <sheetName val="ƒƒCƒ“‰æ–Ê__x20"/>
      <sheetName val="メイン画面__x005f_x0015_21"/>
      <sheetName val="EGCOST_FOR_S-91_SERIES20"/>
      <sheetName val="0626(仕様変更)_(ACC無)19"/>
      <sheetName val="Data_QE19"/>
      <sheetName val="Part_No_17"/>
      <sheetName val="Sales_Value_(2)15"/>
      <sheetName val="_______x005f_x005f_18"/>
      <sheetName val="メイン画面__x005f_x005f_18"/>
      <sheetName val="ocean_voyage7"/>
      <sheetName val="Grafik_new6"/>
      <sheetName val="Schedule_PM6"/>
      <sheetName val="CSM_with_CKD3"/>
      <sheetName val="ﾌﾟﾚｽ品番順_3"/>
      <sheetName val="GRAPH_EH_hanmade_8_maret41"/>
      <sheetName val="Part_order___rev_140"/>
      <sheetName val="First_order___additional_orde40"/>
      <sheetName val="Ｘ５８５－１Ｓ_(2)39"/>
      <sheetName val="Sheet1_(2)39"/>
      <sheetName val="____40"/>
      <sheetName val="Issued_1_PP_welding39"/>
      <sheetName val="06-11-07_selasa40"/>
      <sheetName val="?????__x005f_x0015__Op39"/>
      <sheetName val="CæÊ__x005f_x0015__Op39"/>
      <sheetName val="ƒƒCƒ“‰æ–Ê__x005f_x0015__Op39"/>
      <sheetName val="メイン画面__x005f_x0015__Op39"/>
      <sheetName val="110614_High_CIM39"/>
      <sheetName val="114W2次設変部品確認（組立）_(3)39"/>
      <sheetName val="_______x005f_x0015__Op39"/>
      <sheetName val="Labul_0034"/>
      <sheetName val="STATUS_FOLLOWUP34"/>
      <sheetName val="absen_juli31"/>
      <sheetName val="Supp_List31"/>
      <sheetName val="?????__x005f_x005f_x005f_x0015__Op31"/>
      <sheetName val="CæÊ__x005f_x005f_x005f_x0015__Op34"/>
      <sheetName val="ƒƒCƒ“‰æ–Ê__x005f_x005f_x005f_x0015__Op34"/>
      <sheetName val="メイン画面__x005f_x005f_x005f_x0015__Op34"/>
      <sheetName val="_______x005f_x005f_x005f_x0015__Op34"/>
      <sheetName val="Pulldown_LIST31"/>
      <sheetName val="Deffered_Charges_31"/>
      <sheetName val="NON_PROD_TARGET29"/>
      <sheetName val="まとめ_(2)29"/>
      <sheetName val="316%3f(991027)_xls20"/>
      <sheetName val="Man_power28"/>
      <sheetName val="_______x005f_x005f_x005f_x005f_x005f_x005f_x00124"/>
      <sheetName val="CæÊ__x005f_x005f_x005f_x005f_x005f24"/>
      <sheetName val="ƒƒCƒ“‰æ–Ê__x005f_x005f_x005f_x005f_x005f24"/>
      <sheetName val="メイン画面__x005f_x005f_x005f_x005f_x005f_x005f_x00124"/>
      <sheetName val="_______x005f_x005f_x005f_x0015_24"/>
      <sheetName val="CæÊ__x005f_x005f_x24"/>
      <sheetName val="ƒƒCƒ“‰æ–Ê__x005f_x005f_x24"/>
      <sheetName val="メイン画面__x005f_x005f_x005f_x0015_24"/>
      <sheetName val="_______x005f_x005f_x005f_x005f_x005f_x005f_x00523"/>
      <sheetName val="メイン画面__x005f_x005f_x005f_x005f_x005f_x005f_x00523"/>
      <sheetName val="CæÊ__x005f_x005f_x005f_x005f_x23"/>
      <sheetName val="ƒƒCƒ“‰æ–Ê__x005f_x005f_x005f_x005f_x23"/>
      <sheetName val="_______x005f_x005f_x005f_x005f_23"/>
      <sheetName val="メイン画面__x005f_x005f_x005f_x005f_23"/>
      <sheetName val="_______x005f_x0015_24"/>
      <sheetName val="CæÊ__x23"/>
      <sheetName val="ƒƒCƒ“‰æ–Ê__x23"/>
      <sheetName val="メイン画面__x005f_x0015_24"/>
      <sheetName val="EGCOST_FOR_S-91_SERIES23"/>
      <sheetName val="0626(仕様変更)_(ACC無)22"/>
      <sheetName val="Data_QE22"/>
      <sheetName val="Part_No_20"/>
      <sheetName val="Sales_Value_(2)18"/>
      <sheetName val="_______x005f_x005f_21"/>
      <sheetName val="メイン画面__x005f_x005f_21"/>
      <sheetName val="ocean_voyage10"/>
      <sheetName val="Grafik_new9"/>
      <sheetName val="Schedule_PM9"/>
      <sheetName val="CSM_with_CKD6"/>
      <sheetName val="ﾌﾟﾚｽ品番順_6"/>
      <sheetName val="GRAPH_EH_hanmade_8_maret39"/>
      <sheetName val="Part_order___rev_138"/>
      <sheetName val="First_order___additional_orde38"/>
      <sheetName val="Ｘ５８５－１Ｓ_(2)37"/>
      <sheetName val="Sheet1_(2)37"/>
      <sheetName val="____38"/>
      <sheetName val="Issued_1_PP_welding37"/>
      <sheetName val="06-11-07_selasa38"/>
      <sheetName val="?????__x005f_x0015__Op37"/>
      <sheetName val="CæÊ__x005f_x0015__Op37"/>
      <sheetName val="ƒƒCƒ“‰æ–Ê__x005f_x0015__Op37"/>
      <sheetName val="メイン画面__x005f_x0015__Op37"/>
      <sheetName val="110614_High_CIM37"/>
      <sheetName val="114W2次設変部品確認（組立）_(3)37"/>
      <sheetName val="_______x005f_x0015__Op37"/>
      <sheetName val="Labul_0032"/>
      <sheetName val="STATUS_FOLLOWUP32"/>
      <sheetName val="absen_juli29"/>
      <sheetName val="Supp_List29"/>
      <sheetName val="?????__x005f_x005f_x005f_x0015__Op29"/>
      <sheetName val="CæÊ__x005f_x005f_x005f_x0015__Op32"/>
      <sheetName val="ƒƒCƒ“‰æ–Ê__x005f_x005f_x005f_x0015__Op32"/>
      <sheetName val="メイン画面__x005f_x005f_x005f_x0015__Op32"/>
      <sheetName val="_______x005f_x005f_x005f_x0015__Op32"/>
      <sheetName val="Pulldown_LIST29"/>
      <sheetName val="Deffered_Charges_29"/>
      <sheetName val="NON_PROD_TARGET27"/>
      <sheetName val="まとめ_(2)27"/>
      <sheetName val="316%3f(991027)_xls18"/>
      <sheetName val="Man_power26"/>
      <sheetName val="_______x005f_x005f_x005f_x005f_x005f_x005f_x00122"/>
      <sheetName val="CæÊ__x005f_x005f_x005f_x005f_x005f22"/>
      <sheetName val="ƒƒCƒ“‰æ–Ê__x005f_x005f_x005f_x005f_x005f22"/>
      <sheetName val="メイン画面__x005f_x005f_x005f_x005f_x005f_x005f_x00122"/>
      <sheetName val="_______x005f_x005f_x005f_x0015_22"/>
      <sheetName val="CæÊ__x005f_x005f_x22"/>
      <sheetName val="ƒƒCƒ“‰æ–Ê__x005f_x005f_x22"/>
      <sheetName val="メイン画面__x005f_x005f_x005f_x0015_22"/>
      <sheetName val="_______x005f_x005f_x005f_x005f_x005f_x005f_x00521"/>
      <sheetName val="メイン画面__x005f_x005f_x005f_x005f_x005f_x005f_x00521"/>
      <sheetName val="CæÊ__x005f_x005f_x005f_x005f_x21"/>
      <sheetName val="ƒƒCƒ“‰æ–Ê__x005f_x005f_x005f_x005f_x21"/>
      <sheetName val="_______x005f_x005f_x005f_x005f_21"/>
      <sheetName val="メイン画面__x005f_x005f_x005f_x005f_21"/>
      <sheetName val="_______x005f_x0015_22"/>
      <sheetName val="CæÊ__x21"/>
      <sheetName val="ƒƒCƒ“‰æ–Ê__x21"/>
      <sheetName val="メイン画面__x005f_x0015_22"/>
      <sheetName val="EGCOST_FOR_S-91_SERIES21"/>
      <sheetName val="0626(仕様変更)_(ACC無)20"/>
      <sheetName val="Data_QE20"/>
      <sheetName val="Part_No_18"/>
      <sheetName val="Sales_Value_(2)16"/>
      <sheetName val="_______x005f_x005f_19"/>
      <sheetName val="メイン画面__x005f_x005f_19"/>
      <sheetName val="ocean_voyage8"/>
      <sheetName val="Grafik_new7"/>
      <sheetName val="Schedule_PM7"/>
      <sheetName val="CSM_with_CKD4"/>
      <sheetName val="ﾌﾟﾚｽ品番順_4"/>
      <sheetName val="GRAPH_EH_hanmade_8_maret40"/>
      <sheetName val="Part_order___rev_139"/>
      <sheetName val="First_order___additional_orde39"/>
      <sheetName val="Ｘ５８５－１Ｓ_(2)38"/>
      <sheetName val="Sheet1_(2)38"/>
      <sheetName val="____39"/>
      <sheetName val="Issued_1_PP_welding38"/>
      <sheetName val="06-11-07_selasa39"/>
      <sheetName val="?????__x005f_x0015__Op38"/>
      <sheetName val="CæÊ__x005f_x0015__Op38"/>
      <sheetName val="ƒƒCƒ“‰æ–Ê__x005f_x0015__Op38"/>
      <sheetName val="メイン画面__x005f_x0015__Op38"/>
      <sheetName val="110614_High_CIM38"/>
      <sheetName val="114W2次設変部品確認（組立）_(3)38"/>
      <sheetName val="_______x005f_x0015__Op38"/>
      <sheetName val="Labul_0033"/>
      <sheetName val="STATUS_FOLLOWUP33"/>
      <sheetName val="absen_juli30"/>
      <sheetName val="Supp_List30"/>
      <sheetName val="?????__x005f_x005f_x005f_x0015__Op30"/>
      <sheetName val="CæÊ__x005f_x005f_x005f_x0015__Op33"/>
      <sheetName val="ƒƒCƒ“‰æ–Ê__x005f_x005f_x005f_x0015__Op33"/>
      <sheetName val="メイン画面__x005f_x005f_x005f_x0015__Op33"/>
      <sheetName val="_______x005f_x005f_x005f_x0015__Op33"/>
      <sheetName val="Pulldown_LIST30"/>
      <sheetName val="Deffered_Charges_30"/>
      <sheetName val="NON_PROD_TARGET28"/>
      <sheetName val="まとめ_(2)28"/>
      <sheetName val="316%3f(991027)_xls19"/>
      <sheetName val="Man_power27"/>
      <sheetName val="_______x005f_x005f_x005f_x005f_x005f_x005f_x00123"/>
      <sheetName val="CæÊ__x005f_x005f_x005f_x005f_x005f23"/>
      <sheetName val="ƒƒCƒ“‰æ–Ê__x005f_x005f_x005f_x005f_x005f23"/>
      <sheetName val="メイン画面__x005f_x005f_x005f_x005f_x005f_x005f_x00123"/>
      <sheetName val="_______x005f_x005f_x005f_x0015_23"/>
      <sheetName val="CæÊ__x005f_x005f_x23"/>
      <sheetName val="ƒƒCƒ“‰æ–Ê__x005f_x005f_x23"/>
      <sheetName val="メイン画面__x005f_x005f_x005f_x0015_23"/>
      <sheetName val="_______x005f_x005f_x005f_x005f_x005f_x005f_x00522"/>
      <sheetName val="メイン画面__x005f_x005f_x005f_x005f_x005f_x005f_x00522"/>
      <sheetName val="CæÊ__x005f_x005f_x005f_x005f_x22"/>
      <sheetName val="ƒƒCƒ“‰æ–Ê__x005f_x005f_x005f_x005f_x22"/>
      <sheetName val="_______x005f_x005f_x005f_x005f_22"/>
      <sheetName val="メイン画面__x005f_x005f_x005f_x005f_22"/>
      <sheetName val="_______x005f_x0015_23"/>
      <sheetName val="CæÊ__x22"/>
      <sheetName val="ƒƒCƒ“‰æ–Ê__x22"/>
      <sheetName val="メイン画面__x005f_x0015_23"/>
      <sheetName val="EGCOST_FOR_S-91_SERIES22"/>
      <sheetName val="0626(仕様変更)_(ACC無)21"/>
      <sheetName val="Data_QE21"/>
      <sheetName val="Part_No_19"/>
      <sheetName val="Sales_Value_(2)17"/>
      <sheetName val="_______x005f_x005f_20"/>
      <sheetName val="メイン画面__x005f_x005f_20"/>
      <sheetName val="ocean_voyage9"/>
      <sheetName val="Grafik_new8"/>
      <sheetName val="Schedule_PM8"/>
      <sheetName val="CSM_with_CKD5"/>
      <sheetName val="ﾌﾟﾚｽ品番順_5"/>
      <sheetName val="Purchased Price"/>
      <sheetName val="380"/>
      <sheetName val="_____ _x005f_x005f_x005f_x005F_x005f_x0015_"/>
      <sheetName val="メイン画面 _x005f_x005f_x005f_x005F_x005f_x0015_"/>
      <sheetName val="_______x005f_x005f_x005f_x005F_x005f_x0015_"/>
      <sheetName val="メイン画面__x005f_x005f_x005f_x005F_x005f_x0015_"/>
      <sheetName val="_____ _x005f_x005f_x005f_x005F_x005f_x005f_"/>
      <sheetName val="メイン画面 _x005f_x005f_x005f_x005F_x005f_x005f_"/>
      <sheetName val="_______x005f_x005f_x005f_x005F_x00151"/>
      <sheetName val="CæÊ__x005f_x005f_x005f_x005F_1"/>
      <sheetName val="ƒƒCƒ“‰æ–Ê__x005f_x005f_x005f_x005F_1"/>
      <sheetName val="メイン画面__x005f_x005f_x005f_x005F_x00151"/>
      <sheetName val="_______x005f_x005f_x005f_x005F_x005f_x005f_"/>
      <sheetName val="メイン画面__x005f_x005f_x005f_x005F_x005f_x005f_"/>
      <sheetName val="_______x005f_x005f_x005f_x005F_x00152"/>
      <sheetName val="CæÊ__x005f_x005f_x005f_x005F_2"/>
      <sheetName val="ƒƒCƒ“‰æ–Ê__x005f_x005f_x005f_x005F_2"/>
      <sheetName val="メイン画面__x005f_x005f_x005f_x005F_x00152"/>
      <sheetName val="_______x005f_x005f_x005f_x005F_x005f1"/>
      <sheetName val="メイン画面__x005f_x005f_x005f_x005F_x005f1"/>
      <sheetName val="_______x005f_x005f_x005f_x005F_x00153"/>
      <sheetName val="CæÊ__x005f_x005f_x005f_x005F_3"/>
      <sheetName val="ƒƒCƒ“‰æ–Ê__x005f_x005f_x005f_x005F_3"/>
      <sheetName val="メイン画面__x005f_x005f_x005f_x005F_x00153"/>
      <sheetName val="_______x005f_x005f_x005f_x005F_x005f2"/>
      <sheetName val="メイン画面__x005f_x005f_x005f_x005F_x005f2"/>
      <sheetName val="_______x005f_x005f_x005f_x005F_x00155"/>
      <sheetName val="CæÊ__x005f_x005f_x005f_x005F_5"/>
      <sheetName val="ƒƒCƒ“‰æ–Ê__x005f_x005f_x005f_x005F_5"/>
      <sheetName val="メイン画面__x005f_x005f_x005f_x005F_x00155"/>
      <sheetName val="_______x005f_x005f_x005f_x005F_x005f4"/>
      <sheetName val="メイン画面__x005f_x005f_x005f_x005F_x005f4"/>
      <sheetName val="_______x005f_x005f_x005f_x005F_x00154"/>
      <sheetName val="CæÊ__x005f_x005f_x005f_x005F_4"/>
      <sheetName val="ƒƒCƒ“‰æ–Ê__x005f_x005f_x005f_x005F_4"/>
      <sheetName val="メイン画面__x005f_x005f_x005f_x005F_x00154"/>
      <sheetName val="_______x005f_x005f_x005f_x005F_x005f3"/>
      <sheetName val="メイン画面__x005f_x005f_x005f_x005F_x005f3"/>
      <sheetName val="_______x005f_x005f_x005f_x005F_x00156"/>
      <sheetName val="CæÊ__x005f_x005f_x005f_x005F_6"/>
      <sheetName val="ƒƒCƒ“‰æ–Ê__x005f_x005f_x005f_x005F_6"/>
      <sheetName val="メイン画面__x005f_x005f_x005f_x005F_x00156"/>
      <sheetName val="_______x005f_x005f_x005f_x005F_x005f5"/>
      <sheetName val="メイン画面__x005f_x005f_x005f_x005F_x005f5"/>
      <sheetName val="_______x005f_x005f_x005f_x005F_x00157"/>
      <sheetName val="CæÊ__x005f_x005f_x005f_x005F_7"/>
      <sheetName val="ƒƒCƒ“‰æ–Ê__x005f_x005f_x005f_x005F_7"/>
      <sheetName val="メイン画面__x005f_x005f_x005f_x005F_x00157"/>
      <sheetName val="_______x005f_x005f_x005f_x005F_x005f6"/>
      <sheetName val="メイン画面__x005f_x005f_x005f_x005F_x005f6"/>
      <sheetName val="_______x005f_x005f_x005f_x005F_x00158"/>
      <sheetName val="CæÊ__x005f_x005f_x005f_x005F_8"/>
      <sheetName val="ƒƒCƒ“‰æ–Ê__x005f_x005f_x005f_x005F_8"/>
      <sheetName val="メイン画面__x005f_x005f_x005f_x005F_x00158"/>
      <sheetName val="_______x005f_x005f_x005f_x005F_x005f7"/>
      <sheetName val="メイン画面__x005f_x005f_x005f_x005F_x005f7"/>
      <sheetName val="_______x005f_x005f_x005f_x005F_x00159"/>
      <sheetName val="CæÊ__x005f_x005f_x005f_x005F_9"/>
      <sheetName val="ƒƒCƒ“‰æ–Ê__x005f_x005f_x005f_x005F_9"/>
      <sheetName val="メイン画面__x005f_x005f_x005f_x005F_x00159"/>
      <sheetName val="_______x005f_x005f_x005f_x005F_x005f8"/>
      <sheetName val="メイン画面__x005f_x005f_x005f_x005F_x005f8"/>
      <sheetName val="_______x005f_x005f_x005f_x005F_x00110"/>
      <sheetName val="CæÊ__x005f_x005f_x005f10"/>
      <sheetName val="ƒƒCƒ“‰æ–Ê__x005f_x005f_x005f10"/>
      <sheetName val="メイン画面__x005f_x005f_x005f_x005F_x00110"/>
      <sheetName val="_______x005f_x005f_x005f_x005F_x005f9"/>
      <sheetName val="メイン画面__x005f_x005f_x005f_x005F_x005f9"/>
      <sheetName val="_______x005f_x005f_x005f_x005F_x00111"/>
      <sheetName val="CæÊ__x005f_x005f_x005f11"/>
      <sheetName val="ƒƒCƒ“‰æ–Ê__x005f_x005f_x005f11"/>
      <sheetName val="メイン画面__x005f_x005f_x005f_x005F_x00111"/>
      <sheetName val="_______x005f_x005f_x005f_x005F_x00510"/>
      <sheetName val="メイン画面__x005f_x005f_x005f_x005F_x00510"/>
      <sheetName val="_______x005f_x005f_x005f_x005F_x00112"/>
      <sheetName val="CæÊ__x005f_x005f_x005f12"/>
      <sheetName val="ƒƒCƒ“‰æ–Ê__x005f_x005f_x005f12"/>
      <sheetName val="メイン画面__x005f_x005f_x005f_x005F_x00112"/>
      <sheetName val="_______x005f_x005f_x005f_x005F_x00511"/>
      <sheetName val="メイン画面__x005f_x005f_x005f_x005F_x00511"/>
      <sheetName val="SYSFEB-RTE"/>
      <sheetName val="WEEKBDGT"/>
      <sheetName val="WEEKACTU"/>
      <sheetName val="_______x005f_x005f_x00156"/>
      <sheetName val="CæÊ__x005f_x005f_6"/>
      <sheetName val="ƒƒCƒ“‰æ–Ê__x005f_x005f_6"/>
      <sheetName val="メイン画面__x005f_x005f_x00156"/>
      <sheetName val="_______x005f_x005f_x005f5"/>
      <sheetName val="メイン画面__x005f_x005f_x005f5"/>
      <sheetName val="_______x005f_x005f_x00157"/>
      <sheetName val="CæÊ__x005f_x005f_7"/>
      <sheetName val="ƒƒCƒ“‰æ–Ê__x005f_x005f_7"/>
      <sheetName val="メイン画面__x005f_x005f_x00157"/>
      <sheetName val="_______x005f_x005f_x005f6"/>
      <sheetName val="メイン画面__x005f_x005f_x005f6"/>
      <sheetName val="_______x005f_x005f_x00158"/>
      <sheetName val="CæÊ__x005f_x005f_8"/>
      <sheetName val="ƒƒCƒ“‰æ–Ê__x005f_x005f_8"/>
      <sheetName val="メイン画面__x005f_x005f_x00158"/>
      <sheetName val="_______x005f_x005f_x005f7"/>
      <sheetName val="メイン画面__x005f_x005f_x005f7"/>
      <sheetName val="_______x005f_x005f_x00159"/>
      <sheetName val="CæÊ__x005f_x005f_9"/>
      <sheetName val="ƒƒCƒ“‰æ–Ê__x005f_x005f_9"/>
      <sheetName val="メイン画面__x005f_x005f_x00159"/>
      <sheetName val="_______x005f_x005f_x005f8"/>
      <sheetName val="メイン画面__x005f_x005f_x005f8"/>
      <sheetName val="_______x005f_x005f_x00110"/>
      <sheetName val="メイン画面__x005f_x005f_x00110"/>
      <sheetName val="_______x005f_x005f_x005f9"/>
      <sheetName val="メイン画面__x005f_x005f_x005f9"/>
      <sheetName val="_______x005f_x005f_x00111"/>
      <sheetName val="メイン画面__x005f_x005f_x00111"/>
      <sheetName val="_______x005f_x005f_x00510"/>
      <sheetName val="メイン画面__x005f_x005f_x00510"/>
      <sheetName val="_______x005f_x005f_x00112"/>
      <sheetName val="メイン画面__x005f_x005f_x00112"/>
      <sheetName val="_______x005f_x005f_x00511"/>
      <sheetName val="メイン画面__x005f_x005f_x00511"/>
      <sheetName val="ASSUMPTION"/>
      <sheetName val="GRAPH_EH_hanmade_8_maret42"/>
      <sheetName val="Part_order___rev_141"/>
      <sheetName val="First_order___additional_orde41"/>
      <sheetName val="Ｘ５８５－１Ｓ_(2)40"/>
      <sheetName val="Sheet1_(2)40"/>
      <sheetName val="Issued_1_PP_welding40"/>
      <sheetName val="____41"/>
      <sheetName val="06-11-07_selasa41"/>
      <sheetName val="?????__x005f_x0015__Op40"/>
      <sheetName val="CæÊ__x005f_x0015__Op40"/>
      <sheetName val="ƒƒCƒ“‰æ–Ê__x005f_x0015__Op40"/>
      <sheetName val="メイン画面__x005f_x0015__Op40"/>
      <sheetName val="110614_High_CIM40"/>
      <sheetName val="114W2次設変部品確認（組立）_(3)40"/>
      <sheetName val="_______x005f_x0015__Op40"/>
      <sheetName val="STATUS_FOLLOWUP35"/>
      <sheetName val="Labul_0035"/>
      <sheetName val="absen_juli32"/>
      <sheetName val="Supp_List32"/>
      <sheetName val="?????__x005f_x005f_x005f_x0015__Op32"/>
      <sheetName val="CæÊ__x005f_x005f_x005f_x0015__Op35"/>
      <sheetName val="ƒƒCƒ“‰æ–Ê__x005f_x005f_x005f_x0015__Op35"/>
      <sheetName val="メイン画面__x005f_x005f_x005f_x0015__Op35"/>
      <sheetName val="_______x005f_x005f_x005f_x0015__Op35"/>
      <sheetName val="Deffered_Charges_32"/>
      <sheetName val="Pulldown_LIST32"/>
      <sheetName val="Man_power29"/>
      <sheetName val="_______x005f_x005f_x005f_x005f_x005f_x005f_x00125"/>
      <sheetName val="CæÊ__x005f_x005f_x005f_x005f_x005f25"/>
      <sheetName val="ƒƒCƒ“‰æ–Ê__x005f_x005f_x005f_x005f_x005f25"/>
      <sheetName val="メイン画面__x005f_x005f_x005f_x005f_x005f_x005f_x00125"/>
      <sheetName val="_______x005f_x005f_x005f_x0015_25"/>
      <sheetName val="CæÊ__x005f_x005f_x25"/>
      <sheetName val="ƒƒCƒ“‰æ–Ê__x005f_x005f_x25"/>
      <sheetName val="メイン画面__x005f_x005f_x005f_x0015_25"/>
      <sheetName val="_______x005f_x005f_x005f_x005f_x005f_x005f_x00524"/>
      <sheetName val="メイン画面__x005f_x005f_x005f_x005f_x005f_x005f_x00524"/>
      <sheetName val="CæÊ__x005f_x005f_x005f_x005f_x24"/>
      <sheetName val="ƒƒCƒ“‰æ–Ê__x005f_x005f_x005f_x005f_x24"/>
      <sheetName val="_______x005f_x005f_x005f_x005f_24"/>
      <sheetName val="メイン画面__x005f_x005f_x005f_x005f_24"/>
      <sheetName val="_______x005f_x0015_25"/>
      <sheetName val="CæÊ__x24"/>
      <sheetName val="ƒƒCƒ“‰æ–Ê__x24"/>
      <sheetName val="メイン画面__x005f_x0015_25"/>
      <sheetName val="NON_PROD_TARGET30"/>
      <sheetName val="まとめ_(2)30"/>
      <sheetName val="EGCOST_FOR_S-91_SERIES24"/>
      <sheetName val="0626(仕様変更)_(ACC無)23"/>
      <sheetName val="Data_QE23"/>
      <sheetName val="316%3f(991027)_xls21"/>
      <sheetName val="Part_No_21"/>
      <sheetName val="Sales_Value_(2)19"/>
      <sheetName val="_______x005f_x005f_22"/>
      <sheetName val="メイン画面__x005f_x005f_22"/>
      <sheetName val="ocean_voyage11"/>
      <sheetName val="Grafik_new10"/>
      <sheetName val="Schedule_PM10"/>
      <sheetName val="CSM_with_CKD7"/>
      <sheetName val="ﾌﾟﾚｽ品番順_7"/>
      <sheetName val="1_LeadSchedule"/>
      <sheetName val="M-2_Discounted"/>
      <sheetName val="slide_volume"/>
      <sheetName val="Bal_Sheet"/>
      <sheetName val="Checksheetpacking_check_PRE_PP"/>
      <sheetName val="CæÊ__x005f_x005f_x005f_x0015_Op8"/>
      <sheetName val="F-1_F-2"/>
      <sheetName val="Purchased_Price"/>
      <sheetName val="Bid_Sheet"/>
      <sheetName val="STO2"/>
      <sheetName val="諸元ﾃﾞｰﾀ"/>
      <sheetName val="各・・・"/>
      <sheetName val="1.6L Engine JP Parts"/>
      <sheetName val="Target380NX "/>
      <sheetName val="OTHERS x620"/>
      <sheetName val="GRAPH_EH_hanmade_8_maret45"/>
      <sheetName val="Part_order___rev_144"/>
      <sheetName val="First_order___additional_orde44"/>
      <sheetName val="Ｘ５８５－１Ｓ_(2)43"/>
      <sheetName val="Sheet1_(2)43"/>
      <sheetName val="Issued_1_PP_welding43"/>
      <sheetName val="____44"/>
      <sheetName val="06-11-07_selasa44"/>
      <sheetName val="?????__x005f_x0015__Op43"/>
      <sheetName val="CæÊ__x005f_x0015__Op43"/>
      <sheetName val="ƒƒCƒ“‰æ–Ê__x005f_x0015__Op43"/>
      <sheetName val="メイン画面__x005f_x0015__Op43"/>
      <sheetName val="110614_High_CIM43"/>
      <sheetName val="114W2次設変部品確認（組立）_(3)43"/>
      <sheetName val="_______x005f_x0015__Op43"/>
      <sheetName val="STATUS_FOLLOWUP38"/>
      <sheetName val="Labul_0038"/>
      <sheetName val="absen_juli35"/>
      <sheetName val="Supp_List35"/>
      <sheetName val="?????__x005f_x005f_x005f_x0015__Op35"/>
      <sheetName val="CæÊ__x005f_x005f_x005f_x0015__Op38"/>
      <sheetName val="ƒƒCƒ“‰æ–Ê__x005f_x005f_x005f_x0015__Op38"/>
      <sheetName val="メイン画面__x005f_x005f_x005f_x0015__Op38"/>
      <sheetName val="_______x005f_x005f_x005f_x0015__Op38"/>
      <sheetName val="Deffered_Charges_35"/>
      <sheetName val="Pulldown_LIST35"/>
      <sheetName val="Man_power32"/>
      <sheetName val="_______x005f_x005f_x005f_x005f_x005f_x005f_x00128"/>
      <sheetName val="CæÊ__x005f_x005f_x005f_x005f_x005f28"/>
      <sheetName val="ƒƒCƒ“‰æ–Ê__x005f_x005f_x005f_x005f_x005f28"/>
      <sheetName val="メイン画面__x005f_x005f_x005f_x005f_x005f_x005f_x00128"/>
      <sheetName val="_______x005f_x005f_x005f_x0015_28"/>
      <sheetName val="CæÊ__x005f_x005f_x28"/>
      <sheetName val="ƒƒCƒ“‰æ–Ê__x005f_x005f_x28"/>
      <sheetName val="メイン画面__x005f_x005f_x005f_x0015_28"/>
      <sheetName val="_______x005f_x005f_x005f_x005f_x005f_x005f_x00527"/>
      <sheetName val="メイン画面__x005f_x005f_x005f_x005f_x005f_x005f_x00527"/>
      <sheetName val="CæÊ__x005f_x005f_x005f_x005f_x27"/>
      <sheetName val="ƒƒCƒ“‰æ–Ê__x005f_x005f_x005f_x005f_x27"/>
      <sheetName val="_______x005f_x005f_x005f_x005f_27"/>
      <sheetName val="メイン画面__x005f_x005f_x005f_x005f_27"/>
      <sheetName val="_______x005f_x0015_28"/>
      <sheetName val="CæÊ__x27"/>
      <sheetName val="ƒƒCƒ“‰æ–Ê__x27"/>
      <sheetName val="メイン画面__x005f_x0015_28"/>
      <sheetName val="NON_PROD_TARGET33"/>
      <sheetName val="まとめ_(2)33"/>
      <sheetName val="EGCOST_FOR_S-91_SERIES27"/>
      <sheetName val="0626(仕様変更)_(ACC無)26"/>
      <sheetName val="Data_QE26"/>
      <sheetName val="316%3f(991027)_xls24"/>
      <sheetName val="Part_No_24"/>
      <sheetName val="Sales_Value_(2)22"/>
      <sheetName val="_______x005f_x005f_25"/>
      <sheetName val="メイン画面__x005f_x005f_25"/>
      <sheetName val="ocean_voyage14"/>
      <sheetName val="Grafik_new13"/>
      <sheetName val="Schedule_PM13"/>
      <sheetName val="CSM_with_CKD10"/>
      <sheetName val="ﾌﾟﾚｽ品番順_10"/>
      <sheetName val="GRAPH_EH_hanmade_8_maret44"/>
      <sheetName val="Part_order___rev_143"/>
      <sheetName val="First_order___additional_orde43"/>
      <sheetName val="Ｘ５８５－１Ｓ_(2)42"/>
      <sheetName val="Sheet1_(2)42"/>
      <sheetName val="Issued_1_PP_welding42"/>
      <sheetName val="____43"/>
      <sheetName val="06-11-07_selasa43"/>
      <sheetName val="?????__x005f_x0015__Op42"/>
      <sheetName val="CæÊ__x005f_x0015__Op42"/>
      <sheetName val="ƒƒCƒ“‰æ–Ê__x005f_x0015__Op42"/>
      <sheetName val="メイン画面__x005f_x0015__Op42"/>
      <sheetName val="110614_High_CIM42"/>
      <sheetName val="114W2次設変部品確認（組立）_(3)42"/>
      <sheetName val="_______x005f_x0015__Op42"/>
      <sheetName val="STATUS_FOLLOWUP37"/>
      <sheetName val="Labul_0037"/>
      <sheetName val="absen_juli34"/>
      <sheetName val="Supp_List34"/>
      <sheetName val="?????__x005f_x005f_x005f_x0015__Op34"/>
      <sheetName val="CæÊ__x005f_x005f_x005f_x0015__Op37"/>
      <sheetName val="ƒƒCƒ“‰æ–Ê__x005f_x005f_x005f_x0015__Op37"/>
      <sheetName val="メイン画面__x005f_x005f_x005f_x0015__Op37"/>
      <sheetName val="_______x005f_x005f_x005f_x0015__Op37"/>
      <sheetName val="Deffered_Charges_34"/>
      <sheetName val="Pulldown_LIST34"/>
      <sheetName val="Man_power31"/>
      <sheetName val="_______x005f_x005f_x005f_x005f_x005f_x005f_x00127"/>
      <sheetName val="CæÊ__x005f_x005f_x005f_x005f_x005f27"/>
      <sheetName val="ƒƒCƒ“‰æ–Ê__x005f_x005f_x005f_x005f_x005f27"/>
      <sheetName val="メイン画面__x005f_x005f_x005f_x005f_x005f_x005f_x00127"/>
      <sheetName val="_______x005f_x005f_x005f_x0015_27"/>
      <sheetName val="CæÊ__x005f_x005f_x27"/>
      <sheetName val="ƒƒCƒ“‰æ–Ê__x005f_x005f_x27"/>
      <sheetName val="メイン画面__x005f_x005f_x005f_x0015_27"/>
      <sheetName val="_______x005f_x005f_x005f_x005f_x005f_x005f_x00526"/>
      <sheetName val="メイン画面__x005f_x005f_x005f_x005f_x005f_x005f_x00526"/>
      <sheetName val="CæÊ__x005f_x005f_x005f_x005f_x26"/>
      <sheetName val="ƒƒCƒ“‰æ–Ê__x005f_x005f_x005f_x005f_x26"/>
      <sheetName val="_______x005f_x005f_x005f_x005f_26"/>
      <sheetName val="メイン画面__x005f_x005f_x005f_x005f_26"/>
      <sheetName val="_______x005f_x0015_27"/>
      <sheetName val="CæÊ__x26"/>
      <sheetName val="ƒƒCƒ“‰æ–Ê__x26"/>
      <sheetName val="メイン画面__x005f_x0015_27"/>
      <sheetName val="NON_PROD_TARGET32"/>
      <sheetName val="まとめ_(2)32"/>
      <sheetName val="EGCOST_FOR_S-91_SERIES26"/>
      <sheetName val="0626(仕様変更)_(ACC無)25"/>
      <sheetName val="Data_QE25"/>
      <sheetName val="316%3f(991027)_xls23"/>
      <sheetName val="Part_No_23"/>
      <sheetName val="Sales_Value_(2)21"/>
      <sheetName val="_______x005f_x005f_24"/>
      <sheetName val="メイン画面__x005f_x005f_24"/>
      <sheetName val="ocean_voyage13"/>
      <sheetName val="Grafik_new12"/>
      <sheetName val="Schedule_PM12"/>
      <sheetName val="CSM_with_CKD9"/>
      <sheetName val="ﾌﾟﾚｽ品番順_9"/>
      <sheetName val="GRAPH_EH_hanmade_8_maret43"/>
      <sheetName val="Part_order___rev_142"/>
      <sheetName val="First_order___additional_orde42"/>
      <sheetName val="Ｘ５８５－１Ｓ_(2)41"/>
      <sheetName val="Sheet1_(2)41"/>
      <sheetName val="____42"/>
      <sheetName val="Issued_1_PP_welding41"/>
      <sheetName val="06-11-07_selasa42"/>
      <sheetName val="?????__x005f_x0015__Op41"/>
      <sheetName val="CæÊ__x005f_x0015__Op41"/>
      <sheetName val="ƒƒCƒ“‰æ–Ê__x005f_x0015__Op41"/>
      <sheetName val="メイン画面__x005f_x0015__Op41"/>
      <sheetName val="110614_High_CIM41"/>
      <sheetName val="114W2次設変部品確認（組立）_(3)41"/>
      <sheetName val="_______x005f_x0015__Op41"/>
      <sheetName val="Labul_0036"/>
      <sheetName val="STATUS_FOLLOWUP36"/>
      <sheetName val="absen_juli33"/>
      <sheetName val="Supp_List33"/>
      <sheetName val="?????__x005f_x005f_x005f_x0015__Op33"/>
      <sheetName val="CæÊ__x005f_x005f_x005f_x0015__Op36"/>
      <sheetName val="ƒƒCƒ“‰æ–Ê__x005f_x005f_x005f_x0015__Op36"/>
      <sheetName val="メイン画面__x005f_x005f_x005f_x0015__Op36"/>
      <sheetName val="_______x005f_x005f_x005f_x0015__Op36"/>
      <sheetName val="Pulldown_LIST33"/>
      <sheetName val="Deffered_Charges_33"/>
      <sheetName val="NON_PROD_TARGET31"/>
      <sheetName val="まとめ_(2)31"/>
      <sheetName val="316%3f(991027)_xls22"/>
      <sheetName val="Man_power30"/>
      <sheetName val="_______x005f_x005f_x005f_x005f_x005f_x005f_x00126"/>
      <sheetName val="CæÊ__x005f_x005f_x005f_x005f_x005f26"/>
      <sheetName val="ƒƒCƒ“‰æ–Ê__x005f_x005f_x005f_x005f_x005f26"/>
      <sheetName val="メイン画面__x005f_x005f_x005f_x005f_x005f_x005f_x00126"/>
      <sheetName val="_______x005f_x005f_x005f_x0015_26"/>
      <sheetName val="CæÊ__x005f_x005f_x26"/>
      <sheetName val="ƒƒCƒ“‰æ–Ê__x005f_x005f_x26"/>
      <sheetName val="メイン画面__x005f_x005f_x005f_x0015_26"/>
      <sheetName val="_______x005f_x005f_x005f_x005f_x005f_x005f_x00525"/>
      <sheetName val="メイン画面__x005f_x005f_x005f_x005f_x005f_x005f_x00525"/>
      <sheetName val="CæÊ__x005f_x005f_x005f_x005f_x25"/>
      <sheetName val="ƒƒCƒ“‰æ–Ê__x005f_x005f_x005f_x005f_x25"/>
      <sheetName val="_______x005f_x005f_x005f_x005f_25"/>
      <sheetName val="メイン画面__x005f_x005f_x005f_x005f_25"/>
      <sheetName val="_______x005f_x0015_26"/>
      <sheetName val="CæÊ__x25"/>
      <sheetName val="ƒƒCƒ“‰æ–Ê__x25"/>
      <sheetName val="メイン画面__x005f_x0015_26"/>
      <sheetName val="EGCOST_FOR_S-91_SERIES25"/>
      <sheetName val="0626(仕様変更)_(ACC無)24"/>
      <sheetName val="Data_QE24"/>
      <sheetName val="Part_No_22"/>
      <sheetName val="Sales_Value_(2)20"/>
      <sheetName val="_______x005f_x005f_23"/>
      <sheetName val="メイン画面__x005f_x005f_23"/>
      <sheetName val="ocean_voyage12"/>
      <sheetName val="Grafik_new11"/>
      <sheetName val="Schedule_PM11"/>
      <sheetName val="CSM_with_CKD8"/>
      <sheetName val="ﾌﾟﾚｽ品番順_8"/>
      <sheetName val="GRAPH_EH_hanmade_8_maret47"/>
      <sheetName val="Part_order___rev_146"/>
      <sheetName val="First_order___additional_orde46"/>
      <sheetName val="Ｘ５８５－１Ｓ_(2)45"/>
      <sheetName val="Sheet1_(2)45"/>
      <sheetName val="Issued_1_PP_welding45"/>
      <sheetName val="____46"/>
      <sheetName val="06-11-07_selasa46"/>
      <sheetName val="?????__x005f_x0015__Op45"/>
      <sheetName val="CæÊ__x005f_x0015__Op45"/>
      <sheetName val="ƒƒCƒ“‰æ–Ê__x005f_x0015__Op45"/>
      <sheetName val="メイン画面__x005f_x0015__Op45"/>
      <sheetName val="110614_High_CIM45"/>
      <sheetName val="114W2次設変部品確認（組立）_(3)45"/>
      <sheetName val="_______x005f_x0015__Op45"/>
      <sheetName val="STATUS_FOLLOWUP40"/>
      <sheetName val="Labul_0040"/>
      <sheetName val="absen_juli37"/>
      <sheetName val="Supp_List37"/>
      <sheetName val="?????__x005f_x005f_x005f_x0015__Op37"/>
      <sheetName val="CæÊ__x005f_x005f_x005f_x0015__Op40"/>
      <sheetName val="ƒƒCƒ“‰æ–Ê__x005f_x005f_x005f_x0015__Op40"/>
      <sheetName val="メイン画面__x005f_x005f_x005f_x0015__Op40"/>
      <sheetName val="_______x005f_x005f_x005f_x0015__Op40"/>
      <sheetName val="Deffered_Charges_37"/>
      <sheetName val="Pulldown_LIST37"/>
      <sheetName val="Man_power34"/>
      <sheetName val="_______x005f_x005f_x005f_x005f_x005f_x005f_x00130"/>
      <sheetName val="CæÊ__x005f_x005f_x005f_x005f_x005f30"/>
      <sheetName val="ƒƒCƒ“‰æ–Ê__x005f_x005f_x005f_x005f_x005f30"/>
      <sheetName val="メイン画面__x005f_x005f_x005f_x005f_x005f_x005f_x00130"/>
      <sheetName val="_______x005f_x005f_x005f_x0015_30"/>
      <sheetName val="CæÊ__x005f_x005f_x30"/>
      <sheetName val="ƒƒCƒ“‰æ–Ê__x005f_x005f_x30"/>
      <sheetName val="メイン画面__x005f_x005f_x005f_x0015_30"/>
      <sheetName val="_______x005f_x005f_x005f_x005f_x005f_x005f_x00529"/>
      <sheetName val="メイン画面__x005f_x005f_x005f_x005f_x005f_x005f_x00529"/>
      <sheetName val="CæÊ__x005f_x005f_x005f_x005f_x29"/>
      <sheetName val="ƒƒCƒ“‰æ–Ê__x005f_x005f_x005f_x005f_x29"/>
      <sheetName val="_______x005f_x005f_x005f_x005f_29"/>
      <sheetName val="メイン画面__x005f_x005f_x005f_x005f_29"/>
      <sheetName val="_______x005f_x0015_30"/>
      <sheetName val="CæÊ__x29"/>
      <sheetName val="ƒƒCƒ“‰æ–Ê__x29"/>
      <sheetName val="メイン画面__x005f_x0015_30"/>
      <sheetName val="NON_PROD_TARGET35"/>
      <sheetName val="まとめ_(2)35"/>
      <sheetName val="EGCOST_FOR_S-91_SERIES29"/>
      <sheetName val="0626(仕様変更)_(ACC無)28"/>
      <sheetName val="Data_QE28"/>
      <sheetName val="316%3f(991027)_xls26"/>
      <sheetName val="Part_No_26"/>
      <sheetName val="Sales_Value_(2)24"/>
      <sheetName val="_______x005f_x005f_27"/>
      <sheetName val="メイン画面__x005f_x005f_27"/>
      <sheetName val="ocean_voyage16"/>
      <sheetName val="Grafik_new15"/>
      <sheetName val="Schedule_PM15"/>
      <sheetName val="CSM_with_CKD12"/>
      <sheetName val="ﾌﾟﾚｽ品番順_12"/>
      <sheetName val="GRAPH_EH_hanmade_8_maret46"/>
      <sheetName val="Part_order___rev_145"/>
      <sheetName val="First_order___additional_orde45"/>
      <sheetName val="Ｘ５８５－１Ｓ_(2)44"/>
      <sheetName val="Sheet1_(2)44"/>
      <sheetName val="Issued_1_PP_welding44"/>
      <sheetName val="____45"/>
      <sheetName val="06-11-07_selasa45"/>
      <sheetName val="?????__x005f_x0015__Op44"/>
      <sheetName val="CæÊ__x005f_x0015__Op44"/>
      <sheetName val="ƒƒCƒ“‰æ–Ê__x005f_x0015__Op44"/>
      <sheetName val="メイン画面__x005f_x0015__Op44"/>
      <sheetName val="110614_High_CIM44"/>
      <sheetName val="114W2次設変部品確認（組立）_(3)44"/>
      <sheetName val="_______x005f_x0015__Op44"/>
      <sheetName val="STATUS_FOLLOWUP39"/>
      <sheetName val="Labul_0039"/>
      <sheetName val="absen_juli36"/>
      <sheetName val="Supp_List36"/>
      <sheetName val="?????__x005f_x005f_x005f_x0015__Op36"/>
      <sheetName val="CæÊ__x005f_x005f_x005f_x0015__Op39"/>
      <sheetName val="ƒƒCƒ“‰æ–Ê__x005f_x005f_x005f_x0015__Op39"/>
      <sheetName val="メイン画面__x005f_x005f_x005f_x0015__Op39"/>
      <sheetName val="_______x005f_x005f_x005f_x0015__Op39"/>
      <sheetName val="Deffered_Charges_36"/>
      <sheetName val="Pulldown_LIST36"/>
      <sheetName val="Man_power33"/>
      <sheetName val="_______x005f_x005f_x005f_x005f_x005f_x005f_x00129"/>
      <sheetName val="CæÊ__x005f_x005f_x005f_x005f_x005f29"/>
      <sheetName val="ƒƒCƒ“‰æ–Ê__x005f_x005f_x005f_x005f_x005f29"/>
      <sheetName val="メイン画面__x005f_x005f_x005f_x005f_x005f_x005f_x00129"/>
      <sheetName val="_______x005f_x005f_x005f_x0015_29"/>
      <sheetName val="CæÊ__x005f_x005f_x29"/>
      <sheetName val="ƒƒCƒ“‰æ–Ê__x005f_x005f_x29"/>
      <sheetName val="メイン画面__x005f_x005f_x005f_x0015_29"/>
      <sheetName val="_______x005f_x005f_x005f_x005f_x005f_x005f_x00528"/>
      <sheetName val="メイン画面__x005f_x005f_x005f_x005f_x005f_x005f_x00528"/>
      <sheetName val="CæÊ__x005f_x005f_x005f_x005f_x28"/>
      <sheetName val="ƒƒCƒ“‰æ–Ê__x005f_x005f_x005f_x005f_x28"/>
      <sheetName val="_______x005f_x005f_x005f_x005f_28"/>
      <sheetName val="メイン画面__x005f_x005f_x005f_x005f_28"/>
      <sheetName val="_______x005f_x0015_29"/>
      <sheetName val="CæÊ__x28"/>
      <sheetName val="ƒƒCƒ“‰æ–Ê__x28"/>
      <sheetName val="メイン画面__x005f_x0015_29"/>
      <sheetName val="NON_PROD_TARGET34"/>
      <sheetName val="まとめ_(2)34"/>
      <sheetName val="EGCOST_FOR_S-91_SERIES28"/>
      <sheetName val="0626(仕様変更)_(ACC無)27"/>
      <sheetName val="Data_QE27"/>
      <sheetName val="316%3f(991027)_xls25"/>
      <sheetName val="Part_No_25"/>
      <sheetName val="Sales_Value_(2)23"/>
      <sheetName val="_______x005f_x005f_26"/>
      <sheetName val="メイン画面__x005f_x005f_26"/>
      <sheetName val="ocean_voyage15"/>
      <sheetName val="Grafik_new14"/>
      <sheetName val="Schedule_PM14"/>
      <sheetName val="CSM_with_CKD11"/>
      <sheetName val="ﾌﾟﾚｽ品番順_11"/>
      <sheetName val="GRAPH_EH_hanmade_8_maret49"/>
      <sheetName val="Part_order___rev_148"/>
      <sheetName val="First_order___additional_orde48"/>
      <sheetName val="Ｘ５８５－１Ｓ_(2)47"/>
      <sheetName val="Sheet1_(2)47"/>
      <sheetName val="Issued_1_PP_welding47"/>
      <sheetName val="____48"/>
      <sheetName val="06-11-07_selasa48"/>
      <sheetName val="?????__x005f_x0015__Op47"/>
      <sheetName val="CæÊ__x005f_x0015__Op47"/>
      <sheetName val="ƒƒCƒ“‰æ–Ê__x005f_x0015__Op47"/>
      <sheetName val="メイン画面__x005f_x0015__Op47"/>
      <sheetName val="110614_High_CIM47"/>
      <sheetName val="114W2次設変部品確認（組立）_(3)47"/>
      <sheetName val="_______x005f_x0015__Op47"/>
      <sheetName val="STATUS_FOLLOWUP42"/>
      <sheetName val="Labul_0042"/>
      <sheetName val="absen_juli39"/>
      <sheetName val="Supp_List39"/>
      <sheetName val="?????__x005f_x005f_x005f_x0015__Op39"/>
      <sheetName val="CæÊ__x005f_x005f_x005f_x0015__Op42"/>
      <sheetName val="ƒƒCƒ“‰æ–Ê__x005f_x005f_x005f_x0015__Op42"/>
      <sheetName val="メイン画面__x005f_x005f_x005f_x0015__Op42"/>
      <sheetName val="_______x005f_x005f_x005f_x0015__Op42"/>
      <sheetName val="Deffered_Charges_39"/>
      <sheetName val="Pulldown_LIST39"/>
      <sheetName val="Man_power36"/>
      <sheetName val="_______x005f_x005f_x005f_x005f_x005f_x005f_x00132"/>
      <sheetName val="CæÊ__x005f_x005f_x005f_x005f_x005f32"/>
      <sheetName val="ƒƒCƒ“‰æ–Ê__x005f_x005f_x005f_x005f_x005f32"/>
      <sheetName val="メイン画面__x005f_x005f_x005f_x005f_x005f_x005f_x00132"/>
      <sheetName val="_______x005f_x005f_x005f_x0015_32"/>
      <sheetName val="CæÊ__x005f_x005f_x32"/>
      <sheetName val="ƒƒCƒ“‰æ–Ê__x005f_x005f_x32"/>
      <sheetName val="メイン画面__x005f_x005f_x005f_x0015_32"/>
      <sheetName val="_______x005f_x005f_x005f_x005f_x005f_x005f_x00531"/>
      <sheetName val="メイン画面__x005f_x005f_x005f_x005f_x005f_x005f_x00531"/>
      <sheetName val="CæÊ__x005f_x005f_x005f_x005f_x31"/>
      <sheetName val="ƒƒCƒ“‰æ–Ê__x005f_x005f_x005f_x005f_x31"/>
      <sheetName val="_______x005f_x005f_x005f_x005f_31"/>
      <sheetName val="メイン画面__x005f_x005f_x005f_x005f_31"/>
      <sheetName val="_______x005f_x0015_32"/>
      <sheetName val="CæÊ__x31"/>
      <sheetName val="ƒƒCƒ“‰æ–Ê__x31"/>
      <sheetName val="メイン画面__x005f_x0015_32"/>
      <sheetName val="NON_PROD_TARGET37"/>
      <sheetName val="まとめ_(2)37"/>
      <sheetName val="EGCOST_FOR_S-91_SERIES31"/>
      <sheetName val="0626(仕様変更)_(ACC無)30"/>
      <sheetName val="Data_QE30"/>
      <sheetName val="316%3f(991027)_xls28"/>
      <sheetName val="Part_No_28"/>
      <sheetName val="Sales_Value_(2)26"/>
      <sheetName val="_______x005f_x005f_29"/>
      <sheetName val="メイン画面__x005f_x005f_29"/>
      <sheetName val="ocean_voyage18"/>
      <sheetName val="Grafik_new17"/>
      <sheetName val="Schedule_PM17"/>
      <sheetName val="CSM_with_CKD14"/>
      <sheetName val="ﾌﾟﾚｽ品番順_14"/>
      <sheetName val="GRAPH_EH_hanmade_8_maret48"/>
      <sheetName val="Part_order___rev_147"/>
      <sheetName val="First_order___additional_orde47"/>
      <sheetName val="Ｘ５８５－１Ｓ_(2)46"/>
      <sheetName val="Sheet1_(2)46"/>
      <sheetName val="Issued_1_PP_welding46"/>
      <sheetName val="____47"/>
      <sheetName val="06-11-07_selasa47"/>
      <sheetName val="?????__x005f_x0015__Op46"/>
      <sheetName val="CæÊ__x005f_x0015__Op46"/>
      <sheetName val="ƒƒCƒ“‰æ–Ê__x005f_x0015__Op46"/>
      <sheetName val="メイン画面__x005f_x0015__Op46"/>
      <sheetName val="110614_High_CIM46"/>
      <sheetName val="114W2次設変部品確認（組立）_(3)46"/>
      <sheetName val="_______x005f_x0015__Op46"/>
      <sheetName val="STATUS_FOLLOWUP41"/>
      <sheetName val="Labul_0041"/>
      <sheetName val="absen_juli38"/>
      <sheetName val="Supp_List38"/>
      <sheetName val="?????__x005f_x005f_x005f_x0015__Op38"/>
      <sheetName val="CæÊ__x005f_x005f_x005f_x0015__Op41"/>
      <sheetName val="ƒƒCƒ“‰æ–Ê__x005f_x005f_x005f_x0015__Op41"/>
      <sheetName val="メイン画面__x005f_x005f_x005f_x0015__Op41"/>
      <sheetName val="_______x005f_x005f_x005f_x0015__Op41"/>
      <sheetName val="Deffered_Charges_38"/>
      <sheetName val="Pulldown_LIST38"/>
      <sheetName val="Man_power35"/>
      <sheetName val="_______x005f_x005f_x005f_x005f_x005f_x005f_x00131"/>
      <sheetName val="CæÊ__x005f_x005f_x005f_x005f_x005f31"/>
      <sheetName val="ƒƒCƒ“‰æ–Ê__x005f_x005f_x005f_x005f_x005f31"/>
      <sheetName val="メイン画面__x005f_x005f_x005f_x005f_x005f_x005f_x00131"/>
      <sheetName val="_______x005f_x005f_x005f_x0015_31"/>
      <sheetName val="CæÊ__x005f_x005f_x31"/>
      <sheetName val="ƒƒCƒ“‰æ–Ê__x005f_x005f_x31"/>
      <sheetName val="メイン画面__x005f_x005f_x005f_x0015_31"/>
      <sheetName val="_______x005f_x005f_x005f_x005f_x005f_x005f_x00530"/>
      <sheetName val="メイン画面__x005f_x005f_x005f_x005f_x005f_x005f_x00530"/>
      <sheetName val="CæÊ__x005f_x005f_x005f_x005f_x30"/>
      <sheetName val="ƒƒCƒ“‰æ–Ê__x005f_x005f_x005f_x005f_x30"/>
      <sheetName val="_______x005f_x005f_x005f_x005f_30"/>
      <sheetName val="メイン画面__x005f_x005f_x005f_x005f_30"/>
      <sheetName val="_______x005f_x0015_31"/>
      <sheetName val="CæÊ__x30"/>
      <sheetName val="ƒƒCƒ“‰æ–Ê__x30"/>
      <sheetName val="メイン画面__x005f_x0015_31"/>
      <sheetName val="NON_PROD_TARGET36"/>
      <sheetName val="まとめ_(2)36"/>
      <sheetName val="EGCOST_FOR_S-91_SERIES30"/>
      <sheetName val="0626(仕様変更)_(ACC無)29"/>
      <sheetName val="Data_QE29"/>
      <sheetName val="316%3f(991027)_xls27"/>
      <sheetName val="Part_No_27"/>
      <sheetName val="Sales_Value_(2)25"/>
      <sheetName val="_______x005f_x005f_28"/>
      <sheetName val="メイン画面__x005f_x005f_28"/>
      <sheetName val="ocean_voyage17"/>
      <sheetName val="Grafik_new16"/>
      <sheetName val="Schedule_PM16"/>
      <sheetName val="CSM_with_CKD13"/>
      <sheetName val="ﾌﾟﾚｽ品番順_13"/>
      <sheetName val="GRAPH_EH_hanmade_8_maret51"/>
      <sheetName val="Part_order___rev_150"/>
      <sheetName val="First_order___additional_orde50"/>
      <sheetName val="Ｘ５８５－１Ｓ_(2)49"/>
      <sheetName val="Sheet1_(2)49"/>
      <sheetName val="Issued_1_PP_welding49"/>
      <sheetName val="____50"/>
      <sheetName val="06-11-07_selasa50"/>
      <sheetName val="?????__x005f_x0015__Op49"/>
      <sheetName val="CæÊ__x005f_x0015__Op49"/>
      <sheetName val="ƒƒCƒ“‰æ–Ê__x005f_x0015__Op49"/>
      <sheetName val="メイン画面__x005f_x0015__Op49"/>
      <sheetName val="110614_High_CIM49"/>
      <sheetName val="114W2次設変部品確認（組立）_(3)49"/>
      <sheetName val="_______x005f_x0015__Op49"/>
      <sheetName val="STATUS_FOLLOWUP44"/>
      <sheetName val="Labul_0044"/>
      <sheetName val="absen_juli41"/>
      <sheetName val="Supp_List41"/>
      <sheetName val="?????__x005f_x005f_x005f_x0015__Op41"/>
      <sheetName val="CæÊ__x005f_x005f_x005f_x0015__Op44"/>
      <sheetName val="ƒƒCƒ“‰æ–Ê__x005f_x005f_x005f_x0015__Op44"/>
      <sheetName val="メイン画面__x005f_x005f_x005f_x0015__Op44"/>
      <sheetName val="_______x005f_x005f_x005f_x0015__Op44"/>
      <sheetName val="Deffered_Charges_41"/>
      <sheetName val="Pulldown_LIST41"/>
      <sheetName val="Man_power38"/>
      <sheetName val="_______x005f_x005f_x005f_x005f_x005f_x005f_x00134"/>
      <sheetName val="CæÊ__x005f_x005f_x005f_x005f_x005f34"/>
      <sheetName val="ƒƒCƒ“‰æ–Ê__x005f_x005f_x005f_x005f_x005f34"/>
      <sheetName val="メイン画面__x005f_x005f_x005f_x005f_x005f_x005f_x00134"/>
      <sheetName val="_______x005f_x005f_x005f_x0015_34"/>
      <sheetName val="CæÊ__x005f_x005f_x34"/>
      <sheetName val="ƒƒCƒ“‰æ–Ê__x005f_x005f_x34"/>
      <sheetName val="メイン画面__x005f_x005f_x005f_x0015_34"/>
      <sheetName val="_______x005f_x005f_x005f_x005f_x005f_x005f_x00533"/>
      <sheetName val="メイン画面__x005f_x005f_x005f_x005f_x005f_x005f_x00533"/>
      <sheetName val="CæÊ__x005f_x005f_x005f_x005f_x33"/>
      <sheetName val="ƒƒCƒ“‰æ–Ê__x005f_x005f_x005f_x005f_x33"/>
      <sheetName val="_______x005f_x005f_x005f_x005f_33"/>
      <sheetName val="メイン画面__x005f_x005f_x005f_x005f_33"/>
      <sheetName val="_______x005f_x0015_34"/>
      <sheetName val="CæÊ__x33"/>
      <sheetName val="ƒƒCƒ“‰æ–Ê__x33"/>
      <sheetName val="メイン画面__x005f_x0015_34"/>
      <sheetName val="NON_PROD_TARGET39"/>
      <sheetName val="まとめ_(2)39"/>
      <sheetName val="EGCOST_FOR_S-91_SERIES33"/>
      <sheetName val="0626(仕様変更)_(ACC無)32"/>
      <sheetName val="Data_QE32"/>
      <sheetName val="316%3f(991027)_xls30"/>
      <sheetName val="Part_No_30"/>
      <sheetName val="Sales_Value_(2)28"/>
      <sheetName val="_______x005f_x005f_31"/>
      <sheetName val="メイン画面__x005f_x005f_31"/>
      <sheetName val="ocean_voyage20"/>
      <sheetName val="Grafik_new19"/>
      <sheetName val="Schedule_PM19"/>
      <sheetName val="CSM_with_CKD16"/>
      <sheetName val="ﾌﾟﾚｽ品番順_16"/>
      <sheetName val="GRAPH_EH_hanmade_8_maret50"/>
      <sheetName val="Part_order___rev_149"/>
      <sheetName val="First_order___additional_orde49"/>
      <sheetName val="Ｘ５８５－１Ｓ_(2)48"/>
      <sheetName val="Sheet1_(2)48"/>
      <sheetName val="Issued_1_PP_welding48"/>
      <sheetName val="____49"/>
      <sheetName val="06-11-07_selasa49"/>
      <sheetName val="?????__x005f_x0015__Op48"/>
      <sheetName val="CæÊ__x005f_x0015__Op48"/>
      <sheetName val="ƒƒCƒ“‰æ–Ê__x005f_x0015__Op48"/>
      <sheetName val="メイン画面__x005f_x0015__Op48"/>
      <sheetName val="110614_High_CIM48"/>
      <sheetName val="114W2次設変部品確認（組立）_(3)48"/>
      <sheetName val="_______x005f_x0015__Op48"/>
      <sheetName val="STATUS_FOLLOWUP43"/>
      <sheetName val="Labul_0043"/>
      <sheetName val="absen_juli40"/>
      <sheetName val="Supp_List40"/>
      <sheetName val="?????__x005f_x005f_x005f_x0015__Op40"/>
      <sheetName val="CæÊ__x005f_x005f_x005f_x0015__Op43"/>
      <sheetName val="ƒƒCƒ“‰æ–Ê__x005f_x005f_x005f_x0015__Op43"/>
      <sheetName val="メイン画面__x005f_x005f_x005f_x0015__Op43"/>
      <sheetName val="_______x005f_x005f_x005f_x0015__Op43"/>
      <sheetName val="Deffered_Charges_40"/>
      <sheetName val="Pulldown_LIST40"/>
      <sheetName val="Man_power37"/>
      <sheetName val="_______x005f_x005f_x005f_x005f_x005f_x005f_x00133"/>
      <sheetName val="CæÊ__x005f_x005f_x005f_x005f_x005f33"/>
      <sheetName val="ƒƒCƒ“‰æ–Ê__x005f_x005f_x005f_x005f_x005f33"/>
      <sheetName val="メイン画面__x005f_x005f_x005f_x005f_x005f_x005f_x00133"/>
      <sheetName val="_______x005f_x005f_x005f_x0015_33"/>
      <sheetName val="CæÊ__x005f_x005f_x33"/>
      <sheetName val="ƒƒCƒ“‰æ–Ê__x005f_x005f_x33"/>
      <sheetName val="メイン画面__x005f_x005f_x005f_x0015_33"/>
      <sheetName val="_______x005f_x005f_x005f_x005f_x005f_x005f_x00532"/>
      <sheetName val="メイン画面__x005f_x005f_x005f_x005f_x005f_x005f_x00532"/>
      <sheetName val="CæÊ__x005f_x005f_x005f_x005f_x32"/>
      <sheetName val="ƒƒCƒ“‰æ–Ê__x005f_x005f_x005f_x005f_x32"/>
      <sheetName val="_______x005f_x005f_x005f_x005f_32"/>
      <sheetName val="メイン画面__x005f_x005f_x005f_x005f_32"/>
      <sheetName val="_______x005f_x0015_33"/>
      <sheetName val="CæÊ__x32"/>
      <sheetName val="ƒƒCƒ“‰æ–Ê__x32"/>
      <sheetName val="メイン画面__x005f_x0015_33"/>
      <sheetName val="NON_PROD_TARGET38"/>
      <sheetName val="まとめ_(2)38"/>
      <sheetName val="EGCOST_FOR_S-91_SERIES32"/>
      <sheetName val="0626(仕様変更)_(ACC無)31"/>
      <sheetName val="Data_QE31"/>
      <sheetName val="316%3f(991027)_xls29"/>
      <sheetName val="Part_No_29"/>
      <sheetName val="Sales_Value_(2)27"/>
      <sheetName val="_______x005f_x005f_30"/>
      <sheetName val="メイン画面__x005f_x005f_30"/>
      <sheetName val="ocean_voyage19"/>
      <sheetName val="Grafik_new18"/>
      <sheetName val="Schedule_PM18"/>
      <sheetName val="CSM_with_CKD15"/>
      <sheetName val="ﾌﾟﾚｽ品番順_15"/>
      <sheetName val="GRAPH_EH_hanmade_8_maret52"/>
      <sheetName val="Part_order___rev_151"/>
      <sheetName val="First_order___additional_orde51"/>
      <sheetName val="Ｘ５８５－１Ｓ_(2)50"/>
      <sheetName val="Sheet1_(2)50"/>
      <sheetName val="Issued_1_PP_welding50"/>
      <sheetName val="____51"/>
      <sheetName val="06-11-07_selasa51"/>
      <sheetName val="?????__x005f_x0015__Op50"/>
      <sheetName val="CæÊ__x005f_x0015__Op50"/>
      <sheetName val="ƒƒCƒ“‰æ–Ê__x005f_x0015__Op50"/>
      <sheetName val="メイン画面__x005f_x0015__Op50"/>
      <sheetName val="110614_High_CIM50"/>
      <sheetName val="114W2次設変部品確認（組立）_(3)50"/>
      <sheetName val="_______x005f_x0015__Op50"/>
      <sheetName val="STATUS_FOLLOWUP45"/>
      <sheetName val="Labul_0045"/>
      <sheetName val="absen_juli42"/>
      <sheetName val="Supp_List42"/>
      <sheetName val="?????__x005f_x005f_x005f_x0015__Op42"/>
      <sheetName val="CæÊ__x005f_x005f_x005f_x0015__Op45"/>
      <sheetName val="ƒƒCƒ“‰æ–Ê__x005f_x005f_x005f_x0015__Op45"/>
      <sheetName val="メイン画面__x005f_x005f_x005f_x0015__Op45"/>
      <sheetName val="_______x005f_x005f_x005f_x0015__Op45"/>
      <sheetName val="Deffered_Charges_42"/>
      <sheetName val="Pulldown_LIST42"/>
      <sheetName val="Man_power39"/>
      <sheetName val="_______x005f_x005f_x005f_x005f_x005f_x005f_x00135"/>
      <sheetName val="CæÊ__x005f_x005f_x005f_x005f_x005f35"/>
      <sheetName val="ƒƒCƒ“‰æ–Ê__x005f_x005f_x005f_x005f_x005f35"/>
      <sheetName val="メイン画面__x005f_x005f_x005f_x005f_x005f_x005f_x00135"/>
      <sheetName val="_______x005f_x005f_x005f_x0015_35"/>
      <sheetName val="CæÊ__x005f_x005f_x35"/>
      <sheetName val="ƒƒCƒ“‰æ–Ê__x005f_x005f_x35"/>
      <sheetName val="メイン画面__x005f_x005f_x005f_x0015_35"/>
      <sheetName val="_______x005f_x005f_x005f_x005f_x005f_x005f_x00534"/>
      <sheetName val="メイン画面__x005f_x005f_x005f_x005f_x005f_x005f_x00534"/>
      <sheetName val="CæÊ__x005f_x005f_x005f_x005f_x34"/>
      <sheetName val="ƒƒCƒ“‰æ–Ê__x005f_x005f_x005f_x005f_x34"/>
      <sheetName val="_______x005f_x005f_x005f_x005f_34"/>
      <sheetName val="メイン画面__x005f_x005f_x005f_x005f_34"/>
      <sheetName val="_______x005f_x0015_35"/>
      <sheetName val="CæÊ__x34"/>
      <sheetName val="ƒƒCƒ“‰æ–Ê__x34"/>
      <sheetName val="メイン画面__x005f_x0015_35"/>
      <sheetName val="NON_PROD_TARGET40"/>
      <sheetName val="まとめ_(2)40"/>
      <sheetName val="EGCOST_FOR_S-91_SERIES34"/>
      <sheetName val="0626(仕様変更)_(ACC無)33"/>
      <sheetName val="Data_QE33"/>
      <sheetName val="316%3f(991027)_xls31"/>
      <sheetName val="Part_No_31"/>
      <sheetName val="Sales_Value_(2)29"/>
      <sheetName val="_______x005f_x005f_32"/>
      <sheetName val="メイン画面__x005f_x005f_32"/>
      <sheetName val="ocean_voyage21"/>
      <sheetName val="Grafik_new20"/>
      <sheetName val="Schedule_PM20"/>
      <sheetName val="CSM_with_CKD17"/>
      <sheetName val="ﾌﾟﾚｽ品番順_17"/>
      <sheetName val="GRAPH_EH_hanmade_8_maret53"/>
      <sheetName val="Part_order___rev_152"/>
      <sheetName val="First_order___additional_orde52"/>
      <sheetName val="Ｘ５８５－１Ｓ_(2)51"/>
      <sheetName val="Sheet1_(2)51"/>
      <sheetName val="Issued_1_PP_welding51"/>
      <sheetName val="____52"/>
      <sheetName val="06-11-07_selasa52"/>
      <sheetName val="?????__x005f_x0015__Op51"/>
      <sheetName val="CæÊ__x005f_x0015__Op51"/>
      <sheetName val="ƒƒCƒ“‰æ–Ê__x005f_x0015__Op51"/>
      <sheetName val="メイン画面__x005f_x0015__Op51"/>
      <sheetName val="110614_High_CIM51"/>
      <sheetName val="114W2次設変部品確認（組立）_(3)51"/>
      <sheetName val="_______x005f_x0015__Op51"/>
      <sheetName val="STATUS_FOLLOWUP46"/>
      <sheetName val="Labul_0046"/>
      <sheetName val="absen_juli43"/>
      <sheetName val="Supp_List43"/>
      <sheetName val="?????__x005f_x005f_x005f_x0015__Op43"/>
      <sheetName val="CæÊ__x005f_x005f_x005f_x0015__Op46"/>
      <sheetName val="ƒƒCƒ“‰æ–Ê__x005f_x005f_x005f_x0015__Op46"/>
      <sheetName val="メイン画面__x005f_x005f_x005f_x0015__Op46"/>
      <sheetName val="_______x005f_x005f_x005f_x0015__Op46"/>
      <sheetName val="Deffered_Charges_43"/>
      <sheetName val="Pulldown_LIST43"/>
      <sheetName val="Man_power40"/>
      <sheetName val="_______x005f_x005f_x005f_x005f_x005f_x005f_x00136"/>
      <sheetName val="CæÊ__x005f_x005f_x005f_x005f_x005f36"/>
      <sheetName val="ƒƒCƒ“‰æ–Ê__x005f_x005f_x005f_x005f_x005f36"/>
      <sheetName val="メイン画面__x005f_x005f_x005f_x005f_x005f_x005f_x00136"/>
      <sheetName val="_______x005f_x005f_x005f_x0015_36"/>
      <sheetName val="CæÊ__x005f_x005f_x36"/>
      <sheetName val="ƒƒCƒ“‰æ–Ê__x005f_x005f_x36"/>
      <sheetName val="メイン画面__x005f_x005f_x005f_x0015_36"/>
      <sheetName val="_______x005f_x005f_x005f_x005f_x005f_x005f_x00535"/>
      <sheetName val="メイン画面__x005f_x005f_x005f_x005f_x005f_x005f_x00535"/>
      <sheetName val="CæÊ__x005f_x005f_x005f_x005f_x35"/>
      <sheetName val="ƒƒCƒ“‰æ–Ê__x005f_x005f_x005f_x005f_x35"/>
      <sheetName val="_______x005f_x005f_x005f_x005f_35"/>
      <sheetName val="メイン画面__x005f_x005f_x005f_x005f_35"/>
      <sheetName val="_______x005f_x0015_36"/>
      <sheetName val="CæÊ__x35"/>
      <sheetName val="ƒƒCƒ“‰æ–Ê__x35"/>
      <sheetName val="メイン画面__x005f_x0015_36"/>
      <sheetName val="NON_PROD_TARGET41"/>
      <sheetName val="まとめ_(2)41"/>
      <sheetName val="EGCOST_FOR_S-91_SERIES35"/>
      <sheetName val="0626(仕様変更)_(ACC無)34"/>
      <sheetName val="Data_QE34"/>
      <sheetName val="316%3f(991027)_xls32"/>
      <sheetName val="Part_No_32"/>
      <sheetName val="Sales_Value_(2)30"/>
      <sheetName val="_______x005f_x005f_33"/>
      <sheetName val="メイン画面__x005f_x005f_33"/>
      <sheetName val="ocean_voyage22"/>
      <sheetName val="Grafik_new21"/>
      <sheetName val="Schedule_PM21"/>
      <sheetName val="CSM_with_CKD18"/>
      <sheetName val="ﾌﾟﾚｽ品番順_18"/>
      <sheetName val="GRAPH_EH_hanmade_8_maret57"/>
      <sheetName val="Part_order___rev_156"/>
      <sheetName val="First_order___additional_orde56"/>
      <sheetName val="Ｘ５８５－１Ｓ_(2)55"/>
      <sheetName val="Sheet1_(2)55"/>
      <sheetName val="____56"/>
      <sheetName val="Issued_1_PP_welding55"/>
      <sheetName val="06-11-07_selasa56"/>
      <sheetName val="?????__x005f_x0015__Op55"/>
      <sheetName val="CæÊ__x005f_x0015__Op55"/>
      <sheetName val="ƒƒCƒ“‰æ–Ê__x005f_x0015__Op55"/>
      <sheetName val="メイン画面__x005f_x0015__Op55"/>
      <sheetName val="110614_High_CIM55"/>
      <sheetName val="114W2次設変部品確認（組立）_(3)55"/>
      <sheetName val="_______x005f_x0015__Op55"/>
      <sheetName val="Labul_0050"/>
      <sheetName val="STATUS_FOLLOWUP50"/>
      <sheetName val="absen_juli47"/>
      <sheetName val="Supp_List47"/>
      <sheetName val="?????__x005f_x005f_x005f_x0015__Op47"/>
      <sheetName val="CæÊ__x005f_x005f_x005f_x0015__Op50"/>
      <sheetName val="ƒƒCƒ“‰æ–Ê__x005f_x005f_x005f_x0015__Op50"/>
      <sheetName val="メイン画面__x005f_x005f_x005f_x0015__Op50"/>
      <sheetName val="_______x005f_x005f_x005f_x0015__Op50"/>
      <sheetName val="Pulldown_LIST47"/>
      <sheetName val="Deffered_Charges_47"/>
      <sheetName val="NON_PROD_TARGET45"/>
      <sheetName val="まとめ_(2)45"/>
      <sheetName val="316%3f(991027)_xls36"/>
      <sheetName val="Man_power44"/>
      <sheetName val="_______x005f_x005f_x005f_x005f_x005f_x005f_x00140"/>
      <sheetName val="CæÊ__x005f_x005f_x005f_x005f_x005f40"/>
      <sheetName val="ƒƒCƒ“‰æ–Ê__x005f_x005f_x005f_x005f_x005f40"/>
      <sheetName val="メイン画面__x005f_x005f_x005f_x005f_x005f_x005f_x00140"/>
      <sheetName val="_______x005f_x005f_x005f_x0015_40"/>
      <sheetName val="CæÊ__x005f_x005f_x40"/>
      <sheetName val="ƒƒCƒ“‰æ–Ê__x005f_x005f_x40"/>
      <sheetName val="メイン画面__x005f_x005f_x005f_x0015_40"/>
      <sheetName val="_______x005f_x005f_x005f_x005f_x005f_x005f_x00539"/>
      <sheetName val="メイン画面__x005f_x005f_x005f_x005f_x005f_x005f_x00539"/>
      <sheetName val="CæÊ__x005f_x005f_x005f_x005f_x39"/>
      <sheetName val="ƒƒCƒ“‰æ–Ê__x005f_x005f_x005f_x005f_x39"/>
      <sheetName val="_______x005f_x005f_x005f_x005f_39"/>
      <sheetName val="メイン画面__x005f_x005f_x005f_x005f_39"/>
      <sheetName val="_______x005f_x0015_40"/>
      <sheetName val="CæÊ__x39"/>
      <sheetName val="ƒƒCƒ“‰æ–Ê__x39"/>
      <sheetName val="メイン画面__x005f_x0015_40"/>
      <sheetName val="EGCOST_FOR_S-91_SERIES39"/>
      <sheetName val="0626(仕様変更)_(ACC無)38"/>
      <sheetName val="Data_QE38"/>
      <sheetName val="Part_No_36"/>
      <sheetName val="Sales_Value_(2)34"/>
      <sheetName val="_______x005f_x005f_37"/>
      <sheetName val="メイン画面__x005f_x005f_37"/>
      <sheetName val="ocean_voyage26"/>
      <sheetName val="Grafik_new25"/>
      <sheetName val="Schedule_PM25"/>
      <sheetName val="CSM_with_CKD22"/>
      <sheetName val="ﾌﾟﾚｽ品番順_22"/>
      <sheetName val="GRAPH_EH_hanmade_8_maret56"/>
      <sheetName val="Part_order___rev_155"/>
      <sheetName val="First_order___additional_orde55"/>
      <sheetName val="Ｘ５８５－１Ｓ_(2)54"/>
      <sheetName val="Sheet1_(2)54"/>
      <sheetName val="____55"/>
      <sheetName val="Issued_1_PP_welding54"/>
      <sheetName val="06-11-07_selasa55"/>
      <sheetName val="?????__x005f_x0015__Op54"/>
      <sheetName val="CæÊ__x005f_x0015__Op54"/>
      <sheetName val="ƒƒCƒ“‰æ–Ê__x005f_x0015__Op54"/>
      <sheetName val="メイン画面__x005f_x0015__Op54"/>
      <sheetName val="110614_High_CIM54"/>
      <sheetName val="114W2次設変部品確認（組立）_(3)54"/>
      <sheetName val="_______x005f_x0015__Op54"/>
      <sheetName val="Labul_0049"/>
      <sheetName val="STATUS_FOLLOWUP49"/>
      <sheetName val="absen_juli46"/>
      <sheetName val="Supp_List46"/>
      <sheetName val="?????__x005f_x005f_x005f_x0015__Op46"/>
      <sheetName val="CæÊ__x005f_x005f_x005f_x0015__Op49"/>
      <sheetName val="ƒƒCƒ“‰æ–Ê__x005f_x005f_x005f_x0015__Op49"/>
      <sheetName val="メイン画面__x005f_x005f_x005f_x0015__Op49"/>
      <sheetName val="_______x005f_x005f_x005f_x0015__Op49"/>
      <sheetName val="Pulldown_LIST46"/>
      <sheetName val="Deffered_Charges_46"/>
      <sheetName val="NON_PROD_TARGET44"/>
      <sheetName val="まとめ_(2)44"/>
      <sheetName val="316%3f(991027)_xls35"/>
      <sheetName val="Man_power43"/>
      <sheetName val="_______x005f_x005f_x005f_x005f_x005f_x005f_x00139"/>
      <sheetName val="CæÊ__x005f_x005f_x005f_x005f_x005f39"/>
      <sheetName val="ƒƒCƒ“‰æ–Ê__x005f_x005f_x005f_x005f_x005f39"/>
      <sheetName val="メイン画面__x005f_x005f_x005f_x005f_x005f_x005f_x00139"/>
      <sheetName val="_______x005f_x005f_x005f_x0015_39"/>
      <sheetName val="CæÊ__x005f_x005f_x39"/>
      <sheetName val="ƒƒCƒ“‰æ–Ê__x005f_x005f_x39"/>
      <sheetName val="メイン画面__x005f_x005f_x005f_x0015_39"/>
      <sheetName val="_______x005f_x005f_x005f_x005f_x005f_x005f_x00538"/>
      <sheetName val="メイン画面__x005f_x005f_x005f_x005f_x005f_x005f_x00538"/>
      <sheetName val="CæÊ__x005f_x005f_x005f_x005f_x38"/>
      <sheetName val="ƒƒCƒ“‰æ–Ê__x005f_x005f_x005f_x005f_x38"/>
      <sheetName val="_______x005f_x005f_x005f_x005f_38"/>
      <sheetName val="メイン画面__x005f_x005f_x005f_x005f_38"/>
      <sheetName val="_______x005f_x0015_39"/>
      <sheetName val="CæÊ__x38"/>
      <sheetName val="ƒƒCƒ“‰æ–Ê__x38"/>
      <sheetName val="メイン画面__x005f_x0015_39"/>
      <sheetName val="EGCOST_FOR_S-91_SERIES38"/>
      <sheetName val="0626(仕様変更)_(ACC無)37"/>
      <sheetName val="Data_QE37"/>
      <sheetName val="Part_No_35"/>
      <sheetName val="Sales_Value_(2)33"/>
      <sheetName val="_______x005f_x005f_36"/>
      <sheetName val="メイン画面__x005f_x005f_36"/>
      <sheetName val="ocean_voyage25"/>
      <sheetName val="Grafik_new24"/>
      <sheetName val="Schedule_PM24"/>
      <sheetName val="CSM_with_CKD21"/>
      <sheetName val="ﾌﾟﾚｽ品番順_21"/>
      <sheetName val="GRAPH_EH_hanmade_8_maret55"/>
      <sheetName val="Part_order___rev_154"/>
      <sheetName val="First_order___additional_orde54"/>
      <sheetName val="Ｘ５８５－１Ｓ_(2)53"/>
      <sheetName val="Sheet1_(2)53"/>
      <sheetName val="____54"/>
      <sheetName val="Issued_1_PP_welding53"/>
      <sheetName val="06-11-07_selasa54"/>
      <sheetName val="?????__x005f_x0015__Op53"/>
      <sheetName val="CæÊ__x005f_x0015__Op53"/>
      <sheetName val="ƒƒCƒ“‰æ–Ê__x005f_x0015__Op53"/>
      <sheetName val="メイン画面__x005f_x0015__Op53"/>
      <sheetName val="110614_High_CIM53"/>
      <sheetName val="114W2次設変部品確認（組立）_(3)53"/>
      <sheetName val="_______x005f_x0015__Op53"/>
      <sheetName val="Labul_0048"/>
      <sheetName val="STATUS_FOLLOWUP48"/>
      <sheetName val="absen_juli45"/>
      <sheetName val="Supp_List45"/>
      <sheetName val="?????__x005f_x005f_x005f_x0015__Op45"/>
      <sheetName val="CæÊ__x005f_x005f_x005f_x0015__Op48"/>
      <sheetName val="ƒƒCƒ“‰æ–Ê__x005f_x005f_x005f_x0015__Op48"/>
      <sheetName val="メイン画面__x005f_x005f_x005f_x0015__Op48"/>
      <sheetName val="_______x005f_x005f_x005f_x0015__Op48"/>
      <sheetName val="Pulldown_LIST45"/>
      <sheetName val="Deffered_Charges_45"/>
      <sheetName val="NON_PROD_TARGET43"/>
      <sheetName val="まとめ_(2)43"/>
      <sheetName val="316%3f(991027)_xls34"/>
      <sheetName val="Man_power42"/>
      <sheetName val="_______x005f_x005f_x005f_x005f_x005f_x005f_x00138"/>
      <sheetName val="CæÊ__x005f_x005f_x005f_x005f_x005f38"/>
      <sheetName val="ƒƒCƒ“‰æ–Ê__x005f_x005f_x005f_x005f_x005f38"/>
      <sheetName val="メイン画面__x005f_x005f_x005f_x005f_x005f_x005f_x00138"/>
      <sheetName val="_______x005f_x005f_x005f_x0015_38"/>
      <sheetName val="CæÊ__x005f_x005f_x38"/>
      <sheetName val="ƒƒCƒ“‰æ–Ê__x005f_x005f_x38"/>
      <sheetName val="メイン画面__x005f_x005f_x005f_x0015_38"/>
      <sheetName val="_______x005f_x005f_x005f_x005f_x005f_x005f_x00537"/>
      <sheetName val="メイン画面__x005f_x005f_x005f_x005f_x005f_x005f_x00537"/>
      <sheetName val="CæÊ__x005f_x005f_x005f_x005f_x37"/>
      <sheetName val="ƒƒCƒ“‰æ–Ê__x005f_x005f_x005f_x005f_x37"/>
      <sheetName val="_______x005f_x005f_x005f_x005f_37"/>
      <sheetName val="メイン画面__x005f_x005f_x005f_x005f_37"/>
      <sheetName val="_______x005f_x0015_38"/>
      <sheetName val="CæÊ__x37"/>
      <sheetName val="ƒƒCƒ“‰æ–Ê__x37"/>
      <sheetName val="メイン画面__x005f_x0015_38"/>
      <sheetName val="EGCOST_FOR_S-91_SERIES37"/>
      <sheetName val="0626(仕様変更)_(ACC無)36"/>
      <sheetName val="Data_QE36"/>
      <sheetName val="Part_No_34"/>
      <sheetName val="Sales_Value_(2)32"/>
      <sheetName val="_______x005f_x005f_35"/>
      <sheetName val="メイン画面__x005f_x005f_35"/>
      <sheetName val="ocean_voyage24"/>
      <sheetName val="Grafik_new23"/>
      <sheetName val="Schedule_PM23"/>
      <sheetName val="CSM_with_CKD20"/>
      <sheetName val="ﾌﾟﾚｽ品番順_20"/>
      <sheetName val="GRAPH_EH_hanmade_8_maret54"/>
      <sheetName val="Part_order___rev_153"/>
      <sheetName val="First_order___additional_orde53"/>
      <sheetName val="Ｘ５８５－１Ｓ_(2)52"/>
      <sheetName val="Sheet1_(2)52"/>
      <sheetName val="____53"/>
      <sheetName val="Issued_1_PP_welding52"/>
      <sheetName val="06-11-07_selasa53"/>
      <sheetName val="?????__x005f_x0015__Op52"/>
      <sheetName val="CæÊ__x005f_x0015__Op52"/>
      <sheetName val="ƒƒCƒ“‰æ–Ê__x005f_x0015__Op52"/>
      <sheetName val="メイン画面__x005f_x0015__Op52"/>
      <sheetName val="110614_High_CIM52"/>
      <sheetName val="114W2次設変部品確認（組立）_(3)52"/>
      <sheetName val="_______x005f_x0015__Op52"/>
      <sheetName val="Labul_0047"/>
      <sheetName val="STATUS_FOLLOWUP47"/>
      <sheetName val="absen_juli44"/>
      <sheetName val="Supp_List44"/>
      <sheetName val="?????__x005f_x005f_x005f_x0015__Op44"/>
      <sheetName val="CæÊ__x005f_x005f_x005f_x0015__Op47"/>
      <sheetName val="ƒƒCƒ“‰æ–Ê__x005f_x005f_x005f_x0015__Op47"/>
      <sheetName val="メイン画面__x005f_x005f_x005f_x0015__Op47"/>
      <sheetName val="_______x005f_x005f_x005f_x0015__Op47"/>
      <sheetName val="Pulldown_LIST44"/>
      <sheetName val="Deffered_Charges_44"/>
      <sheetName val="NON_PROD_TARGET42"/>
      <sheetName val="まとめ_(2)42"/>
      <sheetName val="316%3f(991027)_xls33"/>
      <sheetName val="Man_power41"/>
      <sheetName val="_______x005f_x005f_x005f_x005f_x005f_x005f_x00137"/>
      <sheetName val="CæÊ__x005f_x005f_x005f_x005f_x005f37"/>
      <sheetName val="ƒƒCƒ“‰æ–Ê__x005f_x005f_x005f_x005f_x005f37"/>
      <sheetName val="メイン画面__x005f_x005f_x005f_x005f_x005f_x005f_x00137"/>
      <sheetName val="_______x005f_x005f_x005f_x0015_37"/>
      <sheetName val="CæÊ__x005f_x005f_x37"/>
      <sheetName val="ƒƒCƒ“‰æ–Ê__x005f_x005f_x37"/>
      <sheetName val="メイン画面__x005f_x005f_x005f_x0015_37"/>
      <sheetName val="_______x005f_x005f_x005f_x005f_x005f_x005f_x00536"/>
      <sheetName val="メイン画面__x005f_x005f_x005f_x005f_x005f_x005f_x00536"/>
      <sheetName val="CæÊ__x005f_x005f_x005f_x005f_x36"/>
      <sheetName val="ƒƒCƒ“‰æ–Ê__x005f_x005f_x005f_x005f_x36"/>
      <sheetName val="_______x005f_x005f_x005f_x005f_36"/>
      <sheetName val="メイン画面__x005f_x005f_x005f_x005f_36"/>
      <sheetName val="_______x005f_x0015_37"/>
      <sheetName val="CæÊ__x36"/>
      <sheetName val="ƒƒCƒ“‰æ–Ê__x36"/>
      <sheetName val="メイン画面__x005f_x0015_37"/>
      <sheetName val="EGCOST_FOR_S-91_SERIES36"/>
      <sheetName val="0626(仕様変更)_(ACC無)35"/>
      <sheetName val="Data_QE35"/>
      <sheetName val="Part_No_33"/>
      <sheetName val="Sales_Value_(2)31"/>
      <sheetName val="_______x005f_x005f_34"/>
      <sheetName val="メイン画面__x005f_x005f_34"/>
      <sheetName val="ocean_voyage23"/>
      <sheetName val="Grafik_new22"/>
      <sheetName val="Schedule_PM22"/>
      <sheetName val="CSM_with_CKD19"/>
      <sheetName val="ﾌﾟﾚｽ品番順_19"/>
      <sheetName val="GRAPH_EH_hanmade_8_maret58"/>
      <sheetName val="Part_order___rev_157"/>
      <sheetName val="First_order___additional_orde57"/>
      <sheetName val="Ｘ５８５－１Ｓ_(2)56"/>
      <sheetName val="Sheet1_(2)56"/>
      <sheetName val="Issued_1_PP_welding56"/>
      <sheetName val="____57"/>
      <sheetName val="06-11-07_selasa57"/>
      <sheetName val="?????__x005f_x0015__Op56"/>
      <sheetName val="CæÊ__x005f_x0015__Op56"/>
      <sheetName val="ƒƒCƒ“‰æ–Ê__x005f_x0015__Op56"/>
      <sheetName val="メイン画面__x005f_x0015__Op56"/>
      <sheetName val="110614_High_CIM56"/>
      <sheetName val="114W2次設変部品確認（組立）_(3)56"/>
      <sheetName val="_______x005f_x0015__Op56"/>
      <sheetName val="STATUS_FOLLOWUP51"/>
      <sheetName val="Labul_0051"/>
      <sheetName val="absen_juli48"/>
      <sheetName val="Supp_List48"/>
      <sheetName val="?????__x005f_x005f_x005f_x0015__Op48"/>
      <sheetName val="CæÊ__x005f_x005f_x005f_x0015__Op51"/>
      <sheetName val="ƒƒCƒ“‰æ–Ê__x005f_x005f_x005f_x0015__Op51"/>
      <sheetName val="メイン画面__x005f_x005f_x005f_x0015__Op51"/>
      <sheetName val="_______x005f_x005f_x005f_x0015__Op51"/>
      <sheetName val="Deffered_Charges_48"/>
      <sheetName val="Pulldown_LIST48"/>
      <sheetName val="Man_power45"/>
      <sheetName val="_______x005f_x005f_x005f_x005f_x005f_x005f_x00141"/>
      <sheetName val="CæÊ__x005f_x005f_x005f_x005f_x005f41"/>
      <sheetName val="ƒƒCƒ“‰æ–Ê__x005f_x005f_x005f_x005f_x005f41"/>
      <sheetName val="メイン画面__x005f_x005f_x005f_x005f_x005f_x005f_x00141"/>
      <sheetName val="_______x005f_x005f_x005f_x0015_41"/>
      <sheetName val="CæÊ__x005f_x005f_x41"/>
      <sheetName val="ƒƒCƒ“‰æ–Ê__x005f_x005f_x41"/>
      <sheetName val="メイン画面__x005f_x005f_x005f_x0015_41"/>
      <sheetName val="_______x005f_x005f_x005f_x005f_x005f_x005f_x00540"/>
      <sheetName val="メイン画面__x005f_x005f_x005f_x005f_x005f_x005f_x00540"/>
      <sheetName val="CæÊ__x005f_x005f_x005f_x005f_x40"/>
      <sheetName val="ƒƒCƒ“‰æ–Ê__x005f_x005f_x005f_x005f_x40"/>
      <sheetName val="_______x005f_x005f_x005f_x005f_40"/>
      <sheetName val="メイン画面__x005f_x005f_x005f_x005f_40"/>
      <sheetName val="_______x005f_x0015_41"/>
      <sheetName val="CæÊ__x40"/>
      <sheetName val="ƒƒCƒ“‰æ–Ê__x40"/>
      <sheetName val="メイン画面__x005f_x0015_41"/>
      <sheetName val="NON_PROD_TARGET46"/>
      <sheetName val="まとめ_(2)46"/>
      <sheetName val="EGCOST_FOR_S-91_SERIES40"/>
      <sheetName val="0626(仕様変更)_(ACC無)39"/>
      <sheetName val="Data_QE39"/>
      <sheetName val="316%3f(991027)_xls37"/>
      <sheetName val="Part_No_37"/>
      <sheetName val="Sales_Value_(2)35"/>
      <sheetName val="_______x005f_x005f_38"/>
      <sheetName val="メイン画面__x005f_x005f_38"/>
      <sheetName val="ocean_voyage27"/>
      <sheetName val="Grafik_new26"/>
      <sheetName val="Schedule_PM26"/>
      <sheetName val="CSM_with_CKD23"/>
      <sheetName val="ﾌﾟﾚｽ品番順_23"/>
      <sheetName val="GRAPH_EH_hanmade_8_maret64"/>
      <sheetName val="Part_order___rev_163"/>
      <sheetName val="First_order___additional_orde63"/>
      <sheetName val="Ｘ５８５－１Ｓ_(2)62"/>
      <sheetName val="Sheet1_(2)62"/>
      <sheetName val="____63"/>
      <sheetName val="Issued_1_PP_welding62"/>
      <sheetName val="06-11-07_selasa63"/>
      <sheetName val="?????__x005f_x0015__Op62"/>
      <sheetName val="CæÊ__x005f_x0015__Op62"/>
      <sheetName val="ƒƒCƒ“‰æ–Ê__x005f_x0015__Op62"/>
      <sheetName val="メイン画面__x005f_x0015__Op62"/>
      <sheetName val="110614_High_CIM62"/>
      <sheetName val="114W2次設変部品確認（組立）_(3)62"/>
      <sheetName val="_______x005f_x0015__Op62"/>
      <sheetName val="Labul_0057"/>
      <sheetName val="STATUS_FOLLOWUP57"/>
      <sheetName val="absen_juli54"/>
      <sheetName val="Supp_List54"/>
      <sheetName val="?????__x005f_x005f_x005f_x0015__Op54"/>
      <sheetName val="CæÊ__x005f_x005f_x005f_x0015__Op57"/>
      <sheetName val="ƒƒCƒ“‰æ–Ê__x005f_x005f_x005f_x0015__Op57"/>
      <sheetName val="メイン画面__x005f_x005f_x005f_x0015__Op57"/>
      <sheetName val="_______x005f_x005f_x005f_x0015__Op57"/>
      <sheetName val="Pulldown_LIST54"/>
      <sheetName val="Deffered_Charges_54"/>
      <sheetName val="NON_PROD_TARGET52"/>
      <sheetName val="まとめ_(2)52"/>
      <sheetName val="316%3f(991027)_xls43"/>
      <sheetName val="Man_power51"/>
      <sheetName val="_______x005f_x005f_x005f_x005f_x005f_x005f_x00147"/>
      <sheetName val="CæÊ__x005f_x005f_x005f_x005f_x005f47"/>
      <sheetName val="ƒƒCƒ“‰æ–Ê__x005f_x005f_x005f_x005f_x005f47"/>
      <sheetName val="メイン画面__x005f_x005f_x005f_x005f_x005f_x005f_x00147"/>
      <sheetName val="_______x005f_x005f_x005f_x0015_47"/>
      <sheetName val="CæÊ__x005f_x005f_x47"/>
      <sheetName val="ƒƒCƒ“‰æ–Ê__x005f_x005f_x47"/>
      <sheetName val="メイン画面__x005f_x005f_x005f_x0015_47"/>
      <sheetName val="_______x005f_x005f_x005f_x005f_x005f_x005f_x00546"/>
      <sheetName val="メイン画面__x005f_x005f_x005f_x005f_x005f_x005f_x00546"/>
      <sheetName val="CæÊ__x005f_x005f_x005f_x005f_x46"/>
      <sheetName val="ƒƒCƒ“‰æ–Ê__x005f_x005f_x005f_x005f_x46"/>
      <sheetName val="_______x005f_x005f_x005f_x005f_46"/>
      <sheetName val="メイン画面__x005f_x005f_x005f_x005f_46"/>
      <sheetName val="_______x005f_x0015_47"/>
      <sheetName val="CæÊ__x46"/>
      <sheetName val="ƒƒCƒ“‰æ–Ê__x46"/>
      <sheetName val="メイン画面__x005f_x0015_47"/>
      <sheetName val="EGCOST_FOR_S-91_SERIES46"/>
      <sheetName val="0626(仕様変更)_(ACC無)45"/>
      <sheetName val="Data_QE45"/>
      <sheetName val="Part_No_43"/>
      <sheetName val="Sales_Value_(2)41"/>
      <sheetName val="_______x005f_x005f_44"/>
      <sheetName val="メイン画面__x005f_x005f_44"/>
      <sheetName val="ocean_voyage33"/>
      <sheetName val="Grafik_new32"/>
      <sheetName val="Schedule_PM32"/>
      <sheetName val="CSM_with_CKD29"/>
      <sheetName val="ﾌﾟﾚｽ品番順_29"/>
      <sheetName val="GRAPH_EH_hanmade_8_maret59"/>
      <sheetName val="Part_order___rev_158"/>
      <sheetName val="First_order___additional_orde58"/>
      <sheetName val="Ｘ５８５－１Ｓ_(2)57"/>
      <sheetName val="Sheet1_(2)57"/>
      <sheetName val="____58"/>
      <sheetName val="Issued_1_PP_welding57"/>
      <sheetName val="06-11-07_selasa58"/>
      <sheetName val="?????__x005f_x0015__Op57"/>
      <sheetName val="CæÊ__x005f_x0015__Op57"/>
      <sheetName val="ƒƒCƒ“‰æ–Ê__x005f_x0015__Op57"/>
      <sheetName val="メイン画面__x005f_x0015__Op57"/>
      <sheetName val="110614_High_CIM57"/>
      <sheetName val="114W2次設変部品確認（組立）_(3)57"/>
      <sheetName val="_______x005f_x0015__Op57"/>
      <sheetName val="Labul_0052"/>
      <sheetName val="STATUS_FOLLOWUP52"/>
      <sheetName val="absen_juli49"/>
      <sheetName val="Supp_List49"/>
      <sheetName val="?????__x005f_x005f_x005f_x0015__Op49"/>
      <sheetName val="CæÊ__x005f_x005f_x005f_x0015__Op52"/>
      <sheetName val="ƒƒCƒ“‰æ–Ê__x005f_x005f_x005f_x0015__Op52"/>
      <sheetName val="メイン画面__x005f_x005f_x005f_x0015__Op52"/>
      <sheetName val="_______x005f_x005f_x005f_x0015__Op52"/>
      <sheetName val="Pulldown_LIST49"/>
      <sheetName val="Deffered_Charges_49"/>
      <sheetName val="NON_PROD_TARGET47"/>
      <sheetName val="まとめ_(2)47"/>
      <sheetName val="316%3f(991027)_xls38"/>
      <sheetName val="Man_power46"/>
      <sheetName val="_______x005f_x005f_x005f_x005f_x005f_x005f_x00142"/>
      <sheetName val="CæÊ__x005f_x005f_x005f_x005f_x005f42"/>
      <sheetName val="ƒƒCƒ“‰æ–Ê__x005f_x005f_x005f_x005f_x005f42"/>
      <sheetName val="メイン画面__x005f_x005f_x005f_x005f_x005f_x005f_x00142"/>
      <sheetName val="_______x005f_x005f_x005f_x0015_42"/>
      <sheetName val="CæÊ__x005f_x005f_x42"/>
      <sheetName val="ƒƒCƒ“‰æ–Ê__x005f_x005f_x42"/>
      <sheetName val="メイン画面__x005f_x005f_x005f_x0015_42"/>
      <sheetName val="_______x005f_x005f_x005f_x005f_x005f_x005f_x00541"/>
      <sheetName val="メイン画面__x005f_x005f_x005f_x005f_x005f_x005f_x00541"/>
      <sheetName val="CæÊ__x005f_x005f_x005f_x005f_x41"/>
      <sheetName val="ƒƒCƒ“‰æ–Ê__x005f_x005f_x005f_x005f_x41"/>
      <sheetName val="_______x005f_x005f_x005f_x005f_41"/>
      <sheetName val="メイン画面__x005f_x005f_x005f_x005f_41"/>
      <sheetName val="_______x005f_x0015_42"/>
      <sheetName val="CæÊ__x41"/>
      <sheetName val="ƒƒCƒ“‰æ–Ê__x41"/>
      <sheetName val="メイン画面__x005f_x0015_42"/>
      <sheetName val="EGCOST_FOR_S-91_SERIES41"/>
      <sheetName val="0626(仕様変更)_(ACC無)40"/>
      <sheetName val="Data_QE40"/>
      <sheetName val="Part_No_38"/>
      <sheetName val="Sales_Value_(2)36"/>
      <sheetName val="_______x005f_x005f_39"/>
      <sheetName val="メイン画面__x005f_x005f_39"/>
      <sheetName val="ocean_voyage28"/>
      <sheetName val="Grafik_new27"/>
      <sheetName val="Schedule_PM27"/>
      <sheetName val="CSM_with_CKD24"/>
      <sheetName val="ﾌﾟﾚｽ品番順_24"/>
      <sheetName val="GRAPH_EH_hanmade_8_maret60"/>
      <sheetName val="Part_order___rev_159"/>
      <sheetName val="First_order___additional_orde59"/>
      <sheetName val="Ｘ５８５－１Ｓ_(2)58"/>
      <sheetName val="Sheet1_(2)58"/>
      <sheetName val="____59"/>
      <sheetName val="Issued_1_PP_welding58"/>
      <sheetName val="06-11-07_selasa59"/>
      <sheetName val="?????__x005f_x0015__Op58"/>
      <sheetName val="CæÊ__x005f_x0015__Op58"/>
      <sheetName val="ƒƒCƒ“‰æ–Ê__x005f_x0015__Op58"/>
      <sheetName val="メイン画面__x005f_x0015__Op58"/>
      <sheetName val="110614_High_CIM58"/>
      <sheetName val="114W2次設変部品確認（組立）_(3)58"/>
      <sheetName val="_______x005f_x0015__Op58"/>
      <sheetName val="Labul_0053"/>
      <sheetName val="STATUS_FOLLOWUP53"/>
      <sheetName val="absen_juli50"/>
      <sheetName val="Supp_List50"/>
      <sheetName val="?????__x005f_x005f_x005f_x0015__Op50"/>
      <sheetName val="CæÊ__x005f_x005f_x005f_x0015__Op53"/>
      <sheetName val="ƒƒCƒ“‰æ–Ê__x005f_x005f_x005f_x0015__Op53"/>
      <sheetName val="メイン画面__x005f_x005f_x005f_x0015__Op53"/>
      <sheetName val="_______x005f_x005f_x005f_x0015__Op53"/>
      <sheetName val="Pulldown_LIST50"/>
      <sheetName val="Deffered_Charges_50"/>
      <sheetName val="NON_PROD_TARGET48"/>
      <sheetName val="まとめ_(2)48"/>
      <sheetName val="316%3f(991027)_xls39"/>
      <sheetName val="Man_power47"/>
      <sheetName val="_______x005f_x005f_x005f_x005f_x005f_x005f_x00143"/>
      <sheetName val="CæÊ__x005f_x005f_x005f_x005f_x005f43"/>
      <sheetName val="ƒƒCƒ“‰æ–Ê__x005f_x005f_x005f_x005f_x005f43"/>
      <sheetName val="メイン画面__x005f_x005f_x005f_x005f_x005f_x005f_x00143"/>
      <sheetName val="_______x005f_x005f_x005f_x0015_43"/>
      <sheetName val="CæÊ__x005f_x005f_x43"/>
      <sheetName val="ƒƒCƒ“‰æ–Ê__x005f_x005f_x43"/>
      <sheetName val="メイン画面__x005f_x005f_x005f_x0015_43"/>
      <sheetName val="_______x005f_x005f_x005f_x005f_x005f_x005f_x00542"/>
      <sheetName val="メイン画面__x005f_x005f_x005f_x005f_x005f_x005f_x00542"/>
      <sheetName val="CæÊ__x005f_x005f_x005f_x005f_x42"/>
      <sheetName val="ƒƒCƒ“‰æ–Ê__x005f_x005f_x005f_x005f_x42"/>
      <sheetName val="_______x005f_x005f_x005f_x005f_42"/>
      <sheetName val="メイン画面__x005f_x005f_x005f_x005f_42"/>
      <sheetName val="_______x005f_x0015_43"/>
      <sheetName val="CæÊ__x42"/>
      <sheetName val="ƒƒCƒ“‰æ–Ê__x42"/>
      <sheetName val="メイン画面__x005f_x0015_43"/>
      <sheetName val="EGCOST_FOR_S-91_SERIES42"/>
      <sheetName val="0626(仕様変更)_(ACC無)41"/>
      <sheetName val="Data_QE41"/>
      <sheetName val="Part_No_39"/>
      <sheetName val="Sales_Value_(2)37"/>
      <sheetName val="_______x005f_x005f_40"/>
      <sheetName val="メイン画面__x005f_x005f_40"/>
      <sheetName val="ocean_voyage29"/>
      <sheetName val="Grafik_new28"/>
      <sheetName val="Schedule_PM28"/>
      <sheetName val="CSM_with_CKD25"/>
      <sheetName val="ﾌﾟﾚｽ品番順_25"/>
      <sheetName val="GRAPH_EH_hanmade_8_maret61"/>
      <sheetName val="Part_order___rev_160"/>
      <sheetName val="First_order___additional_orde60"/>
      <sheetName val="Ｘ５８５－１Ｓ_(2)59"/>
      <sheetName val="Sheet1_(2)59"/>
      <sheetName val="____60"/>
      <sheetName val="Issued_1_PP_welding59"/>
      <sheetName val="06-11-07_selasa60"/>
      <sheetName val="?????__x005f_x0015__Op59"/>
      <sheetName val="CæÊ__x005f_x0015__Op59"/>
      <sheetName val="ƒƒCƒ“‰æ–Ê__x005f_x0015__Op59"/>
      <sheetName val="メイン画面__x005f_x0015__Op59"/>
      <sheetName val="110614_High_CIM59"/>
      <sheetName val="114W2次設変部品確認（組立）_(3)59"/>
      <sheetName val="_______x005f_x0015__Op59"/>
      <sheetName val="Labul_0054"/>
      <sheetName val="STATUS_FOLLOWUP54"/>
      <sheetName val="absen_juli51"/>
      <sheetName val="Supp_List51"/>
      <sheetName val="?????__x005f_x005f_x005f_x0015__Op51"/>
      <sheetName val="CæÊ__x005f_x005f_x005f_x0015__Op54"/>
      <sheetName val="ƒƒCƒ“‰æ–Ê__x005f_x005f_x005f_x0015__Op54"/>
      <sheetName val="メイン画面__x005f_x005f_x005f_x0015__Op54"/>
      <sheetName val="_______x005f_x005f_x005f_x0015__Op54"/>
      <sheetName val="Pulldown_LIST51"/>
      <sheetName val="Deffered_Charges_51"/>
      <sheetName val="NON_PROD_TARGET49"/>
      <sheetName val="まとめ_(2)49"/>
      <sheetName val="316%3f(991027)_xls40"/>
      <sheetName val="Man_power48"/>
      <sheetName val="_______x005f_x005f_x005f_x005f_x005f_x005f_x00144"/>
      <sheetName val="CæÊ__x005f_x005f_x005f_x005f_x005f44"/>
      <sheetName val="ƒƒCƒ“‰æ–Ê__x005f_x005f_x005f_x005f_x005f44"/>
      <sheetName val="メイン画面__x005f_x005f_x005f_x005f_x005f_x005f_x00144"/>
      <sheetName val="_______x005f_x005f_x005f_x0015_44"/>
      <sheetName val="CæÊ__x005f_x005f_x44"/>
      <sheetName val="ƒƒCƒ“‰æ–Ê__x005f_x005f_x44"/>
      <sheetName val="メイン画面__x005f_x005f_x005f_x0015_44"/>
      <sheetName val="_______x005f_x005f_x005f_x005f_x005f_x005f_x00543"/>
      <sheetName val="メイン画面__x005f_x005f_x005f_x005f_x005f_x005f_x00543"/>
      <sheetName val="CæÊ__x005f_x005f_x005f_x005f_x43"/>
      <sheetName val="ƒƒCƒ“‰æ–Ê__x005f_x005f_x005f_x005f_x43"/>
      <sheetName val="_______x005f_x005f_x005f_x005f_43"/>
      <sheetName val="メイン画面__x005f_x005f_x005f_x005f_43"/>
      <sheetName val="_______x005f_x0015_44"/>
      <sheetName val="CæÊ__x43"/>
      <sheetName val="ƒƒCƒ“‰æ–Ê__x43"/>
      <sheetName val="メイン画面__x005f_x0015_44"/>
      <sheetName val="EGCOST_FOR_S-91_SERIES43"/>
      <sheetName val="0626(仕様変更)_(ACC無)42"/>
      <sheetName val="Data_QE42"/>
      <sheetName val="Part_No_40"/>
      <sheetName val="Sales_Value_(2)38"/>
      <sheetName val="_______x005f_x005f_41"/>
      <sheetName val="メイン画面__x005f_x005f_41"/>
      <sheetName val="ocean_voyage30"/>
      <sheetName val="Grafik_new29"/>
      <sheetName val="Schedule_PM29"/>
      <sheetName val="CSM_with_CKD26"/>
      <sheetName val="ﾌﾟﾚｽ品番順_26"/>
      <sheetName val="GRAPH_EH_hanmade_8_maret62"/>
      <sheetName val="Part_order___rev_161"/>
      <sheetName val="First_order___additional_orde61"/>
      <sheetName val="Ｘ５８５－１Ｓ_(2)60"/>
      <sheetName val="Sheet1_(2)60"/>
      <sheetName val="____61"/>
      <sheetName val="Issued_1_PP_welding60"/>
      <sheetName val="06-11-07_selasa61"/>
      <sheetName val="?????__x005f_x0015__Op60"/>
      <sheetName val="CæÊ__x005f_x0015__Op60"/>
      <sheetName val="ƒƒCƒ“‰æ–Ê__x005f_x0015__Op60"/>
      <sheetName val="メイン画面__x005f_x0015__Op60"/>
      <sheetName val="110614_High_CIM60"/>
      <sheetName val="114W2次設変部品確認（組立）_(3)60"/>
      <sheetName val="_______x005f_x0015__Op60"/>
      <sheetName val="Labul_0055"/>
      <sheetName val="STATUS_FOLLOWUP55"/>
      <sheetName val="absen_juli52"/>
      <sheetName val="Supp_List52"/>
      <sheetName val="?????__x005f_x005f_x005f_x0015__Op52"/>
      <sheetName val="CæÊ__x005f_x005f_x005f_x0015__Op55"/>
      <sheetName val="ƒƒCƒ“‰æ–Ê__x005f_x005f_x005f_x0015__Op55"/>
      <sheetName val="メイン画面__x005f_x005f_x005f_x0015__Op55"/>
      <sheetName val="_______x005f_x005f_x005f_x0015__Op55"/>
      <sheetName val="Pulldown_LIST52"/>
      <sheetName val="Deffered_Charges_52"/>
      <sheetName val="NON_PROD_TARGET50"/>
      <sheetName val="まとめ_(2)50"/>
      <sheetName val="316%3f(991027)_xls41"/>
      <sheetName val="Man_power49"/>
      <sheetName val="_______x005f_x005f_x005f_x005f_x005f_x005f_x00145"/>
      <sheetName val="CæÊ__x005f_x005f_x005f_x005f_x005f45"/>
      <sheetName val="ƒƒCƒ“‰æ–Ê__x005f_x005f_x005f_x005f_x005f45"/>
      <sheetName val="メイン画面__x005f_x005f_x005f_x005f_x005f_x005f_x00145"/>
      <sheetName val="_______x005f_x005f_x005f_x0015_45"/>
      <sheetName val="CæÊ__x005f_x005f_x45"/>
      <sheetName val="ƒƒCƒ“‰æ–Ê__x005f_x005f_x45"/>
      <sheetName val="メイン画面__x005f_x005f_x005f_x0015_45"/>
      <sheetName val="_______x005f_x005f_x005f_x005f_x005f_x005f_x00544"/>
      <sheetName val="メイン画面__x005f_x005f_x005f_x005f_x005f_x005f_x00544"/>
      <sheetName val="CæÊ__x005f_x005f_x005f_x005f_x44"/>
      <sheetName val="ƒƒCƒ“‰æ–Ê__x005f_x005f_x005f_x005f_x44"/>
      <sheetName val="_______x005f_x005f_x005f_x005f_44"/>
      <sheetName val="メイン画面__x005f_x005f_x005f_x005f_44"/>
      <sheetName val="_______x005f_x0015_45"/>
      <sheetName val="CæÊ__x44"/>
      <sheetName val="ƒƒCƒ“‰æ–Ê__x44"/>
      <sheetName val="メイン画面__x005f_x0015_45"/>
      <sheetName val="EGCOST_FOR_S-91_SERIES44"/>
      <sheetName val="0626(仕様変更)_(ACC無)43"/>
      <sheetName val="Data_QE43"/>
      <sheetName val="Part_No_41"/>
      <sheetName val="Sales_Value_(2)39"/>
      <sheetName val="_______x005f_x005f_42"/>
      <sheetName val="メイン画面__x005f_x005f_42"/>
      <sheetName val="ocean_voyage31"/>
      <sheetName val="Grafik_new30"/>
      <sheetName val="Schedule_PM30"/>
      <sheetName val="CSM_with_CKD27"/>
      <sheetName val="ﾌﾟﾚｽ品番順_27"/>
      <sheetName val="GRAPH_EH_hanmade_8_maret63"/>
      <sheetName val="Part_order___rev_162"/>
      <sheetName val="First_order___additional_orde62"/>
      <sheetName val="Ｘ５８５－１Ｓ_(2)61"/>
      <sheetName val="Sheet1_(2)61"/>
      <sheetName val="____62"/>
      <sheetName val="Issued_1_PP_welding61"/>
      <sheetName val="06-11-07_selasa62"/>
      <sheetName val="?????__x005f_x0015__Op61"/>
      <sheetName val="CæÊ__x005f_x0015__Op61"/>
      <sheetName val="ƒƒCƒ“‰æ–Ê__x005f_x0015__Op61"/>
      <sheetName val="メイン画面__x005f_x0015__Op61"/>
      <sheetName val="110614_High_CIM61"/>
      <sheetName val="114W2次設変部品確認（組立）_(3)61"/>
      <sheetName val="_______x005f_x0015__Op61"/>
      <sheetName val="Labul_0056"/>
      <sheetName val="STATUS_FOLLOWUP56"/>
      <sheetName val="absen_juli53"/>
      <sheetName val="Supp_List53"/>
      <sheetName val="?????__x005f_x005f_x005f_x0015__Op53"/>
      <sheetName val="CæÊ__x005f_x005f_x005f_x0015__Op56"/>
      <sheetName val="ƒƒCƒ“‰æ–Ê__x005f_x005f_x005f_x0015__Op56"/>
      <sheetName val="メイン画面__x005f_x005f_x005f_x0015__Op56"/>
      <sheetName val="_______x005f_x005f_x005f_x0015__Op56"/>
      <sheetName val="Pulldown_LIST53"/>
      <sheetName val="Deffered_Charges_53"/>
      <sheetName val="NON_PROD_TARGET51"/>
      <sheetName val="まとめ_(2)51"/>
      <sheetName val="316%3f(991027)_xls42"/>
      <sheetName val="Man_power50"/>
      <sheetName val="_______x005f_x005f_x005f_x005f_x005f_x005f_x00146"/>
      <sheetName val="CæÊ__x005f_x005f_x005f_x005f_x005f46"/>
      <sheetName val="ƒƒCƒ“‰æ–Ê__x005f_x005f_x005f_x005f_x005f46"/>
      <sheetName val="メイン画面__x005f_x005f_x005f_x005f_x005f_x005f_x00146"/>
      <sheetName val="_______x005f_x005f_x005f_x0015_46"/>
      <sheetName val="CæÊ__x005f_x005f_x46"/>
      <sheetName val="ƒƒCƒ“‰æ–Ê__x005f_x005f_x46"/>
      <sheetName val="メイン画面__x005f_x005f_x005f_x0015_46"/>
      <sheetName val="_______x005f_x005f_x005f_x005f_x005f_x005f_x00545"/>
      <sheetName val="メイン画面__x005f_x005f_x005f_x005f_x005f_x005f_x00545"/>
      <sheetName val="CæÊ__x005f_x005f_x005f_x005f_x45"/>
      <sheetName val="ƒƒCƒ“‰æ–Ê__x005f_x005f_x005f_x005f_x45"/>
      <sheetName val="_______x005f_x005f_x005f_x005f_45"/>
      <sheetName val="メイン画面__x005f_x005f_x005f_x005f_45"/>
      <sheetName val="_______x005f_x0015_46"/>
      <sheetName val="CæÊ__x45"/>
      <sheetName val="ƒƒCƒ“‰æ–Ê__x45"/>
      <sheetName val="メイン画面__x005f_x0015_46"/>
      <sheetName val="EGCOST_FOR_S-91_SERIES45"/>
      <sheetName val="0626(仕様変更)_(ACC無)44"/>
      <sheetName val="Data_QE44"/>
      <sheetName val="Part_No_42"/>
      <sheetName val="Sales_Value_(2)40"/>
      <sheetName val="_______x005f_x005f_43"/>
      <sheetName val="メイン画面__x005f_x005f_43"/>
      <sheetName val="ocean_voyage32"/>
      <sheetName val="Grafik_new31"/>
      <sheetName val="Schedule_PM31"/>
      <sheetName val="CSM_with_CKD28"/>
      <sheetName val="ﾌﾟﾚｽ品番順_28"/>
      <sheetName val="GRAPH_EH_hanmade_8_maret65"/>
      <sheetName val="Part_order___rev_164"/>
      <sheetName val="First_order___additional_orde64"/>
      <sheetName val="Ｘ５８５－１Ｓ_(2)63"/>
      <sheetName val="Sheet1_(2)63"/>
      <sheetName val="____64"/>
      <sheetName val="Issued_1_PP_welding63"/>
      <sheetName val="06-11-07_selasa64"/>
      <sheetName val="?????__x005f_x0015__Op63"/>
      <sheetName val="CæÊ__x005f_x0015__Op63"/>
      <sheetName val="ƒƒCƒ“‰æ–Ê__x005f_x0015__Op63"/>
      <sheetName val="メイン画面__x005f_x0015__Op63"/>
      <sheetName val="110614_High_CIM63"/>
      <sheetName val="114W2次設変部品確認（組立）_(3)63"/>
      <sheetName val="_______x005f_x0015__Op63"/>
      <sheetName val="Labul_0058"/>
      <sheetName val="STATUS_FOLLOWUP58"/>
      <sheetName val="absen_juli55"/>
      <sheetName val="Supp_List55"/>
      <sheetName val="?????__x005f_x005f_x005f_x0015__Op55"/>
      <sheetName val="CæÊ__x005f_x005f_x005f_x0015__Op58"/>
      <sheetName val="ƒƒCƒ“‰æ–Ê__x005f_x005f_x005f_x0015__Op58"/>
      <sheetName val="メイン画面__x005f_x005f_x005f_x0015__Op58"/>
      <sheetName val="_______x005f_x005f_x005f_x0015__Op58"/>
      <sheetName val="Pulldown_LIST55"/>
      <sheetName val="Deffered_Charges_55"/>
      <sheetName val="NON_PROD_TARGET53"/>
      <sheetName val="まとめ_(2)53"/>
      <sheetName val="316%3f(991027)_xls44"/>
      <sheetName val="Man_power52"/>
      <sheetName val="_______x005f_x005f_x005f_x005f_x005f_x005f_x00148"/>
      <sheetName val="CæÊ__x005f_x005f_x005f_x005f_x005f48"/>
      <sheetName val="ƒƒCƒ“‰æ–Ê__x005f_x005f_x005f_x005f_x005f48"/>
      <sheetName val="メイン画面__x005f_x005f_x005f_x005f_x005f_x005f_x00148"/>
      <sheetName val="_______x005f_x005f_x005f_x0015_48"/>
      <sheetName val="CæÊ__x005f_x005f_x48"/>
      <sheetName val="ƒƒCƒ“‰æ–Ê__x005f_x005f_x48"/>
      <sheetName val="メイン画面__x005f_x005f_x005f_x0015_48"/>
      <sheetName val="_______x005f_x005f_x005f_x005f_x005f_x005f_x00547"/>
      <sheetName val="メイン画面__x005f_x005f_x005f_x005f_x005f_x005f_x00547"/>
      <sheetName val="CæÊ__x005f_x005f_x005f_x005f_x47"/>
      <sheetName val="ƒƒCƒ“‰æ–Ê__x005f_x005f_x005f_x005f_x47"/>
      <sheetName val="_______x005f_x005f_x005f_x005f_47"/>
      <sheetName val="メイン画面__x005f_x005f_x005f_x005f_47"/>
      <sheetName val="_______x005f_x0015_48"/>
      <sheetName val="CæÊ__x47"/>
      <sheetName val="ƒƒCƒ“‰æ–Ê__x47"/>
      <sheetName val="メイン画面__x005f_x0015_48"/>
      <sheetName val="EGCOST_FOR_S-91_SERIES47"/>
      <sheetName val="0626(仕様変更)_(ACC無)46"/>
      <sheetName val="Data_QE46"/>
      <sheetName val="Part_No_44"/>
      <sheetName val="Sales_Value_(2)42"/>
      <sheetName val="_______x005f_x005f_45"/>
      <sheetName val="メイン画面__x005f_x005f_45"/>
      <sheetName val="ocean_voyage34"/>
      <sheetName val="Grafik_new33"/>
      <sheetName val="Schedule_PM33"/>
      <sheetName val="CSM_with_CKD30"/>
      <sheetName val="ﾌﾟﾚｽ品番順_30"/>
      <sheetName val="GRAPH_EH_hanmade_8_maret67"/>
      <sheetName val="Part_order___rev_166"/>
      <sheetName val="First_order___additional_orde66"/>
      <sheetName val="Ｘ５８５－１Ｓ_(2)65"/>
      <sheetName val="Sheet1_(2)65"/>
      <sheetName val="____66"/>
      <sheetName val="Issued_1_PP_welding65"/>
      <sheetName val="06-11-07_selasa66"/>
      <sheetName val="?????__x005f_x0015__Op65"/>
      <sheetName val="CæÊ__x005f_x0015__Op65"/>
      <sheetName val="ƒƒCƒ“‰æ–Ê__x005f_x0015__Op65"/>
      <sheetName val="メイン画面__x005f_x0015__Op65"/>
      <sheetName val="110614_High_CIM65"/>
      <sheetName val="114W2次設変部品確認（組立）_(3)65"/>
      <sheetName val="_______x005f_x0015__Op65"/>
      <sheetName val="Labul_0060"/>
      <sheetName val="STATUS_FOLLOWUP60"/>
      <sheetName val="absen_juli57"/>
      <sheetName val="Supp_List57"/>
      <sheetName val="?????__x005f_x005f_x005f_x0015__Op57"/>
      <sheetName val="CæÊ__x005f_x005f_x005f_x0015__Op60"/>
      <sheetName val="ƒƒCƒ“‰æ–Ê__x005f_x005f_x005f_x0015__Op60"/>
      <sheetName val="メイン画面__x005f_x005f_x005f_x0015__Op60"/>
      <sheetName val="_______x005f_x005f_x005f_x0015__Op60"/>
      <sheetName val="Pulldown_LIST57"/>
      <sheetName val="Deffered_Charges_57"/>
      <sheetName val="NON_PROD_TARGET55"/>
      <sheetName val="まとめ_(2)55"/>
      <sheetName val="316%3f(991027)_xls46"/>
      <sheetName val="Man_power54"/>
      <sheetName val="_______x005f_x005f_x005f_x005f_x005f_x005f_x00150"/>
      <sheetName val="CæÊ__x005f_x005f_x005f_x005f_x005f50"/>
      <sheetName val="ƒƒCƒ“‰æ–Ê__x005f_x005f_x005f_x005f_x005f50"/>
      <sheetName val="メイン画面__x005f_x005f_x005f_x005f_x005f_x005f_x00150"/>
      <sheetName val="_______x005f_x005f_x005f_x0015_50"/>
      <sheetName val="CæÊ__x005f_x005f_x50"/>
      <sheetName val="ƒƒCƒ“‰æ–Ê__x005f_x005f_x50"/>
      <sheetName val="メイン画面__x005f_x005f_x005f_x0015_50"/>
      <sheetName val="_______x005f_x005f_x005f_x005f_x005f_x005f_x00549"/>
      <sheetName val="メイン画面__x005f_x005f_x005f_x005f_x005f_x005f_x00549"/>
      <sheetName val="CæÊ__x005f_x005f_x005f_x005f_x49"/>
      <sheetName val="ƒƒCƒ“‰æ–Ê__x005f_x005f_x005f_x005f_x49"/>
      <sheetName val="_______x005f_x005f_x005f_x005f_49"/>
      <sheetName val="メイン画面__x005f_x005f_x005f_x005f_49"/>
      <sheetName val="_______x005f_x0015_50"/>
      <sheetName val="CæÊ__x49"/>
      <sheetName val="ƒƒCƒ“‰æ–Ê__x49"/>
      <sheetName val="メイン画面__x005f_x0015_50"/>
      <sheetName val="EGCOST_FOR_S-91_SERIES49"/>
      <sheetName val="0626(仕様変更)_(ACC無)48"/>
      <sheetName val="Data_QE48"/>
      <sheetName val="Part_No_46"/>
      <sheetName val="Sales_Value_(2)44"/>
      <sheetName val="_______x005f_x005f_47"/>
      <sheetName val="メイン画面__x005f_x005f_47"/>
      <sheetName val="ocean_voyage36"/>
      <sheetName val="Grafik_new35"/>
      <sheetName val="Schedule_PM35"/>
      <sheetName val="CSM_with_CKD32"/>
      <sheetName val="ﾌﾟﾚｽ品番順_32"/>
      <sheetName val="GRAPH_EH_hanmade_8_maret66"/>
      <sheetName val="Part_order___rev_165"/>
      <sheetName val="First_order___additional_orde65"/>
      <sheetName val="Ｘ５８５－１Ｓ_(2)64"/>
      <sheetName val="Sheet1_(2)64"/>
      <sheetName val="____65"/>
      <sheetName val="Issued_1_PP_welding64"/>
      <sheetName val="06-11-07_selasa65"/>
      <sheetName val="?????__x005f_x0015__Op64"/>
      <sheetName val="CæÊ__x005f_x0015__Op64"/>
      <sheetName val="ƒƒCƒ“‰æ–Ê__x005f_x0015__Op64"/>
      <sheetName val="メイン画面__x005f_x0015__Op64"/>
      <sheetName val="110614_High_CIM64"/>
      <sheetName val="114W2次設変部品確認（組立）_(3)64"/>
      <sheetName val="_______x005f_x0015__Op64"/>
      <sheetName val="Labul_0059"/>
      <sheetName val="STATUS_FOLLOWUP59"/>
      <sheetName val="absen_juli56"/>
      <sheetName val="Supp_List56"/>
      <sheetName val="?????__x005f_x005f_x005f_x0015__Op56"/>
      <sheetName val="CæÊ__x005f_x005f_x005f_x0015__Op59"/>
      <sheetName val="ƒƒCƒ“‰æ–Ê__x005f_x005f_x005f_x0015__Op59"/>
      <sheetName val="メイン画面__x005f_x005f_x005f_x0015__Op59"/>
      <sheetName val="_______x005f_x005f_x005f_x0015__Op59"/>
      <sheetName val="Pulldown_LIST56"/>
      <sheetName val="Deffered_Charges_56"/>
      <sheetName val="NON_PROD_TARGET54"/>
      <sheetName val="まとめ_(2)54"/>
      <sheetName val="316%3f(991027)_xls45"/>
      <sheetName val="Man_power53"/>
      <sheetName val="_______x005f_x005f_x005f_x005f_x005f_x005f_x00149"/>
      <sheetName val="CæÊ__x005f_x005f_x005f_x005f_x005f49"/>
      <sheetName val="ƒƒCƒ“‰æ–Ê__x005f_x005f_x005f_x005f_x005f49"/>
      <sheetName val="メイン画面__x005f_x005f_x005f_x005f_x005f_x005f_x00149"/>
      <sheetName val="_______x005f_x005f_x005f_x0015_49"/>
      <sheetName val="CæÊ__x005f_x005f_x49"/>
      <sheetName val="ƒƒCƒ“‰æ–Ê__x005f_x005f_x49"/>
      <sheetName val="メイン画面__x005f_x005f_x005f_x0015_49"/>
      <sheetName val="_______x005f_x005f_x005f_x005f_x005f_x005f_x00548"/>
      <sheetName val="メイン画面__x005f_x005f_x005f_x005f_x005f_x005f_x00548"/>
      <sheetName val="CæÊ__x005f_x005f_x005f_x005f_x48"/>
      <sheetName val="ƒƒCƒ“‰æ–Ê__x005f_x005f_x005f_x005f_x48"/>
      <sheetName val="_______x005f_x005f_x005f_x005f_48"/>
      <sheetName val="メイン画面__x005f_x005f_x005f_x005f_48"/>
      <sheetName val="_______x005f_x0015_49"/>
      <sheetName val="CæÊ__x48"/>
      <sheetName val="ƒƒCƒ“‰æ–Ê__x48"/>
      <sheetName val="メイン画面__x005f_x0015_49"/>
      <sheetName val="EGCOST_FOR_S-91_SERIES48"/>
      <sheetName val="0626(仕様変更)_(ACC無)47"/>
      <sheetName val="Data_QE47"/>
      <sheetName val="Part_No_45"/>
      <sheetName val="Sales_Value_(2)43"/>
      <sheetName val="_______x005f_x005f_46"/>
      <sheetName val="メイン画面__x005f_x005f_46"/>
      <sheetName val="ocean_voyage35"/>
      <sheetName val="Grafik_new34"/>
      <sheetName val="Schedule_PM34"/>
      <sheetName val="CSM_with_CKD31"/>
      <sheetName val="ﾌﾟﾚｽ品番順_31"/>
      <sheetName val="GRAPH_EH_hanmade_8_maret68"/>
      <sheetName val="Part_order___rev_167"/>
      <sheetName val="First_order___additional_orde67"/>
      <sheetName val="Ｘ５８５－１Ｓ_(2)66"/>
      <sheetName val="Sheet1_(2)66"/>
      <sheetName val="____67"/>
      <sheetName val="Issued_1_PP_welding66"/>
      <sheetName val="06-11-07_selasa67"/>
      <sheetName val="?????__x005f_x0015__Op66"/>
      <sheetName val="CæÊ__x005f_x0015__Op66"/>
      <sheetName val="ƒƒCƒ“‰æ–Ê__x005f_x0015__Op66"/>
      <sheetName val="メイン画面__x005f_x0015__Op66"/>
      <sheetName val="110614_High_CIM66"/>
      <sheetName val="114W2次設変部品確認（組立）_(3)66"/>
      <sheetName val="_______x005f_x0015__Op66"/>
      <sheetName val="Labul_0061"/>
      <sheetName val="STATUS_FOLLOWUP61"/>
      <sheetName val="absen_juli58"/>
      <sheetName val="Supp_List58"/>
      <sheetName val="?????__x005f_x005f_x005f_x0015__Op58"/>
      <sheetName val="CæÊ__x005f_x005f_x005f_x0015__Op61"/>
      <sheetName val="ƒƒCƒ“‰æ–Ê__x005f_x005f_x005f_x0015__Op61"/>
      <sheetName val="メイン画面__x005f_x005f_x005f_x0015__Op61"/>
      <sheetName val="_______x005f_x005f_x005f_x0015__Op61"/>
      <sheetName val="Pulldown_LIST58"/>
      <sheetName val="Deffered_Charges_58"/>
      <sheetName val="NON_PROD_TARGET56"/>
      <sheetName val="まとめ_(2)56"/>
      <sheetName val="316%3f(991027)_xls47"/>
      <sheetName val="Man_power55"/>
      <sheetName val="_______x005f_x005f_x005f_x005f_x005f_x005f_x00160"/>
      <sheetName val="CæÊ__x005f_x005f_x005f_x005f_x005f51"/>
      <sheetName val="ƒƒCƒ“‰æ–Ê__x005f_x005f_x005f_x005f_x005f51"/>
      <sheetName val="メイン画面__x005f_x005f_x005f_x005f_x005f_x005f_x00160"/>
      <sheetName val="_______x005f_x005f_x005f_x0015_51"/>
      <sheetName val="CæÊ__x005f_x005f_x51"/>
      <sheetName val="ƒƒCƒ“‰æ–Ê__x005f_x005f_x51"/>
      <sheetName val="メイン画面__x005f_x005f_x005f_x0015_51"/>
      <sheetName val="_______x005f_x005f_x005f_x005f_x005f_x005f_x00550"/>
      <sheetName val="メイン画面__x005f_x005f_x005f_x005f_x005f_x005f_x00550"/>
      <sheetName val="CæÊ__x005f_x005f_x005f_x005f_x50"/>
      <sheetName val="ƒƒCƒ“‰æ–Ê__x005f_x005f_x005f_x005f_x50"/>
      <sheetName val="_______x005f_x005f_x005f_x005f_50"/>
      <sheetName val="メイン画面__x005f_x005f_x005f_x005f_50"/>
      <sheetName val="_______x005f_x0015_51"/>
      <sheetName val="CæÊ__x50"/>
      <sheetName val="ƒƒCƒ“‰æ–Ê__x50"/>
      <sheetName val="メイン画面__x005f_x0015_51"/>
      <sheetName val="EGCOST_FOR_S-91_SERIES50"/>
      <sheetName val="0626(仕様変更)_(ACC無)49"/>
      <sheetName val="Data_QE49"/>
      <sheetName val="Part_No_47"/>
      <sheetName val="Sales_Value_(2)45"/>
      <sheetName val="_______x005f_x005f_48"/>
      <sheetName val="メイン画面__x005f_x005f_48"/>
      <sheetName val="ocean_voyage37"/>
      <sheetName val="Grafik_new36"/>
      <sheetName val="Schedule_PM36"/>
      <sheetName val="CSM_with_CKD33"/>
      <sheetName val="ﾌﾟﾚｽ品番順_33"/>
      <sheetName val="GRAPH_EH_hanmade_8_maret69"/>
      <sheetName val="Part_order___rev_168"/>
      <sheetName val="First_order___additional_orde68"/>
      <sheetName val="Ｘ５８５－１Ｓ_(2)67"/>
      <sheetName val="Sheet1_(2)67"/>
      <sheetName val="____68"/>
      <sheetName val="Issued_1_PP_welding67"/>
      <sheetName val="06-11-07_selasa68"/>
      <sheetName val="?????__x005f_x0015__Op67"/>
      <sheetName val="CæÊ__x005f_x0015__Op67"/>
      <sheetName val="ƒƒCƒ“‰æ–Ê__x005f_x0015__Op67"/>
      <sheetName val="メイン画面__x005f_x0015__Op67"/>
      <sheetName val="110614_High_CIM67"/>
      <sheetName val="114W2次設変部品確認（組立）_(3)67"/>
      <sheetName val="_______x005f_x0015__Op67"/>
      <sheetName val="Labul_0062"/>
      <sheetName val="STATUS_FOLLOWUP62"/>
      <sheetName val="absen_juli59"/>
      <sheetName val="Supp_List59"/>
      <sheetName val="?????__x005f_x005f_x005f_x0015__Op59"/>
      <sheetName val="CæÊ__x005f_x005f_x005f_x0015__Op62"/>
      <sheetName val="ƒƒCƒ“‰æ–Ê__x005f_x005f_x005f_x0015__Op62"/>
      <sheetName val="メイン画面__x005f_x005f_x005f_x0015__Op62"/>
      <sheetName val="_______x005f_x005f_x005f_x0015__Op62"/>
      <sheetName val="Pulldown_LIST59"/>
      <sheetName val="Deffered_Charges_59"/>
      <sheetName val="NON_PROD_TARGET57"/>
      <sheetName val="まとめ_(2)57"/>
      <sheetName val="316%3f(991027)_xls48"/>
      <sheetName val="Man_power56"/>
      <sheetName val="_______x005f_x005f_x005f_x005f_x005f_x005f_x00161"/>
      <sheetName val="CæÊ__x005f_x005f_x005f_x005f_x005f52"/>
      <sheetName val="ƒƒCƒ“‰æ–Ê__x005f_x005f_x005f_x005f_x005f52"/>
      <sheetName val="メイン画面__x005f_x005f_x005f_x005f_x005f_x005f_x00161"/>
      <sheetName val="_______x005f_x005f_x005f_x0015_52"/>
      <sheetName val="CæÊ__x005f_x005f_x52"/>
      <sheetName val="ƒƒCƒ“‰æ–Ê__x005f_x005f_x52"/>
      <sheetName val="メイン画面__x005f_x005f_x005f_x0015_52"/>
      <sheetName val="_______x005f_x005f_x005f_x005f_x005f_x005f_x00551"/>
      <sheetName val="メイン画面__x005f_x005f_x005f_x005f_x005f_x005f_x00551"/>
      <sheetName val="CæÊ__x005f_x005f_x005f_x005f_x51"/>
      <sheetName val="ƒƒCƒ“‰æ–Ê__x005f_x005f_x005f_x005f_x51"/>
      <sheetName val="_______x005f_x005f_x005f_x005f_51"/>
      <sheetName val="メイン画面__x005f_x005f_x005f_x005f_51"/>
      <sheetName val="_______x005f_x0015_52"/>
      <sheetName val="CæÊ__x51"/>
      <sheetName val="ƒƒCƒ“‰æ–Ê__x51"/>
      <sheetName val="メイン画面__x005f_x0015_52"/>
      <sheetName val="EGCOST_FOR_S-91_SERIES51"/>
      <sheetName val="0626(仕様変更)_(ACC無)50"/>
      <sheetName val="Data_QE50"/>
      <sheetName val="Part_No_48"/>
      <sheetName val="Sales_Value_(2)46"/>
      <sheetName val="_______x005f_x005f_49"/>
      <sheetName val="メイン画面__x005f_x005f_49"/>
      <sheetName val="ocean_voyage38"/>
      <sheetName val="Grafik_new37"/>
      <sheetName val="Schedule_PM37"/>
      <sheetName val="CSM_with_CKD34"/>
      <sheetName val="ﾌﾟﾚｽ品番順_34"/>
      <sheetName val="GRAPH_EH_hanmade_8_maret73"/>
      <sheetName val="Part_order___rev_172"/>
      <sheetName val="First_order___additional_orde72"/>
      <sheetName val="Ｘ５８５－１Ｓ_(2)71"/>
      <sheetName val="Sheet1_(2)71"/>
      <sheetName val="____72"/>
      <sheetName val="Issued_1_PP_welding71"/>
      <sheetName val="06-11-07_selasa72"/>
      <sheetName val="?????__x005f_x0015__Op71"/>
      <sheetName val="CæÊ__x005f_x0015__Op71"/>
      <sheetName val="ƒƒCƒ“‰æ–Ê__x005f_x0015__Op71"/>
      <sheetName val="メイン画面__x005f_x0015__Op71"/>
      <sheetName val="110614_High_CIM71"/>
      <sheetName val="114W2次設変部品確認（組立）_(3)71"/>
      <sheetName val="_______x005f_x0015__Op71"/>
      <sheetName val="Labul_0066"/>
      <sheetName val="STATUS_FOLLOWUP66"/>
      <sheetName val="absen_juli63"/>
      <sheetName val="Supp_List63"/>
      <sheetName val="?????__x005f_x005f_x005f_x0015__Op63"/>
      <sheetName val="CæÊ__x005f_x005f_x005f_x0015__Op66"/>
      <sheetName val="ƒƒCƒ“‰æ–Ê__x005f_x005f_x005f_x0015__Op66"/>
      <sheetName val="メイン画面__x005f_x005f_x005f_x0015__Op66"/>
      <sheetName val="_______x005f_x005f_x005f_x0015__Op66"/>
      <sheetName val="Pulldown_LIST63"/>
      <sheetName val="Deffered_Charges_63"/>
      <sheetName val="NON_PROD_TARGET61"/>
      <sheetName val="まとめ_(2)61"/>
      <sheetName val="316%3f(991027)_xls52"/>
      <sheetName val="Man_power60"/>
      <sheetName val="_______x005f_x005f_x005f_x005f_x005f_x005f_x00165"/>
      <sheetName val="CæÊ__x005f_x005f_x005f_x005f_x005f56"/>
      <sheetName val="ƒƒCƒ“‰æ–Ê__x005f_x005f_x005f_x005f_x005f56"/>
      <sheetName val="メイン画面__x005f_x005f_x005f_x005f_x005f_x005f_x00165"/>
      <sheetName val="_______x005f_x005f_x005f_x0015_56"/>
      <sheetName val="CæÊ__x005f_x005f_x56"/>
      <sheetName val="ƒƒCƒ“‰æ–Ê__x005f_x005f_x56"/>
      <sheetName val="メイン画面__x005f_x005f_x005f_x0015_56"/>
      <sheetName val="_______x005f_x005f_x005f_x005f_x005f_x005f_x00555"/>
      <sheetName val="メイン画面__x005f_x005f_x005f_x005f_x005f_x005f_x00555"/>
      <sheetName val="CæÊ__x005f_x005f_x005f_x005f_x55"/>
      <sheetName val="ƒƒCƒ“‰æ–Ê__x005f_x005f_x005f_x005f_x55"/>
      <sheetName val="_______x005f_x005f_x005f_x005f_55"/>
      <sheetName val="メイン画面__x005f_x005f_x005f_x005f_55"/>
      <sheetName val="_______x005f_x0015_56"/>
      <sheetName val="CæÊ__x55"/>
      <sheetName val="ƒƒCƒ“‰æ–Ê__x55"/>
      <sheetName val="メイン画面__x005f_x0015_56"/>
      <sheetName val="EGCOST_FOR_S-91_SERIES55"/>
      <sheetName val="0626(仕様変更)_(ACC無)54"/>
      <sheetName val="Data_QE54"/>
      <sheetName val="Part_No_52"/>
      <sheetName val="Sales_Value_(2)50"/>
      <sheetName val="_______x005f_x005f_53"/>
      <sheetName val="メイン画面__x005f_x005f_53"/>
      <sheetName val="ocean_voyage42"/>
      <sheetName val="Grafik_new41"/>
      <sheetName val="Schedule_PM41"/>
      <sheetName val="CSM_with_CKD38"/>
      <sheetName val="ﾌﾟﾚｽ品番順_38"/>
      <sheetName val="GRAPH_EH_hanmade_8_maret72"/>
      <sheetName val="Part_order___rev_171"/>
      <sheetName val="First_order___additional_orde71"/>
      <sheetName val="Ｘ５８５－１Ｓ_(2)70"/>
      <sheetName val="Sheet1_(2)70"/>
      <sheetName val="____71"/>
      <sheetName val="Issued_1_PP_welding70"/>
      <sheetName val="06-11-07_selasa71"/>
      <sheetName val="?????__x005f_x0015__Op70"/>
      <sheetName val="CæÊ__x005f_x0015__Op70"/>
      <sheetName val="ƒƒCƒ“‰æ–Ê__x005f_x0015__Op70"/>
      <sheetName val="メイン画面__x005f_x0015__Op70"/>
      <sheetName val="110614_High_CIM70"/>
      <sheetName val="114W2次設変部品確認（組立）_(3)70"/>
      <sheetName val="_______x005f_x0015__Op70"/>
      <sheetName val="Labul_0065"/>
      <sheetName val="STATUS_FOLLOWUP65"/>
      <sheetName val="absen_juli62"/>
      <sheetName val="Supp_List62"/>
      <sheetName val="?????__x005f_x005f_x005f_x0015__Op62"/>
      <sheetName val="CæÊ__x005f_x005f_x005f_x0015__Op65"/>
      <sheetName val="ƒƒCƒ“‰æ–Ê__x005f_x005f_x005f_x0015__Op65"/>
      <sheetName val="メイン画面__x005f_x005f_x005f_x0015__Op65"/>
      <sheetName val="_______x005f_x005f_x005f_x0015__Op65"/>
      <sheetName val="Pulldown_LIST62"/>
      <sheetName val="Deffered_Charges_62"/>
      <sheetName val="NON_PROD_TARGET60"/>
      <sheetName val="まとめ_(2)60"/>
      <sheetName val="316%3f(991027)_xls51"/>
      <sheetName val="Man_power59"/>
      <sheetName val="_______x005f_x005f_x005f_x005f_x005f_x005f_x00164"/>
      <sheetName val="CæÊ__x005f_x005f_x005f_x005f_x005f55"/>
      <sheetName val="ƒƒCƒ“‰æ–Ê__x005f_x005f_x005f_x005f_x005f55"/>
      <sheetName val="メイン画面__x005f_x005f_x005f_x005f_x005f_x005f_x00164"/>
      <sheetName val="_______x005f_x005f_x005f_x0015_55"/>
      <sheetName val="CæÊ__x005f_x005f_x55"/>
      <sheetName val="ƒƒCƒ“‰æ–Ê__x005f_x005f_x55"/>
      <sheetName val="メイン画面__x005f_x005f_x005f_x0015_55"/>
      <sheetName val="_______x005f_x005f_x005f_x005f_x005f_x005f_x00554"/>
      <sheetName val="メイン画面__x005f_x005f_x005f_x005f_x005f_x005f_x00554"/>
      <sheetName val="CæÊ__x005f_x005f_x005f_x005f_x54"/>
      <sheetName val="ƒƒCƒ“‰æ–Ê__x005f_x005f_x005f_x005f_x54"/>
      <sheetName val="_______x005f_x005f_x005f_x005f_54"/>
      <sheetName val="メイン画面__x005f_x005f_x005f_x005f_54"/>
      <sheetName val="_______x005f_x0015_55"/>
      <sheetName val="CæÊ__x54"/>
      <sheetName val="ƒƒCƒ“‰æ–Ê__x54"/>
      <sheetName val="メイン画面__x005f_x0015_55"/>
      <sheetName val="EGCOST_FOR_S-91_SERIES54"/>
      <sheetName val="0626(仕様変更)_(ACC無)53"/>
      <sheetName val="Data_QE53"/>
      <sheetName val="Part_No_51"/>
      <sheetName val="Sales_Value_(2)49"/>
      <sheetName val="_______x005f_x005f_52"/>
      <sheetName val="メイン画面__x005f_x005f_52"/>
      <sheetName val="ocean_voyage41"/>
      <sheetName val="Grafik_new40"/>
      <sheetName val="Schedule_PM40"/>
      <sheetName val="CSM_with_CKD37"/>
      <sheetName val="ﾌﾟﾚｽ品番順_37"/>
      <sheetName val="GRAPH_EH_hanmade_8_maret70"/>
      <sheetName val="Part_order___rev_169"/>
      <sheetName val="First_order___additional_orde69"/>
      <sheetName val="Ｘ５８５－１Ｓ_(2)68"/>
      <sheetName val="Sheet1_(2)68"/>
      <sheetName val="____69"/>
      <sheetName val="Issued_1_PP_welding68"/>
      <sheetName val="06-11-07_selasa69"/>
      <sheetName val="?????__x005f_x0015__Op68"/>
      <sheetName val="CæÊ__x005f_x0015__Op68"/>
      <sheetName val="ƒƒCƒ“‰æ–Ê__x005f_x0015__Op68"/>
      <sheetName val="メイン画面__x005f_x0015__Op68"/>
      <sheetName val="110614_High_CIM68"/>
      <sheetName val="114W2次設変部品確認（組立）_(3)68"/>
      <sheetName val="_______x005f_x0015__Op68"/>
      <sheetName val="Labul_0063"/>
      <sheetName val="STATUS_FOLLOWUP63"/>
      <sheetName val="absen_juli60"/>
      <sheetName val="Supp_List60"/>
      <sheetName val="?????__x005f_x005f_x005f_x0015__Op60"/>
      <sheetName val="CæÊ__x005f_x005f_x005f_x0015__Op63"/>
      <sheetName val="ƒƒCƒ“‰æ–Ê__x005f_x005f_x005f_x0015__Op63"/>
      <sheetName val="メイン画面__x005f_x005f_x005f_x0015__Op63"/>
      <sheetName val="_______x005f_x005f_x005f_x0015__Op63"/>
      <sheetName val="Pulldown_LIST60"/>
      <sheetName val="Deffered_Charges_60"/>
      <sheetName val="NON_PROD_TARGET58"/>
      <sheetName val="まとめ_(2)58"/>
      <sheetName val="316%3f(991027)_xls49"/>
      <sheetName val="Man_power57"/>
      <sheetName val="_______x005f_x005f_x005f_x005f_x005f_x005f_x00162"/>
      <sheetName val="CæÊ__x005f_x005f_x005f_x005f_x005f53"/>
      <sheetName val="ƒƒCƒ“‰æ–Ê__x005f_x005f_x005f_x005f_x005f53"/>
      <sheetName val="メイン画面__x005f_x005f_x005f_x005f_x005f_x005f_x00162"/>
      <sheetName val="_______x005f_x005f_x005f_x0015_53"/>
      <sheetName val="CæÊ__x005f_x005f_x53"/>
      <sheetName val="ƒƒCƒ“‰æ–Ê__x005f_x005f_x53"/>
      <sheetName val="メイン画面__x005f_x005f_x005f_x0015_53"/>
      <sheetName val="_______x005f_x005f_x005f_x005f_x005f_x005f_x00552"/>
      <sheetName val="メイン画面__x005f_x005f_x005f_x005f_x005f_x005f_x00552"/>
      <sheetName val="CæÊ__x005f_x005f_x005f_x005f_x52"/>
      <sheetName val="ƒƒCƒ“‰æ–Ê__x005f_x005f_x005f_x005f_x52"/>
      <sheetName val="_______x005f_x005f_x005f_x005f_52"/>
      <sheetName val="メイン画面__x005f_x005f_x005f_x005f_52"/>
      <sheetName val="_______x005f_x0015_53"/>
      <sheetName val="CæÊ__x52"/>
      <sheetName val="ƒƒCƒ“‰æ–Ê__x52"/>
      <sheetName val="メイン画面__x005f_x0015_53"/>
      <sheetName val="EGCOST_FOR_S-91_SERIES52"/>
      <sheetName val="0626(仕様変更)_(ACC無)51"/>
      <sheetName val="Data_QE51"/>
      <sheetName val="Part_No_49"/>
      <sheetName val="Sales_Value_(2)47"/>
      <sheetName val="_______x005f_x005f_50"/>
      <sheetName val="メイン画面__x005f_x005f_50"/>
      <sheetName val="ocean_voyage39"/>
      <sheetName val="Grafik_new38"/>
      <sheetName val="Schedule_PM38"/>
      <sheetName val="CSM_with_CKD35"/>
      <sheetName val="ﾌﾟﾚｽ品番順_35"/>
      <sheetName val="GRAPH_EH_hanmade_8_maret71"/>
      <sheetName val="Part_order___rev_170"/>
      <sheetName val="First_order___additional_orde70"/>
      <sheetName val="Ｘ５８５－１Ｓ_(2)69"/>
      <sheetName val="Sheet1_(2)69"/>
      <sheetName val="____70"/>
      <sheetName val="Issued_1_PP_welding69"/>
      <sheetName val="06-11-07_selasa70"/>
      <sheetName val="?????__x005f_x0015__Op69"/>
      <sheetName val="CæÊ__x005f_x0015__Op69"/>
      <sheetName val="ƒƒCƒ“‰æ–Ê__x005f_x0015__Op69"/>
      <sheetName val="メイン画面__x005f_x0015__Op69"/>
      <sheetName val="110614_High_CIM69"/>
      <sheetName val="114W2次設変部品確認（組立）_(3)69"/>
      <sheetName val="_______x005f_x0015__Op69"/>
      <sheetName val="Labul_0064"/>
      <sheetName val="STATUS_FOLLOWUP64"/>
      <sheetName val="absen_juli61"/>
      <sheetName val="Supp_List61"/>
      <sheetName val="?????__x005f_x005f_x005f_x0015__Op61"/>
      <sheetName val="CæÊ__x005f_x005f_x005f_x0015__Op64"/>
      <sheetName val="ƒƒCƒ“‰æ–Ê__x005f_x005f_x005f_x0015__Op64"/>
      <sheetName val="メイン画面__x005f_x005f_x005f_x0015__Op64"/>
      <sheetName val="_______x005f_x005f_x005f_x0015__Op64"/>
      <sheetName val="Pulldown_LIST61"/>
      <sheetName val="Deffered_Charges_61"/>
      <sheetName val="NON_PROD_TARGET59"/>
      <sheetName val="まとめ_(2)59"/>
      <sheetName val="316%3f(991027)_xls50"/>
      <sheetName val="Man_power58"/>
      <sheetName val="_______x005f_x005f_x005f_x005f_x005f_x005f_x00163"/>
      <sheetName val="CæÊ__x005f_x005f_x005f_x005f_x005f54"/>
      <sheetName val="ƒƒCƒ“‰æ–Ê__x005f_x005f_x005f_x005f_x005f54"/>
      <sheetName val="メイン画面__x005f_x005f_x005f_x005f_x005f_x005f_x00163"/>
      <sheetName val="_______x005f_x005f_x005f_x0015_54"/>
      <sheetName val="CæÊ__x005f_x005f_x54"/>
      <sheetName val="ƒƒCƒ“‰æ–Ê__x005f_x005f_x54"/>
      <sheetName val="メイン画面__x005f_x005f_x005f_x0015_54"/>
      <sheetName val="_______x005f_x005f_x005f_x005f_x005f_x005f_x00553"/>
      <sheetName val="メイン画面__x005f_x005f_x005f_x005f_x005f_x005f_x00553"/>
      <sheetName val="CæÊ__x005f_x005f_x005f_x005f_x53"/>
      <sheetName val="ƒƒCƒ“‰æ–Ê__x005f_x005f_x005f_x005f_x53"/>
      <sheetName val="_______x005f_x005f_x005f_x005f_53"/>
      <sheetName val="メイン画面__x005f_x005f_x005f_x005f_53"/>
      <sheetName val="_______x005f_x0015_54"/>
      <sheetName val="CæÊ__x53"/>
      <sheetName val="ƒƒCƒ“‰æ–Ê__x53"/>
      <sheetName val="メイン画面__x005f_x0015_54"/>
      <sheetName val="EGCOST_FOR_S-91_SERIES53"/>
      <sheetName val="0626(仕様変更)_(ACC無)52"/>
      <sheetName val="Data_QE52"/>
      <sheetName val="Part_No_50"/>
      <sheetName val="Sales_Value_(2)48"/>
      <sheetName val="_______x005f_x005f_51"/>
      <sheetName val="メイン画面__x005f_x005f_51"/>
      <sheetName val="ocean_voyage40"/>
      <sheetName val="Grafik_new39"/>
      <sheetName val="Schedule_PM39"/>
      <sheetName val="CSM_with_CKD36"/>
      <sheetName val="ﾌﾟﾚｽ品番順_36"/>
      <sheetName val="GRAPH_EH_hanmade_8_maret74"/>
      <sheetName val="Part_order___rev_173"/>
      <sheetName val="First_order___additional_orde73"/>
      <sheetName val="Ｘ５８５－１Ｓ_(2)72"/>
      <sheetName val="Sheet1_(2)72"/>
      <sheetName val="____73"/>
      <sheetName val="Issued_1_PP_welding72"/>
      <sheetName val="06-11-07_selasa73"/>
      <sheetName val="?????__x005f_x0015__Op72"/>
      <sheetName val="CæÊ__x005f_x0015__Op72"/>
      <sheetName val="ƒƒCƒ“‰æ–Ê__x005f_x0015__Op72"/>
      <sheetName val="メイン画面__x005f_x0015__Op72"/>
      <sheetName val="110614_High_CIM72"/>
      <sheetName val="114W2次設変部品確認（組立）_(3)72"/>
      <sheetName val="_______x005f_x0015__Op72"/>
      <sheetName val="Labul_0067"/>
      <sheetName val="STATUS_FOLLOWUP67"/>
      <sheetName val="absen_juli64"/>
      <sheetName val="Supp_List64"/>
      <sheetName val="?????__x005f_x005f_x005f_x0015__Op64"/>
      <sheetName val="CæÊ__x005f_x005f_x005f_x0015__Op67"/>
      <sheetName val="ƒƒCƒ“‰æ–Ê__x005f_x005f_x005f_x0015__Op67"/>
      <sheetName val="メイン画面__x005f_x005f_x005f_x0015__Op67"/>
      <sheetName val="_______x005f_x005f_x005f_x0015__Op67"/>
      <sheetName val="Pulldown_LIST64"/>
      <sheetName val="Deffered_Charges_64"/>
      <sheetName val="NON_PROD_TARGET62"/>
      <sheetName val="まとめ_(2)62"/>
      <sheetName val="316%3f(991027)_xls53"/>
      <sheetName val="Man_power61"/>
      <sheetName val="_______x005f_x005f_x005f_x005f_x005f_x005f_x00166"/>
      <sheetName val="CæÊ__x005f_x005f_x005f_x005f_x005f57"/>
      <sheetName val="ƒƒCƒ“‰æ–Ê__x005f_x005f_x005f_x005f_x005f57"/>
      <sheetName val="メイン画面__x005f_x005f_x005f_x005f_x005f_x005f_x00166"/>
      <sheetName val="_______x005f_x005f_x005f_x0015_57"/>
      <sheetName val="CæÊ__x005f_x005f_x57"/>
      <sheetName val="ƒƒCƒ“‰æ–Ê__x005f_x005f_x57"/>
      <sheetName val="メイン画面__x005f_x005f_x005f_x0015_57"/>
      <sheetName val="_______x005f_x005f_x005f_x005f_x005f_x005f_x00556"/>
      <sheetName val="メイン画面__x005f_x005f_x005f_x005f_x005f_x005f_x00556"/>
      <sheetName val="CæÊ__x005f_x005f_x005f_x005f_x56"/>
      <sheetName val="ƒƒCƒ“‰æ–Ê__x005f_x005f_x005f_x005f_x56"/>
      <sheetName val="_______x005f_x005f_x005f_x005f_56"/>
      <sheetName val="メイン画面__x005f_x005f_x005f_x005f_56"/>
      <sheetName val="_______x005f_x0015_57"/>
      <sheetName val="CæÊ__x56"/>
      <sheetName val="ƒƒCƒ“‰æ–Ê__x56"/>
      <sheetName val="メイン画面__x005f_x0015_57"/>
      <sheetName val="EGCOST_FOR_S-91_SERIES56"/>
      <sheetName val="0626(仕様変更)_(ACC無)55"/>
      <sheetName val="Data_QE55"/>
      <sheetName val="Part_No_53"/>
      <sheetName val="Sales_Value_(2)51"/>
      <sheetName val="_______x005f_x005f_54"/>
      <sheetName val="メイン画面__x005f_x005f_54"/>
      <sheetName val="ocean_voyage43"/>
      <sheetName val="Grafik_new42"/>
      <sheetName val="Schedule_PM42"/>
      <sheetName val="CSM_with_CKD39"/>
      <sheetName val="ﾌﾟﾚｽ品番順_39"/>
      <sheetName val="GRAPH_EH_hanmade_8_maret75"/>
      <sheetName val="Part_order___rev_174"/>
      <sheetName val="First_order___additional_orde74"/>
      <sheetName val="Ｘ５８５－１Ｓ_(2)73"/>
      <sheetName val="Sheet1_(2)73"/>
      <sheetName val="____74"/>
      <sheetName val="Issued_1_PP_welding73"/>
      <sheetName val="06-11-07_selasa74"/>
      <sheetName val="?????__x005f_x0015__Op73"/>
      <sheetName val="CæÊ__x005f_x0015__Op73"/>
      <sheetName val="ƒƒCƒ“‰æ–Ê__x005f_x0015__Op73"/>
      <sheetName val="メイン画面__x005f_x0015__Op73"/>
      <sheetName val="110614_High_CIM73"/>
      <sheetName val="114W2次設変部品確認（組立）_(3)73"/>
      <sheetName val="_______x005f_x0015__Op73"/>
      <sheetName val="Labul_0068"/>
      <sheetName val="STATUS_FOLLOWUP68"/>
      <sheetName val="absen_juli65"/>
      <sheetName val="Supp_List65"/>
      <sheetName val="?????__x005f_x005f_x005f_x0015__Op65"/>
      <sheetName val="CæÊ__x005f_x005f_x005f_x0015__Op68"/>
      <sheetName val="ƒƒCƒ“‰æ–Ê__x005f_x005f_x005f_x0015__Op68"/>
      <sheetName val="メイン画面__x005f_x005f_x005f_x0015__Op68"/>
      <sheetName val="_______x005f_x005f_x005f_x0015__Op68"/>
      <sheetName val="Pulldown_LIST65"/>
      <sheetName val="Deffered_Charges_65"/>
      <sheetName val="NON_PROD_TARGET63"/>
      <sheetName val="まとめ_(2)63"/>
      <sheetName val="316%3f(991027)_xls54"/>
      <sheetName val="Man_power62"/>
      <sheetName val="_______x005f_x005f_x005f_x005f_x005f_x005f_x00167"/>
      <sheetName val="CæÊ__x005f_x005f_x005f_x005f_x005f58"/>
      <sheetName val="ƒƒCƒ“‰æ–Ê__x005f_x005f_x005f_x005f_x005f58"/>
      <sheetName val="メイン画面__x005f_x005f_x005f_x005f_x005f_x005f_x00167"/>
      <sheetName val="_______x005f_x005f_x005f_x0015_58"/>
      <sheetName val="CæÊ__x005f_x005f_x58"/>
      <sheetName val="ƒƒCƒ“‰æ–Ê__x005f_x005f_x58"/>
      <sheetName val="メイン画面__x005f_x005f_x005f_x0015_58"/>
      <sheetName val="_______x005f_x005f_x005f_x005f_x005f_x005f_x00557"/>
      <sheetName val="メイン画面__x005f_x005f_x005f_x005f_x005f_x005f_x00557"/>
      <sheetName val="CæÊ__x005f_x005f_x005f_x005f_x57"/>
      <sheetName val="ƒƒCƒ“‰æ–Ê__x005f_x005f_x005f_x005f_x57"/>
      <sheetName val="_______x005f_x005f_x005f_x005f_57"/>
      <sheetName val="メイン画面__x005f_x005f_x005f_x005f_57"/>
      <sheetName val="_______x005f_x0015_58"/>
      <sheetName val="CæÊ__x57"/>
      <sheetName val="ƒƒCƒ“‰æ–Ê__x57"/>
      <sheetName val="メイン画面__x005f_x0015_58"/>
      <sheetName val="EGCOST_FOR_S-91_SERIES57"/>
      <sheetName val="0626(仕様変更)_(ACC無)56"/>
      <sheetName val="Data_QE56"/>
      <sheetName val="Part_No_54"/>
      <sheetName val="Sales_Value_(2)52"/>
      <sheetName val="_______x005f_x005f_55"/>
      <sheetName val="メイン画面__x005f_x005f_55"/>
      <sheetName val="ocean_voyage44"/>
      <sheetName val="Grafik_new43"/>
      <sheetName val="Schedule_PM43"/>
      <sheetName val="CSM_with_CKD40"/>
      <sheetName val="ﾌﾟﾚｽ品番順_40"/>
      <sheetName val="GRAPH_EH_hanmade_8_maret76"/>
      <sheetName val="Part_order___rev_175"/>
      <sheetName val="First_order___additional_orde75"/>
      <sheetName val="Ｘ５８５－１Ｓ_(2)74"/>
      <sheetName val="Sheet1_(2)74"/>
      <sheetName val="____75"/>
      <sheetName val="Issued_1_PP_welding74"/>
      <sheetName val="06-11-07_selasa75"/>
      <sheetName val="?????__x005f_x0015__Op74"/>
      <sheetName val="CæÊ__x005f_x0015__Op74"/>
      <sheetName val="ƒƒCƒ“‰æ–Ê__x005f_x0015__Op74"/>
      <sheetName val="メイン画面__x005f_x0015__Op74"/>
      <sheetName val="110614_High_CIM74"/>
      <sheetName val="114W2次設変部品確認（組立）_(3)74"/>
      <sheetName val="_______x005f_x0015__Op74"/>
      <sheetName val="Labul_0069"/>
      <sheetName val="STATUS_FOLLOWUP69"/>
      <sheetName val="absen_juli66"/>
      <sheetName val="Supp_List66"/>
      <sheetName val="?????__x005f_x005f_x005f_x0015__Op66"/>
      <sheetName val="CæÊ__x005f_x005f_x005f_x0015__Op69"/>
      <sheetName val="ƒƒCƒ“‰æ–Ê__x005f_x005f_x005f_x0015__Op69"/>
      <sheetName val="メイン画面__x005f_x005f_x005f_x0015__Op69"/>
      <sheetName val="_______x005f_x005f_x005f_x0015__Op69"/>
      <sheetName val="Pulldown_LIST66"/>
      <sheetName val="Deffered_Charges_66"/>
      <sheetName val="NON_PROD_TARGET64"/>
      <sheetName val="まとめ_(2)64"/>
      <sheetName val="316%3f(991027)_xls55"/>
      <sheetName val="Man_power63"/>
      <sheetName val="_______x005f_x005f_x005f_x005f_x005f_x005f_x00168"/>
      <sheetName val="CæÊ__x005f_x005f_x005f_x005f_x005f59"/>
      <sheetName val="ƒƒCƒ“‰æ–Ê__x005f_x005f_x005f_x005f_x005f59"/>
      <sheetName val="メイン画面__x005f_x005f_x005f_x005f_x005f_x005f_x00168"/>
      <sheetName val="_______x005f_x005f_x005f_x0015_59"/>
      <sheetName val="CæÊ__x005f_x005f_x59"/>
      <sheetName val="ƒƒCƒ“‰æ–Ê__x005f_x005f_x59"/>
      <sheetName val="メイン画面__x005f_x005f_x005f_x0015_59"/>
      <sheetName val="_______x005f_x005f_x005f_x005f_x005f_x005f_x00558"/>
      <sheetName val="メイン画面__x005f_x005f_x005f_x005f_x005f_x005f_x00558"/>
      <sheetName val="CæÊ__x005f_x005f_x005f_x005f_x58"/>
      <sheetName val="ƒƒCƒ“‰æ–Ê__x005f_x005f_x005f_x005f_x58"/>
      <sheetName val="_______x005f_x005f_x005f_x005f_58"/>
      <sheetName val="メイン画面__x005f_x005f_x005f_x005f_58"/>
      <sheetName val="_______x005f_x0015_59"/>
      <sheetName val="CæÊ__x58"/>
      <sheetName val="ƒƒCƒ“‰æ–Ê__x58"/>
      <sheetName val="メイン画面__x005f_x0015_59"/>
      <sheetName val="EGCOST_FOR_S-91_SERIES58"/>
      <sheetName val="0626(仕様変更)_(ACC無)57"/>
      <sheetName val="Data_QE57"/>
      <sheetName val="Part_No_55"/>
      <sheetName val="Sales_Value_(2)53"/>
      <sheetName val="_______x005f_x005f_56"/>
      <sheetName val="メイン画面__x005f_x005f_56"/>
      <sheetName val="ocean_voyage45"/>
      <sheetName val="Grafik_new44"/>
      <sheetName val="Schedule_PM44"/>
      <sheetName val="CSM_with_CKD41"/>
      <sheetName val="ﾌﾟﾚｽ品番順_41"/>
      <sheetName val="GRAPH_EH_hanmade_8_maret77"/>
      <sheetName val="Part_order___rev_176"/>
      <sheetName val="First_order___additional_orde76"/>
      <sheetName val="Ｘ５８５－１Ｓ_(2)75"/>
      <sheetName val="Sheet1_(2)75"/>
      <sheetName val="____76"/>
      <sheetName val="Issued_1_PP_welding75"/>
      <sheetName val="06-11-07_selasa76"/>
      <sheetName val="?????__x005f_x0015__Op75"/>
      <sheetName val="CæÊ__x005f_x0015__Op75"/>
      <sheetName val="ƒƒCƒ“‰æ–Ê__x005f_x0015__Op75"/>
      <sheetName val="メイン画面__x005f_x0015__Op75"/>
      <sheetName val="110614_High_CIM75"/>
      <sheetName val="114W2次設変部品確認（組立）_(3)75"/>
      <sheetName val="_______x005f_x0015__Op75"/>
      <sheetName val="Labul_0070"/>
      <sheetName val="STATUS_FOLLOWUP70"/>
      <sheetName val="absen_juli67"/>
      <sheetName val="Supp_List67"/>
      <sheetName val="?????__x005f_x005f_x005f_x0015__Op67"/>
      <sheetName val="CæÊ__x005f_x005f_x005f_x0015__Op70"/>
      <sheetName val="ƒƒCƒ“‰æ–Ê__x005f_x005f_x005f_x0015__Op70"/>
      <sheetName val="メイン画面__x005f_x005f_x005f_x0015__Op70"/>
      <sheetName val="_______x005f_x005f_x005f_x0015__Op70"/>
      <sheetName val="Pulldown_LIST67"/>
      <sheetName val="Deffered_Charges_67"/>
      <sheetName val="NON_PROD_TARGET65"/>
      <sheetName val="まとめ_(2)65"/>
      <sheetName val="316%3f(991027)_xls56"/>
      <sheetName val="Man_power64"/>
      <sheetName val="_______x005f_x005f_x005f_x005f_x005f_x005f_x00169"/>
      <sheetName val="CæÊ__x005f_x005f_x005f_x005f_x005f60"/>
      <sheetName val="ƒƒCƒ“‰æ–Ê__x005f_x005f_x005f_x005f_x005f60"/>
      <sheetName val="メイン画面__x005f_x005f_x005f_x005f_x005f_x005f_x00169"/>
      <sheetName val="_______x005f_x005f_x005f_x0015_60"/>
      <sheetName val="CæÊ__x005f_x005f_x60"/>
      <sheetName val="ƒƒCƒ“‰æ–Ê__x005f_x005f_x60"/>
      <sheetName val="メイン画面__x005f_x005f_x005f_x0015_60"/>
      <sheetName val="_______x005f_x005f_x005f_x005f_x005f_x005f_x00559"/>
      <sheetName val="メイン画面__x005f_x005f_x005f_x005f_x005f_x005f_x00559"/>
      <sheetName val="CæÊ__x005f_x005f_x005f_x005f_x59"/>
      <sheetName val="ƒƒCƒ“‰æ–Ê__x005f_x005f_x005f_x005f_x59"/>
      <sheetName val="_______x005f_x005f_x005f_x005f_59"/>
      <sheetName val="メイン画面__x005f_x005f_x005f_x005f_59"/>
      <sheetName val="_______x005f_x0015_60"/>
      <sheetName val="CæÊ__x59"/>
      <sheetName val="ƒƒCƒ“‰æ–Ê__x59"/>
      <sheetName val="メイン画面__x005f_x0015_60"/>
      <sheetName val="EGCOST_FOR_S-91_SERIES59"/>
      <sheetName val="0626(仕様変更)_(ACC無)58"/>
      <sheetName val="Data_QE58"/>
      <sheetName val="Part_No_56"/>
      <sheetName val="Sales_Value_(2)54"/>
      <sheetName val="_______x005f_x005f_57"/>
      <sheetName val="メイン画面__x005f_x005f_57"/>
      <sheetName val="ocean_voyage46"/>
      <sheetName val="Grafik_new45"/>
      <sheetName val="Schedule_PM45"/>
      <sheetName val="CSM_with_CKD42"/>
      <sheetName val="ﾌﾟﾚｽ品番順_42"/>
      <sheetName val="GRAPH_EH_hanmade_8_maret78"/>
      <sheetName val="Part_order___rev_177"/>
      <sheetName val="First_order___additional_orde77"/>
      <sheetName val="Ｘ５８５－１Ｓ_(2)76"/>
      <sheetName val="Sheet1_(2)76"/>
      <sheetName val="____77"/>
      <sheetName val="Issued_1_PP_welding76"/>
      <sheetName val="06-11-07_selasa77"/>
      <sheetName val="?????__x005f_x0015__Op76"/>
      <sheetName val="CæÊ__x005f_x0015__Op76"/>
      <sheetName val="ƒƒCƒ“‰æ–Ê__x005f_x0015__Op76"/>
      <sheetName val="メイン画面__x005f_x0015__Op76"/>
      <sheetName val="110614_High_CIM76"/>
      <sheetName val="114W2次設変部品確認（組立）_(3)76"/>
      <sheetName val="_______x005f_x0015__Op76"/>
      <sheetName val="Labul_0071"/>
      <sheetName val="STATUS_FOLLOWUP71"/>
      <sheetName val="absen_juli68"/>
      <sheetName val="Supp_List68"/>
      <sheetName val="?????__x005f_x005f_x005f_x0015__Op68"/>
      <sheetName val="CæÊ__x005f_x005f_x005f_x0015__Op71"/>
      <sheetName val="ƒƒCƒ“‰æ–Ê__x005f_x005f_x005f_x0015__Op71"/>
      <sheetName val="メイン画面__x005f_x005f_x005f_x0015__Op71"/>
      <sheetName val="_______x005f_x005f_x005f_x0015__Op71"/>
      <sheetName val="Pulldown_LIST68"/>
      <sheetName val="Deffered_Charges_68"/>
      <sheetName val="NON_PROD_TARGET66"/>
      <sheetName val="まとめ_(2)66"/>
      <sheetName val="316%3f(991027)_xls57"/>
      <sheetName val="Man_power65"/>
      <sheetName val="_______x005f_x005f_x005f_x005f_x005f_x005f_x00170"/>
      <sheetName val="CæÊ__x005f_x005f_x005f_x005f_x005f61"/>
      <sheetName val="ƒƒCƒ“‰æ–Ê__x005f_x005f_x005f_x005f_x005f61"/>
      <sheetName val="メイン画面__x005f_x005f_x005f_x005f_x005f_x005f_x00170"/>
      <sheetName val="_______x005f_x005f_x005f_x0015_61"/>
      <sheetName val="CæÊ__x005f_x005f_x61"/>
      <sheetName val="ƒƒCƒ“‰æ–Ê__x005f_x005f_x61"/>
      <sheetName val="メイン画面__x005f_x005f_x005f_x0015_61"/>
      <sheetName val="_______x005f_x005f_x005f_x005f_x005f_x005f_x00560"/>
      <sheetName val="メイン画面__x005f_x005f_x005f_x005f_x005f_x005f_x00560"/>
      <sheetName val="CæÊ__x005f_x005f_x005f_x005f_x60"/>
      <sheetName val="ƒƒCƒ“‰æ–Ê__x005f_x005f_x005f_x005f_x60"/>
      <sheetName val="_______x005f_x005f_x005f_x005f_60"/>
      <sheetName val="メイン画面__x005f_x005f_x005f_x005f_60"/>
      <sheetName val="_______x005f_x0015_61"/>
      <sheetName val="CæÊ__x60"/>
      <sheetName val="ƒƒCƒ“‰æ–Ê__x60"/>
      <sheetName val="メイン画面__x005f_x0015_61"/>
      <sheetName val="EGCOST_FOR_S-91_SERIES60"/>
      <sheetName val="0626(仕様変更)_(ACC無)59"/>
      <sheetName val="Data_QE59"/>
      <sheetName val="Part_No_57"/>
      <sheetName val="Sales_Value_(2)55"/>
      <sheetName val="_______x005f_x005f_58"/>
      <sheetName val="メイン画面__x005f_x005f_58"/>
      <sheetName val="ocean_voyage47"/>
      <sheetName val="Grafik_new46"/>
      <sheetName val="Schedule_PM46"/>
      <sheetName val="CSM_with_CKD43"/>
      <sheetName val="ﾌﾟﾚｽ品番順_43"/>
      <sheetName val="GRAPH_EH_hanmade_8_maret79"/>
      <sheetName val="Part_order___rev_178"/>
      <sheetName val="First_order___additional_orde78"/>
      <sheetName val="Ｘ５８５－１Ｓ_(2)77"/>
      <sheetName val="Sheet1_(2)77"/>
      <sheetName val="____78"/>
      <sheetName val="Issued_1_PP_welding77"/>
      <sheetName val="06-11-07_selasa78"/>
      <sheetName val="?????__x005f_x0015__Op77"/>
      <sheetName val="CæÊ__x005f_x0015__Op77"/>
      <sheetName val="ƒƒCƒ“‰æ–Ê__x005f_x0015__Op77"/>
      <sheetName val="メイン画面__x005f_x0015__Op77"/>
      <sheetName val="110614_High_CIM77"/>
      <sheetName val="114W2次設変部品確認（組立）_(3)77"/>
      <sheetName val="_______x005f_x0015__Op77"/>
      <sheetName val="Labul_0072"/>
      <sheetName val="STATUS_FOLLOWUP72"/>
      <sheetName val="absen_juli69"/>
      <sheetName val="Supp_List69"/>
      <sheetName val="?????__x005f_x005f_x005f_x0015__Op69"/>
      <sheetName val="CæÊ__x005f_x005f_x005f_x0015__Op72"/>
      <sheetName val="ƒƒCƒ“‰æ–Ê__x005f_x005f_x005f_x0015__Op72"/>
      <sheetName val="メイン画面__x005f_x005f_x005f_x0015__Op72"/>
      <sheetName val="_______x005f_x005f_x005f_x0015__Op72"/>
      <sheetName val="Pulldown_LIST69"/>
      <sheetName val="Deffered_Charges_69"/>
      <sheetName val="NON_PROD_TARGET67"/>
      <sheetName val="まとめ_(2)67"/>
      <sheetName val="316%3f(991027)_xls58"/>
      <sheetName val="Man_power66"/>
      <sheetName val="_______x005f_x005f_x005f_x005f_x005f_x005f_x00171"/>
      <sheetName val="CæÊ__x005f_x005f_x005f_x005f_x005f62"/>
      <sheetName val="ƒƒCƒ“‰æ–Ê__x005f_x005f_x005f_x005f_x005f62"/>
      <sheetName val="メイン画面__x005f_x005f_x005f_x005f_x005f_x005f_x00171"/>
      <sheetName val="_______x005f_x005f_x005f_x0015_62"/>
      <sheetName val="CæÊ__x005f_x005f_x62"/>
      <sheetName val="ƒƒCƒ“‰æ–Ê__x005f_x005f_x62"/>
      <sheetName val="メイン画面__x005f_x005f_x005f_x0015_62"/>
      <sheetName val="_______x005f_x005f_x005f_x005f_x005f_x005f_x00561"/>
      <sheetName val="メイン画面__x005f_x005f_x005f_x005f_x005f_x005f_x00561"/>
      <sheetName val="CæÊ__x005f_x005f_x005f_x005f_x61"/>
      <sheetName val="ƒƒCƒ“‰æ–Ê__x005f_x005f_x005f_x005f_x61"/>
      <sheetName val="_______x005f_x005f_x005f_x005f_61"/>
      <sheetName val="メイン画面__x005f_x005f_x005f_x005f_61"/>
      <sheetName val="_______x005f_x0015_62"/>
      <sheetName val="CæÊ__x61"/>
      <sheetName val="ƒƒCƒ“‰æ–Ê__x61"/>
      <sheetName val="メイン画面__x005f_x0015_62"/>
      <sheetName val="EGCOST_FOR_S-91_SERIES61"/>
      <sheetName val="0626(仕様変更)_(ACC無)60"/>
      <sheetName val="Data_QE60"/>
      <sheetName val="Part_No_58"/>
      <sheetName val="Sales_Value_(2)56"/>
      <sheetName val="_______x005f_x005f_59"/>
      <sheetName val="メイン画面__x005f_x005f_59"/>
      <sheetName val="ocean_voyage48"/>
      <sheetName val="Grafik_new47"/>
      <sheetName val="Schedule_PM47"/>
      <sheetName val="CSM_with_CKD44"/>
      <sheetName val="ﾌﾟﾚｽ品番順_44"/>
      <sheetName val="GRAPH_EH_hanmade_8_maret80"/>
      <sheetName val="Part_order___rev_179"/>
      <sheetName val="First_order___additional_orde79"/>
      <sheetName val="Ｘ５８５－１Ｓ_(2)78"/>
      <sheetName val="Sheet1_(2)78"/>
      <sheetName val="____79"/>
      <sheetName val="Issued_1_PP_welding78"/>
      <sheetName val="06-11-07_selasa79"/>
      <sheetName val="?????__x005f_x0015__Op78"/>
      <sheetName val="CæÊ__x005f_x0015__Op78"/>
      <sheetName val="ƒƒCƒ“‰æ–Ê__x005f_x0015__Op78"/>
      <sheetName val="メイン画面__x005f_x0015__Op78"/>
      <sheetName val="110614_High_CIM78"/>
      <sheetName val="114W2次設変部品確認（組立）_(3)78"/>
      <sheetName val="_______x005f_x0015__Op78"/>
      <sheetName val="Labul_0073"/>
      <sheetName val="STATUS_FOLLOWUP73"/>
      <sheetName val="absen_juli70"/>
      <sheetName val="Supp_List70"/>
      <sheetName val="?????__x005f_x005f_x005f_x0015__Op70"/>
      <sheetName val="CæÊ__x005f_x005f_x005f_x0015__Op73"/>
      <sheetName val="ƒƒCƒ“‰æ–Ê__x005f_x005f_x005f_x0015__Op73"/>
      <sheetName val="メイン画面__x005f_x005f_x005f_x0015__Op73"/>
      <sheetName val="_______x005f_x005f_x005f_x0015__Op73"/>
      <sheetName val="Pulldown_LIST70"/>
      <sheetName val="Deffered_Charges_70"/>
      <sheetName val="NON_PROD_TARGET68"/>
      <sheetName val="まとめ_(2)68"/>
      <sheetName val="316%3f(991027)_xls59"/>
      <sheetName val="Man_power67"/>
      <sheetName val="_______x005f_x005f_x005f_x005f_x005f_x005f_x00172"/>
      <sheetName val="CæÊ__x005f_x005f_x005f_x005f_x005f63"/>
      <sheetName val="ƒƒCƒ“‰æ–Ê__x005f_x005f_x005f_x005f_x005f63"/>
      <sheetName val="メイン画面__x005f_x005f_x005f_x005f_x005f_x005f_x00172"/>
      <sheetName val="_______x005f_x005f_x005f_x0015_63"/>
      <sheetName val="CæÊ__x005f_x005f_x63"/>
      <sheetName val="ƒƒCƒ“‰æ–Ê__x005f_x005f_x63"/>
      <sheetName val="メイン画面__x005f_x005f_x005f_x0015_63"/>
      <sheetName val="_______x005f_x005f_x005f_x005f_x005f_x005f_x00562"/>
      <sheetName val="メイン画面__x005f_x005f_x005f_x005f_x005f_x005f_x00562"/>
      <sheetName val="CæÊ__x005f_x005f_x005f_x005f_x62"/>
      <sheetName val="ƒƒCƒ“‰æ–Ê__x005f_x005f_x005f_x005f_x62"/>
      <sheetName val="_______x005f_x005f_x005f_x005f_62"/>
      <sheetName val="メイン画面__x005f_x005f_x005f_x005f_62"/>
      <sheetName val="_______x005f_x0015_63"/>
      <sheetName val="CæÊ__x62"/>
      <sheetName val="ƒƒCƒ“‰æ–Ê__x62"/>
      <sheetName val="メイン画面__x005f_x0015_63"/>
      <sheetName val="EGCOST_FOR_S-91_SERIES62"/>
      <sheetName val="0626(仕様変更)_(ACC無)61"/>
      <sheetName val="Data_QE61"/>
      <sheetName val="Part_No_59"/>
      <sheetName val="Sales_Value_(2)57"/>
      <sheetName val="_______x005f_x005f_60"/>
      <sheetName val="メイン画面__x005f_x005f_60"/>
      <sheetName val="ocean_voyage49"/>
      <sheetName val="Grafik_new48"/>
      <sheetName val="Schedule_PM48"/>
      <sheetName val="CSM_with_CKD45"/>
      <sheetName val="ﾌﾟﾚｽ品番順_45"/>
      <sheetName val="GRAPH_EH_hanmade_8_maret87"/>
      <sheetName val="Part_order___rev_186"/>
      <sheetName val="First_order___additional_orde86"/>
      <sheetName val="Ｘ５８５－１Ｓ_(2)85"/>
      <sheetName val="Sheet1_(2)85"/>
      <sheetName val="____86"/>
      <sheetName val="Issued_1_PP_welding85"/>
      <sheetName val="06-11-07_selasa86"/>
      <sheetName val="?????__x005f_x0015__Op85"/>
      <sheetName val="CæÊ__x005f_x0015__Op85"/>
      <sheetName val="ƒƒCƒ“‰æ–Ê__x005f_x0015__Op85"/>
      <sheetName val="メイン画面__x005f_x0015__Op85"/>
      <sheetName val="110614_High_CIM85"/>
      <sheetName val="114W2次設変部品確認（組立）_(3)85"/>
      <sheetName val="_______x005f_x0015__Op85"/>
      <sheetName val="Labul_0080"/>
      <sheetName val="STATUS_FOLLOWUP80"/>
      <sheetName val="absen_juli77"/>
      <sheetName val="Supp_List77"/>
      <sheetName val="?????__x005f_x005f_x005f_x0015__Op77"/>
      <sheetName val="CæÊ__x005f_x005f_x005f_x0015__Op80"/>
      <sheetName val="ƒƒCƒ“‰æ–Ê__x005f_x005f_x005f_x0015__Op80"/>
      <sheetName val="メイン画面__x005f_x005f_x005f_x0015__Op80"/>
      <sheetName val="_______x005f_x005f_x005f_x0015__Op80"/>
      <sheetName val="Pulldown_LIST77"/>
      <sheetName val="Deffered_Charges_77"/>
      <sheetName val="NON_PROD_TARGET75"/>
      <sheetName val="まとめ_(2)75"/>
      <sheetName val="316%3f(991027)_xls66"/>
      <sheetName val="Man_power74"/>
      <sheetName val="_______x005f_x005f_x005f_x005f_x005f_x005f_x00179"/>
      <sheetName val="CæÊ__x005f_x005f_x005f_x005f_x005f70"/>
      <sheetName val="ƒƒCƒ“‰æ–Ê__x005f_x005f_x005f_x005f_x005f70"/>
      <sheetName val="メイン画面__x005f_x005f_x005f_x005f_x005f_x005f_x00179"/>
      <sheetName val="_______x005f_x005f_x005f_x0015_70"/>
      <sheetName val="CæÊ__x005f_x005f_x70"/>
      <sheetName val="ƒƒCƒ“‰æ–Ê__x005f_x005f_x70"/>
      <sheetName val="メイン画面__x005f_x005f_x005f_x0015_70"/>
      <sheetName val="_______x005f_x005f_x005f_x005f_x005f_x005f_x00569"/>
      <sheetName val="メイン画面__x005f_x005f_x005f_x005f_x005f_x005f_x00569"/>
      <sheetName val="CæÊ__x005f_x005f_x005f_x005f_x69"/>
      <sheetName val="ƒƒCƒ“‰æ–Ê__x005f_x005f_x005f_x005f_x69"/>
      <sheetName val="_______x005f_x005f_x005f_x005f_69"/>
      <sheetName val="メイン画面__x005f_x005f_x005f_x005f_69"/>
      <sheetName val="_______x005f_x0015_70"/>
      <sheetName val="CæÊ__x69"/>
      <sheetName val="ƒƒCƒ“‰æ–Ê__x69"/>
      <sheetName val="メイン画面__x005f_x0015_70"/>
      <sheetName val="EGCOST_FOR_S-91_SERIES69"/>
      <sheetName val="0626(仕様変更)_(ACC無)68"/>
      <sheetName val="Data_QE68"/>
      <sheetName val="Part_No_66"/>
      <sheetName val="Sales_Value_(2)64"/>
      <sheetName val="_______x005f_x005f_67"/>
      <sheetName val="メイン画面__x005f_x005f_67"/>
      <sheetName val="ocean_voyage56"/>
      <sheetName val="Grafik_new55"/>
      <sheetName val="Schedule_PM55"/>
      <sheetName val="CSM_with_CKD52"/>
      <sheetName val="ﾌﾟﾚｽ品番順_52"/>
      <sheetName val="GRAPH_EH_hanmade_8_maret82"/>
      <sheetName val="Part_order___rev_181"/>
      <sheetName val="First_order___additional_orde81"/>
      <sheetName val="Ｘ５８５－１Ｓ_(2)80"/>
      <sheetName val="Sheet1_(2)80"/>
      <sheetName val="____81"/>
      <sheetName val="Issued_1_PP_welding80"/>
      <sheetName val="06-11-07_selasa81"/>
      <sheetName val="?????__x005f_x0015__Op80"/>
      <sheetName val="CæÊ__x005f_x0015__Op80"/>
      <sheetName val="ƒƒCƒ“‰æ–Ê__x005f_x0015__Op80"/>
      <sheetName val="メイン画面__x005f_x0015__Op80"/>
      <sheetName val="110614_High_CIM80"/>
      <sheetName val="114W2次設変部品確認（組立）_(3)80"/>
      <sheetName val="_______x005f_x0015__Op80"/>
      <sheetName val="Labul_0075"/>
      <sheetName val="STATUS_FOLLOWUP75"/>
      <sheetName val="absen_juli72"/>
      <sheetName val="Supp_List72"/>
      <sheetName val="?????__x005f_x005f_x005f_x0015__Op72"/>
      <sheetName val="CæÊ__x005f_x005f_x005f_x0015__Op75"/>
      <sheetName val="ƒƒCƒ“‰æ–Ê__x005f_x005f_x005f_x0015__Op75"/>
      <sheetName val="メイン画面__x005f_x005f_x005f_x0015__Op75"/>
      <sheetName val="_______x005f_x005f_x005f_x0015__Op75"/>
      <sheetName val="Pulldown_LIST72"/>
      <sheetName val="Deffered_Charges_72"/>
      <sheetName val="NON_PROD_TARGET70"/>
      <sheetName val="まとめ_(2)70"/>
      <sheetName val="316%3f(991027)_xls61"/>
      <sheetName val="Man_power69"/>
      <sheetName val="_______x005f_x005f_x005f_x005f_x005f_x005f_x00174"/>
      <sheetName val="CæÊ__x005f_x005f_x005f_x005f_x005f65"/>
      <sheetName val="ƒƒCƒ“‰æ–Ê__x005f_x005f_x005f_x005f_x005f65"/>
      <sheetName val="メイン画面__x005f_x005f_x005f_x005f_x005f_x005f_x00174"/>
      <sheetName val="_______x005f_x005f_x005f_x0015_65"/>
      <sheetName val="CæÊ__x005f_x005f_x65"/>
      <sheetName val="ƒƒCƒ“‰æ–Ê__x005f_x005f_x65"/>
      <sheetName val="メイン画面__x005f_x005f_x005f_x0015_65"/>
      <sheetName val="_______x005f_x005f_x005f_x005f_x005f_x005f_x00564"/>
      <sheetName val="メイン画面__x005f_x005f_x005f_x005f_x005f_x005f_x00564"/>
      <sheetName val="CæÊ__x005f_x005f_x005f_x005f_x64"/>
      <sheetName val="ƒƒCƒ“‰æ–Ê__x005f_x005f_x005f_x005f_x64"/>
      <sheetName val="_______x005f_x005f_x005f_x005f_64"/>
      <sheetName val="メイン画面__x005f_x005f_x005f_x005f_64"/>
      <sheetName val="_______x005f_x0015_65"/>
      <sheetName val="CæÊ__x64"/>
      <sheetName val="ƒƒCƒ“‰æ–Ê__x64"/>
      <sheetName val="メイン画面__x005f_x0015_65"/>
      <sheetName val="EGCOST_FOR_S-91_SERIES64"/>
      <sheetName val="0626(仕様変更)_(ACC無)63"/>
      <sheetName val="Data_QE63"/>
      <sheetName val="Part_No_61"/>
      <sheetName val="Sales_Value_(2)59"/>
      <sheetName val="_______x005f_x005f_62"/>
      <sheetName val="メイン画面__x005f_x005f_62"/>
      <sheetName val="ocean_voyage51"/>
      <sheetName val="Grafik_new50"/>
      <sheetName val="Schedule_PM50"/>
      <sheetName val="CSM_with_CKD47"/>
      <sheetName val="ﾌﾟﾚｽ品番順_47"/>
      <sheetName val="GRAPH_EH_hanmade_8_maret81"/>
      <sheetName val="Part_order___rev_180"/>
      <sheetName val="First_order___additional_orde80"/>
      <sheetName val="Ｘ５８５－１Ｓ_(2)79"/>
      <sheetName val="Sheet1_(2)79"/>
      <sheetName val="____80"/>
      <sheetName val="Issued_1_PP_welding79"/>
      <sheetName val="06-11-07_selasa80"/>
      <sheetName val="?????__x005f_x0015__Op79"/>
      <sheetName val="CæÊ__x005f_x0015__Op79"/>
      <sheetName val="ƒƒCƒ“‰æ–Ê__x005f_x0015__Op79"/>
      <sheetName val="メイン画面__x005f_x0015__Op79"/>
      <sheetName val="110614_High_CIM79"/>
      <sheetName val="114W2次設変部品確認（組立）_(3)79"/>
      <sheetName val="_______x005f_x0015__Op79"/>
      <sheetName val="Labul_0074"/>
      <sheetName val="STATUS_FOLLOWUP74"/>
      <sheetName val="absen_juli71"/>
      <sheetName val="Supp_List71"/>
      <sheetName val="?????__x005f_x005f_x005f_x0015__Op71"/>
      <sheetName val="CæÊ__x005f_x005f_x005f_x0015__Op74"/>
      <sheetName val="ƒƒCƒ“‰æ–Ê__x005f_x005f_x005f_x0015__Op74"/>
      <sheetName val="メイン画面__x005f_x005f_x005f_x0015__Op74"/>
      <sheetName val="_______x005f_x005f_x005f_x0015__Op74"/>
      <sheetName val="Pulldown_LIST71"/>
      <sheetName val="Deffered_Charges_71"/>
      <sheetName val="NON_PROD_TARGET69"/>
      <sheetName val="まとめ_(2)69"/>
      <sheetName val="316%3f(991027)_xls60"/>
      <sheetName val="Man_power68"/>
      <sheetName val="_______x005f_x005f_x005f_x005f_x005f_x005f_x00173"/>
      <sheetName val="CæÊ__x005f_x005f_x005f_x005f_x005f64"/>
      <sheetName val="ƒƒCƒ“‰æ–Ê__x005f_x005f_x005f_x005f_x005f64"/>
      <sheetName val="メイン画面__x005f_x005f_x005f_x005f_x005f_x005f_x00173"/>
      <sheetName val="_______x005f_x005f_x005f_x0015_64"/>
      <sheetName val="CæÊ__x005f_x005f_x64"/>
      <sheetName val="ƒƒCƒ“‰æ–Ê__x005f_x005f_x64"/>
      <sheetName val="メイン画面__x005f_x005f_x005f_x0015_64"/>
      <sheetName val="_______x005f_x005f_x005f_x005f_x005f_x005f_x00563"/>
      <sheetName val="メイン画面__x005f_x005f_x005f_x005f_x005f_x005f_x00563"/>
      <sheetName val="CæÊ__x005f_x005f_x005f_x005f_x63"/>
      <sheetName val="ƒƒCƒ“‰æ–Ê__x005f_x005f_x005f_x005f_x63"/>
      <sheetName val="_______x005f_x005f_x005f_x005f_63"/>
      <sheetName val="メイン画面__x005f_x005f_x005f_x005f_63"/>
      <sheetName val="_______x005f_x0015_64"/>
      <sheetName val="CæÊ__x63"/>
      <sheetName val="ƒƒCƒ“‰æ–Ê__x63"/>
      <sheetName val="メイン画面__x005f_x0015_64"/>
      <sheetName val="EGCOST_FOR_S-91_SERIES63"/>
      <sheetName val="0626(仕様変更)_(ACC無)62"/>
      <sheetName val="Data_QE62"/>
      <sheetName val="Part_No_60"/>
      <sheetName val="Sales_Value_(2)58"/>
      <sheetName val="_______x005f_x005f_61"/>
      <sheetName val="メイン画面__x005f_x005f_61"/>
      <sheetName val="ocean_voyage50"/>
      <sheetName val="Grafik_new49"/>
      <sheetName val="Schedule_PM49"/>
      <sheetName val="CSM_with_CKD46"/>
      <sheetName val="ﾌﾟﾚｽ品番順_46"/>
      <sheetName val="GRAPH_EH_hanmade_8_maret83"/>
      <sheetName val="Part_order___rev_182"/>
      <sheetName val="First_order___additional_orde82"/>
      <sheetName val="Ｘ５８５－１Ｓ_(2)81"/>
      <sheetName val="Sheet1_(2)81"/>
      <sheetName val="____82"/>
      <sheetName val="Issued_1_PP_welding81"/>
      <sheetName val="06-11-07_selasa82"/>
      <sheetName val="?????__x005f_x0015__Op81"/>
      <sheetName val="CæÊ__x005f_x0015__Op81"/>
      <sheetName val="ƒƒCƒ“‰æ–Ê__x005f_x0015__Op81"/>
      <sheetName val="メイン画面__x005f_x0015__Op81"/>
      <sheetName val="110614_High_CIM81"/>
      <sheetName val="114W2次設変部品確認（組立）_(3)81"/>
      <sheetName val="_______x005f_x0015__Op81"/>
      <sheetName val="Labul_0076"/>
      <sheetName val="STATUS_FOLLOWUP76"/>
      <sheetName val="absen_juli73"/>
      <sheetName val="Supp_List73"/>
      <sheetName val="?????__x005f_x005f_x005f_x0015__Op73"/>
      <sheetName val="CæÊ__x005f_x005f_x005f_x0015__Op76"/>
      <sheetName val="ƒƒCƒ“‰æ–Ê__x005f_x005f_x005f_x0015__Op76"/>
      <sheetName val="メイン画面__x005f_x005f_x005f_x0015__Op76"/>
      <sheetName val="_______x005f_x005f_x005f_x0015__Op76"/>
      <sheetName val="Pulldown_LIST73"/>
      <sheetName val="Deffered_Charges_73"/>
      <sheetName val="NON_PROD_TARGET71"/>
      <sheetName val="まとめ_(2)71"/>
      <sheetName val="316%3f(991027)_xls62"/>
      <sheetName val="Man_power70"/>
      <sheetName val="_______x005f_x005f_x005f_x005f_x005f_x005f_x00175"/>
      <sheetName val="CæÊ__x005f_x005f_x005f_x005f_x005f66"/>
      <sheetName val="ƒƒCƒ“‰æ–Ê__x005f_x005f_x005f_x005f_x005f66"/>
      <sheetName val="メイン画面__x005f_x005f_x005f_x005f_x005f_x005f_x00175"/>
      <sheetName val="_______x005f_x005f_x005f_x0015_66"/>
      <sheetName val="CæÊ__x005f_x005f_x66"/>
      <sheetName val="ƒƒCƒ“‰æ–Ê__x005f_x005f_x66"/>
      <sheetName val="メイン画面__x005f_x005f_x005f_x0015_66"/>
      <sheetName val="_______x005f_x005f_x005f_x005f_x005f_x005f_x00565"/>
      <sheetName val="メイン画面__x005f_x005f_x005f_x005f_x005f_x005f_x00565"/>
      <sheetName val="CæÊ__x005f_x005f_x005f_x005f_x65"/>
      <sheetName val="ƒƒCƒ“‰æ–Ê__x005f_x005f_x005f_x005f_x65"/>
      <sheetName val="_______x005f_x005f_x005f_x005f_65"/>
      <sheetName val="メイン画面__x005f_x005f_x005f_x005f_65"/>
      <sheetName val="_______x005f_x0015_66"/>
      <sheetName val="CæÊ__x65"/>
      <sheetName val="ƒƒCƒ“‰æ–Ê__x65"/>
      <sheetName val="メイン画面__x005f_x0015_66"/>
      <sheetName val="EGCOST_FOR_S-91_SERIES65"/>
      <sheetName val="0626(仕様変更)_(ACC無)64"/>
      <sheetName val="Data_QE64"/>
      <sheetName val="Part_No_62"/>
      <sheetName val="Sales_Value_(2)60"/>
      <sheetName val="_______x005f_x005f_63"/>
      <sheetName val="メイン画面__x005f_x005f_63"/>
      <sheetName val="ocean_voyage52"/>
      <sheetName val="Grafik_new51"/>
      <sheetName val="Schedule_PM51"/>
      <sheetName val="CSM_with_CKD48"/>
      <sheetName val="ﾌﾟﾚｽ品番順_48"/>
      <sheetName val="GRAPH_EH_hanmade_8_maret84"/>
      <sheetName val="Part_order___rev_183"/>
      <sheetName val="First_order___additional_orde83"/>
      <sheetName val="Ｘ５８５－１Ｓ_(2)82"/>
      <sheetName val="Sheet1_(2)82"/>
      <sheetName val="____83"/>
      <sheetName val="Issued_1_PP_welding82"/>
      <sheetName val="06-11-07_selasa83"/>
      <sheetName val="?????__x005f_x0015__Op82"/>
      <sheetName val="CæÊ__x005f_x0015__Op82"/>
      <sheetName val="ƒƒCƒ“‰æ–Ê__x005f_x0015__Op82"/>
      <sheetName val="メイン画面__x005f_x0015__Op82"/>
      <sheetName val="110614_High_CIM82"/>
      <sheetName val="114W2次設変部品確認（組立）_(3)82"/>
      <sheetName val="_______x005f_x0015__Op82"/>
      <sheetName val="Labul_0077"/>
      <sheetName val="STATUS_FOLLOWUP77"/>
      <sheetName val="absen_juli74"/>
      <sheetName val="Supp_List74"/>
      <sheetName val="?????__x005f_x005f_x005f_x0015__Op74"/>
      <sheetName val="CæÊ__x005f_x005f_x005f_x0015__Op77"/>
      <sheetName val="ƒƒCƒ“‰æ–Ê__x005f_x005f_x005f_x0015__Op77"/>
      <sheetName val="メイン画面__x005f_x005f_x005f_x0015__Op77"/>
      <sheetName val="_______x005f_x005f_x005f_x0015__Op77"/>
      <sheetName val="Pulldown_LIST74"/>
      <sheetName val="Deffered_Charges_74"/>
      <sheetName val="NON_PROD_TARGET72"/>
      <sheetName val="まとめ_(2)72"/>
      <sheetName val="316%3f(991027)_xls63"/>
      <sheetName val="Man_power71"/>
      <sheetName val="_______x005f_x005f_x005f_x005f_x005f_x005f_x00176"/>
      <sheetName val="CæÊ__x005f_x005f_x005f_x005f_x005f67"/>
      <sheetName val="ƒƒCƒ“‰æ–Ê__x005f_x005f_x005f_x005f_x005f67"/>
      <sheetName val="メイン画面__x005f_x005f_x005f_x005f_x005f_x005f_x00176"/>
      <sheetName val="_______x005f_x005f_x005f_x0015_67"/>
      <sheetName val="CæÊ__x005f_x005f_x67"/>
      <sheetName val="ƒƒCƒ“‰æ–Ê__x005f_x005f_x67"/>
      <sheetName val="メイン画面__x005f_x005f_x005f_x0015_67"/>
      <sheetName val="_______x005f_x005f_x005f_x005f_x005f_x005f_x00566"/>
      <sheetName val="メイン画面__x005f_x005f_x005f_x005f_x005f_x005f_x00566"/>
      <sheetName val="CæÊ__x005f_x005f_x005f_x005f_x66"/>
      <sheetName val="ƒƒCƒ“‰æ–Ê__x005f_x005f_x005f_x005f_x66"/>
      <sheetName val="_______x005f_x005f_x005f_x005f_66"/>
      <sheetName val="メイン画面__x005f_x005f_x005f_x005f_66"/>
      <sheetName val="_______x005f_x0015_67"/>
      <sheetName val="CæÊ__x66"/>
      <sheetName val="ƒƒCƒ“‰æ–Ê__x66"/>
      <sheetName val="メイン画面__x005f_x0015_67"/>
      <sheetName val="EGCOST_FOR_S-91_SERIES66"/>
      <sheetName val="0626(仕様変更)_(ACC無)65"/>
      <sheetName val="Data_QE65"/>
      <sheetName val="Part_No_63"/>
      <sheetName val="Sales_Value_(2)61"/>
      <sheetName val="_______x005f_x005f_64"/>
      <sheetName val="メイン画面__x005f_x005f_64"/>
      <sheetName val="ocean_voyage53"/>
      <sheetName val="Grafik_new52"/>
      <sheetName val="Schedule_PM52"/>
      <sheetName val="CSM_with_CKD49"/>
      <sheetName val="ﾌﾟﾚｽ品番順_49"/>
      <sheetName val="GRAPH_EH_hanmade_8_maret85"/>
      <sheetName val="Part_order___rev_184"/>
      <sheetName val="First_order___additional_orde84"/>
      <sheetName val="Ｘ５８５－１Ｓ_(2)83"/>
      <sheetName val="Sheet1_(2)83"/>
      <sheetName val="____84"/>
      <sheetName val="Issued_1_PP_welding83"/>
      <sheetName val="06-11-07_selasa84"/>
      <sheetName val="?????__x005f_x0015__Op83"/>
      <sheetName val="CæÊ__x005f_x0015__Op83"/>
      <sheetName val="ƒƒCƒ“‰æ–Ê__x005f_x0015__Op83"/>
      <sheetName val="メイン画面__x005f_x0015__Op83"/>
      <sheetName val="110614_High_CIM83"/>
      <sheetName val="114W2次設変部品確認（組立）_(3)83"/>
      <sheetName val="_______x005f_x0015__Op83"/>
      <sheetName val="Labul_0078"/>
      <sheetName val="STATUS_FOLLOWUP78"/>
      <sheetName val="absen_juli75"/>
      <sheetName val="Supp_List75"/>
      <sheetName val="?????__x005f_x005f_x005f_x0015__Op75"/>
      <sheetName val="CæÊ__x005f_x005f_x005f_x0015__Op78"/>
      <sheetName val="ƒƒCƒ“‰æ–Ê__x005f_x005f_x005f_x0015__Op78"/>
      <sheetName val="メイン画面__x005f_x005f_x005f_x0015__Op78"/>
      <sheetName val="_______x005f_x005f_x005f_x0015__Op78"/>
      <sheetName val="Pulldown_LIST75"/>
      <sheetName val="Deffered_Charges_75"/>
      <sheetName val="NON_PROD_TARGET73"/>
      <sheetName val="まとめ_(2)73"/>
      <sheetName val="316%3f(991027)_xls64"/>
      <sheetName val="Man_power72"/>
      <sheetName val="_______x005f_x005f_x005f_x005f_x005f_x005f_x00177"/>
      <sheetName val="CæÊ__x005f_x005f_x005f_x005f_x005f68"/>
      <sheetName val="ƒƒCƒ“‰æ–Ê__x005f_x005f_x005f_x005f_x005f68"/>
      <sheetName val="メイン画面__x005f_x005f_x005f_x005f_x005f_x005f_x00177"/>
      <sheetName val="_______x005f_x005f_x005f_x0015_68"/>
      <sheetName val="CæÊ__x005f_x005f_x68"/>
      <sheetName val="ƒƒCƒ“‰æ–Ê__x005f_x005f_x68"/>
      <sheetName val="メイン画面__x005f_x005f_x005f_x0015_68"/>
      <sheetName val="_______x005f_x005f_x005f_x005f_x005f_x005f_x00567"/>
      <sheetName val="メイン画面__x005f_x005f_x005f_x005f_x005f_x005f_x00567"/>
      <sheetName val="CæÊ__x005f_x005f_x005f_x005f_x67"/>
      <sheetName val="ƒƒCƒ“‰æ–Ê__x005f_x005f_x005f_x005f_x67"/>
      <sheetName val="_______x005f_x005f_x005f_x005f_67"/>
      <sheetName val="メイン画面__x005f_x005f_x005f_x005f_67"/>
      <sheetName val="_______x005f_x0015_68"/>
      <sheetName val="CæÊ__x67"/>
      <sheetName val="ƒƒCƒ“‰æ–Ê__x67"/>
      <sheetName val="メイン画面__x005f_x0015_68"/>
      <sheetName val="EGCOST_FOR_S-91_SERIES67"/>
      <sheetName val="0626(仕様変更)_(ACC無)66"/>
      <sheetName val="Data_QE66"/>
      <sheetName val="Part_No_64"/>
      <sheetName val="Sales_Value_(2)62"/>
      <sheetName val="_______x005f_x005f_65"/>
      <sheetName val="メイン画面__x005f_x005f_65"/>
      <sheetName val="ocean_voyage54"/>
      <sheetName val="Grafik_new53"/>
      <sheetName val="Schedule_PM53"/>
      <sheetName val="CSM_with_CKD50"/>
      <sheetName val="ﾌﾟﾚｽ品番順_50"/>
      <sheetName val="GRAPH_EH_hanmade_8_maret86"/>
      <sheetName val="Part_order___rev_185"/>
      <sheetName val="First_order___additional_orde85"/>
      <sheetName val="Ｘ５８５－１Ｓ_(2)84"/>
      <sheetName val="Sheet1_(2)84"/>
      <sheetName val="____85"/>
      <sheetName val="Issued_1_PP_welding84"/>
      <sheetName val="06-11-07_selasa85"/>
      <sheetName val="?????__x005f_x0015__Op84"/>
      <sheetName val="CæÊ__x005f_x0015__Op84"/>
      <sheetName val="ƒƒCƒ“‰æ–Ê__x005f_x0015__Op84"/>
      <sheetName val="メイン画面__x005f_x0015__Op84"/>
      <sheetName val="110614_High_CIM84"/>
      <sheetName val="114W2次設変部品確認（組立）_(3)84"/>
      <sheetName val="_______x005f_x0015__Op84"/>
      <sheetName val="Labul_0079"/>
      <sheetName val="STATUS_FOLLOWUP79"/>
      <sheetName val="absen_juli76"/>
      <sheetName val="Supp_List76"/>
      <sheetName val="?????__x005f_x005f_x005f_x0015__Op76"/>
      <sheetName val="CæÊ__x005f_x005f_x005f_x0015__Op79"/>
      <sheetName val="ƒƒCƒ“‰æ–Ê__x005f_x005f_x005f_x0015__Op79"/>
      <sheetName val="メイン画面__x005f_x005f_x005f_x0015__Op79"/>
      <sheetName val="_______x005f_x005f_x005f_x0015__Op79"/>
      <sheetName val="Pulldown_LIST76"/>
      <sheetName val="Deffered_Charges_76"/>
      <sheetName val="NON_PROD_TARGET74"/>
      <sheetName val="まとめ_(2)74"/>
      <sheetName val="316%3f(991027)_xls65"/>
      <sheetName val="Man_power73"/>
      <sheetName val="_______x005f_x005f_x005f_x005f_x005f_x005f_x00178"/>
      <sheetName val="CæÊ__x005f_x005f_x005f_x005f_x005f69"/>
      <sheetName val="ƒƒCƒ“‰æ–Ê__x005f_x005f_x005f_x005f_x005f69"/>
      <sheetName val="メイン画面__x005f_x005f_x005f_x005f_x005f_x005f_x00178"/>
      <sheetName val="_______x005f_x005f_x005f_x0015_69"/>
      <sheetName val="CæÊ__x005f_x005f_x69"/>
      <sheetName val="ƒƒCƒ“‰æ–Ê__x005f_x005f_x69"/>
      <sheetName val="メイン画面__x005f_x005f_x005f_x0015_69"/>
      <sheetName val="_______x005f_x005f_x005f_x005f_x005f_x005f_x00568"/>
      <sheetName val="メイン画面__x005f_x005f_x005f_x005f_x005f_x005f_x00568"/>
      <sheetName val="CæÊ__x005f_x005f_x005f_x005f_x68"/>
      <sheetName val="ƒƒCƒ“‰æ–Ê__x005f_x005f_x005f_x005f_x68"/>
      <sheetName val="_______x005f_x005f_x005f_x005f_68"/>
      <sheetName val="メイン画面__x005f_x005f_x005f_x005f_68"/>
      <sheetName val="_______x005f_x0015_69"/>
      <sheetName val="CæÊ__x68"/>
      <sheetName val="ƒƒCƒ“‰æ–Ê__x68"/>
      <sheetName val="メイン画面__x005f_x0015_69"/>
      <sheetName val="EGCOST_FOR_S-91_SERIES68"/>
      <sheetName val="0626(仕様変更)_(ACC無)67"/>
      <sheetName val="Data_QE67"/>
      <sheetName val="Part_No_65"/>
      <sheetName val="Sales_Value_(2)63"/>
      <sheetName val="_______x005f_x005f_66"/>
      <sheetName val="メイン画面__x005f_x005f_66"/>
      <sheetName val="ocean_voyage55"/>
      <sheetName val="Grafik_new54"/>
      <sheetName val="Schedule_PM54"/>
      <sheetName val="CSM_with_CKD51"/>
      <sheetName val="ﾌﾟﾚｽ品番順_51"/>
      <sheetName val="GRAPH_EH_hanmade_8_maret90"/>
      <sheetName val="Part_order___rev_189"/>
      <sheetName val="First_order___additional_orde89"/>
      <sheetName val="Ｘ５８５－１Ｓ_(2)88"/>
      <sheetName val="Sheet1_(2)88"/>
      <sheetName val="____89"/>
      <sheetName val="Issued_1_PP_welding88"/>
      <sheetName val="06-11-07_selasa89"/>
      <sheetName val="?????__x005f_x0015__Op88"/>
      <sheetName val="CæÊ__x005f_x0015__Op88"/>
      <sheetName val="ƒƒCƒ“‰æ–Ê__x005f_x0015__Op88"/>
      <sheetName val="メイン画面__x005f_x0015__Op88"/>
      <sheetName val="110614_High_CIM88"/>
      <sheetName val="114W2次設変部品確認（組立）_(3)88"/>
      <sheetName val="_______x005f_x0015__Op88"/>
      <sheetName val="Labul_0083"/>
      <sheetName val="STATUS_FOLLOWUP83"/>
      <sheetName val="absen_juli80"/>
      <sheetName val="Supp_List80"/>
      <sheetName val="?????__x005f_x005f_x005f_x0015__Op80"/>
      <sheetName val="CæÊ__x005f_x005f_x005f_x0015__Op83"/>
      <sheetName val="ƒƒCƒ“‰æ–Ê__x005f_x005f_x005f_x0015__Op83"/>
      <sheetName val="メイン画面__x005f_x005f_x005f_x0015__Op83"/>
      <sheetName val="_______x005f_x005f_x005f_x0015__Op83"/>
      <sheetName val="Pulldown_LIST80"/>
      <sheetName val="Deffered_Charges_80"/>
      <sheetName val="NON_PROD_TARGET78"/>
      <sheetName val="まとめ_(2)78"/>
      <sheetName val="316%3f(991027)_xls69"/>
      <sheetName val="Man_power77"/>
      <sheetName val="_______x005f_x005f_x005f_x005f_x005f_x005f_x00182"/>
      <sheetName val="CæÊ__x005f_x005f_x005f_x005f_x005f73"/>
      <sheetName val="ƒƒCƒ“‰æ–Ê__x005f_x005f_x005f_x005f_x005f73"/>
      <sheetName val="メイン画面__x005f_x005f_x005f_x005f_x005f_x005f_x00182"/>
      <sheetName val="_______x005f_x005f_x005f_x0015_73"/>
      <sheetName val="CæÊ__x005f_x005f_x73"/>
      <sheetName val="ƒƒCƒ“‰æ–Ê__x005f_x005f_x73"/>
      <sheetName val="メイン画面__x005f_x005f_x005f_x0015_73"/>
      <sheetName val="_______x005f_x005f_x005f_x005f_x005f_x005f_x00572"/>
      <sheetName val="メイン画面__x005f_x005f_x005f_x005f_x005f_x005f_x00572"/>
      <sheetName val="CæÊ__x005f_x005f_x005f_x005f_x72"/>
      <sheetName val="ƒƒCƒ“‰æ–Ê__x005f_x005f_x005f_x005f_x72"/>
      <sheetName val="_______x005f_x005f_x005f_x005f_72"/>
      <sheetName val="メイン画面__x005f_x005f_x005f_x005f_72"/>
      <sheetName val="_______x005f_x0015_73"/>
      <sheetName val="CæÊ__x72"/>
      <sheetName val="ƒƒCƒ“‰æ–Ê__x72"/>
      <sheetName val="メイン画面__x005f_x0015_73"/>
      <sheetName val="EGCOST_FOR_S-91_SERIES72"/>
      <sheetName val="0626(仕様変更)_(ACC無)71"/>
      <sheetName val="Data_QE71"/>
      <sheetName val="Part_No_69"/>
      <sheetName val="Sales_Value_(2)67"/>
      <sheetName val="_______x005f_x005f_70"/>
      <sheetName val="メイン画面__x005f_x005f_70"/>
      <sheetName val="ocean_voyage59"/>
      <sheetName val="Grafik_new58"/>
      <sheetName val="Schedule_PM58"/>
      <sheetName val="CSM_with_CKD55"/>
      <sheetName val="ﾌﾟﾚｽ品番順_55"/>
      <sheetName val="GRAPH_EH_hanmade_8_maret88"/>
      <sheetName val="Part_order___rev_187"/>
      <sheetName val="First_order___additional_orde87"/>
      <sheetName val="Ｘ５８５－１Ｓ_(2)86"/>
      <sheetName val="Sheet1_(2)86"/>
      <sheetName val="____87"/>
      <sheetName val="Issued_1_PP_welding86"/>
      <sheetName val="06-11-07_selasa87"/>
      <sheetName val="?????__x005f_x0015__Op86"/>
      <sheetName val="CæÊ__x005f_x0015__Op86"/>
      <sheetName val="ƒƒCƒ“‰æ–Ê__x005f_x0015__Op86"/>
      <sheetName val="メイン画面__x005f_x0015__Op86"/>
      <sheetName val="110614_High_CIM86"/>
      <sheetName val="114W2次設変部品確認（組立）_(3)86"/>
      <sheetName val="_______x005f_x0015__Op86"/>
      <sheetName val="Labul_0081"/>
      <sheetName val="STATUS_FOLLOWUP81"/>
      <sheetName val="absen_juli78"/>
      <sheetName val="Supp_List78"/>
      <sheetName val="?????__x005f_x005f_x005f_x0015__Op78"/>
      <sheetName val="CæÊ__x005f_x005f_x005f_x0015__Op81"/>
      <sheetName val="ƒƒCƒ“‰æ–Ê__x005f_x005f_x005f_x0015__Op81"/>
      <sheetName val="メイン画面__x005f_x005f_x005f_x0015__Op81"/>
      <sheetName val="_______x005f_x005f_x005f_x0015__Op81"/>
      <sheetName val="Pulldown_LIST78"/>
      <sheetName val="Deffered_Charges_78"/>
      <sheetName val="NON_PROD_TARGET76"/>
      <sheetName val="まとめ_(2)76"/>
      <sheetName val="316%3f(991027)_xls67"/>
      <sheetName val="Man_power75"/>
      <sheetName val="_______x005f_x005f_x005f_x005f_x005f_x005f_x00180"/>
      <sheetName val="CæÊ__x005f_x005f_x005f_x005f_x005f71"/>
      <sheetName val="ƒƒCƒ“‰æ–Ê__x005f_x005f_x005f_x005f_x005f71"/>
      <sheetName val="メイン画面__x005f_x005f_x005f_x005f_x005f_x005f_x00180"/>
      <sheetName val="_______x005f_x005f_x005f_x0015_71"/>
      <sheetName val="CæÊ__x005f_x005f_x71"/>
      <sheetName val="ƒƒCƒ“‰æ–Ê__x005f_x005f_x71"/>
      <sheetName val="メイン画面__x005f_x005f_x005f_x0015_71"/>
      <sheetName val="_______x005f_x005f_x005f_x005f_x005f_x005f_x00570"/>
      <sheetName val="メイン画面__x005f_x005f_x005f_x005f_x005f_x005f_x00570"/>
      <sheetName val="CæÊ__x005f_x005f_x005f_x005f_x70"/>
      <sheetName val="ƒƒCƒ“‰æ–Ê__x005f_x005f_x005f_x005f_x70"/>
      <sheetName val="_______x005f_x005f_x005f_x005f_70"/>
      <sheetName val="メイン画面__x005f_x005f_x005f_x005f_70"/>
      <sheetName val="_______x005f_x0015_71"/>
      <sheetName val="CæÊ__x70"/>
      <sheetName val="ƒƒCƒ“‰æ–Ê__x70"/>
      <sheetName val="メイン画面__x005f_x0015_71"/>
      <sheetName val="EGCOST_FOR_S-91_SERIES70"/>
      <sheetName val="0626(仕様変更)_(ACC無)69"/>
      <sheetName val="Data_QE69"/>
      <sheetName val="Part_No_67"/>
      <sheetName val="Sales_Value_(2)65"/>
      <sheetName val="_______x005f_x005f_68"/>
      <sheetName val="メイン画面__x005f_x005f_68"/>
      <sheetName val="ocean_voyage57"/>
      <sheetName val="Grafik_new56"/>
      <sheetName val="Schedule_PM56"/>
      <sheetName val="CSM_with_CKD53"/>
      <sheetName val="ﾌﾟﾚｽ品番順_53"/>
      <sheetName val="GRAPH_EH_hanmade_8_maret89"/>
      <sheetName val="Part_order___rev_188"/>
      <sheetName val="First_order___additional_orde88"/>
      <sheetName val="Ｘ５８５－１Ｓ_(2)87"/>
      <sheetName val="Sheet1_(2)87"/>
      <sheetName val="____88"/>
      <sheetName val="Issued_1_PP_welding87"/>
      <sheetName val="06-11-07_selasa88"/>
      <sheetName val="?????__x005f_x0015__Op87"/>
      <sheetName val="CæÊ__x005f_x0015__Op87"/>
      <sheetName val="ƒƒCƒ“‰æ–Ê__x005f_x0015__Op87"/>
      <sheetName val="メイン画面__x005f_x0015__Op87"/>
      <sheetName val="110614_High_CIM87"/>
      <sheetName val="114W2次設変部品確認（組立）_(3)87"/>
      <sheetName val="_______x005f_x0015__Op87"/>
      <sheetName val="Labul_0082"/>
      <sheetName val="STATUS_FOLLOWUP82"/>
      <sheetName val="absen_juli79"/>
      <sheetName val="Supp_List79"/>
      <sheetName val="?????__x005f_x005f_x005f_x0015__Op79"/>
      <sheetName val="CæÊ__x005f_x005f_x005f_x0015__Op82"/>
      <sheetName val="ƒƒCƒ“‰æ–Ê__x005f_x005f_x005f_x0015__Op82"/>
      <sheetName val="メイン画面__x005f_x005f_x005f_x0015__Op82"/>
      <sheetName val="_______x005f_x005f_x005f_x0015__Op82"/>
      <sheetName val="Pulldown_LIST79"/>
      <sheetName val="Deffered_Charges_79"/>
      <sheetName val="NON_PROD_TARGET77"/>
      <sheetName val="まとめ_(2)77"/>
      <sheetName val="316%3f(991027)_xls68"/>
      <sheetName val="Man_power76"/>
      <sheetName val="_______x005f_x005f_x005f_x005f_x005f_x005f_x00181"/>
      <sheetName val="CæÊ__x005f_x005f_x005f_x005f_x005f72"/>
      <sheetName val="ƒƒCƒ“‰æ–Ê__x005f_x005f_x005f_x005f_x005f72"/>
      <sheetName val="メイン画面__x005f_x005f_x005f_x005f_x005f_x005f_x00181"/>
      <sheetName val="_______x005f_x005f_x005f_x0015_72"/>
      <sheetName val="CæÊ__x005f_x005f_x72"/>
      <sheetName val="ƒƒCƒ“‰æ–Ê__x005f_x005f_x72"/>
      <sheetName val="メイン画面__x005f_x005f_x005f_x0015_72"/>
      <sheetName val="_______x005f_x005f_x005f_x005f_x005f_x005f_x00571"/>
      <sheetName val="メイン画面__x005f_x005f_x005f_x005f_x005f_x005f_x00571"/>
      <sheetName val="CæÊ__x005f_x005f_x005f_x005f_x71"/>
      <sheetName val="ƒƒCƒ“‰æ–Ê__x005f_x005f_x005f_x005f_x71"/>
      <sheetName val="_______x005f_x005f_x005f_x005f_71"/>
      <sheetName val="メイン画面__x005f_x005f_x005f_x005f_71"/>
      <sheetName val="_______x005f_x0015_72"/>
      <sheetName val="CæÊ__x71"/>
      <sheetName val="ƒƒCƒ“‰æ–Ê__x71"/>
      <sheetName val="メイン画面__x005f_x0015_72"/>
      <sheetName val="EGCOST_FOR_S-91_SERIES71"/>
      <sheetName val="0626(仕様変更)_(ACC無)70"/>
      <sheetName val="Data_QE70"/>
      <sheetName val="Part_No_68"/>
      <sheetName val="Sales_Value_(2)66"/>
      <sheetName val="_______x005f_x005f_69"/>
      <sheetName val="メイン画面__x005f_x005f_69"/>
      <sheetName val="ocean_voyage58"/>
      <sheetName val="Grafik_new57"/>
      <sheetName val="Schedule_PM57"/>
      <sheetName val="CSM_with_CKD54"/>
      <sheetName val="ﾌﾟﾚｽ品番順_54"/>
      <sheetName val="GRAPH_EH_hanmade_8_maret92"/>
      <sheetName val="Part_order___rev_191"/>
      <sheetName val="First_order___additional_orde91"/>
      <sheetName val="Ｘ５８５－１Ｓ_(2)90"/>
      <sheetName val="Sheet1_(2)90"/>
      <sheetName val="____91"/>
      <sheetName val="Issued_1_PP_welding90"/>
      <sheetName val="06-11-07_selasa91"/>
      <sheetName val="?????__x005f_x0015__Op90"/>
      <sheetName val="CæÊ__x005f_x0015__Op90"/>
      <sheetName val="ƒƒCƒ“‰æ–Ê__x005f_x0015__Op90"/>
      <sheetName val="メイン画面__x005f_x0015__Op90"/>
      <sheetName val="110614_High_CIM90"/>
      <sheetName val="114W2次設変部品確認（組立）_(3)90"/>
      <sheetName val="_______x005f_x0015__Op90"/>
      <sheetName val="Labul_0085"/>
      <sheetName val="STATUS_FOLLOWUP85"/>
      <sheetName val="absen_juli82"/>
      <sheetName val="Supp_List82"/>
      <sheetName val="?????__x005f_x005f_x005f_x0015__Op82"/>
      <sheetName val="CæÊ__x005f_x005f_x005f_x0015__Op85"/>
      <sheetName val="ƒƒCƒ“‰æ–Ê__x005f_x005f_x005f_x0015__Op85"/>
      <sheetName val="メイン画面__x005f_x005f_x005f_x0015__Op85"/>
      <sheetName val="_______x005f_x005f_x005f_x0015__Op85"/>
      <sheetName val="Pulldown_LIST82"/>
      <sheetName val="Deffered_Charges_82"/>
      <sheetName val="NON_PROD_TARGET80"/>
      <sheetName val="まとめ_(2)80"/>
      <sheetName val="316%3f(991027)_xls71"/>
      <sheetName val="Man_power79"/>
      <sheetName val="_______x005f_x005f_x005f_x005f_x005f_x005f_x00184"/>
      <sheetName val="CæÊ__x005f_x005f_x005f_x005f_x005f75"/>
      <sheetName val="ƒƒCƒ“‰æ–Ê__x005f_x005f_x005f_x005f_x005f75"/>
      <sheetName val="メイン画面__x005f_x005f_x005f_x005f_x005f_x005f_x00184"/>
      <sheetName val="_______x005f_x005f_x005f_x0015_75"/>
      <sheetName val="CæÊ__x005f_x005f_x75"/>
      <sheetName val="ƒƒCƒ“‰æ–Ê__x005f_x005f_x75"/>
      <sheetName val="メイン画面__x005f_x005f_x005f_x0015_75"/>
      <sheetName val="_______x005f_x005f_x005f_x005f_x005f_x005f_x00574"/>
      <sheetName val="メイン画面__x005f_x005f_x005f_x005f_x005f_x005f_x00574"/>
      <sheetName val="CæÊ__x005f_x005f_x005f_x005f_x74"/>
      <sheetName val="ƒƒCƒ“‰æ–Ê__x005f_x005f_x005f_x005f_x74"/>
      <sheetName val="_______x005f_x005f_x005f_x005f_74"/>
      <sheetName val="メイン画面__x005f_x005f_x005f_x005f_74"/>
      <sheetName val="_______x005f_x0015_75"/>
      <sheetName val="CæÊ__x74"/>
      <sheetName val="ƒƒCƒ“‰æ–Ê__x74"/>
      <sheetName val="メイン画面__x005f_x0015_75"/>
      <sheetName val="EGCOST_FOR_S-91_SERIES74"/>
      <sheetName val="0626(仕様変更)_(ACC無)73"/>
      <sheetName val="Data_QE73"/>
      <sheetName val="Part_No_71"/>
      <sheetName val="Sales_Value_(2)69"/>
      <sheetName val="_______x005f_x005f_72"/>
      <sheetName val="メイン画面__x005f_x005f_72"/>
      <sheetName val="ocean_voyage61"/>
      <sheetName val="Grafik_new60"/>
      <sheetName val="Schedule_PM60"/>
      <sheetName val="CSM_with_CKD57"/>
      <sheetName val="ﾌﾟﾚｽ品番順_57"/>
      <sheetName val="GRAPH_EH_hanmade_8_maret91"/>
      <sheetName val="Part_order___rev_190"/>
      <sheetName val="First_order___additional_orde90"/>
      <sheetName val="Ｘ５８５－１Ｓ_(2)89"/>
      <sheetName val="Sheet1_(2)89"/>
      <sheetName val="____90"/>
      <sheetName val="Issued_1_PP_welding89"/>
      <sheetName val="06-11-07_selasa90"/>
      <sheetName val="?????__x005f_x0015__Op89"/>
      <sheetName val="CæÊ__x005f_x0015__Op89"/>
      <sheetName val="ƒƒCƒ“‰æ–Ê__x005f_x0015__Op89"/>
      <sheetName val="メイン画面__x005f_x0015__Op89"/>
      <sheetName val="110614_High_CIM89"/>
      <sheetName val="114W2次設変部品確認（組立）_(3)89"/>
      <sheetName val="_______x005f_x0015__Op89"/>
      <sheetName val="Labul_0084"/>
      <sheetName val="STATUS_FOLLOWUP84"/>
      <sheetName val="absen_juli81"/>
      <sheetName val="Supp_List81"/>
      <sheetName val="?????__x005f_x005f_x005f_x0015__Op81"/>
      <sheetName val="CæÊ__x005f_x005f_x005f_x0015__Op84"/>
      <sheetName val="ƒƒCƒ“‰æ–Ê__x005f_x005f_x005f_x0015__Op84"/>
      <sheetName val="メイン画面__x005f_x005f_x005f_x0015__Op84"/>
      <sheetName val="_______x005f_x005f_x005f_x0015__Op84"/>
      <sheetName val="Pulldown_LIST81"/>
      <sheetName val="Deffered_Charges_81"/>
      <sheetName val="NON_PROD_TARGET79"/>
      <sheetName val="まとめ_(2)79"/>
      <sheetName val="316%3f(991027)_xls70"/>
      <sheetName val="Man_power78"/>
      <sheetName val="_______x005f_x005f_x005f_x005f_x005f_x005f_x00183"/>
      <sheetName val="CæÊ__x005f_x005f_x005f_x005f_x005f74"/>
      <sheetName val="ƒƒCƒ“‰æ–Ê__x005f_x005f_x005f_x005f_x005f74"/>
      <sheetName val="メイン画面__x005f_x005f_x005f_x005f_x005f_x005f_x00183"/>
      <sheetName val="_______x005f_x005f_x005f_x0015_74"/>
      <sheetName val="CæÊ__x005f_x005f_x74"/>
      <sheetName val="ƒƒCƒ“‰æ–Ê__x005f_x005f_x74"/>
      <sheetName val="メイン画面__x005f_x005f_x005f_x0015_74"/>
      <sheetName val="_______x005f_x005f_x005f_x005f_x005f_x005f_x00573"/>
      <sheetName val="メイン画面__x005f_x005f_x005f_x005f_x005f_x005f_x00573"/>
      <sheetName val="CæÊ__x005f_x005f_x005f_x005f_x73"/>
      <sheetName val="ƒƒCƒ“‰æ–Ê__x005f_x005f_x005f_x005f_x73"/>
      <sheetName val="_______x005f_x005f_x005f_x005f_73"/>
      <sheetName val="メイン画面__x005f_x005f_x005f_x005f_73"/>
      <sheetName val="_______x005f_x0015_74"/>
      <sheetName val="CæÊ__x73"/>
      <sheetName val="ƒƒCƒ“‰æ–Ê__x73"/>
      <sheetName val="メイン画面__x005f_x0015_74"/>
      <sheetName val="EGCOST_FOR_S-91_SERIES73"/>
      <sheetName val="0626(仕様変更)_(ACC無)72"/>
      <sheetName val="Data_QE72"/>
      <sheetName val="Part_No_70"/>
      <sheetName val="Sales_Value_(2)68"/>
      <sheetName val="_______x005f_x005f_71"/>
      <sheetName val="メイン画面__x005f_x005f_71"/>
      <sheetName val="ocean_voyage60"/>
      <sheetName val="Grafik_new59"/>
      <sheetName val="Schedule_PM59"/>
      <sheetName val="CSM_with_CKD56"/>
      <sheetName val="ﾌﾟﾚｽ品番順_56"/>
      <sheetName val="GRAPH_EH_hanmade_8_maret97"/>
      <sheetName val="Part_order___rev_196"/>
      <sheetName val="First_order___additional_orde96"/>
      <sheetName val="Ｘ５８５－１Ｓ_(2)95"/>
      <sheetName val="Sheet1_(2)95"/>
      <sheetName val="____96"/>
      <sheetName val="Issued_1_PP_welding95"/>
      <sheetName val="06-11-07_selasa96"/>
      <sheetName val="?????__x005f_x0015__Op95"/>
      <sheetName val="CæÊ__x005f_x0015__Op95"/>
      <sheetName val="ƒƒCƒ“‰æ–Ê__x005f_x0015__Op95"/>
      <sheetName val="メイン画面__x005f_x0015__Op95"/>
      <sheetName val="110614_High_CIM95"/>
      <sheetName val="114W2次設変部品確認（組立）_(3)95"/>
      <sheetName val="_______x005f_x0015__Op95"/>
      <sheetName val="Labul_0090"/>
      <sheetName val="STATUS_FOLLOWUP90"/>
      <sheetName val="absen_juli87"/>
      <sheetName val="Supp_List87"/>
      <sheetName val="?????__x005f_x005f_x005f_x0015__Op87"/>
      <sheetName val="CæÊ__x005f_x005f_x005f_x0015__Op90"/>
      <sheetName val="ƒƒCƒ“‰æ–Ê__x005f_x005f_x005f_x0015__Op90"/>
      <sheetName val="メイン画面__x005f_x005f_x005f_x0015__Op90"/>
      <sheetName val="_______x005f_x005f_x005f_x0015__Op90"/>
      <sheetName val="Pulldown_LIST87"/>
      <sheetName val="Deffered_Charges_87"/>
      <sheetName val="NON_PROD_TARGET85"/>
      <sheetName val="まとめ_(2)85"/>
      <sheetName val="316%3f(991027)_xls76"/>
      <sheetName val="Man_power84"/>
      <sheetName val="_______x005f_x005f_x005f_x005f_x005f_x005f_x00189"/>
      <sheetName val="CæÊ__x005f_x005f_x005f_x005f_x005f80"/>
      <sheetName val="ƒƒCƒ“‰æ–Ê__x005f_x005f_x005f_x005f_x005f80"/>
      <sheetName val="メイン画面__x005f_x005f_x005f_x005f_x005f_x005f_x00189"/>
      <sheetName val="_______x005f_x005f_x005f_x0015_80"/>
      <sheetName val="CæÊ__x005f_x005f_x80"/>
      <sheetName val="ƒƒCƒ“‰æ–Ê__x005f_x005f_x80"/>
      <sheetName val="メイン画面__x005f_x005f_x005f_x0015_80"/>
      <sheetName val="_______x005f_x005f_x005f_x005f_x005f_x005f_x00579"/>
      <sheetName val="メイン画面__x005f_x005f_x005f_x005f_x005f_x005f_x00579"/>
      <sheetName val="CæÊ__x005f_x005f_x005f_x005f_x79"/>
      <sheetName val="ƒƒCƒ“‰æ–Ê__x005f_x005f_x005f_x005f_x79"/>
      <sheetName val="_______x005f_x005f_x005f_x005f_79"/>
      <sheetName val="メイン画面__x005f_x005f_x005f_x005f_79"/>
      <sheetName val="_______x005f_x0015_80"/>
      <sheetName val="CæÊ__x79"/>
      <sheetName val="ƒƒCƒ“‰æ–Ê__x79"/>
      <sheetName val="メイン画面__x005f_x0015_80"/>
      <sheetName val="EGCOST_FOR_S-91_SERIES79"/>
      <sheetName val="0626(仕様変更)_(ACC無)78"/>
      <sheetName val="Data_QE78"/>
      <sheetName val="Part_No_76"/>
      <sheetName val="Sales_Value_(2)74"/>
      <sheetName val="_______x005f_x005f_77"/>
      <sheetName val="メイン画面__x005f_x005f_77"/>
      <sheetName val="ocean_voyage66"/>
      <sheetName val="Grafik_new65"/>
      <sheetName val="Schedule_PM65"/>
      <sheetName val="CSM_with_CKD62"/>
      <sheetName val="ﾌﾟﾚｽ品番順_62"/>
      <sheetName val="GRAPH_EH_hanmade_8_maret96"/>
      <sheetName val="Part_order___rev_195"/>
      <sheetName val="First_order___additional_orde95"/>
      <sheetName val="Ｘ５８５－１Ｓ_(2)94"/>
      <sheetName val="Sheet1_(2)94"/>
      <sheetName val="Issued_1_PP_welding94"/>
      <sheetName val="____95"/>
      <sheetName val="06-11-07_selasa95"/>
      <sheetName val="?????__x005f_x0015__Op94"/>
      <sheetName val="CæÊ__x005f_x0015__Op94"/>
      <sheetName val="ƒƒCƒ“‰æ–Ê__x005f_x0015__Op94"/>
      <sheetName val="メイン画面__x005f_x0015__Op94"/>
      <sheetName val="110614_High_CIM94"/>
      <sheetName val="114W2次設変部品確認（組立）_(3)94"/>
      <sheetName val="_______x005f_x0015__Op94"/>
      <sheetName val="STATUS_FOLLOWUP89"/>
      <sheetName val="Labul_0089"/>
      <sheetName val="absen_juli86"/>
      <sheetName val="Supp_List86"/>
      <sheetName val="?????__x005f_x005f_x005f_x0015__Op86"/>
      <sheetName val="CæÊ__x005f_x005f_x005f_x0015__Op89"/>
      <sheetName val="ƒƒCƒ“‰æ–Ê__x005f_x005f_x005f_x0015__Op89"/>
      <sheetName val="メイン画面__x005f_x005f_x005f_x0015__Op89"/>
      <sheetName val="_______x005f_x005f_x005f_x0015__Op89"/>
      <sheetName val="Deffered_Charges_86"/>
      <sheetName val="Pulldown_LIST86"/>
      <sheetName val="Man_power83"/>
      <sheetName val="_______x005f_x005f_x005f_x005f_x005f_x005f_x00188"/>
      <sheetName val="CæÊ__x005f_x005f_x005f_x005f_x005f79"/>
      <sheetName val="ƒƒCƒ“‰æ–Ê__x005f_x005f_x005f_x005f_x005f79"/>
      <sheetName val="メイン画面__x005f_x005f_x005f_x005f_x005f_x005f_x00188"/>
      <sheetName val="_______x005f_x005f_x005f_x0015_79"/>
      <sheetName val="CæÊ__x005f_x005f_x79"/>
      <sheetName val="ƒƒCƒ“‰æ–Ê__x005f_x005f_x79"/>
      <sheetName val="メイン画面__x005f_x005f_x005f_x0015_79"/>
      <sheetName val="_______x005f_x005f_x005f_x005f_x005f_x005f_x00578"/>
      <sheetName val="メイン画面__x005f_x005f_x005f_x005f_x005f_x005f_x00578"/>
      <sheetName val="CæÊ__x005f_x005f_x005f_x005f_x78"/>
      <sheetName val="ƒƒCƒ“‰æ–Ê__x005f_x005f_x005f_x005f_x78"/>
      <sheetName val="_______x005f_x005f_x005f_x005f_78"/>
      <sheetName val="メイン画面__x005f_x005f_x005f_x005f_78"/>
      <sheetName val="_______x005f_x0015_79"/>
      <sheetName val="CæÊ__x78"/>
      <sheetName val="ƒƒCƒ“‰æ–Ê__x78"/>
      <sheetName val="メイン画面__x005f_x0015_79"/>
      <sheetName val="NON_PROD_TARGET84"/>
      <sheetName val="まとめ_(2)84"/>
      <sheetName val="EGCOST_FOR_S-91_SERIES78"/>
      <sheetName val="0626(仕様変更)_(ACC無)77"/>
      <sheetName val="Data_QE77"/>
      <sheetName val="316%3f(991027)_xls75"/>
      <sheetName val="Part_No_75"/>
      <sheetName val="Sales_Value_(2)73"/>
      <sheetName val="_______x005f_x005f_76"/>
      <sheetName val="メイン画面__x005f_x005f_76"/>
      <sheetName val="ocean_voyage65"/>
      <sheetName val="Grafik_new64"/>
      <sheetName val="Schedule_PM64"/>
      <sheetName val="CSM_with_CKD61"/>
      <sheetName val="ﾌﾟﾚｽ品番順_61"/>
      <sheetName val="GRAPH_EH_hanmade_8_maret94"/>
      <sheetName val="Part_order___rev_193"/>
      <sheetName val="First_order___additional_orde93"/>
      <sheetName val="Ｘ５８５－１Ｓ_(2)92"/>
      <sheetName val="Sheet1_(2)92"/>
      <sheetName val="____93"/>
      <sheetName val="Issued_1_PP_welding92"/>
      <sheetName val="06-11-07_selasa93"/>
      <sheetName val="?????__x005f_x0015__Op92"/>
      <sheetName val="CæÊ__x005f_x0015__Op92"/>
      <sheetName val="ƒƒCƒ“‰æ–Ê__x005f_x0015__Op92"/>
      <sheetName val="メイン画面__x005f_x0015__Op92"/>
      <sheetName val="110614_High_CIM92"/>
      <sheetName val="114W2次設変部品確認（組立）_(3)92"/>
      <sheetName val="_______x005f_x0015__Op92"/>
      <sheetName val="Labul_0087"/>
      <sheetName val="STATUS_FOLLOWUP87"/>
      <sheetName val="absen_juli84"/>
      <sheetName val="Supp_List84"/>
      <sheetName val="?????__x005f_x005f_x005f_x0015__Op84"/>
      <sheetName val="CæÊ__x005f_x005f_x005f_x0015__Op87"/>
      <sheetName val="ƒƒCƒ“‰æ–Ê__x005f_x005f_x005f_x0015__Op87"/>
      <sheetName val="メイン画面__x005f_x005f_x005f_x0015__Op87"/>
      <sheetName val="_______x005f_x005f_x005f_x0015__Op87"/>
      <sheetName val="Pulldown_LIST84"/>
      <sheetName val="Deffered_Charges_84"/>
      <sheetName val="NON_PROD_TARGET82"/>
      <sheetName val="まとめ_(2)82"/>
      <sheetName val="316%3f(991027)_xls73"/>
      <sheetName val="Man_power81"/>
      <sheetName val="_______x005f_x005f_x005f_x005f_x005f_x005f_x00186"/>
      <sheetName val="CæÊ__x005f_x005f_x005f_x005f_x005f77"/>
      <sheetName val="ƒƒCƒ“‰æ–Ê__x005f_x005f_x005f_x005f_x005f77"/>
      <sheetName val="メイン画面__x005f_x005f_x005f_x005f_x005f_x005f_x00186"/>
      <sheetName val="_______x005f_x005f_x005f_x0015_77"/>
      <sheetName val="CæÊ__x005f_x005f_x77"/>
      <sheetName val="ƒƒCƒ“‰æ–Ê__x005f_x005f_x77"/>
      <sheetName val="メイン画面__x005f_x005f_x005f_x0015_77"/>
      <sheetName val="_______x005f_x005f_x005f_x005f_x005f_x005f_x00576"/>
      <sheetName val="メイン画面__x005f_x005f_x005f_x005f_x005f_x005f_x00576"/>
      <sheetName val="CæÊ__x005f_x005f_x005f_x005f_x76"/>
      <sheetName val="ƒƒCƒ“‰æ–Ê__x005f_x005f_x005f_x005f_x76"/>
      <sheetName val="_______x005f_x005f_x005f_x005f_76"/>
      <sheetName val="メイン画面__x005f_x005f_x005f_x005f_76"/>
      <sheetName val="_______x005f_x0015_77"/>
      <sheetName val="CæÊ__x76"/>
      <sheetName val="ƒƒCƒ“‰æ–Ê__x76"/>
      <sheetName val="メイン画面__x005f_x0015_77"/>
      <sheetName val="EGCOST_FOR_S-91_SERIES76"/>
      <sheetName val="0626(仕様変更)_(ACC無)75"/>
      <sheetName val="Data_QE75"/>
      <sheetName val="Part_No_73"/>
      <sheetName val="Sales_Value_(2)71"/>
      <sheetName val="_______x005f_x005f_74"/>
      <sheetName val="メイン画面__x005f_x005f_74"/>
      <sheetName val="ocean_voyage63"/>
      <sheetName val="Grafik_new62"/>
      <sheetName val="Schedule_PM62"/>
      <sheetName val="CSM_with_CKD59"/>
      <sheetName val="ﾌﾟﾚｽ品番順_59"/>
      <sheetName val="GRAPH_EH_hanmade_8_maret93"/>
      <sheetName val="Part_order___rev_192"/>
      <sheetName val="First_order___additional_orde92"/>
      <sheetName val="Ｘ５８５－１Ｓ_(2)91"/>
      <sheetName val="Sheet1_(2)91"/>
      <sheetName val="____92"/>
      <sheetName val="Issued_1_PP_welding91"/>
      <sheetName val="06-11-07_selasa92"/>
      <sheetName val="?????__x005f_x0015__Op91"/>
      <sheetName val="CæÊ__x005f_x0015__Op91"/>
      <sheetName val="ƒƒCƒ“‰æ–Ê__x005f_x0015__Op91"/>
      <sheetName val="メイン画面__x005f_x0015__Op91"/>
      <sheetName val="110614_High_CIM91"/>
      <sheetName val="114W2次設変部品確認（組立）_(3)91"/>
      <sheetName val="_______x005f_x0015__Op91"/>
      <sheetName val="Labul_0086"/>
      <sheetName val="STATUS_FOLLOWUP86"/>
      <sheetName val="absen_juli83"/>
      <sheetName val="Supp_List83"/>
      <sheetName val="?????__x005f_x005f_x005f_x0015__Op83"/>
      <sheetName val="CæÊ__x005f_x005f_x005f_x0015__Op86"/>
      <sheetName val="ƒƒCƒ“‰æ–Ê__x005f_x005f_x005f_x0015__Op86"/>
      <sheetName val="メイン画面__x005f_x005f_x005f_x0015__Op86"/>
      <sheetName val="_______x005f_x005f_x005f_x0015__Op86"/>
      <sheetName val="Pulldown_LIST83"/>
      <sheetName val="Deffered_Charges_83"/>
      <sheetName val="NON_PROD_TARGET81"/>
      <sheetName val="まとめ_(2)81"/>
      <sheetName val="316%3f(991027)_xls72"/>
      <sheetName val="Man_power80"/>
      <sheetName val="_______x005f_x005f_x005f_x005f_x005f_x005f_x00185"/>
      <sheetName val="CæÊ__x005f_x005f_x005f_x005f_x005f76"/>
      <sheetName val="ƒƒCƒ“‰æ–Ê__x005f_x005f_x005f_x005f_x005f76"/>
      <sheetName val="メイン画面__x005f_x005f_x005f_x005f_x005f_x005f_x00185"/>
      <sheetName val="_______x005f_x005f_x005f_x0015_76"/>
      <sheetName val="CæÊ__x005f_x005f_x76"/>
      <sheetName val="ƒƒCƒ“‰æ–Ê__x005f_x005f_x76"/>
      <sheetName val="メイン画面__x005f_x005f_x005f_x0015_76"/>
      <sheetName val="_______x005f_x005f_x005f_x005f_x005f_x005f_x00575"/>
      <sheetName val="メイン画面__x005f_x005f_x005f_x005f_x005f_x005f_x00575"/>
      <sheetName val="CæÊ__x005f_x005f_x005f_x005f_x75"/>
      <sheetName val="ƒƒCƒ“‰æ–Ê__x005f_x005f_x005f_x005f_x75"/>
      <sheetName val="_______x005f_x005f_x005f_x005f_75"/>
      <sheetName val="メイン画面__x005f_x005f_x005f_x005f_75"/>
      <sheetName val="_______x005f_x0015_76"/>
      <sheetName val="CæÊ__x75"/>
      <sheetName val="ƒƒCƒ“‰æ–Ê__x75"/>
      <sheetName val="メイン画面__x005f_x0015_76"/>
      <sheetName val="EGCOST_FOR_S-91_SERIES75"/>
      <sheetName val="0626(仕様変更)_(ACC無)74"/>
      <sheetName val="Data_QE74"/>
      <sheetName val="Part_No_72"/>
      <sheetName val="Sales_Value_(2)70"/>
      <sheetName val="_______x005f_x005f_73"/>
      <sheetName val="メイン画面__x005f_x005f_73"/>
      <sheetName val="ocean_voyage62"/>
      <sheetName val="Grafik_new61"/>
      <sheetName val="Schedule_PM61"/>
      <sheetName val="CSM_with_CKD58"/>
      <sheetName val="ﾌﾟﾚｽ品番順_58"/>
      <sheetName val="GRAPH_EH_hanmade_8_maret95"/>
      <sheetName val="Part_order___rev_194"/>
      <sheetName val="First_order___additional_orde94"/>
      <sheetName val="Ｘ５８５－１Ｓ_(2)93"/>
      <sheetName val="Sheet1_(2)93"/>
      <sheetName val="Issued_1_PP_welding93"/>
      <sheetName val="____94"/>
      <sheetName val="06-11-07_selasa94"/>
      <sheetName val="?????__x005f_x0015__Op93"/>
      <sheetName val="CæÊ__x005f_x0015__Op93"/>
      <sheetName val="ƒƒCƒ“‰æ–Ê__x005f_x0015__Op93"/>
      <sheetName val="メイン画面__x005f_x0015__Op93"/>
      <sheetName val="110614_High_CIM93"/>
      <sheetName val="114W2次設変部品確認（組立）_(3)93"/>
      <sheetName val="_______x005f_x0015__Op93"/>
      <sheetName val="STATUS_FOLLOWUP88"/>
      <sheetName val="Labul_0088"/>
      <sheetName val="absen_juli85"/>
      <sheetName val="Supp_List85"/>
      <sheetName val="?????__x005f_x005f_x005f_x0015__Op85"/>
      <sheetName val="CæÊ__x005f_x005f_x005f_x0015__Op88"/>
      <sheetName val="ƒƒCƒ“‰æ–Ê__x005f_x005f_x005f_x0015__Op88"/>
      <sheetName val="メイン画面__x005f_x005f_x005f_x0015__Op88"/>
      <sheetName val="_______x005f_x005f_x005f_x0015__Op88"/>
      <sheetName val="Deffered_Charges_85"/>
      <sheetName val="Pulldown_LIST85"/>
      <sheetName val="Man_power82"/>
      <sheetName val="_______x005f_x005f_x005f_x005f_x005f_x005f_x00187"/>
      <sheetName val="CæÊ__x005f_x005f_x005f_x005f_x005f78"/>
      <sheetName val="ƒƒCƒ“‰æ–Ê__x005f_x005f_x005f_x005f_x005f78"/>
      <sheetName val="メイン画面__x005f_x005f_x005f_x005f_x005f_x005f_x00187"/>
      <sheetName val="_______x005f_x005f_x005f_x0015_78"/>
      <sheetName val="CæÊ__x005f_x005f_x78"/>
      <sheetName val="ƒƒCƒ“‰æ–Ê__x005f_x005f_x78"/>
      <sheetName val="メイン画面__x005f_x005f_x005f_x0015_78"/>
      <sheetName val="_______x005f_x005f_x005f_x005f_x005f_x005f_x00577"/>
      <sheetName val="メイン画面__x005f_x005f_x005f_x005f_x005f_x005f_x00577"/>
      <sheetName val="CæÊ__x005f_x005f_x005f_x005f_x77"/>
      <sheetName val="ƒƒCƒ“‰æ–Ê__x005f_x005f_x005f_x005f_x77"/>
      <sheetName val="_______x005f_x005f_x005f_x005f_77"/>
      <sheetName val="メイン画面__x005f_x005f_x005f_x005f_77"/>
      <sheetName val="_______x005f_x0015_78"/>
      <sheetName val="CæÊ__x77"/>
      <sheetName val="ƒƒCƒ“‰æ–Ê__x77"/>
      <sheetName val="メイン画面__x005f_x0015_78"/>
      <sheetName val="NON_PROD_TARGET83"/>
      <sheetName val="まとめ_(2)83"/>
      <sheetName val="EGCOST_FOR_S-91_SERIES77"/>
      <sheetName val="0626(仕様変更)_(ACC無)76"/>
      <sheetName val="Data_QE76"/>
      <sheetName val="316%3f(991027)_xls74"/>
      <sheetName val="Part_No_74"/>
      <sheetName val="Sales_Value_(2)72"/>
      <sheetName val="_______x005f_x005f_75"/>
      <sheetName val="メイン画面__x005f_x005f_75"/>
      <sheetName val="ocean_voyage64"/>
      <sheetName val="Grafik_new63"/>
      <sheetName val="Schedule_PM63"/>
      <sheetName val="CSM_with_CKD60"/>
      <sheetName val="ﾌﾟﾚｽ品番順_60"/>
      <sheetName val="GRAPH_EH_hanmade_8_maret98"/>
      <sheetName val="Part_order___rev_197"/>
      <sheetName val="First_order___additional_orde97"/>
      <sheetName val="Ｘ５８５－１Ｓ_(2)96"/>
      <sheetName val="Sheet1_(2)96"/>
      <sheetName val="Issued_1_PP_welding96"/>
      <sheetName val="____97"/>
      <sheetName val="06-11-07_selasa97"/>
      <sheetName val="?????__x005f_x0015__Op96"/>
      <sheetName val="CæÊ__x005f_x0015__Op96"/>
      <sheetName val="ƒƒCƒ“‰æ–Ê__x005f_x0015__Op96"/>
      <sheetName val="メイン画面__x005f_x0015__Op96"/>
      <sheetName val="110614_High_CIM96"/>
      <sheetName val="114W2次設変部品確認（組立）_(3)96"/>
      <sheetName val="_______x005f_x0015__Op96"/>
      <sheetName val="STATUS_FOLLOWUP91"/>
      <sheetName val="Labul_0091"/>
      <sheetName val="absen_juli88"/>
      <sheetName val="Supp_List88"/>
      <sheetName val="?????__x005f_x005f_x005f_x0015__Op88"/>
      <sheetName val="CæÊ__x005f_x005f_x005f_x0015__Op91"/>
      <sheetName val="ƒƒCƒ“‰æ–Ê__x005f_x005f_x005f_x0015__Op91"/>
      <sheetName val="メイン画面__x005f_x005f_x005f_x0015__Op91"/>
      <sheetName val="_______x005f_x005f_x005f_x0015__Op91"/>
      <sheetName val="Deffered_Charges_88"/>
      <sheetName val="Pulldown_LIST88"/>
      <sheetName val="Man_power85"/>
      <sheetName val="_______x005f_x005f_x005f_x005f_x005f_x005f_x00190"/>
      <sheetName val="CæÊ__x005f_x005f_x005f_x005f_x005f81"/>
      <sheetName val="ƒƒCƒ“‰æ–Ê__x005f_x005f_x005f_x005f_x005f81"/>
      <sheetName val="メイン画面__x005f_x005f_x005f_x005f_x005f_x005f_x00190"/>
      <sheetName val="_______x005f_x005f_x005f_x0015_81"/>
      <sheetName val="CæÊ__x005f_x005f_x81"/>
      <sheetName val="ƒƒCƒ“‰æ–Ê__x005f_x005f_x81"/>
      <sheetName val="メイン画面__x005f_x005f_x005f_x0015_81"/>
      <sheetName val="_______x005f_x005f_x005f_x005f_x005f_x005f_x00580"/>
      <sheetName val="メイン画面__x005f_x005f_x005f_x005f_x005f_x005f_x00580"/>
      <sheetName val="CæÊ__x005f_x005f_x005f_x005f_x80"/>
      <sheetName val="ƒƒCƒ“‰æ–Ê__x005f_x005f_x005f_x005f_x80"/>
      <sheetName val="_______x005f_x005f_x005f_x005f_80"/>
      <sheetName val="メイン画面__x005f_x005f_x005f_x005f_80"/>
      <sheetName val="_______x005f_x0015_81"/>
      <sheetName val="CæÊ__x80"/>
      <sheetName val="ƒƒCƒ“‰æ–Ê__x80"/>
      <sheetName val="メイン画面__x005f_x0015_81"/>
      <sheetName val="NON_PROD_TARGET86"/>
      <sheetName val="まとめ_(2)86"/>
      <sheetName val="EGCOST_FOR_S-91_SERIES80"/>
      <sheetName val="0626(仕様変更)_(ACC無)79"/>
      <sheetName val="Data_QE79"/>
      <sheetName val="316%3f(991027)_xls77"/>
      <sheetName val="Part_No_77"/>
      <sheetName val="Sales_Value_(2)75"/>
      <sheetName val="_______x005f_x005f_78"/>
      <sheetName val="メイン画面__x005f_x005f_78"/>
      <sheetName val="ocean_voyage67"/>
      <sheetName val="Grafik_new66"/>
      <sheetName val="Schedule_PM66"/>
      <sheetName val="CSM_with_CKD63"/>
      <sheetName val="ﾌﾟﾚｽ品番順_63"/>
      <sheetName val="GRAPH_EH_hanmade_8_maret99"/>
      <sheetName val="Part_order___rev_198"/>
      <sheetName val="First_order___additional_orde98"/>
      <sheetName val="Ｘ５８５－１Ｓ_(2)97"/>
      <sheetName val="Sheet1_(2)97"/>
      <sheetName val="Issued_1_PP_welding97"/>
      <sheetName val="____98"/>
      <sheetName val="06-11-07_selasa98"/>
      <sheetName val="?????__x005f_x0015__Op97"/>
      <sheetName val="CæÊ__x005f_x0015__Op97"/>
      <sheetName val="ƒƒCƒ“‰æ–Ê__x005f_x0015__Op97"/>
      <sheetName val="メイン画面__x005f_x0015__Op97"/>
      <sheetName val="110614_High_CIM97"/>
      <sheetName val="114W2次設変部品確認（組立）_(3)97"/>
      <sheetName val="_______x005f_x0015__Op97"/>
      <sheetName val="STATUS_FOLLOWUP92"/>
      <sheetName val="Labul_0092"/>
      <sheetName val="absen_juli89"/>
      <sheetName val="Supp_List89"/>
      <sheetName val="?????__x005f_x005f_x005f_x0015__Op89"/>
      <sheetName val="CæÊ__x005f_x005f_x005f_x0015__Op92"/>
      <sheetName val="ƒƒCƒ“‰æ–Ê__x005f_x005f_x005f_x0015__Op92"/>
      <sheetName val="メイン画面__x005f_x005f_x005f_x0015__Op92"/>
      <sheetName val="_______x005f_x005f_x005f_x0015__Op92"/>
      <sheetName val="Deffered_Charges_89"/>
      <sheetName val="Pulldown_LIST89"/>
      <sheetName val="Man_power86"/>
      <sheetName val="_______x005f_x005f_x005f_x005f_x005f_x005f_x00191"/>
      <sheetName val="CæÊ__x005f_x005f_x005f_x005f_x005f82"/>
      <sheetName val="ƒƒCƒ“‰æ–Ê__x005f_x005f_x005f_x005f_x005f82"/>
      <sheetName val="メイン画面__x005f_x005f_x005f_x005f_x005f_x005f_x00191"/>
      <sheetName val="_______x005f_x005f_x005f_x0015_82"/>
      <sheetName val="CæÊ__x005f_x005f_x82"/>
      <sheetName val="ƒƒCƒ“‰æ–Ê__x005f_x005f_x82"/>
      <sheetName val="メイン画面__x005f_x005f_x005f_x0015_82"/>
      <sheetName val="_______x005f_x005f_x005f_x005f_x005f_x005f_x00581"/>
      <sheetName val="メイン画面__x005f_x005f_x005f_x005f_x005f_x005f_x00581"/>
      <sheetName val="CæÊ__x005f_x005f_x005f_x005f_x81"/>
      <sheetName val="ƒƒCƒ“‰æ–Ê__x005f_x005f_x005f_x005f_x81"/>
      <sheetName val="_______x005f_x005f_x005f_x005f_81"/>
      <sheetName val="メイン画面__x005f_x005f_x005f_x005f_81"/>
      <sheetName val="_______x005f_x0015_82"/>
      <sheetName val="CæÊ__x81"/>
      <sheetName val="ƒƒCƒ“‰æ–Ê__x81"/>
      <sheetName val="メイン画面__x005f_x0015_82"/>
      <sheetName val="NON_PROD_TARGET87"/>
      <sheetName val="まとめ_(2)87"/>
      <sheetName val="EGCOST_FOR_S-91_SERIES81"/>
      <sheetName val="0626(仕様変更)_(ACC無)80"/>
      <sheetName val="Data_QE80"/>
      <sheetName val="316%3f(991027)_xls78"/>
      <sheetName val="Part_No_78"/>
      <sheetName val="Sales_Value_(2)76"/>
      <sheetName val="_______x005f_x005f_79"/>
      <sheetName val="メイン画面__x005f_x005f_79"/>
      <sheetName val="ocean_voyage68"/>
      <sheetName val="Grafik_new67"/>
      <sheetName val="Schedule_PM67"/>
      <sheetName val="CSM_with_CKD64"/>
      <sheetName val="ﾌﾟﾚｽ品番順_64"/>
      <sheetName val="GRAPH_EH_hanmade_8_maret100"/>
      <sheetName val="Part_order___rev_199"/>
      <sheetName val="First_order___additional_orde99"/>
      <sheetName val="Ｘ５８５－１Ｓ_(2)98"/>
      <sheetName val="Sheet1_(2)98"/>
      <sheetName val="____99"/>
      <sheetName val="Issued_1_PP_welding98"/>
      <sheetName val="06-11-07_selasa99"/>
      <sheetName val="?????__x005f_x0015__Op98"/>
      <sheetName val="CæÊ__x005f_x0015__Op98"/>
      <sheetName val="ƒƒCƒ“‰æ–Ê__x005f_x0015__Op98"/>
      <sheetName val="メイン画面__x005f_x0015__Op98"/>
      <sheetName val="110614_High_CIM98"/>
      <sheetName val="114W2次設変部品確認（組立）_(3)98"/>
      <sheetName val="_______x005f_x0015__Op98"/>
      <sheetName val="Labul_0093"/>
      <sheetName val="STATUS_FOLLOWUP93"/>
      <sheetName val="absen_juli90"/>
      <sheetName val="Supp_List90"/>
      <sheetName val="?????__x005f_x005f_x005f_x0015__Op90"/>
      <sheetName val="CæÊ__x005f_x005f_x005f_x0015__Op93"/>
      <sheetName val="ƒƒCƒ“‰æ–Ê__x005f_x005f_x005f_x0015__Op93"/>
      <sheetName val="メイン画面__x005f_x005f_x005f_x0015__Op93"/>
      <sheetName val="_______x005f_x005f_x005f_x0015__Op93"/>
      <sheetName val="Pulldown_LIST90"/>
      <sheetName val="Deffered_Charges_90"/>
      <sheetName val="NON_PROD_TARGET88"/>
      <sheetName val="まとめ_(2)88"/>
      <sheetName val="316%3f(991027)_xls79"/>
      <sheetName val="Man_power87"/>
      <sheetName val="_______x005f_x005f_x005f_x005f_x005f_x005f_x00192"/>
      <sheetName val="CæÊ__x005f_x005f_x005f_x005f_x005f83"/>
      <sheetName val="ƒƒCƒ“‰æ–Ê__x005f_x005f_x005f_x005f_x005f83"/>
      <sheetName val="メイン画面__x005f_x005f_x005f_x005f_x005f_x005f_x00192"/>
      <sheetName val="_______x005f_x005f_x005f_x0015_83"/>
      <sheetName val="CæÊ__x005f_x005f_x83"/>
      <sheetName val="ƒƒCƒ“‰æ–Ê__x005f_x005f_x83"/>
      <sheetName val="メイン画面__x005f_x005f_x005f_x0015_83"/>
      <sheetName val="_______x005f_x005f_x005f_x005f_x005f_x005f_x00582"/>
      <sheetName val="メイン画面__x005f_x005f_x005f_x005f_x005f_x005f_x00582"/>
      <sheetName val="CæÊ__x005f_x005f_x005f_x005f_x82"/>
      <sheetName val="ƒƒCƒ“‰æ–Ê__x005f_x005f_x005f_x005f_x82"/>
      <sheetName val="_______x005f_x005f_x005f_x005f_82"/>
      <sheetName val="メイン画面__x005f_x005f_x005f_x005f_82"/>
      <sheetName val="_______x005f_x0015_83"/>
      <sheetName val="CæÊ__x82"/>
      <sheetName val="ƒƒCƒ“‰æ–Ê__x82"/>
      <sheetName val="メイン画面__x005f_x0015_83"/>
      <sheetName val="EGCOST_FOR_S-91_SERIES82"/>
      <sheetName val="0626(仕様変更)_(ACC無)81"/>
      <sheetName val="Data_QE81"/>
      <sheetName val="Part_No_79"/>
      <sheetName val="Sales_Value_(2)77"/>
      <sheetName val="_______x005f_x005f_80"/>
      <sheetName val="メイン画面__x005f_x005f_80"/>
      <sheetName val="ocean_voyage69"/>
      <sheetName val="Grafik_new68"/>
      <sheetName val="Schedule_PM68"/>
      <sheetName val="CSM_with_CKD65"/>
      <sheetName val="ﾌﾟﾚｽ品番順_65"/>
      <sheetName val="1_LeadSchedule1"/>
      <sheetName val="M-2_Discounted1"/>
      <sheetName val="slide_volume1"/>
      <sheetName val="Bal_Sheet1"/>
      <sheetName val="Checksheetpacking_check_PRE_PP1"/>
      <sheetName val="F-1_F-21"/>
      <sheetName val="Purchased_Price1"/>
      <sheetName val="1_LeadSchedule4"/>
      <sheetName val="M-2_Discounted4"/>
      <sheetName val="slide_volume4"/>
      <sheetName val="Bal_Sheet4"/>
      <sheetName val="Checksheetpacking_check_PRE_PP4"/>
      <sheetName val="F-1_F-24"/>
      <sheetName val="Purchased_Price4"/>
      <sheetName val="_______x005f_x005f_x005f_x005F_x005f_x0015_1"/>
      <sheetName val="メイン画面__x005f_x005f_x005f_x005F_x005f_x0015_1"/>
      <sheetName val="_______x005f_x005f_x005f_x005F_x005f_x005f_1"/>
      <sheetName val="メイン画面__x005f_x005f_x005f_x005F_x005f_x005f_1"/>
      <sheetName val="1_LeadSchedule2"/>
      <sheetName val="M-2_Discounted2"/>
      <sheetName val="slide_volume2"/>
      <sheetName val="Bal_Sheet2"/>
      <sheetName val="Checksheetpacking_check_PRE_PP2"/>
      <sheetName val="F-1_F-22"/>
      <sheetName val="Purchased_Price2"/>
      <sheetName val="1_LeadSchedule3"/>
      <sheetName val="M-2_Discounted3"/>
      <sheetName val="slide_volume3"/>
      <sheetName val="Bal_Sheet3"/>
      <sheetName val="Checksheetpacking_check_PRE_PP3"/>
      <sheetName val="F-1_F-23"/>
      <sheetName val="Purchased_Price3"/>
      <sheetName val="1.a.iii"/>
      <sheetName val="1.a.vii"/>
      <sheetName val="ASSY PRODUCTION(original)"/>
      <sheetName val="LiburNas"/>
      <sheetName val="工数データ"/>
      <sheetName val="京製機械"/>
      <sheetName val="集計（CKD+海生）"/>
      <sheetName val="HD Price All List"/>
      <sheetName val="Purchase Parts Q3'21"/>
      <sheetName val="_______x005f_x005f_x005f_x005F_x00113"/>
      <sheetName val="CæÊ__x005f_x005f_x005f13"/>
      <sheetName val="ƒƒCƒ“‰æ–Ê__x005f_x005f_x005f13"/>
      <sheetName val="メイン画面__x005f_x005f_x005f_x005F_x00113"/>
      <sheetName val="_______x005f_x005f_x005f_x005F_x00512"/>
      <sheetName val="メイン画面__x005f_x005f_x005f_x005F_x00512"/>
      <sheetName val="CæÊ__x005f_x0015__x0003_Op8"/>
      <sheetName val="_______x005f_x005f_x00113"/>
      <sheetName val="メイン画面__x005f_x005f_x00113"/>
      <sheetName val="_______x005f_x005f_x00512"/>
      <sheetName val="メイン画面__x005f_x005f_x00512"/>
      <sheetName val="PR"/>
      <sheetName val="CUTTING"/>
      <sheetName val="?????__x0015__Op"/>
      <sheetName val="?????__x0015__Op1"/>
      <sheetName val="?????__x0015__Op2"/>
      <sheetName val="?????__x0015__Op3"/>
      <sheetName val="?????__x0015__Op4"/>
      <sheetName val="?????__x0015__Op5"/>
      <sheetName val="?????__x0015__Op7"/>
      <sheetName val="?????__x0015__Op6"/>
      <sheetName val="?????__x0015__Op8"/>
      <sheetName val="?????__x0015__Op9"/>
      <sheetName val="INF"/>
      <sheetName val="dyna"/>
      <sheetName val="__ PLASTIC UP_TPIA "/>
      <sheetName val="014ﾃﾞﾘﾊﾞﾃｨﾌﾞ"/>
      <sheetName val="012 リース明細"/>
      <sheetName val="GRAPH_EH_hanmade_8_maret101"/>
      <sheetName val="Part_order___rev_1100"/>
      <sheetName val="First_order___additional_ord100"/>
      <sheetName val="Ｘ５８５－１Ｓ_(2)99"/>
      <sheetName val="Sheet1_(2)99"/>
      <sheetName val="____100"/>
      <sheetName val="Issued_1_PP_welding99"/>
      <sheetName val="06-11-07_selasa100"/>
      <sheetName val="?????__x005f_x0015__Op99"/>
      <sheetName val="CæÊ__x005f_x0015__Op99"/>
      <sheetName val="ƒƒCƒ“‰æ–Ê__x005f_x0015__Op99"/>
      <sheetName val="メイン画面__x005f_x0015__Op99"/>
      <sheetName val="110614_High_CIM99"/>
      <sheetName val="114W2次設変部品確認（組立）_(3)99"/>
      <sheetName val="_______x005f_x0015__Op99"/>
      <sheetName val="Labul_0094"/>
      <sheetName val="STATUS_FOLLOWUP94"/>
      <sheetName val="absen_juli91"/>
      <sheetName val="Supp_List91"/>
      <sheetName val="?????__x005f_x005f_x005f_x0015__Op91"/>
      <sheetName val="CæÊ__x005f_x005f_x005f_x0015__Op94"/>
      <sheetName val="ƒƒCƒ“‰æ–Ê__x005f_x005f_x005f_x0015__Op94"/>
      <sheetName val="メイン画面__x005f_x005f_x005f_x0015__Op94"/>
      <sheetName val="_______x005f_x005f_x005f_x0015__Op94"/>
      <sheetName val="Pulldown_LIST91"/>
      <sheetName val="Deffered_Charges_91"/>
      <sheetName val="NON_PROD_TARGET89"/>
      <sheetName val="まとめ_(2)89"/>
      <sheetName val="316%3f(991027)_xls80"/>
      <sheetName val="Man_power88"/>
      <sheetName val="_______x005f_x005f_x005f_x005f_x005f_x005f_x00193"/>
      <sheetName val="CæÊ__x005f_x005f_x005f_x005f_x005f84"/>
      <sheetName val="ƒƒCƒ“‰æ–Ê__x005f_x005f_x005f_x005f_x005f84"/>
      <sheetName val="メイン画面__x005f_x005f_x005f_x005f_x005f_x005f_x00193"/>
      <sheetName val="_______x005f_x005f_x005f_x0015_84"/>
      <sheetName val="CæÊ__x005f_x005f_x84"/>
      <sheetName val="ƒƒCƒ“‰æ–Ê__x005f_x005f_x84"/>
      <sheetName val="メイン画面__x005f_x005f_x005f_x0015_84"/>
      <sheetName val="_______x005f_x005f_x005f_x005f_x005f_x005f_x00583"/>
      <sheetName val="メイン画面__x005f_x005f_x005f_x005f_x005f_x005f_x00583"/>
      <sheetName val="CæÊ__x005f_x005f_x005f_x005f_x83"/>
      <sheetName val="ƒƒCƒ“‰æ–Ê__x005f_x005f_x005f_x005f_x83"/>
      <sheetName val="_______x005f_x005f_x005f_x005f_83"/>
      <sheetName val="メイン画面__x005f_x005f_x005f_x005f_83"/>
      <sheetName val="_______x005f_x0015_84"/>
      <sheetName val="CæÊ__x83"/>
      <sheetName val="ƒƒCƒ“‰æ–Ê__x83"/>
      <sheetName val="メイン画面__x005f_x0015_84"/>
      <sheetName val="EGCOST_FOR_S-91_SERIES83"/>
      <sheetName val="0626(仕様変更)_(ACC無)82"/>
      <sheetName val="Data_QE82"/>
      <sheetName val="Part_No_80"/>
      <sheetName val="Sales_Value_(2)78"/>
      <sheetName val="_______x005f_x005f_81"/>
      <sheetName val="メイン画面__x005f_x005f_81"/>
      <sheetName val="ocean_voyage70"/>
      <sheetName val="Grafik_new69"/>
      <sheetName val="Schedule_PM69"/>
      <sheetName val="CSM_with_CKD66"/>
      <sheetName val="ﾌﾟﾚｽ品番順_66"/>
      <sheetName val="1_LeadSchedule5"/>
      <sheetName val="M-2_Discounted5"/>
      <sheetName val="slide_volume5"/>
      <sheetName val="Bal_Sheet5"/>
      <sheetName val="OTHERS_x620"/>
      <sheetName val="Checksheetpacking_check_PRE_PP5"/>
      <sheetName val="F-1_F-25"/>
      <sheetName val="Purchased_Price5"/>
      <sheetName val="_______x005f_x005f_x005f_x005F_x005f_x0015_2"/>
      <sheetName val="メイン画面__x005f_x005f_x005f_x005F_x005f_x0015_2"/>
      <sheetName val="_______x005f_x005f_x005f_x005F_x005f_x005f_2"/>
      <sheetName val="メイン画面__x005f_x005f_x005f_x005F_x005f_x005f_2"/>
      <sheetName val="1_6L_Engine_JP_Parts"/>
      <sheetName val="1_a_iii"/>
      <sheetName val="1_a_vii"/>
      <sheetName val="ASSY_PRODUCTION(original)"/>
      <sheetName val="年度別集計"/>
      <sheetName val="データ825"/>
      <sheetName val="往来款"/>
      <sheetName val="ﾄﾖﾀUNIT"/>
      <sheetName val=" bulk NEW REVISI"/>
      <sheetName val="DATA F_2"/>
      <sheetName val="DATA BASE"/>
      <sheetName val="Cost - OAP (2)"/>
      <sheetName val="Target380NX_"/>
      <sheetName val="Θ1電気電装部品表"/>
      <sheetName val="ｸﾞﾛ生"/>
      <sheetName val="Parts List(4)"/>
      <sheetName val="Parts List(9)"/>
      <sheetName val="_______x0015__Op10"/>
      <sheetName val="CæÊ__x0015__Op10"/>
      <sheetName val="ƒƒCƒ“‰æ–Ê__x0015__Op10"/>
      <sheetName val="メイン画面__x0015__Op10"/>
      <sheetName val="_______x0015__Op11"/>
      <sheetName val="CæÊ__x0015__Op11"/>
      <sheetName val="ƒƒCƒ“‰æ–Ê__x0015__Op11"/>
      <sheetName val="メイン画面__x0015__Op11"/>
      <sheetName val="_______x0015__Op12"/>
      <sheetName val="CæÊ__x0015__Op12"/>
      <sheetName val="ƒƒCƒ“‰æ–Ê__x0015__Op12"/>
      <sheetName val="メイン画面__x0015__Op12"/>
      <sheetName val="_______x0015__Op13"/>
      <sheetName val="CæÊ__x0015__Op13"/>
      <sheetName val="ƒƒCƒ“‰æ–Ê__x0015__Op13"/>
      <sheetName val="メイン画面__x0015__Op13"/>
      <sheetName val="_____ _x0015_"/>
      <sheetName val="メイン画面 _x0015_"/>
      <sheetName val="_______x0015__Op14"/>
      <sheetName val="CæÊ__x0015__Op14"/>
      <sheetName val="ƒƒCƒ“‰æ–Ê__x0015__Op14"/>
      <sheetName val="メイン画面__x0015__Op14"/>
      <sheetName val="_______x0015__Op15"/>
      <sheetName val="CæÊ__x0015__Op15"/>
      <sheetName val="ƒƒCƒ“‰æ–Ê__x0015__Op15"/>
      <sheetName val="メイン画面__x0015__Op15"/>
      <sheetName val="_______x0015__Op16"/>
      <sheetName val="CæÊ__x0015__Op16"/>
      <sheetName val="ƒƒCƒ“‰æ–Ê__x0015__Op16"/>
      <sheetName val="メイン画面__x0015__Op16"/>
      <sheetName val="_______x0015__Op17"/>
      <sheetName val="CæÊ__x0015__Op17"/>
      <sheetName val="ƒƒCƒ“‰æ–Ê__x0015__Op17"/>
      <sheetName val="メイン画面__x0015__Op17"/>
      <sheetName val="_______x0015__Op18"/>
      <sheetName val="CæÊ__x0015__Op18"/>
      <sheetName val="ƒƒCƒ“‰æ–Ê__x0015__Op18"/>
      <sheetName val="メイン画面__x0015__Op18"/>
      <sheetName val="_______x0015_"/>
      <sheetName val="メイン画面__x0015_"/>
      <sheetName val="レベルｷｰ計算"/>
      <sheetName val="Claim"/>
      <sheetName val="Resume"/>
      <sheetName val="393_N"/>
      <sheetName val="ECI ChekSHeet"/>
      <sheetName val="VOLUME"/>
      <sheetName val="調査書（資料-2）(修正版)(号試号口用)"/>
      <sheetName val="調査書（資料-2-Ａ）(修正版) (KSNS用)"/>
      <sheetName val="ｺｰﾄﾞ一覧"/>
      <sheetName val="D21ND50DSAISANSHEET2"/>
      <sheetName val="ﾋﾟﾎﾞｯﾄﾃｰﾌﾞﾙ"/>
      <sheetName val="___PLASTIC_UP_TPIA_"/>
      <sheetName val="6SWRF_W"/>
      <sheetName val="ASSY PRODUCTION_original_"/>
      <sheetName val="Draft_Vehicle_Format9"/>
      <sheetName val="ECI_ChekSHeet"/>
      <sheetName val="A__Equipment_List"/>
      <sheetName val="TMMK_Vehicle_Data10"/>
      <sheetName val="TMMC_Vehicle_Data10"/>
      <sheetName val="Proses_Mesin"/>
      <sheetName val="Comparison_data10"/>
      <sheetName val="物件明細表"/>
      <sheetName val="目次"/>
      <sheetName val="試運転項目"/>
      <sheetName val="ABILITY"/>
      <sheetName val="INDEX"/>
      <sheetName val="ｺﾝY条件BD"/>
      <sheetName val="PERF TEST Pre MP"/>
      <sheetName val="Parts list (060411)"/>
      <sheetName val="選酋表"/>
      <sheetName val="X11M"/>
    </sheetNames>
    <sheetDataSet>
      <sheetData sheetId="0" refreshError="1">
        <row r="3">
          <cell r="C3">
            <v>3.3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 refreshError="1"/>
      <sheetData sheetId="639" refreshError="1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/>
      <sheetData sheetId="1006" refreshError="1"/>
      <sheetData sheetId="1007" refreshError="1"/>
      <sheetData sheetId="1008" refreshError="1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/>
      <sheetData sheetId="1391"/>
      <sheetData sheetId="1392" refreshError="1"/>
      <sheetData sheetId="1393" refreshError="1"/>
      <sheetData sheetId="1394"/>
      <sheetData sheetId="1395"/>
      <sheetData sheetId="1396"/>
      <sheetData sheetId="1397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 refreshError="1"/>
      <sheetData sheetId="2149" refreshError="1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 refreshError="1"/>
      <sheetData sheetId="2229" refreshError="1"/>
      <sheetData sheetId="2230" refreshError="1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 refreshError="1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/>
      <sheetData sheetId="5893"/>
      <sheetData sheetId="5894"/>
      <sheetData sheetId="5895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/>
      <sheetData sheetId="6033" refreshError="1"/>
      <sheetData sheetId="6034" refreshError="1"/>
      <sheetData sheetId="6035"/>
      <sheetData sheetId="6036"/>
      <sheetData sheetId="6037"/>
      <sheetData sheetId="6038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方式ピコピコ"/>
      <sheetName val="2.피벗_LT배부"/>
      <sheetName val="仕訳情報"/>
      <sheetName val=""/>
      <sheetName val="レポートレイアウト"/>
      <sheetName val="Sheet1"/>
      <sheetName val="ｬｰｴﾀｫeｴ｣"/>
      <sheetName val="各種設定"/>
      <sheetName val="為替前提"/>
      <sheetName val="ｬｰｴﾀｫeｴ_"/>
      <sheetName val="集計表(1AZ)"/>
      <sheetName val="新方式ピコピコ.xls"/>
      <sheetName val="%E6%96%B0%E6%96%B9%E5%BC%8F%E3%"/>
      <sheetName val="073W"/>
      <sheetName val="ボア内径A-B方向"/>
      <sheetName val="バックデータ"/>
      <sheetName val="ヘッダ"/>
      <sheetName val="基本情報"/>
      <sheetName val="190XS設計室1128"/>
      <sheetName val=""/>
      <sheetName val="Data"/>
      <sheetName val="Ref. Asset class"/>
      <sheetName val="個人直販下取率"/>
      <sheetName val="保証比率"/>
      <sheetName val="無点実施率"/>
      <sheetName val="生産"/>
      <sheetName val="前提条件"/>
      <sheetName val="INDO　ＷＣ"/>
      <sheetName val="投資ﾌｫﾛｰ"/>
      <sheetName val="合同明?"/>
      <sheetName val="コード表"/>
      <sheetName val="課題一覧"/>
      <sheetName val="1UT9804"/>
      <sheetName val="中近東"/>
      <sheetName val="驗証來源"/>
      <sheetName val="2_피벗_LT배부"/>
      <sheetName val="新方式ピコピコ_xls"/>
      <sheetName val="Ref__Asset_class"/>
      <sheetName val="2_피벗_LT배부1"/>
      <sheetName val="新方式ピコピコ_xls1"/>
      <sheetName val="Ref__Asset_class1"/>
      <sheetName val="2_피벗_LT배부2"/>
      <sheetName val="新方式ピコピコ_xls2"/>
      <sheetName val="Ref__Asset_class2"/>
      <sheetName val="2_피벗_LT배부3"/>
      <sheetName val="新方式ピコピコ_xls3"/>
      <sheetName val="Ref__Asset_class3"/>
      <sheetName val="2_피벗_LT배부4"/>
      <sheetName val="新方式ピコピコ_xls4"/>
      <sheetName val="Ref__Asset_class4"/>
      <sheetName val="2_피벗_LT배부5"/>
      <sheetName val="新方式ピコピコ_xls5"/>
      <sheetName val="Ref__Asset_class5"/>
      <sheetName val="2_피벗_LT배부6"/>
      <sheetName val="新方式ピコピコ_xls6"/>
      <sheetName val="Ref__Asset_class6"/>
      <sheetName val="2_피벗_LT배부7"/>
      <sheetName val="新方式ピコピコ_xls7"/>
      <sheetName val="Ref__Asset_class7"/>
      <sheetName val="軽戦略YOSHIMA"/>
      <sheetName val="今月ﾃﾞｰﾀｰ"/>
      <sheetName val="大端、ジャーナル穴径"/>
      <sheetName val="指標名"/>
      <sheetName val="Validation source"/>
      <sheetName val="グラフ"/>
      <sheetName val="合同明细"/>
      <sheetName val="Ｓｉ問連"/>
      <sheetName val="IS_COM yr"/>
      <sheetName val="List"/>
      <sheetName val="表紙"/>
      <sheetName val="関連ｻﾌﾞ"/>
      <sheetName val="98K原単位"/>
      <sheetName val="0409"/>
      <sheetName val="メーカー別受注工数シェア"/>
      <sheetName val="営業明細"/>
      <sheetName val="生産開発明細"/>
      <sheetName val="合同明_"/>
      <sheetName val="見積もり"/>
      <sheetName val="購入先一覧"/>
      <sheetName val="依頼書(INJ)"/>
      <sheetName val="ピッチ表"/>
      <sheetName val="製品管理マスタ"/>
      <sheetName val="見積詳細"/>
      <sheetName val="損益歴史"/>
      <sheetName val="总表"/>
      <sheetName val="田原７月内示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マスタ"/>
      <sheetName val="Source"/>
      <sheetName val="ﾏｽﾀ-"/>
      <sheetName val="ラインマスタ"/>
      <sheetName val="204比較"/>
      <sheetName val="Stator"/>
      <sheetName val="λ逆計算2"/>
      <sheetName val="循環流速"/>
      <sheetName val="DATA計"/>
      <sheetName val="ﾘｽﾄ①"/>
      <sheetName val="６２３Ｔ"/>
      <sheetName val="#REF"/>
      <sheetName val="生産企画 Ｅ"/>
      <sheetName val="Ｈ19.4月貢献給"/>
      <sheetName val="ﾘﾝｸ①"/>
      <sheetName val="CP LH"/>
      <sheetName val="データ"/>
      <sheetName val="Validation_source"/>
      <sheetName val="总名单"/>
      <sheetName val="有效性数据"/>
      <sheetName val="78秒Camry山积表样版 "/>
      <sheetName val="KAA"/>
      <sheetName val="Plan4"/>
      <sheetName val="ﾌﾟﾚｽ品番順 "/>
      <sheetName val="国内向（計）"/>
      <sheetName val="輸出向（計）"/>
      <sheetName val="削減過程"/>
    </sheetNames>
    <definedNames>
      <definedName name="国内配分フォロー反映"/>
      <definedName name="国内配分反映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コード表"/>
      <sheetName val="04当初切替前提"/>
      <sheetName val="マスター"/>
      <sheetName val="04当初切替前提 (正式配布)"/>
      <sheetName val="04当初切替前提 (事前調査)"/>
      <sheetName val="04当初切替前提 (事前配布９・９)"/>
      <sheetName val="塗料ﾛｽ条件"/>
      <sheetName val="色ﾃｰﾌﾞﾙ"/>
      <sheetName val="面積ﾃｰﾌﾞﾙ"/>
      <sheetName val="日程"/>
      <sheetName val="進め方"/>
      <sheetName val="62211_12-0D320"/>
      <sheetName val=" 74271_72-0D190"/>
      <sheetName val="62471-0D370_400"/>
      <sheetName val="課題一覧"/>
      <sheetName val="設定一覧"/>
      <sheetName val="レベルｷｰ計算"/>
      <sheetName val="Sheet1"/>
      <sheetName val="Supp.List"/>
      <sheetName val="'04当初切替前提"/>
      <sheetName val="レポートレイアウト"/>
      <sheetName val="栃木工場"/>
      <sheetName val="為替前提"/>
      <sheetName val="TMT Data Jul 21'06"/>
      <sheetName val="配分案"/>
      <sheetName val="ENG油洩れ"/>
      <sheetName val="6_0A OUTSIDE LIST"/>
      <sheetName val="Summary"/>
      <sheetName val="Mold Cap."/>
      <sheetName val="CHI"/>
      <sheetName val="OGW"/>
      <sheetName val="EAT"/>
      <sheetName val="TSKT "/>
      <sheetName val="NZT"/>
      <sheetName val="TPT "/>
      <sheetName val="SAP"/>
      <sheetName val="TKT"/>
      <sheetName val="KTX "/>
      <sheetName val="TCT"/>
      <sheetName val="CBC"/>
      <sheetName val="SUM"/>
      <sheetName val="TRIT "/>
      <sheetName val="SAS"/>
      <sheetName val="STEC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別市場ﾗﾝｷﾝｸﾞ"/>
      <sheetName val="仕訳情報"/>
      <sheetName val="コード表"/>
      <sheetName val="Sheet1"/>
      <sheetName val="設定一覧"/>
      <sheetName val="分析値推移(月次)"/>
      <sheetName val="月別市場ﾗﾝｷﾝｸﾞ.xls"/>
      <sheetName val="%E6%9C%88%E5%88%A5%E5%B8%82%E5%"/>
      <sheetName val="集計表(1AZ)"/>
      <sheetName val="ヘッダ"/>
      <sheetName val="Data"/>
      <sheetName val="Ref. Asset class"/>
      <sheetName val="Composition"/>
      <sheetName val="02年当初年計"/>
      <sheetName val="06年度"/>
      <sheetName val="MASTER FILE"/>
      <sheetName val="競合DATA"/>
      <sheetName val="sum_gtm"/>
      <sheetName val="担当(04.2～)"/>
      <sheetName val="#REF"/>
      <sheetName val="月別市場ﾗﾝｷﾝｸﾞ_xls"/>
      <sheetName val="Ref__Asset_class"/>
      <sheetName val="MASTER_FILE"/>
      <sheetName val="担当(04_2～)"/>
      <sheetName val="月別市場ﾗﾝｷﾝｸﾞ_xls1"/>
      <sheetName val="Ref__Asset_class1"/>
      <sheetName val="MASTER_FILE1"/>
      <sheetName val="担当(04_2～)1"/>
      <sheetName val="月別市場ﾗﾝｷﾝｸﾞ_xls2"/>
      <sheetName val="Ref__Asset_class2"/>
      <sheetName val="MASTER_FILE2"/>
      <sheetName val="担当(04_2～)2"/>
      <sheetName val="月別市場ﾗﾝｷﾝｸﾞ_xls3"/>
      <sheetName val="Ref__Asset_class3"/>
      <sheetName val="MASTER_FILE3"/>
      <sheetName val="担当(04_2～)3"/>
      <sheetName val="月別市場ﾗﾝｷﾝｸﾞ_xls4"/>
      <sheetName val="Ref__Asset_class4"/>
      <sheetName val="MASTER_FILE4"/>
      <sheetName val="担当(04_2～)4"/>
      <sheetName val="月別市場ﾗﾝｷﾝｸﾞ_xls5"/>
      <sheetName val="Ref__Asset_class5"/>
      <sheetName val="MASTER_FILE5"/>
      <sheetName val="担当(04_2～)5"/>
      <sheetName val="月別市場ﾗﾝｷﾝｸﾞ_xls6"/>
      <sheetName val="Ref__Asset_class6"/>
      <sheetName val="MASTER_FILE6"/>
      <sheetName val="担当(04_2～)6"/>
      <sheetName val="月別市場ﾗﾝｷﾝｸﾞ_xls7"/>
      <sheetName val="Ref__Asset_class7"/>
      <sheetName val="MASTER_FILE7"/>
      <sheetName val="担当(04_2～)7"/>
      <sheetName val="指標名"/>
      <sheetName val="Sheet1 (11)"/>
      <sheetName val="未入金"/>
      <sheetName val="ヘム型タイプ標準計画金額表"/>
      <sheetName val="数据"/>
      <sheetName val="2月"/>
      <sheetName val="JULY 98"/>
      <sheetName val="購買担当"/>
      <sheetName val="935T"/>
      <sheetName val="XL4Poppy"/>
      <sheetName val="190XS設計室1128"/>
      <sheetName val="原価管理表"/>
      <sheetName val="ｽｸﾗｯﾌﾟ@"/>
      <sheetName val="行数"/>
      <sheetName val="ﾍﾞｰｽ"/>
      <sheetName val="ｴｷｽﾄﾗ"/>
      <sheetName val="列数"/>
      <sheetName val="Ver"/>
      <sheetName val="非表示）リスト"/>
      <sheetName val="Sheet2"/>
      <sheetName val="詳細設計_賃金テーブル等"/>
      <sheetName val="?收1?"/>
      <sheetName val="計算式"/>
      <sheetName val="Sheet1_(11)"/>
      <sheetName val="見積り投資データ"/>
      <sheetName val="3D检讨定义、内容及流程 (2)"/>
      <sheetName val="Direta"/>
      <sheetName val="_收1_"/>
      <sheetName val="揚程計算"/>
      <sheetName val="区分"/>
      <sheetName val="発着地"/>
      <sheetName val="ピッチ表"/>
      <sheetName val="Ｔ"/>
      <sheetName val="試料ﾃﾞｰﾀ①"/>
    </sheetNames>
    <definedNames>
      <definedName name="月別ソート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為替前提"/>
      <sheetName val="____"/>
      <sheetName val="ｬｰｴﾀｫeｴ｣"/>
      <sheetName val="設定一覧"/>
      <sheetName val="ﾊﾟｲﾌﾟ"/>
      <sheetName val="他材料費"/>
      <sheetName val="冷延鋼板"/>
      <sheetName val="熱延鋼板"/>
      <sheetName val="316Ｎ生準費(991027)－北代"/>
      <sheetName val="課題一覧"/>
      <sheetName val="型費"/>
      <sheetName val="ｬｰｴﾀｫeｴ_"/>
      <sheetName val="小ﾄﾗ輸出台数(2t)"/>
      <sheetName val="売上高表(半期別)"/>
      <sheetName val="仕訳情報"/>
      <sheetName val=""/>
      <sheetName val="ｺｰﾄﾞ表"/>
      <sheetName val="コード表"/>
      <sheetName val="sum_gtm"/>
      <sheetName val="分析値推移(月次)"/>
      <sheetName val="ヘッダ"/>
      <sheetName val="Part List For Incomplete LOT"/>
      <sheetName val=",,"/>
      <sheetName val="073W"/>
      <sheetName val="レポートレイアウト"/>
      <sheetName val="見積一覧（１案）"/>
      <sheetName val="DATA "/>
      <sheetName val="工作図Ａ"/>
      <sheetName val="DBシート"/>
      <sheetName val="担当(04.2～)"/>
      <sheetName val="D02A"/>
      <sheetName val="Report SAP"/>
      <sheetName val="3170 (貼付け用)"/>
      <sheetName val="Type I"/>
      <sheetName val="ｺｰﾄﾞ"/>
      <sheetName val="ｺｰﾄﾞ一覧"/>
      <sheetName val="ﾃｨｰﾁﾝｸﾞ"/>
      <sheetName val="投資ﾌｫﾛｰ"/>
      <sheetName val="Sheet4"/>
      <sheetName val="設備停止"/>
      <sheetName val="List"/>
      <sheetName val="MK(W L,D)ｺｽﾄ"/>
      <sheetName val=" bulk NEW REVISI"/>
      <sheetName val="NET表"/>
      <sheetName val="BQ表"/>
      <sheetName val="Sheet1"/>
      <sheetName val="159年計売上台数2対見込"/>
      <sheetName val="Part_List_For_Incomplete_LOT"/>
      <sheetName val="Report_SAP"/>
      <sheetName val="概総括1"/>
      <sheetName val="ﾒｰｶｰ"/>
      <sheetName val="動力源"/>
      <sheetName val="590P追加"/>
      <sheetName val="限界利益表(半期別)"/>
      <sheetName val="機種マスタ"/>
      <sheetName val="驗証來源"/>
      <sheetName val="集計ﾃﾞｰﾀ"/>
      <sheetName val="zMaster"/>
      <sheetName val="ENG油洩れ"/>
      <sheetName val="分類"/>
      <sheetName val="Record Data Skill"/>
      <sheetName val="1"/>
      <sheetName val="Sheet3"/>
      <sheetName val="Sheet5"/>
      <sheetName val="part"/>
      <sheetName val="汎用設備調達日程表"/>
      <sheetName val="1B原単位"/>
      <sheetName val="ﾋﾟﾎﾞｯﾄ"/>
      <sheetName val="Part_List_For_Incomplete_LOT1"/>
      <sheetName val="MK(W_L,D)ｺｽﾄ"/>
      <sheetName val="Report_SAP1"/>
      <sheetName val="3170_(貼付け用)"/>
      <sheetName val="Type_I"/>
      <sheetName val="DATA_"/>
      <sheetName val="_bulk_NEW_REVISI"/>
      <sheetName val="担当(04_2～)"/>
      <sheetName val="Part_List_For_Incomplete_LOT2"/>
      <sheetName val="MK(W_L,D)ｺｽﾄ1"/>
      <sheetName val="Report_SAP2"/>
      <sheetName val="3170_(貼付け用)1"/>
      <sheetName val="Type_I1"/>
      <sheetName val="DATA_1"/>
      <sheetName val="_bulk_NEW_REVISI1"/>
      <sheetName val="担当(04_2～)1"/>
      <sheetName val="mast"/>
      <sheetName val="Part_List_For_Incomplete_LOT3"/>
      <sheetName val="MK(W_L,D)ｺｽﾄ2"/>
      <sheetName val="Report_SAP3"/>
      <sheetName val="3170_(貼付け用)2"/>
      <sheetName val="Type_I2"/>
      <sheetName val="DATA_2"/>
      <sheetName val="_bulk_NEW_REVISI2"/>
      <sheetName val="担当(04_2～)2"/>
      <sheetName val="Record_Data_Skill"/>
      <sheetName val="Part_List_For_Incomplete_LOT4"/>
      <sheetName val="MK(W_L,D)ｺｽﾄ3"/>
      <sheetName val="Report_SAP4"/>
      <sheetName val="3170_(貼付け用)3"/>
      <sheetName val="Type_I3"/>
      <sheetName val="DATA_3"/>
      <sheetName val="_bulk_NEW_REVISI3"/>
      <sheetName val="担当(04_2～)3"/>
      <sheetName val="Record_Data_Skill1"/>
      <sheetName val="Part_List_For_Incomplete_LOT5"/>
      <sheetName val="MK(W_L,D)ｺｽﾄ4"/>
      <sheetName val="Report_SAP5"/>
      <sheetName val="3170_(貼付け用)4"/>
      <sheetName val="Type_I4"/>
      <sheetName val="DATA_4"/>
      <sheetName val="_bulk_NEW_REVISI4"/>
      <sheetName val="担当(04_2～)4"/>
      <sheetName val="Record_Data_Skill2"/>
      <sheetName val="前提条件"/>
      <sheetName val="HIACE部品数量元"/>
      <sheetName val="27850"/>
      <sheetName val="ｽｸﾗｯﾌﾟ@"/>
      <sheetName val="列数"/>
      <sheetName val="ｴｷｽﾄﾗ"/>
      <sheetName val="行数"/>
      <sheetName val="ﾍﾞｰｽ"/>
      <sheetName val="ptvt"/>
      <sheetName val="D21Aｶｰｺﾞ_材料ﾃﾞｰﾀ"/>
      <sheetName val="YAMAYUMI OKTOBER 2014"/>
      <sheetName val="６２３Ｔ"/>
      <sheetName val="Part_List_For_Incomplete_LOT8"/>
      <sheetName val="MK(W_L,D)ｺｽﾄ7"/>
      <sheetName val="Report_SAP8"/>
      <sheetName val="3170_(貼付け用)7"/>
      <sheetName val="Type_I7"/>
      <sheetName val="DATA_7"/>
      <sheetName val="_bulk_NEW_REVISI7"/>
      <sheetName val="担当(04_2～)7"/>
      <sheetName val="Record_Data_Skill5"/>
      <sheetName val="Part_List_For_Incomplete_LOT7"/>
      <sheetName val="MK(W_L,D)ｺｽﾄ6"/>
      <sheetName val="Report_SAP7"/>
      <sheetName val="3170_(貼付け用)6"/>
      <sheetName val="Type_I6"/>
      <sheetName val="DATA_6"/>
      <sheetName val="_bulk_NEW_REVISI6"/>
      <sheetName val="担当(04_2～)6"/>
      <sheetName val="Record_Data_Skill4"/>
      <sheetName val="Part_List_For_Incomplete_LOT6"/>
      <sheetName val="MK(W_L,D)ｺｽﾄ5"/>
      <sheetName val="Report_SAP6"/>
      <sheetName val="3170_(貼付け用)5"/>
      <sheetName val="Type_I5"/>
      <sheetName val="DATA_5"/>
      <sheetName val="_bulk_NEW_REVISI5"/>
      <sheetName val="担当(04_2～)5"/>
      <sheetName val="Record_Data_Skill3"/>
      <sheetName val="_bulk NEW REVISI"/>
      <sheetName val="ﾌﾙﾈｰﾑ"/>
      <sheetName val="補間"/>
      <sheetName val="OPEX"/>
      <sheetName val="Sheet6"/>
      <sheetName val="処理機能記述"/>
      <sheetName val="DATA"/>
      <sheetName val="Part_List_For_Incomplete_LOT9"/>
      <sheetName val="Report_SAP9"/>
      <sheetName val="3170_(貼付け用)8"/>
      <sheetName val="Type_I8"/>
      <sheetName val="DATA_8"/>
      <sheetName val="_bulk_NEW_REVISI8"/>
      <sheetName val="MK(W_L,D)ｺｽﾄ8"/>
      <sheetName val="担当(04_2～)8"/>
      <sheetName val="Record_Data_Skill6"/>
      <sheetName val="YAMAYUMI_OKTOBER_2014"/>
      <sheetName val="_bulk_NEW_REVISI9"/>
      <sheetName val="Part_List_For_Incomplete_LOT10"/>
      <sheetName val="Report_SAP10"/>
      <sheetName val="3170_(貼付け用)9"/>
      <sheetName val="Type_I9"/>
      <sheetName val="DATA_9"/>
      <sheetName val="_bulk_NEW_REVISI10"/>
      <sheetName val="MK(W_L,D)ｺｽﾄ9"/>
      <sheetName val="担当(04_2～)9"/>
      <sheetName val="Record_Data_Skill7"/>
      <sheetName val="YAMAYUMI_OKTOBER_20141"/>
      <sheetName val="_bulk_NEW_REVISI11"/>
      <sheetName val="1215"/>
      <sheetName val="ACUAN JULY"/>
      <sheetName val="Part No."/>
      <sheetName val="Part_List_For_Incomplete_LOT11"/>
      <sheetName val="Report_SAP11"/>
      <sheetName val="3170_(貼付け用)10"/>
      <sheetName val="Type_I10"/>
      <sheetName val="DATA_10"/>
      <sheetName val="_bulk_NEW_REVISI12"/>
      <sheetName val="MK(W_L,D)ｺｽﾄ10"/>
      <sheetName val="担当(04_2～)10"/>
      <sheetName val="Record_Data_Skill8"/>
      <sheetName val="YAMAYUMI_OKTOBER_20142"/>
      <sheetName val="_bulk_NEW_REVISI13"/>
      <sheetName val="Part_List_For_Incomplete_LOT12"/>
      <sheetName val="Report_SAP12"/>
      <sheetName val="3170_(貼付け用)11"/>
      <sheetName val="Type_I11"/>
      <sheetName val="DATA_11"/>
      <sheetName val="MK(W_L,D)ｺｽﾄ11"/>
      <sheetName val="_bulk_NEW_REVISI14"/>
      <sheetName val="担当(04_2～)11"/>
      <sheetName val="Record_Data_Skill9"/>
      <sheetName val="YAMAYUMI_OKTOBER_20143"/>
      <sheetName val="_bulk_NEW_REVISI15"/>
      <sheetName val="1UT9804"/>
      <sheetName val="input"/>
      <sheetName val="マスター"/>
      <sheetName val="PATAN 6A 1"/>
      <sheetName val="S1実績0110"/>
      <sheetName val="NON PROD TARGET"/>
      <sheetName val="ADM"/>
      <sheetName val="KH-Q1,Q2,01"/>
      <sheetName val="Supp.List"/>
      <sheetName val="まとめ (2)"/>
      <sheetName val="PP_LETTER"/>
      <sheetName val="prop"/>
      <sheetName val="tienluong"/>
      <sheetName val="AAC"/>
      <sheetName val="まとめ◎◎04対象のみ拠点"/>
      <sheetName val="sat"/>
      <sheetName val="BY CATEGORY"/>
      <sheetName val="Idx"/>
      <sheetName val="001N99"/>
      <sheetName val="ANIjan'99"/>
      <sheetName val="849E15(20010)"/>
      <sheetName val="sebelumCR"/>
      <sheetName val="SA Volume"/>
      <sheetName val="SumCompareCurr "/>
      <sheetName val="khung ten TD"/>
      <sheetName val="plastic"/>
      <sheetName val="Inpanel"/>
      <sheetName val="Interior Trim"/>
      <sheetName val="C-PL5"/>
      <sheetName val="CTdongia"/>
      <sheetName val="Lookup Table"/>
      <sheetName val="PP_Letter 389N"/>
      <sheetName val="press"/>
      <sheetName val="直接人工"/>
      <sheetName val="supp_name"/>
      <sheetName val="140N Part Local (SE)"/>
      <sheetName val="Evaluation"/>
      <sheetName val="文字板(DOT3)"/>
      <sheetName val="まとめ"/>
      <sheetName val="引当型式確認画面"/>
      <sheetName val="隠し"/>
      <sheetName val="国内・未処理設変数"/>
      <sheetName val="ACUAN_JULY"/>
      <sheetName val="00.4-9"/>
      <sheetName val="Part_List_For_Incomplete_LOT13"/>
      <sheetName val="Report_SAP13"/>
      <sheetName val="3170_(貼付け用)12"/>
      <sheetName val="Type_I12"/>
      <sheetName val="DATA_12"/>
      <sheetName val="_bulk_NEW_REVISI16"/>
      <sheetName val="MK(W_L,D)ｺｽﾄ12"/>
      <sheetName val="担当(04_2～)12"/>
      <sheetName val="Record_Data_Skill10"/>
      <sheetName val="YAMAYUMI_OKTOBER_20144"/>
      <sheetName val="_bulk_NEW_REVISI17"/>
      <sheetName val="ACUAN_JULY1"/>
      <sheetName val="Part_No_"/>
      <sheetName val="00_4-9"/>
      <sheetName val="ICS設定"/>
      <sheetName val="01年計ｺﾝﾊﾞﾀ"/>
      <sheetName val="Part_List_For_Incomplete_LOT14"/>
      <sheetName val="Report_SAP14"/>
      <sheetName val="3170_(貼付け用)13"/>
      <sheetName val="Type_I13"/>
      <sheetName val="DATA_13"/>
      <sheetName val="_bulk_NEW_REVISI18"/>
      <sheetName val="MK(W_L,D)ｺｽﾄ13"/>
      <sheetName val="担当(04_2～)13"/>
      <sheetName val="Record_Data_Skill11"/>
      <sheetName val="YAMAYUMI_OKTOBER_20145"/>
      <sheetName val="_bulk_NEW_REVISI19"/>
      <sheetName val="ACUAN_JULY2"/>
      <sheetName val="Part_No_1"/>
      <sheetName val="00_4-91"/>
      <sheetName val="PATAN_6A_1"/>
      <sheetName val="リンギ"/>
      <sheetName val="個人ｺｰﾄﾞ"/>
      <sheetName val="材料区分配列表"/>
      <sheetName val="設置部署"/>
      <sheetName val="設備分類"/>
      <sheetName val="原紙"/>
      <sheetName val="組立運搬・順立て部品"/>
      <sheetName val="ｽｸﾗｯﾌﾟ_"/>
      <sheetName val="CODE(顧客) (2)"/>
      <sheetName val="114W2次設変部品確認（組立） (3)"/>
      <sheetName val="ﾃｽﾄﾃﾞｰﾀ一覧"/>
      <sheetName val="grafico"/>
      <sheetName val="送金RATE"/>
      <sheetName val="クエリ10"/>
      <sheetName val="数据"/>
      <sheetName val="水自機械"/>
      <sheetName val="96期(川崎)"/>
      <sheetName val="０２線表"/>
      <sheetName val="Summary Unique"/>
      <sheetName val="走行ﾊﾟﾀｰﾝ"/>
      <sheetName val="Part_List_For_Incomplete_LOT15"/>
      <sheetName val="Report_SAP15"/>
      <sheetName val="3170_(貼付け用)14"/>
      <sheetName val="Type_I14"/>
      <sheetName val="DATA_14"/>
      <sheetName val="_bulk_NEW_REVISI20"/>
      <sheetName val="MK(W_L,D)ｺｽﾄ14"/>
      <sheetName val="担当(04_2～)14"/>
      <sheetName val="Record_Data_Skill12"/>
      <sheetName val="YAMAYUMI_OKTOBER_20146"/>
      <sheetName val="_bulk_NEW_REVISI21"/>
      <sheetName val="Part_No_2"/>
      <sheetName val="ACUAN_JULY3"/>
      <sheetName val="PATAN_6A_11"/>
      <sheetName val="00_4-92"/>
      <sheetName val="NON_PROD_TARGET"/>
      <sheetName val="Supp_List"/>
      <sheetName val="まとめ_(2)"/>
      <sheetName val="BY_CATEGORY"/>
      <sheetName val="SA_Volume"/>
      <sheetName val="SumCompareCurr_"/>
      <sheetName val="khung_ten_TD"/>
      <sheetName val="Interior_Trim"/>
      <sheetName val="Lookup_Table"/>
      <sheetName val="PP_Letter_389N"/>
      <sheetName val="140N_Part_Local_(SE)"/>
      <sheetName val="諸元まとめ"/>
      <sheetName val="B_計算条件(D稼動後)"/>
      <sheetName val="日付"/>
      <sheetName val="Data DISA-2"/>
      <sheetName val="02長計生企投入データ"/>
      <sheetName val="合計"/>
      <sheetName val="Master List"/>
      <sheetName val="日産呼称DATA"/>
      <sheetName val="Source"/>
      <sheetName val="中型輸出ﾄﾗｯｸ用ｴﾝｼﾞﾝﾃﾞｰﾀ"/>
      <sheetName val="toyota"/>
      <sheetName val="ｽｸﾗｯﾌﾟ"/>
      <sheetName val="ﾒｯｷｴｷｽﾄﾗ"/>
      <sheetName val="加工費"/>
      <sheetName val="ｺｲﾙ巾ｴｷｽﾄﾗ"/>
      <sheetName val="新旧読替表"/>
      <sheetName val="特殊素材"/>
      <sheetName val="板厚-ｺｲﾙ巾"/>
      <sheetName val="鋼板建値"/>
      <sheetName val="default"/>
      <sheetName val="データ辞書"/>
      <sheetName val="製作工数"/>
      <sheetName val="非固内訳"/>
      <sheetName val="メイン画面 _ Op"/>
      <sheetName val="購買"/>
      <sheetName val="塗料ﾛｽ条件"/>
      <sheetName val="色ﾃｰﾌﾞﾙ"/>
      <sheetName val="面積ﾃｰﾌﾞﾙ"/>
      <sheetName val="190XS設計室1128"/>
      <sheetName val="engline"/>
      <sheetName val="R&amp;D"/>
      <sheetName val="DATA ACE 1"/>
      <sheetName val="Full option"/>
      <sheetName val="Part_List_For_Incomplete_LOT16"/>
      <sheetName val="Report_SAP16"/>
      <sheetName val="3170_(貼付け用)15"/>
      <sheetName val="Type_I15"/>
      <sheetName val="DATA_15"/>
      <sheetName val="_bulk_NEW_REVISI22"/>
      <sheetName val="MK(W_L,D)ｺｽﾄ15"/>
      <sheetName val="担当(04_2～)15"/>
      <sheetName val="Record_Data_Skill13"/>
      <sheetName val="YAMAYUMI_OKTOBER_20147"/>
      <sheetName val="_bulk_NEW_REVISI23"/>
      <sheetName val="ACUAN_JULY4"/>
      <sheetName val="Part_No_3"/>
      <sheetName val="00_4-93"/>
      <sheetName val="PATAN_6A_12"/>
      <sheetName val="NON_PROD_TARGET1"/>
      <sheetName val="Supp_List1"/>
      <sheetName val="まとめ_(2)1"/>
      <sheetName val="BY_CATEGORY1"/>
      <sheetName val="SA_Volume1"/>
      <sheetName val="SumCompareCurr_1"/>
      <sheetName val="khung_ten_TD1"/>
      <sheetName val="Interior_Trim1"/>
      <sheetName val="Lookup_Table1"/>
      <sheetName val="PP_Letter_389N1"/>
      <sheetName val="140N_Part_Local_(SE)1"/>
      <sheetName val="Part_List_For_Incomplete_LOT18"/>
      <sheetName val="Report_SAP18"/>
      <sheetName val="3170_(貼付け用)17"/>
      <sheetName val="Type_I17"/>
      <sheetName val="DATA_17"/>
      <sheetName val="_bulk_NEW_REVISI26"/>
      <sheetName val="MK(W_L,D)ｺｽﾄ17"/>
      <sheetName val="担当(04_2～)17"/>
      <sheetName val="Record_Data_Skill15"/>
      <sheetName val="YAMAYUMI_OKTOBER_20149"/>
      <sheetName val="_bulk_NEW_REVISI27"/>
      <sheetName val="ACUAN_JULY6"/>
      <sheetName val="Part_No_5"/>
      <sheetName val="00_4-95"/>
      <sheetName val="PATAN_6A_14"/>
      <sheetName val="NON_PROD_TARGET3"/>
      <sheetName val="Supp_List3"/>
      <sheetName val="まとめ_(2)3"/>
      <sheetName val="BY_CATEGORY3"/>
      <sheetName val="SA_Volume3"/>
      <sheetName val="SumCompareCurr_3"/>
      <sheetName val="khung_ten_TD3"/>
      <sheetName val="Interior_Trim3"/>
      <sheetName val="Lookup_Table3"/>
      <sheetName val="PP_Letter_389N3"/>
      <sheetName val="140N_Part_Local_(SE)3"/>
      <sheetName val="Part_List_For_Incomplete_LOT17"/>
      <sheetName val="Report_SAP17"/>
      <sheetName val="3170_(貼付け用)16"/>
      <sheetName val="Type_I16"/>
      <sheetName val="DATA_16"/>
      <sheetName val="_bulk_NEW_REVISI24"/>
      <sheetName val="MK(W_L,D)ｺｽﾄ16"/>
      <sheetName val="担当(04_2～)16"/>
      <sheetName val="Record_Data_Skill14"/>
      <sheetName val="YAMAYUMI_OKTOBER_20148"/>
      <sheetName val="_bulk_NEW_REVISI25"/>
      <sheetName val="ACUAN_JULY5"/>
      <sheetName val="Part_No_4"/>
      <sheetName val="00_4-94"/>
      <sheetName val="PATAN_6A_13"/>
      <sheetName val="NON_PROD_TARGET2"/>
      <sheetName val="Supp_List2"/>
      <sheetName val="まとめ_(2)2"/>
      <sheetName val="BY_CATEGORY2"/>
      <sheetName val="SA_Volume2"/>
      <sheetName val="SumCompareCurr_2"/>
      <sheetName val="khung_ten_TD2"/>
      <sheetName val="Interior_Trim2"/>
      <sheetName val="Lookup_Table2"/>
      <sheetName val="PP_Letter_389N2"/>
      <sheetName val="140N_Part_Local_(SE)2"/>
      <sheetName val="arifarum"/>
      <sheetName val="Part_List_For_Incomplete_LOT19"/>
      <sheetName val="Report_SAP19"/>
      <sheetName val="3170_(貼付け用)18"/>
      <sheetName val="Type_I18"/>
      <sheetName val="DATA_18"/>
      <sheetName val="MK(W_L,D)ｺｽﾄ18"/>
      <sheetName val="_bulk_NEW_REVISI28"/>
      <sheetName val="担当(04_2～)18"/>
      <sheetName val="Record_Data_Skill16"/>
      <sheetName val="_bulk_NEW_REVISI29"/>
      <sheetName val="YAMAYUMI_OKTOBER_201410"/>
      <sheetName val="ACUAN_JULY7"/>
      <sheetName val="Part_No_6"/>
      <sheetName val="PATAN_6A_15"/>
      <sheetName val="00_4-96"/>
      <sheetName val="NON_PROD_TARGET4"/>
      <sheetName val="Supp_List4"/>
      <sheetName val="まとめ_(2)4"/>
      <sheetName val="BY_CATEGORY4"/>
      <sheetName val="SA_Volume4"/>
      <sheetName val="SumCompareCurr_4"/>
      <sheetName val="khung_ten_TD4"/>
      <sheetName val="Interior_Trim4"/>
      <sheetName val="Lookup_Table4"/>
      <sheetName val="PP_Letter_389N4"/>
      <sheetName val="140N_Part_Local_(SE)4"/>
      <sheetName val="Summary_Unique"/>
      <sheetName val="Part_List_For_Incomplete_LOT20"/>
      <sheetName val="Report_SAP20"/>
      <sheetName val="Du_lieu"/>
      <sheetName val="cost"/>
      <sheetName val="ctdg"/>
      <sheetName val="3170_(貼付け用)19"/>
      <sheetName val="Type_I19"/>
      <sheetName val="DATA_19"/>
      <sheetName val="_bulk_NEW_REVISI30"/>
      <sheetName val="MK(W_L,D)ｺｽﾄ19"/>
      <sheetName val="担当(04_2～)19"/>
      <sheetName val="Record_Data_Skill17"/>
      <sheetName val="YAMAYUMI_OKTOBER_201411"/>
      <sheetName val="_bulk_NEW_REVISI31"/>
      <sheetName val="Part_No_7"/>
      <sheetName val="ACUAN_JULY8"/>
      <sheetName val="PATAN_6A_16"/>
      <sheetName val="00_4-97"/>
      <sheetName val="NON_PROD_TARGET5"/>
      <sheetName val="Supp_List5"/>
      <sheetName val="まとめ_(2)5"/>
      <sheetName val="BY_CATEGORY5"/>
      <sheetName val="SA_Volume5"/>
      <sheetName val="SumCompareCurr_5"/>
      <sheetName val="khung_ten_TD5"/>
      <sheetName val="Interior_Trim5"/>
      <sheetName val="Lookup_Table5"/>
      <sheetName val="PP_Letter_389N5"/>
      <sheetName val="140N_Part_Local_(SE)5"/>
      <sheetName val="Summary_Unique1"/>
      <sheetName val="Data_DISA-2"/>
      <sheetName val="114W2次設変部品確認（組立）_(3)"/>
      <sheetName val="Part_List_For_Incomplete_LOT21"/>
      <sheetName val="Report_SAP21"/>
      <sheetName val="3170_(貼付け用)20"/>
      <sheetName val="Type_I20"/>
      <sheetName val="DATA_20"/>
      <sheetName val="_bulk_NEW_REVISI32"/>
      <sheetName val="MK(W_L,D)ｺｽﾄ20"/>
      <sheetName val="担当(04_2～)20"/>
      <sheetName val="Record_Data_Skill18"/>
      <sheetName val="YAMAYUMI_OKTOBER_201412"/>
      <sheetName val="_bulk_NEW_REVISI33"/>
      <sheetName val="Part_No_8"/>
      <sheetName val="ACUAN_JULY9"/>
      <sheetName val="PATAN_6A_17"/>
      <sheetName val="00_4-98"/>
      <sheetName val="NON_PROD_TARGET6"/>
      <sheetName val="Supp_List6"/>
      <sheetName val="まとめ_(2)6"/>
      <sheetName val="BY_CATEGORY6"/>
      <sheetName val="SA_Volume6"/>
      <sheetName val="SumCompareCurr_6"/>
      <sheetName val="khung_ten_TD6"/>
      <sheetName val="Interior_Trim6"/>
      <sheetName val="Lookup_Table6"/>
      <sheetName val="PP_Letter_389N6"/>
      <sheetName val="140N_Part_Local_(SE)6"/>
      <sheetName val="Summary_Unique2"/>
      <sheetName val="Data_DISA-21"/>
      <sheetName val="114W2次設変部品確認（組立）_(3)1"/>
      <sheetName val="Part_List_For_Incomplete_LOT22"/>
      <sheetName val="Report_SAP22"/>
      <sheetName val="3170_(貼付け用)21"/>
      <sheetName val="Type_I21"/>
      <sheetName val="DATA_21"/>
      <sheetName val="_bulk_NEW_REVISI34"/>
      <sheetName val="MK(W_L,D)ｺｽﾄ21"/>
      <sheetName val="担当(04_2～)21"/>
      <sheetName val="Record_Data_Skill19"/>
      <sheetName val="YAMAYUMI_OKTOBER_201413"/>
      <sheetName val="_bulk_NEW_REVISI35"/>
      <sheetName val="Part_No_9"/>
      <sheetName val="ACUAN_JULY10"/>
      <sheetName val="PATAN_6A_18"/>
      <sheetName val="00_4-99"/>
      <sheetName val="NON_PROD_TARGET7"/>
      <sheetName val="Supp_List7"/>
      <sheetName val="まとめ_(2)7"/>
      <sheetName val="BY_CATEGORY7"/>
      <sheetName val="SA_Volume7"/>
      <sheetName val="SumCompareCurr_7"/>
      <sheetName val="khung_ten_TD7"/>
      <sheetName val="Interior_Trim7"/>
      <sheetName val="Lookup_Table7"/>
      <sheetName val="PP_Letter_389N7"/>
      <sheetName val="140N_Part_Local_(SE)7"/>
      <sheetName val="Summary_Unique3"/>
      <sheetName val="Data_DISA-22"/>
      <sheetName val="114W2次設変部品確認（組立）_(3)2"/>
      <sheetName val="Part_List_For_Incomplete_LOT23"/>
      <sheetName val="Report_SAP23"/>
      <sheetName val="Type_I22"/>
      <sheetName val="3170_(貼付け用)22"/>
      <sheetName val="DATA_22"/>
      <sheetName val="_bulk_NEW_REVISI36"/>
      <sheetName val="MK(W_L,D)ｺｽﾄ22"/>
      <sheetName val="担当(04_2～)22"/>
      <sheetName val="Record_Data_Skill20"/>
      <sheetName val="YAMAYUMI_OKTOBER_201414"/>
      <sheetName val="_bulk_NEW_REVISI37"/>
      <sheetName val="Part_No_10"/>
      <sheetName val="ACUAN_JULY11"/>
      <sheetName val="PATAN_6A_19"/>
      <sheetName val="00_4-910"/>
      <sheetName val="NON_PROD_TARGET8"/>
      <sheetName val="Supp_List8"/>
      <sheetName val="まとめ_(2)8"/>
      <sheetName val="BY_CATEGORY8"/>
      <sheetName val="SA_Volume8"/>
      <sheetName val="SumCompareCurr_8"/>
      <sheetName val="khung_ten_TD8"/>
      <sheetName val="Interior_Trim8"/>
      <sheetName val="Lookup_Table8"/>
      <sheetName val="PP_Letter_389N8"/>
      <sheetName val="140N_Part_Local_(SE)8"/>
      <sheetName val="Summary_Unique4"/>
      <sheetName val="Part_List_For_Incomplete_LOT24"/>
      <sheetName val="Report_SAP24"/>
      <sheetName val="Type_I23"/>
      <sheetName val="3170_(貼付け用)23"/>
      <sheetName val="DATA_23"/>
      <sheetName val="_bulk_NEW_REVISI38"/>
      <sheetName val="MK(W_L,D)ｺｽﾄ23"/>
      <sheetName val="担当(04_2～)23"/>
      <sheetName val="Record_Data_Skill21"/>
      <sheetName val="YAMAYUMI_OKTOBER_201415"/>
      <sheetName val="_bulk_NEW_REVISI39"/>
      <sheetName val="Part_No_11"/>
      <sheetName val="ACUAN_JULY12"/>
      <sheetName val="PATAN_6A_110"/>
      <sheetName val="00_4-911"/>
      <sheetName val="NON_PROD_TARGET9"/>
      <sheetName val="Supp_List9"/>
      <sheetName val="まとめ_(2)9"/>
      <sheetName val="BY_CATEGORY9"/>
      <sheetName val="SA_Volume9"/>
      <sheetName val="SumCompareCurr_9"/>
      <sheetName val="khung_ten_TD9"/>
      <sheetName val="Interior_Trim9"/>
      <sheetName val="Lookup_Table9"/>
      <sheetName val="PP_Letter_389N9"/>
      <sheetName val="140N_Part_Local_(SE)9"/>
      <sheetName val="Summary_Unique5"/>
      <sheetName val="Data_DISA-23"/>
      <sheetName val="114W2次設変部品確認（組立）_(3)3"/>
      <sheetName val="Part_List_For_Incomplete_LOT25"/>
      <sheetName val="Report_SAP25"/>
      <sheetName val="3170_(貼付け用)24"/>
      <sheetName val="Type_I24"/>
      <sheetName val="DATA_24"/>
      <sheetName val="_bulk_NEW_REVISI40"/>
      <sheetName val="MK(W_L,D)ｺｽﾄ24"/>
      <sheetName val="担当(04_2～)24"/>
      <sheetName val="Record_Data_Skill22"/>
      <sheetName val="YAMAYUMI_OKTOBER_201416"/>
      <sheetName val="_bulk_NEW_REVISI41"/>
      <sheetName val="ACUAN_JULY13"/>
      <sheetName val="Part_No_12"/>
      <sheetName val="00_4-912"/>
      <sheetName val="PATAN_6A_111"/>
      <sheetName val="NON_PROD_TARGET10"/>
      <sheetName val="Supp_List10"/>
      <sheetName val="まとめ_(2)10"/>
      <sheetName val="BY_CATEGORY10"/>
      <sheetName val="SA_Volume10"/>
      <sheetName val="SumCompareCurr_10"/>
      <sheetName val="khung_ten_TD10"/>
      <sheetName val="Interior_Trim10"/>
      <sheetName val="Lookup_Table10"/>
      <sheetName val="PP_Letter_389N10"/>
      <sheetName val="140N_Part_Local_(SE)10"/>
      <sheetName val="Summary_Unique6"/>
      <sheetName val="Data_DISA-24"/>
      <sheetName val="114W2次設変部品確認（組立）_(3)4"/>
      <sheetName val="CRUTCH"/>
      <sheetName val="Attach"/>
      <sheetName val="Proses_Mesin"/>
      <sheetName val="XV0個人"/>
      <sheetName val="Data url"/>
      <sheetName val="Data uis"/>
      <sheetName val="TMS Data"/>
      <sheetName val="決算アップ"/>
      <sheetName val="ALL"/>
      <sheetName val="購買担当"/>
      <sheetName val="Y &amp; W SERIES"/>
      <sheetName val="ｺﾝY条件BD"/>
      <sheetName val="Pareto Defect"/>
      <sheetName val="DataSheet"/>
      <sheetName val="Part_List_For_Incomplete_LOT26"/>
      <sheetName val="Report_SAP26"/>
      <sheetName val="3170_(貼付け用)25"/>
      <sheetName val="Type_I25"/>
      <sheetName val="DATA_25"/>
      <sheetName val="MK(W_L,D)ｺｽﾄ25"/>
      <sheetName val="_bulk_NEW_REVISI42"/>
      <sheetName val="担当(04_2～)25"/>
      <sheetName val="Record_Data_Skill23"/>
      <sheetName val="YAMAYUMI_OKTOBER_201417"/>
      <sheetName val="_bulk_NEW_REVISI43"/>
      <sheetName val="ACUAN_JULY14"/>
      <sheetName val="Part_No_13"/>
      <sheetName val="00_4-913"/>
      <sheetName val="PATAN_6A_112"/>
      <sheetName val="NON_PROD_TARGET11"/>
      <sheetName val="Supp_List11"/>
      <sheetName val="まとめ_(2)11"/>
      <sheetName val="BY_CATEGORY11"/>
      <sheetName val="SA_Volume11"/>
      <sheetName val="SumCompareCurr_11"/>
      <sheetName val="khung_ten_TD11"/>
      <sheetName val="Interior_Trim11"/>
      <sheetName val="Lookup_Table11"/>
      <sheetName val="PP_Letter_389N11"/>
      <sheetName val="140N_Part_Local_(SE)11"/>
      <sheetName val="Summary_Unique7"/>
      <sheetName val="Data_DISA-25"/>
      <sheetName val="114W2次設変部品確認（組立）_(3)5"/>
      <sheetName val="CODE(顧客)_(2)"/>
      <sheetName val="Master_List"/>
      <sheetName val="Full_option"/>
      <sheetName val="Data_url"/>
      <sheetName val="Data_uis"/>
      <sheetName val="メイン画面___Op"/>
      <sheetName val="TMS_Data"/>
      <sheetName val="Y_&amp;_W_SERIES"/>
      <sheetName val="DATA_ACE_1"/>
      <sheetName val="Part_List_For_Incomplete_LOT28"/>
      <sheetName val="Report_SAP28"/>
      <sheetName val="3170_(貼付け用)27"/>
      <sheetName val="Type_I27"/>
      <sheetName val="DATA_27"/>
      <sheetName val="MK(W_L,D)ｺｽﾄ27"/>
      <sheetName val="_bulk_NEW_REVISI46"/>
      <sheetName val="担当(04_2～)27"/>
      <sheetName val="Record_Data_Skill25"/>
      <sheetName val="YAMAYUMI_OKTOBER_201419"/>
      <sheetName val="_bulk_NEW_REVISI47"/>
      <sheetName val="Part_No_15"/>
      <sheetName val="ACUAN_JULY16"/>
      <sheetName val="PATAN_6A_114"/>
      <sheetName val="00_4-915"/>
      <sheetName val="Data_DISA-27"/>
      <sheetName val="NON_PROD_TARGET13"/>
      <sheetName val="Supp_List13"/>
      <sheetName val="まとめ_(2)13"/>
      <sheetName val="BY_CATEGORY13"/>
      <sheetName val="SA_Volume13"/>
      <sheetName val="SumCompareCurr_13"/>
      <sheetName val="khung_ten_TD13"/>
      <sheetName val="Interior_Trim13"/>
      <sheetName val="Lookup_Table13"/>
      <sheetName val="PP_Letter_389N13"/>
      <sheetName val="140N_Part_Local_(SE)13"/>
      <sheetName val="Summary_Unique9"/>
      <sheetName val="114W2次設変部品確認（組立）_(3)7"/>
      <sheetName val="CODE(顧客)_(2)2"/>
      <sheetName val="Master_List2"/>
      <sheetName val="Full_option2"/>
      <sheetName val="Part_List_For_Incomplete_LOT27"/>
      <sheetName val="Report_SAP27"/>
      <sheetName val="3170_(貼付け用)26"/>
      <sheetName val="Type_I26"/>
      <sheetName val="DATA_26"/>
      <sheetName val="MK(W_L,D)ｺｽﾄ26"/>
      <sheetName val="_bulk_NEW_REVISI44"/>
      <sheetName val="担当(04_2～)26"/>
      <sheetName val="Record_Data_Skill24"/>
      <sheetName val="YAMAYUMI_OKTOBER_201418"/>
      <sheetName val="_bulk_NEW_REVISI45"/>
      <sheetName val="Part_No_14"/>
      <sheetName val="ACUAN_JULY15"/>
      <sheetName val="PATAN_6A_113"/>
      <sheetName val="00_4-914"/>
      <sheetName val="Data_DISA-26"/>
      <sheetName val="NON_PROD_TARGET12"/>
      <sheetName val="Supp_List12"/>
      <sheetName val="まとめ_(2)12"/>
      <sheetName val="BY_CATEGORY12"/>
      <sheetName val="SA_Volume12"/>
      <sheetName val="SumCompareCurr_12"/>
      <sheetName val="khung_ten_TD12"/>
      <sheetName val="Interior_Trim12"/>
      <sheetName val="Lookup_Table12"/>
      <sheetName val="PP_Letter_389N12"/>
      <sheetName val="140N_Part_Local_(SE)12"/>
      <sheetName val="Summary_Unique8"/>
      <sheetName val="114W2次設変部品確認（組立）_(3)6"/>
      <sheetName val="CODE(顧客)_(2)1"/>
      <sheetName val="Master_List1"/>
      <sheetName val="Full_option1"/>
      <sheetName val="Part_List_For_Incomplete_LOT29"/>
      <sheetName val="Report_SAP29"/>
      <sheetName val="3170_(貼付け用)28"/>
      <sheetName val="Type_I28"/>
      <sheetName val="DATA_28"/>
      <sheetName val="MK(W_L,D)ｺｽﾄ28"/>
      <sheetName val="_bulk_NEW_REVISI48"/>
      <sheetName val="担当(04_2～)28"/>
      <sheetName val="Record_Data_Skill26"/>
      <sheetName val="YAMAYUMI_OKTOBER_201420"/>
      <sheetName val="_bulk_NEW_REVISI49"/>
      <sheetName val="Part_No_16"/>
      <sheetName val="ACUAN_JULY17"/>
      <sheetName val="PATAN_6A_115"/>
      <sheetName val="00_4-916"/>
      <sheetName val="Data_DISA-28"/>
      <sheetName val="NON_PROD_TARGET14"/>
      <sheetName val="Supp_List14"/>
      <sheetName val="まとめ_(2)14"/>
      <sheetName val="BY_CATEGORY14"/>
      <sheetName val="SA_Volume14"/>
      <sheetName val="SumCompareCurr_14"/>
      <sheetName val="khung_ten_TD14"/>
      <sheetName val="Interior_Trim14"/>
      <sheetName val="Lookup_Table14"/>
      <sheetName val="PP_Letter_389N14"/>
      <sheetName val="140N_Part_Local_(SE)14"/>
      <sheetName val="Summary_Unique10"/>
      <sheetName val="114W2次設変部品確認（組立）_(3)8"/>
      <sheetName val="CODE(顧客)_(2)3"/>
      <sheetName val="Master_List3"/>
      <sheetName val="Full_option3"/>
      <sheetName val="Part_List_For_Incomplete_LOT30"/>
      <sheetName val="Report_SAP30"/>
      <sheetName val="3170_(貼付け用)29"/>
      <sheetName val="Type_I29"/>
      <sheetName val="DATA_29"/>
      <sheetName val="_bulk_NEW_REVISI50"/>
      <sheetName val="MK(W_L,D)ｺｽﾄ29"/>
      <sheetName val="担当(04_2～)29"/>
      <sheetName val="Record_Data_Skill27"/>
      <sheetName val="YAMAYUMI_OKTOBER_201421"/>
      <sheetName val="_bulk_NEW_REVISI51"/>
      <sheetName val="Part_No_17"/>
      <sheetName val="ACUAN_JULY18"/>
      <sheetName val="PATAN_6A_116"/>
      <sheetName val="00_4-917"/>
      <sheetName val="NON_PROD_TARGET15"/>
      <sheetName val="Supp_List15"/>
      <sheetName val="まとめ_(2)15"/>
      <sheetName val="BY_CATEGORY15"/>
      <sheetName val="SA_Volume15"/>
      <sheetName val="SumCompareCurr_15"/>
      <sheetName val="khung_ten_TD15"/>
      <sheetName val="Interior_Trim15"/>
      <sheetName val="Lookup_Table15"/>
      <sheetName val="PP_Letter_389N15"/>
      <sheetName val="140N_Part_Local_(SE)15"/>
      <sheetName val="Summary_Unique11"/>
      <sheetName val="Data_DISA-29"/>
      <sheetName val="114W2次設変部品確認（組立）_(3)9"/>
      <sheetName val="CODE(顧客)_(2)4"/>
      <sheetName val="Master_List4"/>
      <sheetName val="Full_option4"/>
      <sheetName val="Data_url1"/>
      <sheetName val="Data_uis1"/>
      <sheetName val="メイン画面___Op1"/>
      <sheetName val="TMS_Data1"/>
      <sheetName val="Y_&amp;_W_SERIES1"/>
      <sheetName val="DATA_ACE_11"/>
      <sheetName val="Pareto_Defect"/>
      <sheetName val="Grafik"/>
      <sheetName val="原単位表00M"/>
      <sheetName val="INDEX"/>
      <sheetName val="ＴＦ関連Ｐｒｊ日程表"/>
      <sheetName val="C095稟議書"/>
      <sheetName val="Part_List_For_Incomplete_LOT31"/>
      <sheetName val="Report_SAP31"/>
      <sheetName val="3170_(貼付け用)30"/>
      <sheetName val="Type_I30"/>
      <sheetName val="DATA_30"/>
      <sheetName val="MK(W_L,D)ｺｽﾄ30"/>
      <sheetName val="_bulk_NEW_REVISI52"/>
      <sheetName val="担当(04_2～)30"/>
      <sheetName val="Record_Data_Skill28"/>
      <sheetName val="YAMAYUMI_OKTOBER_201422"/>
      <sheetName val="_bulk_NEW_REVISI53"/>
      <sheetName val="Part_No_18"/>
      <sheetName val="ACUAN_JULY19"/>
      <sheetName val="PATAN_6A_117"/>
      <sheetName val="00_4-918"/>
      <sheetName val="Data_DISA-210"/>
      <sheetName val="NON_PROD_TARGET16"/>
      <sheetName val="Supp_List16"/>
      <sheetName val="まとめ_(2)16"/>
      <sheetName val="BY_CATEGORY16"/>
      <sheetName val="SA_Volume16"/>
      <sheetName val="SumCompareCurr_16"/>
      <sheetName val="khung_ten_TD16"/>
      <sheetName val="Interior_Trim16"/>
      <sheetName val="Lookup_Table16"/>
      <sheetName val="PP_Letter_389N16"/>
      <sheetName val="140N_Part_Local_(SE)16"/>
      <sheetName val="Part_List_For_Incomplete_LOT32"/>
      <sheetName val="Report_SAP32"/>
      <sheetName val="3170_(貼付け用)31"/>
      <sheetName val="Type_I31"/>
      <sheetName val="DATA_31"/>
      <sheetName val="MK(W_L,D)ｺｽﾄ31"/>
      <sheetName val="_bulk_NEW_REVISI54"/>
      <sheetName val="担当(04_2～)31"/>
      <sheetName val="Record_Data_Skill29"/>
      <sheetName val="YAMAYUMI_OKTOBER_201423"/>
      <sheetName val="_bulk_NEW_REVISI55"/>
      <sheetName val="Part_No_19"/>
      <sheetName val="ACUAN_JULY20"/>
      <sheetName val="PATAN_6A_118"/>
      <sheetName val="00_4-919"/>
      <sheetName val="Data_DISA-211"/>
      <sheetName val="NON_PROD_TARGET17"/>
      <sheetName val="Supp_List17"/>
      <sheetName val="まとめ_(2)17"/>
      <sheetName val="BY_CATEGORY17"/>
      <sheetName val="SA_Volume17"/>
      <sheetName val="SumCompareCurr_17"/>
      <sheetName val="khung_ten_TD17"/>
      <sheetName val="Interior_Trim17"/>
      <sheetName val="Lookup_Table17"/>
      <sheetName val="PP_Letter_389N17"/>
      <sheetName val="140N_Part_Local_(SE)17"/>
      <sheetName val="Part_List_For_Incomplete_LOT33"/>
      <sheetName val="Report_SAP33"/>
      <sheetName val="3170_(貼付け用)32"/>
      <sheetName val="Type_I32"/>
      <sheetName val="DATA_32"/>
      <sheetName val="MK(W_L,D)ｺｽﾄ32"/>
      <sheetName val="_bulk_NEW_REVISI56"/>
      <sheetName val="担当(04_2～)32"/>
      <sheetName val="Record_Data_Skill30"/>
      <sheetName val="YAMAYUMI_OKTOBER_201424"/>
      <sheetName val="_bulk_NEW_REVISI57"/>
      <sheetName val="Part_No_20"/>
      <sheetName val="ACUAN_JULY21"/>
      <sheetName val="PATAN_6A_119"/>
      <sheetName val="00_4-920"/>
      <sheetName val="Data_DISA-212"/>
      <sheetName val="NON_PROD_TARGET18"/>
      <sheetName val="Supp_List18"/>
      <sheetName val="まとめ_(2)18"/>
      <sheetName val="BY_CATEGORY18"/>
      <sheetName val="SA_Volume18"/>
      <sheetName val="SumCompareCurr_18"/>
      <sheetName val="khung_ten_TD18"/>
      <sheetName val="Interior_Trim18"/>
      <sheetName val="Lookup_Table18"/>
      <sheetName val="PP_Letter_389N18"/>
      <sheetName val="140N_Part_Local_(SE)18"/>
      <sheetName val="Summary_Unique12"/>
      <sheetName val="114W2次設変部品確認（組立）_(3)10"/>
      <sheetName val="CODE(顧客)_(2)5"/>
      <sheetName val="Master_List5"/>
      <sheetName val="Full_option5"/>
      <sheetName val="DATA_ACE_12"/>
      <sheetName val="Data_url2"/>
      <sheetName val="Data_uis2"/>
      <sheetName val="メイン画面___Op2"/>
      <sheetName val="TMS_Data2"/>
      <sheetName val="Part_List_For_Incomplete_LOT34"/>
      <sheetName val="Report_SAP34"/>
      <sheetName val="3170_(貼付け用)33"/>
      <sheetName val="Type_I33"/>
      <sheetName val="DATA_33"/>
      <sheetName val="MK(W_L,D)ｺｽﾄ33"/>
      <sheetName val="_bulk_NEW_REVISI58"/>
      <sheetName val="担当(04_2～)33"/>
      <sheetName val="Record_Data_Skill31"/>
      <sheetName val="YAMAYUMI_OKTOBER_201425"/>
      <sheetName val="_bulk_NEW_REVISI59"/>
      <sheetName val="Part_No_21"/>
      <sheetName val="ACUAN_JULY22"/>
      <sheetName val="PATAN_6A_120"/>
      <sheetName val="00_4-921"/>
      <sheetName val="Data_DISA-213"/>
      <sheetName val="NON_PROD_TARGET19"/>
      <sheetName val="Supp_List19"/>
      <sheetName val="まとめ_(2)19"/>
      <sheetName val="BY_CATEGORY19"/>
      <sheetName val="SA_Volume19"/>
      <sheetName val="SumCompareCurr_19"/>
      <sheetName val="khung_ten_TD19"/>
      <sheetName val="Interior_Trim19"/>
      <sheetName val="Lookup_Table19"/>
      <sheetName val="PP_Letter_389N19"/>
      <sheetName val="140N_Part_Local_(SE)19"/>
      <sheetName val="Summary_Unique13"/>
      <sheetName val="114W2次設変部品確認（組立）_(3)11"/>
      <sheetName val="CODE(顧客)_(2)6"/>
      <sheetName val="Master_List6"/>
      <sheetName val="Full_option6"/>
      <sheetName val="DATA_ACE_13"/>
      <sheetName val="Data_url3"/>
      <sheetName val="Data_uis3"/>
      <sheetName val="メイン画面___Op3"/>
      <sheetName val="TMS_Data3"/>
      <sheetName val="Part_List_For_Incomplete_LOT37"/>
      <sheetName val="Report_SAP37"/>
      <sheetName val="3170_(貼付け用)36"/>
      <sheetName val="Type_I36"/>
      <sheetName val="DATA_36"/>
      <sheetName val="MK(W_L,D)ｺｽﾄ36"/>
      <sheetName val="_bulk_NEW_REVISI64"/>
      <sheetName val="担当(04_2～)36"/>
      <sheetName val="Record_Data_Skill34"/>
      <sheetName val="YAMAYUMI_OKTOBER_201428"/>
      <sheetName val="_bulk_NEW_REVISI65"/>
      <sheetName val="Part_No_24"/>
      <sheetName val="ACUAN_JULY25"/>
      <sheetName val="PATAN_6A_123"/>
      <sheetName val="00_4-924"/>
      <sheetName val="Data_DISA-216"/>
      <sheetName val="NON_PROD_TARGET22"/>
      <sheetName val="Supp_List22"/>
      <sheetName val="まとめ_(2)22"/>
      <sheetName val="BY_CATEGORY22"/>
      <sheetName val="SA_Volume22"/>
      <sheetName val="SumCompareCurr_22"/>
      <sheetName val="khung_ten_TD22"/>
      <sheetName val="Interior_Trim22"/>
      <sheetName val="Lookup_Table22"/>
      <sheetName val="PP_Letter_389N22"/>
      <sheetName val="140N_Part_Local_(SE)22"/>
      <sheetName val="Summary_Unique16"/>
      <sheetName val="114W2次設変部品確認（組立）_(3)14"/>
      <sheetName val="CODE(顧客)_(2)9"/>
      <sheetName val="Master_List9"/>
      <sheetName val="Full_option9"/>
      <sheetName val="DATA_ACE_16"/>
      <sheetName val="Data_url6"/>
      <sheetName val="Data_uis6"/>
      <sheetName val="メイン画面___Op6"/>
      <sheetName val="TMS_Data6"/>
      <sheetName val="Part_List_For_Incomplete_LOT35"/>
      <sheetName val="Report_SAP35"/>
      <sheetName val="3170_(貼付け用)34"/>
      <sheetName val="Type_I34"/>
      <sheetName val="DATA_34"/>
      <sheetName val="MK(W_L,D)ｺｽﾄ34"/>
      <sheetName val="_bulk_NEW_REVISI60"/>
      <sheetName val="担当(04_2～)34"/>
      <sheetName val="Record_Data_Skill32"/>
      <sheetName val="YAMAYUMI_OKTOBER_201426"/>
      <sheetName val="_bulk_NEW_REVISI61"/>
      <sheetName val="Part_No_22"/>
      <sheetName val="ACUAN_JULY23"/>
      <sheetName val="PATAN_6A_121"/>
      <sheetName val="00_4-922"/>
      <sheetName val="Data_DISA-214"/>
      <sheetName val="NON_PROD_TARGET20"/>
      <sheetName val="Supp_List20"/>
      <sheetName val="まとめ_(2)20"/>
      <sheetName val="BY_CATEGORY20"/>
      <sheetName val="SA_Volume20"/>
      <sheetName val="SumCompareCurr_20"/>
      <sheetName val="khung_ten_TD20"/>
      <sheetName val="Interior_Trim20"/>
      <sheetName val="Lookup_Table20"/>
      <sheetName val="PP_Letter_389N20"/>
      <sheetName val="140N_Part_Local_(SE)20"/>
      <sheetName val="Summary_Unique14"/>
      <sheetName val="114W2次設変部品確認（組立）_(3)12"/>
      <sheetName val="CODE(顧客)_(2)7"/>
      <sheetName val="Master_List7"/>
      <sheetName val="Full_option7"/>
      <sheetName val="DATA_ACE_14"/>
      <sheetName val="Data_url4"/>
      <sheetName val="Data_uis4"/>
      <sheetName val="メイン画面___Op4"/>
      <sheetName val="TMS_Data4"/>
      <sheetName val="Part_List_For_Incomplete_LOT36"/>
      <sheetName val="Report_SAP36"/>
      <sheetName val="3170_(貼付け用)35"/>
      <sheetName val="Type_I35"/>
      <sheetName val="DATA_35"/>
      <sheetName val="MK(W_L,D)ｺｽﾄ35"/>
      <sheetName val="_bulk_NEW_REVISI62"/>
      <sheetName val="担当(04_2～)35"/>
      <sheetName val="Record_Data_Skill33"/>
      <sheetName val="YAMAYUMI_OKTOBER_201427"/>
      <sheetName val="_bulk_NEW_REVISI63"/>
      <sheetName val="Part_No_23"/>
      <sheetName val="ACUAN_JULY24"/>
      <sheetName val="PATAN_6A_122"/>
      <sheetName val="00_4-923"/>
      <sheetName val="Data_DISA-215"/>
      <sheetName val="NON_PROD_TARGET21"/>
      <sheetName val="Supp_List21"/>
      <sheetName val="まとめ_(2)21"/>
      <sheetName val="BY_CATEGORY21"/>
      <sheetName val="SA_Volume21"/>
      <sheetName val="SumCompareCurr_21"/>
      <sheetName val="khung_ten_TD21"/>
      <sheetName val="Interior_Trim21"/>
      <sheetName val="Lookup_Table21"/>
      <sheetName val="PP_Letter_389N21"/>
      <sheetName val="140N_Part_Local_(SE)21"/>
      <sheetName val="Summary_Unique15"/>
      <sheetName val="114W2次設変部品確認（組立）_(3)13"/>
      <sheetName val="CODE(顧客)_(2)8"/>
      <sheetName val="Master_List8"/>
      <sheetName val="Full_option8"/>
      <sheetName val="DATA_ACE_15"/>
      <sheetName val="Data_url5"/>
      <sheetName val="Data_uis5"/>
      <sheetName val="メイン画面___Op5"/>
      <sheetName val="TMS_Data5"/>
      <sheetName val="Part_List_For_Incomplete_LOT41"/>
      <sheetName val="Report_SAP41"/>
      <sheetName val="3170_(貼付け用)40"/>
      <sheetName val="Type_I40"/>
      <sheetName val="DATA_40"/>
      <sheetName val="MK(W_L,D)ｺｽﾄ40"/>
      <sheetName val="_bulk_NEW_REVISI72"/>
      <sheetName val="担当(04_2～)40"/>
      <sheetName val="Record_Data_Skill38"/>
      <sheetName val="YAMAYUMI_OKTOBER_201432"/>
      <sheetName val="_bulk_NEW_REVISI73"/>
      <sheetName val="ACUAN_JULY29"/>
      <sheetName val="Part_No_28"/>
      <sheetName val="00_4-928"/>
      <sheetName val="PATAN_6A_127"/>
      <sheetName val="NON_PROD_TARGET26"/>
      <sheetName val="Supp_List26"/>
      <sheetName val="まとめ_(2)26"/>
      <sheetName val="BY_CATEGORY26"/>
      <sheetName val="SA_Volume26"/>
      <sheetName val="SumCompareCurr_26"/>
      <sheetName val="khung_ten_TD26"/>
      <sheetName val="Interior_Trim26"/>
      <sheetName val="Lookup_Table26"/>
      <sheetName val="PP_Letter_389N26"/>
      <sheetName val="140N_Part_Local_(SE)26"/>
      <sheetName val="Summary_Unique20"/>
      <sheetName val="Data_DISA-220"/>
      <sheetName val="114W2次設変部品確認（組立）_(3)18"/>
      <sheetName val="CODE(顧客)_(2)13"/>
      <sheetName val="Master_List13"/>
      <sheetName val="Full_option13"/>
      <sheetName val="Data_url10"/>
      <sheetName val="Data_uis10"/>
      <sheetName val="メイン画面___Op10"/>
      <sheetName val="TMS_Data10"/>
      <sheetName val="Y_&amp;_W_SERIES4"/>
      <sheetName val="DATA_ACE_110"/>
      <sheetName val="Part_List_For_Incomplete_LOT40"/>
      <sheetName val="Report_SAP40"/>
      <sheetName val="3170_(貼付け用)39"/>
      <sheetName val="Type_I39"/>
      <sheetName val="DATA_39"/>
      <sheetName val="MK(W_L,D)ｺｽﾄ39"/>
      <sheetName val="_bulk_NEW_REVISI70"/>
      <sheetName val="担当(04_2～)39"/>
      <sheetName val="Record_Data_Skill37"/>
      <sheetName val="YAMAYUMI_OKTOBER_201431"/>
      <sheetName val="_bulk_NEW_REVISI71"/>
      <sheetName val="ACUAN_JULY28"/>
      <sheetName val="Part_No_27"/>
      <sheetName val="00_4-927"/>
      <sheetName val="PATAN_6A_126"/>
      <sheetName val="NON_PROD_TARGET25"/>
      <sheetName val="Supp_List25"/>
      <sheetName val="まとめ_(2)25"/>
      <sheetName val="BY_CATEGORY25"/>
      <sheetName val="SA_Volume25"/>
      <sheetName val="SumCompareCurr_25"/>
      <sheetName val="khung_ten_TD25"/>
      <sheetName val="Interior_Trim25"/>
      <sheetName val="Lookup_Table25"/>
      <sheetName val="PP_Letter_389N25"/>
      <sheetName val="140N_Part_Local_(SE)25"/>
      <sheetName val="Summary_Unique19"/>
      <sheetName val="Data_DISA-219"/>
      <sheetName val="114W2次設変部品確認（組立）_(3)17"/>
      <sheetName val="CODE(顧客)_(2)12"/>
      <sheetName val="Master_List12"/>
      <sheetName val="Full_option12"/>
      <sheetName val="Data_url9"/>
      <sheetName val="Data_uis9"/>
      <sheetName val="メイン画面___Op9"/>
      <sheetName val="TMS_Data9"/>
      <sheetName val="Y_&amp;_W_SERIES3"/>
      <sheetName val="DATA_ACE_19"/>
      <sheetName val="Part_List_For_Incomplete_LOT39"/>
      <sheetName val="Report_SAP39"/>
      <sheetName val="3170_(貼付け用)38"/>
      <sheetName val="Type_I38"/>
      <sheetName val="DATA_38"/>
      <sheetName val="MK(W_L,D)ｺｽﾄ38"/>
      <sheetName val="_bulk_NEW_REVISI68"/>
      <sheetName val="担当(04_2～)38"/>
      <sheetName val="Record_Data_Skill36"/>
      <sheetName val="YAMAYUMI_OKTOBER_201430"/>
      <sheetName val="_bulk_NEW_REVISI69"/>
      <sheetName val="Part_No_26"/>
      <sheetName val="ACUAN_JULY27"/>
      <sheetName val="PATAN_6A_125"/>
      <sheetName val="00_4-926"/>
      <sheetName val="Data_DISA-218"/>
      <sheetName val="NON_PROD_TARGET24"/>
      <sheetName val="Supp_List24"/>
      <sheetName val="まとめ_(2)24"/>
      <sheetName val="BY_CATEGORY24"/>
      <sheetName val="SA_Volume24"/>
      <sheetName val="SumCompareCurr_24"/>
      <sheetName val="khung_ten_TD24"/>
      <sheetName val="Interior_Trim24"/>
      <sheetName val="Lookup_Table24"/>
      <sheetName val="PP_Letter_389N24"/>
      <sheetName val="140N_Part_Local_(SE)24"/>
      <sheetName val="Summary_Unique18"/>
      <sheetName val="114W2次設変部品確認（組立）_(3)16"/>
      <sheetName val="CODE(顧客)_(2)11"/>
      <sheetName val="Master_List11"/>
      <sheetName val="Full_option11"/>
      <sheetName val="DATA_ACE_18"/>
      <sheetName val="Data_url8"/>
      <sheetName val="Data_uis8"/>
      <sheetName val="メイン画面___Op8"/>
      <sheetName val="TMS_Data8"/>
      <sheetName val="Y_&amp;_W_SERIES2"/>
      <sheetName val="Part_List_For_Incomplete_LOT38"/>
      <sheetName val="Report_SAP38"/>
      <sheetName val="3170_(貼付け用)37"/>
      <sheetName val="Type_I37"/>
      <sheetName val="DATA_37"/>
      <sheetName val="MK(W_L,D)ｺｽﾄ37"/>
      <sheetName val="_bulk_NEW_REVISI66"/>
      <sheetName val="担当(04_2～)37"/>
      <sheetName val="Record_Data_Skill35"/>
      <sheetName val="YAMAYUMI_OKTOBER_201429"/>
      <sheetName val="_bulk_NEW_REVISI67"/>
      <sheetName val="Part_No_25"/>
      <sheetName val="ACUAN_JULY26"/>
      <sheetName val="PATAN_6A_124"/>
      <sheetName val="00_4-925"/>
      <sheetName val="Data_DISA-217"/>
      <sheetName val="NON_PROD_TARGET23"/>
      <sheetName val="Supp_List23"/>
      <sheetName val="まとめ_(2)23"/>
      <sheetName val="BY_CATEGORY23"/>
      <sheetName val="SA_Volume23"/>
      <sheetName val="SumCompareCurr_23"/>
      <sheetName val="khung_ten_TD23"/>
      <sheetName val="Interior_Trim23"/>
      <sheetName val="Lookup_Table23"/>
      <sheetName val="PP_Letter_389N23"/>
      <sheetName val="140N_Part_Local_(SE)23"/>
      <sheetName val="Summary_Unique17"/>
      <sheetName val="114W2次設変部品確認（組立）_(3)15"/>
      <sheetName val="CODE(顧客)_(2)10"/>
      <sheetName val="Master_List10"/>
      <sheetName val="Full_option10"/>
      <sheetName val="DATA_ACE_17"/>
      <sheetName val="Data_url7"/>
      <sheetName val="Data_uis7"/>
      <sheetName val="メイン画面___Op7"/>
      <sheetName val="TMS_Data7"/>
      <sheetName val="Part_List_For_Incomplete_LOT43"/>
      <sheetName val="Report_SAP43"/>
      <sheetName val="3170_(貼付け用)42"/>
      <sheetName val="Type_I42"/>
      <sheetName val="DATA_42"/>
      <sheetName val="MK(W_L,D)ｺｽﾄ42"/>
      <sheetName val="_bulk_NEW_REVISI76"/>
      <sheetName val="担当(04_2～)42"/>
      <sheetName val="Record_Data_Skill40"/>
      <sheetName val="YAMAYUMI_OKTOBER_201434"/>
      <sheetName val="_bulk_NEW_REVISI77"/>
      <sheetName val="ACUAN_JULY31"/>
      <sheetName val="Part_No_30"/>
      <sheetName val="00_4-930"/>
      <sheetName val="PATAN_6A_129"/>
      <sheetName val="NON_PROD_TARGET28"/>
      <sheetName val="Supp_List28"/>
      <sheetName val="まとめ_(2)28"/>
      <sheetName val="BY_CATEGORY28"/>
      <sheetName val="SA_Volume28"/>
      <sheetName val="SumCompareCurr_28"/>
      <sheetName val="khung_ten_TD28"/>
      <sheetName val="Interior_Trim28"/>
      <sheetName val="Lookup_Table28"/>
      <sheetName val="PP_Letter_389N28"/>
      <sheetName val="140N_Part_Local_(SE)28"/>
      <sheetName val="Summary_Unique22"/>
      <sheetName val="Data_DISA-222"/>
      <sheetName val="114W2次設変部品確認（組立）_(3)20"/>
      <sheetName val="CODE(顧客)_(2)15"/>
      <sheetName val="Master_List15"/>
      <sheetName val="Full_option15"/>
      <sheetName val="Data_url12"/>
      <sheetName val="Data_uis12"/>
      <sheetName val="メイン画面___Op12"/>
      <sheetName val="TMS_Data12"/>
      <sheetName val="Y_&amp;_W_SERIES6"/>
      <sheetName val="DATA_ACE_112"/>
      <sheetName val="Part_List_For_Incomplete_LOT42"/>
      <sheetName val="Report_SAP42"/>
      <sheetName val="3170_(貼付け用)41"/>
      <sheetName val="Type_I41"/>
      <sheetName val="DATA_41"/>
      <sheetName val="MK(W_L,D)ｺｽﾄ41"/>
      <sheetName val="_bulk_NEW_REVISI74"/>
      <sheetName val="担当(04_2～)41"/>
      <sheetName val="Record_Data_Skill39"/>
      <sheetName val="YAMAYUMI_OKTOBER_201433"/>
      <sheetName val="_bulk_NEW_REVISI75"/>
      <sheetName val="ACUAN_JULY30"/>
      <sheetName val="Part_No_29"/>
      <sheetName val="00_4-929"/>
      <sheetName val="PATAN_6A_128"/>
      <sheetName val="NON_PROD_TARGET27"/>
      <sheetName val="Supp_List27"/>
      <sheetName val="まとめ_(2)27"/>
      <sheetName val="BY_CATEGORY27"/>
      <sheetName val="SA_Volume27"/>
      <sheetName val="SumCompareCurr_27"/>
      <sheetName val="khung_ten_TD27"/>
      <sheetName val="Interior_Trim27"/>
      <sheetName val="Lookup_Table27"/>
      <sheetName val="PP_Letter_389N27"/>
      <sheetName val="140N_Part_Local_(SE)27"/>
      <sheetName val="Summary_Unique21"/>
      <sheetName val="Data_DISA-221"/>
      <sheetName val="114W2次設変部品確認（組立）_(3)19"/>
      <sheetName val="CODE(顧客)_(2)14"/>
      <sheetName val="Master_List14"/>
      <sheetName val="Full_option14"/>
      <sheetName val="Data_url11"/>
      <sheetName val="Data_uis11"/>
      <sheetName val="メイン画面___Op11"/>
      <sheetName val="TMS_Data11"/>
      <sheetName val="Y_&amp;_W_SERIES5"/>
      <sheetName val="DATA_ACE_111"/>
      <sheetName val="Part_List_For_Incomplete_LOT45"/>
      <sheetName val="Report_SAP45"/>
      <sheetName val="3170_(貼付け用)44"/>
      <sheetName val="Type_I44"/>
      <sheetName val="DATA_44"/>
      <sheetName val="MK(W_L,D)ｺｽﾄ44"/>
      <sheetName val="_bulk_NEW_REVISI80"/>
      <sheetName val="担当(04_2～)44"/>
      <sheetName val="Record_Data_Skill42"/>
      <sheetName val="YAMAYUMI_OKTOBER_201436"/>
      <sheetName val="_bulk_NEW_REVISI81"/>
      <sheetName val="ACUAN_JULY33"/>
      <sheetName val="Part_No_32"/>
      <sheetName val="00_4-932"/>
      <sheetName val="PATAN_6A_131"/>
      <sheetName val="NON_PROD_TARGET30"/>
      <sheetName val="Supp_List30"/>
      <sheetName val="まとめ_(2)30"/>
      <sheetName val="BY_CATEGORY30"/>
      <sheetName val="SA_Volume30"/>
      <sheetName val="SumCompareCurr_30"/>
      <sheetName val="khung_ten_TD30"/>
      <sheetName val="Interior_Trim30"/>
      <sheetName val="Lookup_Table30"/>
      <sheetName val="PP_Letter_389N30"/>
      <sheetName val="140N_Part_Local_(SE)30"/>
      <sheetName val="Summary_Unique24"/>
      <sheetName val="Data_DISA-224"/>
      <sheetName val="114W2次設変部品確認（組立）_(3)22"/>
      <sheetName val="CODE(顧客)_(2)17"/>
      <sheetName val="Master_List17"/>
      <sheetName val="Full_option17"/>
      <sheetName val="Data_url14"/>
      <sheetName val="Data_uis14"/>
      <sheetName val="メイン画面___Op14"/>
      <sheetName val="TMS_Data14"/>
      <sheetName val="Y_&amp;_W_SERIES8"/>
      <sheetName val="DATA_ACE_114"/>
      <sheetName val="Part_List_For_Incomplete_LOT44"/>
      <sheetName val="Report_SAP44"/>
      <sheetName val="3170_(貼付け用)43"/>
      <sheetName val="Type_I43"/>
      <sheetName val="DATA_43"/>
      <sheetName val="MK(W_L,D)ｺｽﾄ43"/>
      <sheetName val="_bulk_NEW_REVISI78"/>
      <sheetName val="担当(04_2～)43"/>
      <sheetName val="Record_Data_Skill41"/>
      <sheetName val="YAMAYUMI_OKTOBER_201435"/>
      <sheetName val="_bulk_NEW_REVISI79"/>
      <sheetName val="ACUAN_JULY32"/>
      <sheetName val="Part_No_31"/>
      <sheetName val="00_4-931"/>
      <sheetName val="PATAN_6A_130"/>
      <sheetName val="NON_PROD_TARGET29"/>
      <sheetName val="Supp_List29"/>
      <sheetName val="まとめ_(2)29"/>
      <sheetName val="BY_CATEGORY29"/>
      <sheetName val="SA_Volume29"/>
      <sheetName val="SumCompareCurr_29"/>
      <sheetName val="khung_ten_TD29"/>
      <sheetName val="Interior_Trim29"/>
      <sheetName val="Lookup_Table29"/>
      <sheetName val="PP_Letter_389N29"/>
      <sheetName val="140N_Part_Local_(SE)29"/>
      <sheetName val="Summary_Unique23"/>
      <sheetName val="Data_DISA-223"/>
      <sheetName val="114W2次設変部品確認（組立）_(3)21"/>
      <sheetName val="CODE(顧客)_(2)16"/>
      <sheetName val="Master_List16"/>
      <sheetName val="Full_option16"/>
      <sheetName val="Data_url13"/>
      <sheetName val="Data_uis13"/>
      <sheetName val="メイン画面___Op13"/>
      <sheetName val="TMS_Data13"/>
      <sheetName val="Y_&amp;_W_SERIES7"/>
      <sheetName val="DATA_ACE_113"/>
      <sheetName val="Part_List_For_Incomplete_LOT47"/>
      <sheetName val="Report_SAP47"/>
      <sheetName val="3170_(貼付け用)46"/>
      <sheetName val="Type_I46"/>
      <sheetName val="DATA_46"/>
      <sheetName val="MK(W_L,D)ｺｽﾄ46"/>
      <sheetName val="_bulk_NEW_REVISI84"/>
      <sheetName val="担当(04_2～)46"/>
      <sheetName val="Record_Data_Skill44"/>
      <sheetName val="YAMAYUMI_OKTOBER_201438"/>
      <sheetName val="_bulk_NEW_REVISI85"/>
      <sheetName val="ACUAN_JULY35"/>
      <sheetName val="Part_No_34"/>
      <sheetName val="00_4-934"/>
      <sheetName val="PATAN_6A_133"/>
      <sheetName val="NON_PROD_TARGET32"/>
      <sheetName val="Supp_List32"/>
      <sheetName val="まとめ_(2)32"/>
      <sheetName val="BY_CATEGORY32"/>
      <sheetName val="SA_Volume32"/>
      <sheetName val="SumCompareCurr_32"/>
      <sheetName val="khung_ten_TD32"/>
      <sheetName val="Interior_Trim32"/>
      <sheetName val="Lookup_Table32"/>
      <sheetName val="PP_Letter_389N32"/>
      <sheetName val="140N_Part_Local_(SE)32"/>
      <sheetName val="Summary_Unique26"/>
      <sheetName val="Data_DISA-226"/>
      <sheetName val="114W2次設変部品確認（組立）_(3)24"/>
      <sheetName val="CODE(顧客)_(2)19"/>
      <sheetName val="Master_List19"/>
      <sheetName val="Full_option19"/>
      <sheetName val="Data_url16"/>
      <sheetName val="Data_uis16"/>
      <sheetName val="メイン画面___Op16"/>
      <sheetName val="TMS_Data16"/>
      <sheetName val="Y_&amp;_W_SERIES10"/>
      <sheetName val="DATA_ACE_116"/>
      <sheetName val="Part_List_For_Incomplete_LOT46"/>
      <sheetName val="Report_SAP46"/>
      <sheetName val="3170_(貼付け用)45"/>
      <sheetName val="Type_I45"/>
      <sheetName val="DATA_45"/>
      <sheetName val="MK(W_L,D)ｺｽﾄ45"/>
      <sheetName val="_bulk_NEW_REVISI82"/>
      <sheetName val="担当(04_2～)45"/>
      <sheetName val="Record_Data_Skill43"/>
      <sheetName val="YAMAYUMI_OKTOBER_201437"/>
      <sheetName val="_bulk_NEW_REVISI83"/>
      <sheetName val="ACUAN_JULY34"/>
      <sheetName val="Part_No_33"/>
      <sheetName val="00_4-933"/>
      <sheetName val="PATAN_6A_132"/>
      <sheetName val="NON_PROD_TARGET31"/>
      <sheetName val="Supp_List31"/>
      <sheetName val="まとめ_(2)31"/>
      <sheetName val="BY_CATEGORY31"/>
      <sheetName val="SA_Volume31"/>
      <sheetName val="SumCompareCurr_31"/>
      <sheetName val="khung_ten_TD31"/>
      <sheetName val="Interior_Trim31"/>
      <sheetName val="Lookup_Table31"/>
      <sheetName val="PP_Letter_389N31"/>
      <sheetName val="140N_Part_Local_(SE)31"/>
      <sheetName val="Summary_Unique25"/>
      <sheetName val="Data_DISA-225"/>
      <sheetName val="114W2次設変部品確認（組立）_(3)23"/>
      <sheetName val="CODE(顧客)_(2)18"/>
      <sheetName val="Master_List18"/>
      <sheetName val="Full_option18"/>
      <sheetName val="Data_url15"/>
      <sheetName val="Data_uis15"/>
      <sheetName val="メイン画面___Op15"/>
      <sheetName val="TMS_Data15"/>
      <sheetName val="Y_&amp;_W_SERIES9"/>
      <sheetName val="DATA_ACE_115"/>
      <sheetName val="Part_List_For_Incomplete_LOT48"/>
      <sheetName val="Report_SAP48"/>
      <sheetName val="3170_(貼付け用)47"/>
      <sheetName val="Type_I47"/>
      <sheetName val="DATA_47"/>
      <sheetName val="MK(W_L,D)ｺｽﾄ47"/>
      <sheetName val="_bulk_NEW_REVISI86"/>
      <sheetName val="担当(04_2～)47"/>
      <sheetName val="Record_Data_Skill45"/>
      <sheetName val="YAMAYUMI_OKTOBER_201439"/>
      <sheetName val="_bulk_NEW_REVISI87"/>
      <sheetName val="ACUAN_JULY36"/>
      <sheetName val="Part_No_35"/>
      <sheetName val="00_4-935"/>
      <sheetName val="PATAN_6A_134"/>
      <sheetName val="NON_PROD_TARGET33"/>
      <sheetName val="Supp_List33"/>
      <sheetName val="まとめ_(2)33"/>
      <sheetName val="BY_CATEGORY33"/>
      <sheetName val="SA_Volume33"/>
      <sheetName val="SumCompareCurr_33"/>
      <sheetName val="khung_ten_TD33"/>
      <sheetName val="Interior_Trim33"/>
      <sheetName val="Lookup_Table33"/>
      <sheetName val="PP_Letter_389N33"/>
      <sheetName val="140N_Part_Local_(SE)33"/>
      <sheetName val="Summary_Unique27"/>
      <sheetName val="Data_DISA-227"/>
      <sheetName val="114W2次設変部品確認（組立）_(3)25"/>
      <sheetName val="CODE(顧客)_(2)20"/>
      <sheetName val="Master_List20"/>
      <sheetName val="Full_option20"/>
      <sheetName val="Data_url17"/>
      <sheetName val="Data_uis17"/>
      <sheetName val="メイン画面___Op17"/>
      <sheetName val="TMS_Data17"/>
      <sheetName val="Y_&amp;_W_SERIES11"/>
      <sheetName val="DATA_ACE_117"/>
      <sheetName val="Part_List_For_Incomplete_LOT49"/>
      <sheetName val="Report_SAP49"/>
      <sheetName val="3170_(貼付け用)48"/>
      <sheetName val="Type_I48"/>
      <sheetName val="DATA_48"/>
      <sheetName val="MK(W_L,D)ｺｽﾄ48"/>
      <sheetName val="_bulk_NEW_REVISI88"/>
      <sheetName val="担当(04_2～)48"/>
      <sheetName val="Record_Data_Skill46"/>
      <sheetName val="YAMAYUMI_OKTOBER_201440"/>
      <sheetName val="_bulk_NEW_REVISI89"/>
      <sheetName val="ACUAN_JULY37"/>
      <sheetName val="Part_No_36"/>
      <sheetName val="00_4-936"/>
      <sheetName val="PATAN_6A_135"/>
      <sheetName val="NON_PROD_TARGET34"/>
      <sheetName val="Supp_List34"/>
      <sheetName val="まとめ_(2)34"/>
      <sheetName val="BY_CATEGORY34"/>
      <sheetName val="SA_Volume34"/>
      <sheetName val="SumCompareCurr_34"/>
      <sheetName val="khung_ten_TD34"/>
      <sheetName val="Interior_Trim34"/>
      <sheetName val="Lookup_Table34"/>
      <sheetName val="PP_Letter_389N34"/>
      <sheetName val="140N_Part_Local_(SE)34"/>
      <sheetName val="Summary_Unique28"/>
      <sheetName val="Data_DISA-228"/>
      <sheetName val="114W2次設変部品確認（組立）_(3)26"/>
      <sheetName val="CODE(顧客)_(2)21"/>
      <sheetName val="Master_List21"/>
      <sheetName val="Full_option21"/>
      <sheetName val="Data_url18"/>
      <sheetName val="Data_uis18"/>
      <sheetName val="メイン画面___Op18"/>
      <sheetName val="TMS_Data18"/>
      <sheetName val="Y_&amp;_W_SERIES12"/>
      <sheetName val="DATA_ACE_118"/>
      <sheetName val="Part_List_For_Incomplete_LOT53"/>
      <sheetName val="Report_SAP53"/>
      <sheetName val="3170_(貼付け用)52"/>
      <sheetName val="Type_I52"/>
      <sheetName val="DATA_52"/>
      <sheetName val="MK(W_L,D)ｺｽﾄ52"/>
      <sheetName val="_bulk_NEW_REVISI96"/>
      <sheetName val="担当(04_2～)52"/>
      <sheetName val="Record_Data_Skill50"/>
      <sheetName val="YAMAYUMI_OKTOBER_201444"/>
      <sheetName val="_bulk_NEW_REVISI97"/>
      <sheetName val="Part_No_40"/>
      <sheetName val="ACUAN_JULY41"/>
      <sheetName val="PATAN_6A_139"/>
      <sheetName val="00_4-940"/>
      <sheetName val="Data_DISA-232"/>
      <sheetName val="NON_PROD_TARGET38"/>
      <sheetName val="Supp_List38"/>
      <sheetName val="まとめ_(2)38"/>
      <sheetName val="BY_CATEGORY38"/>
      <sheetName val="SA_Volume38"/>
      <sheetName val="SumCompareCurr_38"/>
      <sheetName val="khung_ten_TD38"/>
      <sheetName val="Interior_Trim38"/>
      <sheetName val="Lookup_Table38"/>
      <sheetName val="PP_Letter_389N38"/>
      <sheetName val="140N_Part_Local_(SE)38"/>
      <sheetName val="Summary_Unique32"/>
      <sheetName val="114W2次設変部品確認（組立）_(3)30"/>
      <sheetName val="CODE(顧客)_(2)25"/>
      <sheetName val="Master_List25"/>
      <sheetName val="Full_option25"/>
      <sheetName val="DATA_ACE_122"/>
      <sheetName val="Data_url22"/>
      <sheetName val="Data_uis22"/>
      <sheetName val="メイン画面___Op22"/>
      <sheetName val="TMS_Data22"/>
      <sheetName val="Y_&amp;_W_SERIES16"/>
      <sheetName val="Part_List_For_Incomplete_LOT52"/>
      <sheetName val="Report_SAP52"/>
      <sheetName val="3170_(貼付け用)51"/>
      <sheetName val="Type_I51"/>
      <sheetName val="DATA_51"/>
      <sheetName val="MK(W_L,D)ｺｽﾄ51"/>
      <sheetName val="_bulk_NEW_REVISI94"/>
      <sheetName val="担当(04_2～)51"/>
      <sheetName val="Record_Data_Skill49"/>
      <sheetName val="YAMAYUMI_OKTOBER_201443"/>
      <sheetName val="_bulk_NEW_REVISI95"/>
      <sheetName val="Part_No_39"/>
      <sheetName val="ACUAN_JULY40"/>
      <sheetName val="PATAN_6A_138"/>
      <sheetName val="00_4-939"/>
      <sheetName val="Data_DISA-231"/>
      <sheetName val="NON_PROD_TARGET37"/>
      <sheetName val="Supp_List37"/>
      <sheetName val="まとめ_(2)37"/>
      <sheetName val="BY_CATEGORY37"/>
      <sheetName val="SA_Volume37"/>
      <sheetName val="SumCompareCurr_37"/>
      <sheetName val="khung_ten_TD37"/>
      <sheetName val="Interior_Trim37"/>
      <sheetName val="Lookup_Table37"/>
      <sheetName val="PP_Letter_389N37"/>
      <sheetName val="140N_Part_Local_(SE)37"/>
      <sheetName val="Summary_Unique31"/>
      <sheetName val="114W2次設変部品確認（組立）_(3)29"/>
      <sheetName val="CODE(顧客)_(2)24"/>
      <sheetName val="Master_List24"/>
      <sheetName val="Full_option24"/>
      <sheetName val="DATA_ACE_121"/>
      <sheetName val="Data_url21"/>
      <sheetName val="Data_uis21"/>
      <sheetName val="メイン画面___Op21"/>
      <sheetName val="TMS_Data21"/>
      <sheetName val="Y_&amp;_W_SERIES15"/>
      <sheetName val="Part_List_For_Incomplete_LOT51"/>
      <sheetName val="Report_SAP51"/>
      <sheetName val="3170_(貼付け用)50"/>
      <sheetName val="Type_I50"/>
      <sheetName val="DATA_50"/>
      <sheetName val="MK(W_L,D)ｺｽﾄ50"/>
      <sheetName val="_bulk_NEW_REVISI92"/>
      <sheetName val="担当(04_2～)50"/>
      <sheetName val="Record_Data_Skill48"/>
      <sheetName val="YAMAYUMI_OKTOBER_201442"/>
      <sheetName val="_bulk_NEW_REVISI93"/>
      <sheetName val="Part_No_38"/>
      <sheetName val="ACUAN_JULY39"/>
      <sheetName val="PATAN_6A_137"/>
      <sheetName val="00_4-938"/>
      <sheetName val="Data_DISA-230"/>
      <sheetName val="NON_PROD_TARGET36"/>
      <sheetName val="Supp_List36"/>
      <sheetName val="まとめ_(2)36"/>
      <sheetName val="BY_CATEGORY36"/>
      <sheetName val="SA_Volume36"/>
      <sheetName val="SumCompareCurr_36"/>
      <sheetName val="khung_ten_TD36"/>
      <sheetName val="Interior_Trim36"/>
      <sheetName val="Lookup_Table36"/>
      <sheetName val="PP_Letter_389N36"/>
      <sheetName val="140N_Part_Local_(SE)36"/>
      <sheetName val="Summary_Unique30"/>
      <sheetName val="114W2次設変部品確認（組立）_(3)28"/>
      <sheetName val="CODE(顧客)_(2)23"/>
      <sheetName val="Master_List23"/>
      <sheetName val="Full_option23"/>
      <sheetName val="DATA_ACE_120"/>
      <sheetName val="Data_url20"/>
      <sheetName val="Data_uis20"/>
      <sheetName val="メイン画面___Op20"/>
      <sheetName val="TMS_Data20"/>
      <sheetName val="Y_&amp;_W_SERIES14"/>
      <sheetName val="Part_List_For_Incomplete_LOT50"/>
      <sheetName val="Report_SAP50"/>
      <sheetName val="3170_(貼付け用)49"/>
      <sheetName val="Type_I49"/>
      <sheetName val="DATA_49"/>
      <sheetName val="MK(W_L,D)ｺｽﾄ49"/>
      <sheetName val="_bulk_NEW_REVISI90"/>
      <sheetName val="担当(04_2～)49"/>
      <sheetName val="Record_Data_Skill47"/>
      <sheetName val="YAMAYUMI_OKTOBER_201441"/>
      <sheetName val="_bulk_NEW_REVISI91"/>
      <sheetName val="Part_No_37"/>
      <sheetName val="ACUAN_JULY38"/>
      <sheetName val="PATAN_6A_136"/>
      <sheetName val="00_4-937"/>
      <sheetName val="Data_DISA-229"/>
      <sheetName val="NON_PROD_TARGET35"/>
      <sheetName val="Supp_List35"/>
      <sheetName val="まとめ_(2)35"/>
      <sheetName val="BY_CATEGORY35"/>
      <sheetName val="SA_Volume35"/>
      <sheetName val="SumCompareCurr_35"/>
      <sheetName val="khung_ten_TD35"/>
      <sheetName val="Interior_Trim35"/>
      <sheetName val="Lookup_Table35"/>
      <sheetName val="PP_Letter_389N35"/>
      <sheetName val="140N_Part_Local_(SE)35"/>
      <sheetName val="Summary_Unique29"/>
      <sheetName val="114W2次設変部品確認（組立）_(3)27"/>
      <sheetName val="CODE(顧客)_(2)22"/>
      <sheetName val="Master_List22"/>
      <sheetName val="Full_option22"/>
      <sheetName val="DATA_ACE_119"/>
      <sheetName val="Data_url19"/>
      <sheetName val="Data_uis19"/>
      <sheetName val="メイン画面___Op19"/>
      <sheetName val="TMS_Data19"/>
      <sheetName val="Y_&amp;_W_SERIES13"/>
      <sheetName val="Part_List_For_Incomplete_LOT54"/>
      <sheetName val="Report_SAP54"/>
      <sheetName val="3170_(貼付け用)53"/>
      <sheetName val="Type_I53"/>
      <sheetName val="DATA_53"/>
      <sheetName val="MK(W_L,D)ｺｽﾄ53"/>
      <sheetName val="_bulk_NEW_REVISI98"/>
      <sheetName val="担当(04_2～)53"/>
      <sheetName val="Record_Data_Skill51"/>
      <sheetName val="YAMAYUMI_OKTOBER_201445"/>
      <sheetName val="_bulk_NEW_REVISI99"/>
      <sheetName val="ACUAN_JULY42"/>
      <sheetName val="Part_No_41"/>
      <sheetName val="00_4-941"/>
      <sheetName val="PATAN_6A_140"/>
      <sheetName val="NON_PROD_TARGET39"/>
      <sheetName val="Supp_List39"/>
      <sheetName val="まとめ_(2)39"/>
      <sheetName val="BY_CATEGORY39"/>
      <sheetName val="SA_Volume39"/>
      <sheetName val="SumCompareCurr_39"/>
      <sheetName val="khung_ten_TD39"/>
      <sheetName val="Interior_Trim39"/>
      <sheetName val="Lookup_Table39"/>
      <sheetName val="PP_Letter_389N39"/>
      <sheetName val="140N_Part_Local_(SE)39"/>
      <sheetName val="Summary_Unique33"/>
      <sheetName val="Data_DISA-233"/>
      <sheetName val="114W2次設変部品確認（組立）_(3)31"/>
      <sheetName val="CODE(顧客)_(2)26"/>
      <sheetName val="Master_List26"/>
      <sheetName val="Full_option26"/>
      <sheetName val="Data_url23"/>
      <sheetName val="Data_uis23"/>
      <sheetName val="メイン画面___Op23"/>
      <sheetName val="TMS_Data23"/>
      <sheetName val="Y_&amp;_W_SERIES17"/>
      <sheetName val="DATA_ACE_123"/>
      <sheetName val="Part_List_For_Incomplete_LOT60"/>
      <sheetName val="Report_SAP60"/>
      <sheetName val="3170_(貼付け用)59"/>
      <sheetName val="Type_I59"/>
      <sheetName val="DATA_59"/>
      <sheetName val="MK(W_L,D)ｺｽﾄ59"/>
      <sheetName val="_bulk_NEW_REVISI110"/>
      <sheetName val="担当(04_2～)59"/>
      <sheetName val="Record_Data_Skill57"/>
      <sheetName val="YAMAYUMI_OKTOBER_201451"/>
      <sheetName val="_bulk_NEW_REVISI111"/>
      <sheetName val="Part_No_47"/>
      <sheetName val="ACUAN_JULY48"/>
      <sheetName val="PATAN_6A_146"/>
      <sheetName val="00_4-947"/>
      <sheetName val="Data_DISA-239"/>
      <sheetName val="NON_PROD_TARGET45"/>
      <sheetName val="Supp_List45"/>
      <sheetName val="まとめ_(2)45"/>
      <sheetName val="BY_CATEGORY45"/>
      <sheetName val="SA_Volume45"/>
      <sheetName val="SumCompareCurr_45"/>
      <sheetName val="khung_ten_TD45"/>
      <sheetName val="Interior_Trim45"/>
      <sheetName val="Lookup_Table45"/>
      <sheetName val="PP_Letter_389N45"/>
      <sheetName val="140N_Part_Local_(SE)45"/>
      <sheetName val="Summary_Unique39"/>
      <sheetName val="114W2次設変部品確認（組立）_(3)37"/>
      <sheetName val="CODE(顧客)_(2)32"/>
      <sheetName val="Master_List32"/>
      <sheetName val="Full_option32"/>
      <sheetName val="DATA_ACE_129"/>
      <sheetName val="Data_url29"/>
      <sheetName val="Data_uis29"/>
      <sheetName val="メイン画面___Op29"/>
      <sheetName val="TMS_Data29"/>
      <sheetName val="Y_&amp;_W_SERIES23"/>
      <sheetName val="Part_List_For_Incomplete_LOT55"/>
      <sheetName val="Report_SAP55"/>
      <sheetName val="3170_(貼付け用)54"/>
      <sheetName val="Type_I54"/>
      <sheetName val="DATA_54"/>
      <sheetName val="MK(W_L,D)ｺｽﾄ54"/>
      <sheetName val="_bulk_NEW_REVISI100"/>
      <sheetName val="担当(04_2～)54"/>
      <sheetName val="Record_Data_Skill52"/>
      <sheetName val="YAMAYUMI_OKTOBER_201446"/>
      <sheetName val="_bulk_NEW_REVISI101"/>
      <sheetName val="Part_No_42"/>
      <sheetName val="ACUAN_JULY43"/>
      <sheetName val="PATAN_6A_141"/>
      <sheetName val="00_4-942"/>
      <sheetName val="Data_DISA-234"/>
      <sheetName val="NON_PROD_TARGET40"/>
      <sheetName val="Supp_List40"/>
      <sheetName val="まとめ_(2)40"/>
      <sheetName val="BY_CATEGORY40"/>
      <sheetName val="SA_Volume40"/>
      <sheetName val="SumCompareCurr_40"/>
      <sheetName val="khung_ten_TD40"/>
      <sheetName val="Interior_Trim40"/>
      <sheetName val="Lookup_Table40"/>
      <sheetName val="PP_Letter_389N40"/>
      <sheetName val="140N_Part_Local_(SE)40"/>
      <sheetName val="Summary_Unique34"/>
      <sheetName val="114W2次設変部品確認（組立）_(3)32"/>
      <sheetName val="CODE(顧客)_(2)27"/>
      <sheetName val="Master_List27"/>
      <sheetName val="Full_option27"/>
      <sheetName val="DATA_ACE_124"/>
      <sheetName val="Data_url24"/>
      <sheetName val="Data_uis24"/>
      <sheetName val="メイン画面___Op24"/>
      <sheetName val="TMS_Data24"/>
      <sheetName val="Y_&amp;_W_SERIES18"/>
      <sheetName val="Part_List_For_Incomplete_LOT56"/>
      <sheetName val="Report_SAP56"/>
      <sheetName val="3170_(貼付け用)55"/>
      <sheetName val="Type_I55"/>
      <sheetName val="DATA_55"/>
      <sheetName val="MK(W_L,D)ｺｽﾄ55"/>
      <sheetName val="_bulk_NEW_REVISI102"/>
      <sheetName val="担当(04_2～)55"/>
      <sheetName val="Record_Data_Skill53"/>
      <sheetName val="YAMAYUMI_OKTOBER_201447"/>
      <sheetName val="_bulk_NEW_REVISI103"/>
      <sheetName val="Part_No_43"/>
      <sheetName val="ACUAN_JULY44"/>
      <sheetName val="PATAN_6A_142"/>
      <sheetName val="00_4-943"/>
      <sheetName val="Data_DISA-235"/>
      <sheetName val="NON_PROD_TARGET41"/>
      <sheetName val="Supp_List41"/>
      <sheetName val="まとめ_(2)41"/>
      <sheetName val="BY_CATEGORY41"/>
      <sheetName val="SA_Volume41"/>
      <sheetName val="SumCompareCurr_41"/>
      <sheetName val="khung_ten_TD41"/>
      <sheetName val="Interior_Trim41"/>
      <sheetName val="Lookup_Table41"/>
      <sheetName val="PP_Letter_389N41"/>
      <sheetName val="140N_Part_Local_(SE)41"/>
      <sheetName val="Summary_Unique35"/>
      <sheetName val="114W2次設変部品確認（組立）_(3)33"/>
      <sheetName val="CODE(顧客)_(2)28"/>
      <sheetName val="Master_List28"/>
      <sheetName val="Full_option28"/>
      <sheetName val="DATA_ACE_125"/>
      <sheetName val="Data_url25"/>
      <sheetName val="Data_uis25"/>
      <sheetName val="メイン画面___Op25"/>
      <sheetName val="TMS_Data25"/>
      <sheetName val="Y_&amp;_W_SERIES19"/>
      <sheetName val="Part_List_For_Incomplete_LOT57"/>
      <sheetName val="Report_SAP57"/>
      <sheetName val="3170_(貼付け用)56"/>
      <sheetName val="Type_I56"/>
      <sheetName val="DATA_56"/>
      <sheetName val="MK(W_L,D)ｺｽﾄ56"/>
      <sheetName val="_bulk_NEW_REVISI104"/>
      <sheetName val="担当(04_2～)56"/>
      <sheetName val="Record_Data_Skill54"/>
      <sheetName val="YAMAYUMI_OKTOBER_201448"/>
      <sheetName val="_bulk_NEW_REVISI105"/>
      <sheetName val="Part_No_44"/>
      <sheetName val="ACUAN_JULY45"/>
      <sheetName val="PATAN_6A_143"/>
      <sheetName val="00_4-944"/>
      <sheetName val="Data_DISA-236"/>
      <sheetName val="NON_PROD_TARGET42"/>
      <sheetName val="Supp_List42"/>
      <sheetName val="まとめ_(2)42"/>
      <sheetName val="BY_CATEGORY42"/>
      <sheetName val="SA_Volume42"/>
      <sheetName val="SumCompareCurr_42"/>
      <sheetName val="khung_ten_TD42"/>
      <sheetName val="Interior_Trim42"/>
      <sheetName val="Lookup_Table42"/>
      <sheetName val="PP_Letter_389N42"/>
      <sheetName val="140N_Part_Local_(SE)42"/>
      <sheetName val="Summary_Unique36"/>
      <sheetName val="114W2次設変部品確認（組立）_(3)34"/>
      <sheetName val="CODE(顧客)_(2)29"/>
      <sheetName val="Master_List29"/>
      <sheetName val="Full_option29"/>
      <sheetName val="DATA_ACE_126"/>
      <sheetName val="Data_url26"/>
      <sheetName val="Data_uis26"/>
      <sheetName val="メイン画面___Op26"/>
      <sheetName val="TMS_Data26"/>
      <sheetName val="Y_&amp;_W_SERIES20"/>
      <sheetName val="Part_List_For_Incomplete_LOT58"/>
      <sheetName val="Report_SAP58"/>
      <sheetName val="3170_(貼付け用)57"/>
      <sheetName val="Type_I57"/>
      <sheetName val="DATA_57"/>
      <sheetName val="MK(W_L,D)ｺｽﾄ57"/>
      <sheetName val="_bulk_NEW_REVISI106"/>
      <sheetName val="担当(04_2～)57"/>
      <sheetName val="Record_Data_Skill55"/>
      <sheetName val="YAMAYUMI_OKTOBER_201449"/>
      <sheetName val="_bulk_NEW_REVISI107"/>
      <sheetName val="Part_No_45"/>
      <sheetName val="ACUAN_JULY46"/>
      <sheetName val="PATAN_6A_144"/>
      <sheetName val="00_4-945"/>
      <sheetName val="Data_DISA-237"/>
      <sheetName val="NON_PROD_TARGET43"/>
      <sheetName val="Supp_List43"/>
      <sheetName val="まとめ_(2)43"/>
      <sheetName val="BY_CATEGORY43"/>
      <sheetName val="SA_Volume43"/>
      <sheetName val="SumCompareCurr_43"/>
      <sheetName val="khung_ten_TD43"/>
      <sheetName val="Interior_Trim43"/>
      <sheetName val="Lookup_Table43"/>
      <sheetName val="PP_Letter_389N43"/>
      <sheetName val="140N_Part_Local_(SE)43"/>
      <sheetName val="Summary_Unique37"/>
      <sheetName val="114W2次設変部品確認（組立）_(3)35"/>
      <sheetName val="CODE(顧客)_(2)30"/>
      <sheetName val="Master_List30"/>
      <sheetName val="Full_option30"/>
      <sheetName val="Data_url27"/>
      <sheetName val="Data_uis27"/>
      <sheetName val="メイン画面___Op27"/>
      <sheetName val="TMS_Data27"/>
      <sheetName val="Y_&amp;_W_SERIES21"/>
      <sheetName val="DATA_ACE_127"/>
      <sheetName val="Part_List_For_Incomplete_LOT59"/>
      <sheetName val="Report_SAP59"/>
      <sheetName val="3170_(貼付け用)58"/>
      <sheetName val="Type_I58"/>
      <sheetName val="DATA_58"/>
      <sheetName val="MK(W_L,D)ｺｽﾄ58"/>
      <sheetName val="_bulk_NEW_REVISI108"/>
      <sheetName val="担当(04_2～)58"/>
      <sheetName val="Record_Data_Skill56"/>
      <sheetName val="YAMAYUMI_OKTOBER_201450"/>
      <sheetName val="_bulk_NEW_REVISI109"/>
      <sheetName val="Part_No_46"/>
      <sheetName val="ACUAN_JULY47"/>
      <sheetName val="PATAN_6A_145"/>
      <sheetName val="00_4-946"/>
      <sheetName val="Data_DISA-238"/>
      <sheetName val="NON_PROD_TARGET44"/>
      <sheetName val="Supp_List44"/>
      <sheetName val="まとめ_(2)44"/>
      <sheetName val="BY_CATEGORY44"/>
      <sheetName val="SA_Volume44"/>
      <sheetName val="SumCompareCurr_44"/>
      <sheetName val="khung_ten_TD44"/>
      <sheetName val="Interior_Trim44"/>
      <sheetName val="Lookup_Table44"/>
      <sheetName val="PP_Letter_389N44"/>
      <sheetName val="140N_Part_Local_(SE)44"/>
      <sheetName val="Summary_Unique38"/>
      <sheetName val="114W2次設変部品確認（組立）_(3)36"/>
      <sheetName val="CODE(顧客)_(2)31"/>
      <sheetName val="Master_List31"/>
      <sheetName val="Full_option31"/>
      <sheetName val="DATA_ACE_128"/>
      <sheetName val="Data_url28"/>
      <sheetName val="Data_uis28"/>
      <sheetName val="メイン画面___Op28"/>
      <sheetName val="TMS_Data28"/>
      <sheetName val="Y_&amp;_W_SERIES22"/>
      <sheetName val="Part_List_For_Incomplete_LOT61"/>
      <sheetName val="Report_SAP61"/>
      <sheetName val="3170_(貼付け用)60"/>
      <sheetName val="Type_I60"/>
      <sheetName val="DATA_60"/>
      <sheetName val="MK(W_L,D)ｺｽﾄ60"/>
      <sheetName val="_bulk_NEW_REVISI112"/>
      <sheetName val="担当(04_2～)60"/>
      <sheetName val="Record_Data_Skill58"/>
      <sheetName val="YAMAYUMI_OKTOBER_201452"/>
      <sheetName val="_bulk_NEW_REVISI113"/>
      <sheetName val="Part_No_48"/>
      <sheetName val="ACUAN_JULY49"/>
      <sheetName val="PATAN_6A_147"/>
      <sheetName val="00_4-948"/>
      <sheetName val="Data_DISA-240"/>
      <sheetName val="NON_PROD_TARGET46"/>
      <sheetName val="Supp_List46"/>
      <sheetName val="まとめ_(2)46"/>
      <sheetName val="BY_CATEGORY46"/>
      <sheetName val="SA_Volume46"/>
      <sheetName val="SumCompareCurr_46"/>
      <sheetName val="khung_ten_TD46"/>
      <sheetName val="Interior_Trim46"/>
      <sheetName val="Lookup_Table46"/>
      <sheetName val="PP_Letter_389N46"/>
      <sheetName val="140N_Part_Local_(SE)46"/>
      <sheetName val="Summary_Unique40"/>
      <sheetName val="114W2次設変部品確認（組立）_(3)38"/>
      <sheetName val="CODE(顧客)_(2)33"/>
      <sheetName val="Master_List33"/>
      <sheetName val="Full_option33"/>
      <sheetName val="DATA_ACE_130"/>
      <sheetName val="Data_url30"/>
      <sheetName val="Data_uis30"/>
      <sheetName val="メイン画面___Op30"/>
      <sheetName val="TMS_Data30"/>
      <sheetName val="Y_&amp;_W_SERIES24"/>
      <sheetName val="Part_List_For_Incomplete_LOT63"/>
      <sheetName val="Report_SAP63"/>
      <sheetName val="3170_(貼付け用)62"/>
      <sheetName val="Type_I62"/>
      <sheetName val="DATA_62"/>
      <sheetName val="MK(W_L,D)ｺｽﾄ62"/>
      <sheetName val="_bulk_NEW_REVISI116"/>
      <sheetName val="担当(04_2～)62"/>
      <sheetName val="Record_Data_Skill60"/>
      <sheetName val="YAMAYUMI_OKTOBER_201454"/>
      <sheetName val="_bulk_NEW_REVISI117"/>
      <sheetName val="Part_No_50"/>
      <sheetName val="ACUAN_JULY51"/>
      <sheetName val="PATAN_6A_149"/>
      <sheetName val="00_4-950"/>
      <sheetName val="Data_DISA-242"/>
      <sheetName val="NON_PROD_TARGET48"/>
      <sheetName val="Supp_List48"/>
      <sheetName val="まとめ_(2)48"/>
      <sheetName val="BY_CATEGORY48"/>
      <sheetName val="SA_Volume48"/>
      <sheetName val="SumCompareCurr_48"/>
      <sheetName val="khung_ten_TD48"/>
      <sheetName val="Interior_Trim48"/>
      <sheetName val="Lookup_Table48"/>
      <sheetName val="PP_Letter_389N48"/>
      <sheetName val="140N_Part_Local_(SE)48"/>
      <sheetName val="Summary_Unique42"/>
      <sheetName val="114W2次設変部品確認（組立）_(3)40"/>
      <sheetName val="CODE(顧客)_(2)35"/>
      <sheetName val="Master_List35"/>
      <sheetName val="Full_option35"/>
      <sheetName val="Data_url32"/>
      <sheetName val="Data_uis32"/>
      <sheetName val="メイン画面___Op32"/>
      <sheetName val="TMS_Data32"/>
      <sheetName val="Y_&amp;_W_SERIES26"/>
      <sheetName val="DATA_ACE_132"/>
      <sheetName val="Part_List_For_Incomplete_LOT62"/>
      <sheetName val="Report_SAP62"/>
      <sheetName val="3170_(貼付け用)61"/>
      <sheetName val="Type_I61"/>
      <sheetName val="DATA_61"/>
      <sheetName val="MK(W_L,D)ｺｽﾄ61"/>
      <sheetName val="_bulk_NEW_REVISI114"/>
      <sheetName val="担当(04_2～)61"/>
      <sheetName val="Record_Data_Skill59"/>
      <sheetName val="YAMAYUMI_OKTOBER_201453"/>
      <sheetName val="_bulk_NEW_REVISI115"/>
      <sheetName val="Part_No_49"/>
      <sheetName val="ACUAN_JULY50"/>
      <sheetName val="PATAN_6A_148"/>
      <sheetName val="00_4-949"/>
      <sheetName val="Data_DISA-241"/>
      <sheetName val="NON_PROD_TARGET47"/>
      <sheetName val="Supp_List47"/>
      <sheetName val="まとめ_(2)47"/>
      <sheetName val="BY_CATEGORY47"/>
      <sheetName val="SA_Volume47"/>
      <sheetName val="SumCompareCurr_47"/>
      <sheetName val="khung_ten_TD47"/>
      <sheetName val="Interior_Trim47"/>
      <sheetName val="Lookup_Table47"/>
      <sheetName val="PP_Letter_389N47"/>
      <sheetName val="140N_Part_Local_(SE)47"/>
      <sheetName val="Summary_Unique41"/>
      <sheetName val="114W2次設変部品確認（組立）_(3)39"/>
      <sheetName val="CODE(顧客)_(2)34"/>
      <sheetName val="Master_List34"/>
      <sheetName val="Full_option34"/>
      <sheetName val="DATA_ACE_131"/>
      <sheetName val="Data_url31"/>
      <sheetName val="Data_uis31"/>
      <sheetName val="メイン画面___Op31"/>
      <sheetName val="TMS_Data31"/>
      <sheetName val="Y_&amp;_W_SERIES25"/>
      <sheetName val="Part_List_For_Incomplete_LOT64"/>
      <sheetName val="Report_SAP64"/>
      <sheetName val="3170_(貼付け用)63"/>
      <sheetName val="Type_I63"/>
      <sheetName val="DATA_63"/>
      <sheetName val="MK(W_L,D)ｺｽﾄ63"/>
      <sheetName val="_bulk_NEW_REVISI118"/>
      <sheetName val="担当(04_2～)63"/>
      <sheetName val="Record_Data_Skill61"/>
      <sheetName val="YAMAYUMI_OKTOBER_201455"/>
      <sheetName val="_bulk_NEW_REVISI119"/>
      <sheetName val="Part_No_51"/>
      <sheetName val="ACUAN_JULY52"/>
      <sheetName val="PATAN_6A_150"/>
      <sheetName val="00_4-951"/>
      <sheetName val="Data_DISA-243"/>
      <sheetName val="NON_PROD_TARGET49"/>
      <sheetName val="Supp_List49"/>
      <sheetName val="まとめ_(2)49"/>
      <sheetName val="BY_CATEGORY49"/>
      <sheetName val="SA_Volume49"/>
      <sheetName val="SumCompareCurr_49"/>
      <sheetName val="khung_ten_TD49"/>
      <sheetName val="Interior_Trim49"/>
      <sheetName val="Lookup_Table49"/>
      <sheetName val="PP_Letter_389N49"/>
      <sheetName val="140N_Part_Local_(SE)49"/>
      <sheetName val="Summary_Unique43"/>
      <sheetName val="114W2次設変部品確認（組立）_(3)41"/>
      <sheetName val="CODE(顧客)_(2)36"/>
      <sheetName val="Master_List36"/>
      <sheetName val="Full_option36"/>
      <sheetName val="DATA_ACE_133"/>
      <sheetName val="Data_url33"/>
      <sheetName val="Data_uis33"/>
      <sheetName val="メイン画面___Op33"/>
      <sheetName val="TMS_Data33"/>
      <sheetName val="Y_&amp;_W_SERIES27"/>
      <sheetName val="Part_List_For_Incomplete_LOT65"/>
      <sheetName val="Report_SAP65"/>
      <sheetName val="3170_(貼付け用)64"/>
      <sheetName val="Type_I64"/>
      <sheetName val="DATA_64"/>
      <sheetName val="MK(W_L,D)ｺｽﾄ64"/>
      <sheetName val="_bulk_NEW_REVISI120"/>
      <sheetName val="担当(04_2～)64"/>
      <sheetName val="Record_Data_Skill62"/>
      <sheetName val="YAMAYUMI_OKTOBER_201456"/>
      <sheetName val="_bulk_NEW_REVISI121"/>
      <sheetName val="Part_No_52"/>
      <sheetName val="ACUAN_JULY53"/>
      <sheetName val="PATAN_6A_151"/>
      <sheetName val="00_4-952"/>
      <sheetName val="Data_DISA-244"/>
      <sheetName val="NON_PROD_TARGET50"/>
      <sheetName val="Supp_List50"/>
      <sheetName val="まとめ_(2)50"/>
      <sheetName val="BY_CATEGORY50"/>
      <sheetName val="SA_Volume50"/>
      <sheetName val="SumCompareCurr_50"/>
      <sheetName val="khung_ten_TD50"/>
      <sheetName val="Interior_Trim50"/>
      <sheetName val="Lookup_Table50"/>
      <sheetName val="PP_Letter_389N50"/>
      <sheetName val="140N_Part_Local_(SE)50"/>
      <sheetName val="Summary_Unique44"/>
      <sheetName val="114W2次設変部品確認（組立）_(3)42"/>
      <sheetName val="CODE(顧客)_(2)37"/>
      <sheetName val="Master_List37"/>
      <sheetName val="Full_option37"/>
      <sheetName val="Data_url34"/>
      <sheetName val="Data_uis34"/>
      <sheetName val="メイン画面___Op34"/>
      <sheetName val="TMS_Data34"/>
      <sheetName val="Y_&amp;_W_SERIES28"/>
      <sheetName val="DATA_ACE_134"/>
      <sheetName val="Part_List_For_Incomplete_LOT69"/>
      <sheetName val="Report_SAP69"/>
      <sheetName val="3170_(貼付け用)68"/>
      <sheetName val="Type_I68"/>
      <sheetName val="DATA_68"/>
      <sheetName val="MK(W_L,D)ｺｽﾄ68"/>
      <sheetName val="_bulk_NEW_REVISI128"/>
      <sheetName val="担当(04_2～)68"/>
      <sheetName val="Record_Data_Skill66"/>
      <sheetName val="YAMAYUMI_OKTOBER_201460"/>
      <sheetName val="_bulk_NEW_REVISI129"/>
      <sheetName val="Part_No_56"/>
      <sheetName val="ACUAN_JULY57"/>
      <sheetName val="PATAN_6A_155"/>
      <sheetName val="00_4-956"/>
      <sheetName val="Data_DISA-248"/>
      <sheetName val="NON_PROD_TARGET54"/>
      <sheetName val="Supp_List54"/>
      <sheetName val="まとめ_(2)54"/>
      <sheetName val="BY_CATEGORY54"/>
      <sheetName val="SA_Volume54"/>
      <sheetName val="SumCompareCurr_54"/>
      <sheetName val="khung_ten_TD54"/>
      <sheetName val="Interior_Trim54"/>
      <sheetName val="Lookup_Table54"/>
      <sheetName val="PP_Letter_389N54"/>
      <sheetName val="140N_Part_Local_(SE)54"/>
      <sheetName val="Summary_Unique48"/>
      <sheetName val="114W2次設変部品確認（組立）_(3)46"/>
      <sheetName val="CODE(顧客)_(2)41"/>
      <sheetName val="Master_List41"/>
      <sheetName val="Full_option41"/>
      <sheetName val="Data_url38"/>
      <sheetName val="Data_uis38"/>
      <sheetName val="メイン画面___Op38"/>
      <sheetName val="TMS_Data38"/>
      <sheetName val="Y_&amp;_W_SERIES32"/>
      <sheetName val="DATA_ACE_138"/>
      <sheetName val="Part_List_For_Incomplete_LOT68"/>
      <sheetName val="Report_SAP68"/>
      <sheetName val="3170_(貼付け用)67"/>
      <sheetName val="Type_I67"/>
      <sheetName val="DATA_67"/>
      <sheetName val="MK(W_L,D)ｺｽﾄ67"/>
      <sheetName val="_bulk_NEW_REVISI126"/>
      <sheetName val="担当(04_2～)67"/>
      <sheetName val="Record_Data_Skill65"/>
      <sheetName val="YAMAYUMI_OKTOBER_201459"/>
      <sheetName val="_bulk_NEW_REVISI127"/>
      <sheetName val="Part_No_55"/>
      <sheetName val="ACUAN_JULY56"/>
      <sheetName val="PATAN_6A_154"/>
      <sheetName val="00_4-955"/>
      <sheetName val="Data_DISA-247"/>
      <sheetName val="NON_PROD_TARGET53"/>
      <sheetName val="Supp_List53"/>
      <sheetName val="まとめ_(2)53"/>
      <sheetName val="BY_CATEGORY53"/>
      <sheetName val="SA_Volume53"/>
      <sheetName val="SumCompareCurr_53"/>
      <sheetName val="khung_ten_TD53"/>
      <sheetName val="Interior_Trim53"/>
      <sheetName val="Lookup_Table53"/>
      <sheetName val="PP_Letter_389N53"/>
      <sheetName val="140N_Part_Local_(SE)53"/>
      <sheetName val="Summary_Unique47"/>
      <sheetName val="114W2次設変部品確認（組立）_(3)45"/>
      <sheetName val="CODE(顧客)_(2)40"/>
      <sheetName val="Master_List40"/>
      <sheetName val="Full_option40"/>
      <sheetName val="Data_url37"/>
      <sheetName val="Data_uis37"/>
      <sheetName val="メイン画面___Op37"/>
      <sheetName val="TMS_Data37"/>
      <sheetName val="Y_&amp;_W_SERIES31"/>
      <sheetName val="DATA_ACE_137"/>
      <sheetName val="Part_List_For_Incomplete_LOT66"/>
      <sheetName val="Report_SAP66"/>
      <sheetName val="3170_(貼付け用)65"/>
      <sheetName val="Type_I65"/>
      <sheetName val="DATA_65"/>
      <sheetName val="MK(W_L,D)ｺｽﾄ65"/>
      <sheetName val="_bulk_NEW_REVISI122"/>
      <sheetName val="担当(04_2～)65"/>
      <sheetName val="Record_Data_Skill63"/>
      <sheetName val="YAMAYUMI_OKTOBER_201457"/>
      <sheetName val="_bulk_NEW_REVISI123"/>
      <sheetName val="Part_No_53"/>
      <sheetName val="ACUAN_JULY54"/>
      <sheetName val="PATAN_6A_152"/>
      <sheetName val="00_4-953"/>
      <sheetName val="Data_DISA-245"/>
      <sheetName val="NON_PROD_TARGET51"/>
      <sheetName val="Supp_List51"/>
      <sheetName val="まとめ_(2)51"/>
      <sheetName val="BY_CATEGORY51"/>
      <sheetName val="SA_Volume51"/>
      <sheetName val="SumCompareCurr_51"/>
      <sheetName val="khung_ten_TD51"/>
      <sheetName val="Interior_Trim51"/>
      <sheetName val="Lookup_Table51"/>
      <sheetName val="PP_Letter_389N51"/>
      <sheetName val="140N_Part_Local_(SE)51"/>
      <sheetName val="Summary_Unique45"/>
      <sheetName val="114W2次設変部品確認（組立）_(3)43"/>
      <sheetName val="CODE(顧客)_(2)38"/>
      <sheetName val="Master_List38"/>
      <sheetName val="Full_option38"/>
      <sheetName val="Data_url35"/>
      <sheetName val="Data_uis35"/>
      <sheetName val="メイン画面___Op35"/>
      <sheetName val="TMS_Data35"/>
      <sheetName val="Y_&amp;_W_SERIES29"/>
      <sheetName val="DATA_ACE_135"/>
      <sheetName val="Part_List_For_Incomplete_LOT67"/>
      <sheetName val="Report_SAP67"/>
      <sheetName val="3170_(貼付け用)66"/>
      <sheetName val="Type_I66"/>
      <sheetName val="DATA_66"/>
      <sheetName val="MK(W_L,D)ｺｽﾄ66"/>
      <sheetName val="_bulk_NEW_REVISI124"/>
      <sheetName val="担当(04_2～)66"/>
      <sheetName val="Record_Data_Skill64"/>
      <sheetName val="YAMAYUMI_OKTOBER_201458"/>
      <sheetName val="_bulk_NEW_REVISI125"/>
      <sheetName val="Part_No_54"/>
      <sheetName val="ACUAN_JULY55"/>
      <sheetName val="PATAN_6A_153"/>
      <sheetName val="00_4-954"/>
      <sheetName val="Data_DISA-246"/>
      <sheetName val="NON_PROD_TARGET52"/>
      <sheetName val="Supp_List52"/>
      <sheetName val="まとめ_(2)52"/>
      <sheetName val="BY_CATEGORY52"/>
      <sheetName val="SA_Volume52"/>
      <sheetName val="SumCompareCurr_52"/>
      <sheetName val="khung_ten_TD52"/>
      <sheetName val="Interior_Trim52"/>
      <sheetName val="Lookup_Table52"/>
      <sheetName val="PP_Letter_389N52"/>
      <sheetName val="140N_Part_Local_(SE)52"/>
      <sheetName val="Summary_Unique46"/>
      <sheetName val="114W2次設変部品確認（組立）_(3)44"/>
      <sheetName val="CODE(顧客)_(2)39"/>
      <sheetName val="Master_List39"/>
      <sheetName val="Full_option39"/>
      <sheetName val="Data_url36"/>
      <sheetName val="Data_uis36"/>
      <sheetName val="メイン画面___Op36"/>
      <sheetName val="TMS_Data36"/>
      <sheetName val="Y_&amp;_W_SERIES30"/>
      <sheetName val="DATA_ACE_136"/>
      <sheetName val="Part_List_For_Incomplete_LOT70"/>
      <sheetName val="Report_SAP70"/>
      <sheetName val="3170_(貼付け用)69"/>
      <sheetName val="Type_I69"/>
      <sheetName val="DATA_69"/>
      <sheetName val="MK(W_L,D)ｺｽﾄ69"/>
      <sheetName val="_bulk_NEW_REVISI130"/>
      <sheetName val="担当(04_2～)69"/>
      <sheetName val="Record_Data_Skill67"/>
      <sheetName val="YAMAYUMI_OKTOBER_201461"/>
      <sheetName val="_bulk_NEW_REVISI131"/>
      <sheetName val="Part_No_57"/>
      <sheetName val="ACUAN_JULY58"/>
      <sheetName val="PATAN_6A_156"/>
      <sheetName val="00_4-957"/>
      <sheetName val="Data_DISA-249"/>
      <sheetName val="NON_PROD_TARGET55"/>
      <sheetName val="Supp_List55"/>
      <sheetName val="まとめ_(2)55"/>
      <sheetName val="BY_CATEGORY55"/>
      <sheetName val="SA_Volume55"/>
      <sheetName val="SumCompareCurr_55"/>
      <sheetName val="khung_ten_TD55"/>
      <sheetName val="Interior_Trim55"/>
      <sheetName val="Lookup_Table55"/>
      <sheetName val="PP_Letter_389N55"/>
      <sheetName val="140N_Part_Local_(SE)55"/>
      <sheetName val="Summary_Unique49"/>
      <sheetName val="114W2次設変部品確認（組立）_(3)47"/>
      <sheetName val="CODE(顧客)_(2)42"/>
      <sheetName val="Master_List42"/>
      <sheetName val="Full_option42"/>
      <sheetName val="DATA_ACE_139"/>
      <sheetName val="Data_url39"/>
      <sheetName val="Data_uis39"/>
      <sheetName val="メイン画面___Op39"/>
      <sheetName val="TMS_Data39"/>
      <sheetName val="Y_&amp;_W_SERIES33"/>
      <sheetName val="Part_List_For_Incomplete_LOT71"/>
      <sheetName val="Report_SAP71"/>
      <sheetName val="3170_(貼付け用)70"/>
      <sheetName val="Type_I70"/>
      <sheetName val="DATA_70"/>
      <sheetName val="MK(W_L,D)ｺｽﾄ70"/>
      <sheetName val="_bulk_NEW_REVISI132"/>
      <sheetName val="担当(04_2～)70"/>
      <sheetName val="Record_Data_Skill68"/>
      <sheetName val="YAMAYUMI_OKTOBER_201462"/>
      <sheetName val="_bulk_NEW_REVISI133"/>
      <sheetName val="Part_No_58"/>
      <sheetName val="ACUAN_JULY59"/>
      <sheetName val="PATAN_6A_157"/>
      <sheetName val="00_4-958"/>
      <sheetName val="Data_DISA-250"/>
      <sheetName val="NON_PROD_TARGET56"/>
      <sheetName val="Supp_List56"/>
      <sheetName val="まとめ_(2)56"/>
      <sheetName val="BY_CATEGORY56"/>
      <sheetName val="SA_Volume56"/>
      <sheetName val="SumCompareCurr_56"/>
      <sheetName val="khung_ten_TD56"/>
      <sheetName val="Interior_Trim56"/>
      <sheetName val="Lookup_Table56"/>
      <sheetName val="PP_Letter_389N56"/>
      <sheetName val="140N_Part_Local_(SE)56"/>
      <sheetName val="Summary_Unique50"/>
      <sheetName val="114W2次設変部品確認（組立）_(3)48"/>
      <sheetName val="CODE(顧客)_(2)43"/>
      <sheetName val="Master_List43"/>
      <sheetName val="Full_option43"/>
      <sheetName val="DATA_ACE_140"/>
      <sheetName val="Data_url40"/>
      <sheetName val="Data_uis40"/>
      <sheetName val="メイン画面___Op40"/>
      <sheetName val="TMS_Data40"/>
      <sheetName val="Y_&amp;_W_SERIES34"/>
      <sheetName val="Part_List_For_Incomplete_LOT72"/>
      <sheetName val="Report_SAP72"/>
      <sheetName val="3170_(貼付け用)71"/>
      <sheetName val="Type_I71"/>
      <sheetName val="DATA_71"/>
      <sheetName val="MK(W_L,D)ｺｽﾄ71"/>
      <sheetName val="_bulk_NEW_REVISI134"/>
      <sheetName val="担当(04_2～)71"/>
      <sheetName val="Record_Data_Skill69"/>
      <sheetName val="YAMAYUMI_OKTOBER_201463"/>
      <sheetName val="_bulk_NEW_REVISI135"/>
      <sheetName val="Part_No_59"/>
      <sheetName val="ACUAN_JULY60"/>
      <sheetName val="PATAN_6A_158"/>
      <sheetName val="00_4-959"/>
      <sheetName val="Data_DISA-251"/>
      <sheetName val="NON_PROD_TARGET57"/>
      <sheetName val="Supp_List57"/>
      <sheetName val="まとめ_(2)57"/>
      <sheetName val="BY_CATEGORY57"/>
      <sheetName val="SA_Volume57"/>
      <sheetName val="SumCompareCurr_57"/>
      <sheetName val="khung_ten_TD57"/>
      <sheetName val="Interior_Trim57"/>
      <sheetName val="Lookup_Table57"/>
      <sheetName val="PP_Letter_389N57"/>
      <sheetName val="140N_Part_Local_(SE)57"/>
      <sheetName val="Summary_Unique51"/>
      <sheetName val="114W2次設変部品確認（組立）_(3)49"/>
      <sheetName val="CODE(顧客)_(2)44"/>
      <sheetName val="Master_List44"/>
      <sheetName val="Full_option44"/>
      <sheetName val="DATA_ACE_141"/>
      <sheetName val="Data_url41"/>
      <sheetName val="Data_uis41"/>
      <sheetName val="メイン画面___Op41"/>
      <sheetName val="TMS_Data41"/>
      <sheetName val="Y_&amp;_W_SERIES35"/>
      <sheetName val="Part_List_For_Incomplete_LOT73"/>
      <sheetName val="Report_SAP73"/>
      <sheetName val="3170_(貼付け用)72"/>
      <sheetName val="Type_I72"/>
      <sheetName val="DATA_72"/>
      <sheetName val="MK(W_L,D)ｺｽﾄ72"/>
      <sheetName val="_bulk_NEW_REVISI136"/>
      <sheetName val="担当(04_2～)72"/>
      <sheetName val="Record_Data_Skill70"/>
      <sheetName val="YAMAYUMI_OKTOBER_201464"/>
      <sheetName val="_bulk_NEW_REVISI137"/>
      <sheetName val="Part_No_60"/>
      <sheetName val="ACUAN_JULY61"/>
      <sheetName val="PATAN_6A_159"/>
      <sheetName val="00_4-960"/>
      <sheetName val="Data_DISA-252"/>
      <sheetName val="NON_PROD_TARGET58"/>
      <sheetName val="Supp_List58"/>
      <sheetName val="まとめ_(2)58"/>
      <sheetName val="BY_CATEGORY58"/>
      <sheetName val="SA_Volume58"/>
      <sheetName val="SumCompareCurr_58"/>
      <sheetName val="khung_ten_TD58"/>
      <sheetName val="Interior_Trim58"/>
      <sheetName val="Lookup_Table58"/>
      <sheetName val="PP_Letter_389N58"/>
      <sheetName val="140N_Part_Local_(SE)58"/>
      <sheetName val="Summary_Unique52"/>
      <sheetName val="114W2次設変部品確認（組立）_(3)50"/>
      <sheetName val="CODE(顧客)_(2)45"/>
      <sheetName val="Master_List45"/>
      <sheetName val="Full_option45"/>
      <sheetName val="DATA_ACE_142"/>
      <sheetName val="Data_url42"/>
      <sheetName val="Data_uis42"/>
      <sheetName val="メイン画面___Op42"/>
      <sheetName val="TMS_Data42"/>
      <sheetName val="Y_&amp;_W_SERIES36"/>
      <sheetName val="Part_List_For_Incomplete_LOT74"/>
      <sheetName val="Report_SAP74"/>
      <sheetName val="3170_(貼付け用)73"/>
      <sheetName val="Type_I73"/>
      <sheetName val="DATA_73"/>
      <sheetName val="MK(W_L,D)ｺｽﾄ73"/>
      <sheetName val="_bulk_NEW_REVISI138"/>
      <sheetName val="担当(04_2～)73"/>
      <sheetName val="Record_Data_Skill71"/>
      <sheetName val="YAMAYUMI_OKTOBER_201465"/>
      <sheetName val="_bulk_NEW_REVISI139"/>
      <sheetName val="Part_No_61"/>
      <sheetName val="ACUAN_JULY62"/>
      <sheetName val="PATAN_6A_160"/>
      <sheetName val="00_4-961"/>
      <sheetName val="Data_DISA-253"/>
      <sheetName val="NON_PROD_TARGET59"/>
      <sheetName val="Supp_List59"/>
      <sheetName val="まとめ_(2)59"/>
      <sheetName val="BY_CATEGORY59"/>
      <sheetName val="SA_Volume59"/>
      <sheetName val="SumCompareCurr_59"/>
      <sheetName val="khung_ten_TD59"/>
      <sheetName val="Interior_Trim59"/>
      <sheetName val="Lookup_Table59"/>
      <sheetName val="PP_Letter_389N59"/>
      <sheetName val="140N_Part_Local_(SE)59"/>
      <sheetName val="Summary_Unique53"/>
      <sheetName val="114W2次設変部品確認（組立）_(3)51"/>
      <sheetName val="CODE(顧客)_(2)46"/>
      <sheetName val="Master_List46"/>
      <sheetName val="Full_option46"/>
      <sheetName val="DATA_ACE_143"/>
      <sheetName val="Data_url43"/>
      <sheetName val="Data_uis43"/>
      <sheetName val="メイン画面___Op43"/>
      <sheetName val="TMS_Data43"/>
      <sheetName val="Y_&amp;_W_SERIES37"/>
      <sheetName val="Part_List_For_Incomplete_LOT75"/>
      <sheetName val="Report_SAP75"/>
      <sheetName val="3170_(貼付け用)74"/>
      <sheetName val="Type_I74"/>
      <sheetName val="DATA_74"/>
      <sheetName val="MK(W_L,D)ｺｽﾄ74"/>
      <sheetName val="_bulk_NEW_REVISI140"/>
      <sheetName val="担当(04_2～)74"/>
      <sheetName val="Record_Data_Skill72"/>
      <sheetName val="YAMAYUMI_OKTOBER_201466"/>
      <sheetName val="_bulk_NEW_REVISI141"/>
      <sheetName val="Part_No_62"/>
      <sheetName val="ACUAN_JULY63"/>
      <sheetName val="PATAN_6A_161"/>
      <sheetName val="00_4-962"/>
      <sheetName val="Data_DISA-254"/>
      <sheetName val="NON_PROD_TARGET60"/>
      <sheetName val="Supp_List60"/>
      <sheetName val="まとめ_(2)60"/>
      <sheetName val="BY_CATEGORY60"/>
      <sheetName val="SA_Volume60"/>
      <sheetName val="SumCompareCurr_60"/>
      <sheetName val="khung_ten_TD60"/>
      <sheetName val="Interior_Trim60"/>
      <sheetName val="Lookup_Table60"/>
      <sheetName val="PP_Letter_389N60"/>
      <sheetName val="140N_Part_Local_(SE)60"/>
      <sheetName val="Summary_Unique54"/>
      <sheetName val="114W2次設変部品確認（組立）_(3)52"/>
      <sheetName val="CODE(顧客)_(2)47"/>
      <sheetName val="Master_List47"/>
      <sheetName val="Full_option47"/>
      <sheetName val="DATA_ACE_144"/>
      <sheetName val="Data_url44"/>
      <sheetName val="Data_uis44"/>
      <sheetName val="メイン画面___Op44"/>
      <sheetName val="TMS_Data44"/>
      <sheetName val="Y_&amp;_W_SERIES38"/>
      <sheetName val="Part_List_For_Incomplete_LOT76"/>
      <sheetName val="Report_SAP76"/>
      <sheetName val="3170_(貼付け用)75"/>
      <sheetName val="Type_I75"/>
      <sheetName val="DATA_75"/>
      <sheetName val="MK(W_L,D)ｺｽﾄ75"/>
      <sheetName val="_bulk_NEW_REVISI142"/>
      <sheetName val="担当(04_2～)75"/>
      <sheetName val="Record_Data_Skill73"/>
      <sheetName val="YAMAYUMI_OKTOBER_201467"/>
      <sheetName val="_bulk_NEW_REVISI143"/>
      <sheetName val="Part_No_63"/>
      <sheetName val="ACUAN_JULY64"/>
      <sheetName val="PATAN_6A_162"/>
      <sheetName val="00_4-963"/>
      <sheetName val="Data_DISA-255"/>
      <sheetName val="NON_PROD_TARGET61"/>
      <sheetName val="Supp_List61"/>
      <sheetName val="まとめ_(2)61"/>
      <sheetName val="BY_CATEGORY61"/>
      <sheetName val="SA_Volume61"/>
      <sheetName val="SumCompareCurr_61"/>
      <sheetName val="khung_ten_TD61"/>
      <sheetName val="Interior_Trim61"/>
      <sheetName val="Lookup_Table61"/>
      <sheetName val="PP_Letter_389N61"/>
      <sheetName val="140N_Part_Local_(SE)61"/>
      <sheetName val="Summary_Unique55"/>
      <sheetName val="114W2次設変部品確認（組立）_(3)53"/>
      <sheetName val="CODE(顧客)_(2)48"/>
      <sheetName val="Master_List48"/>
      <sheetName val="Full_option48"/>
      <sheetName val="DATA_ACE_145"/>
      <sheetName val="Data_url45"/>
      <sheetName val="Data_uis45"/>
      <sheetName val="メイン画面___Op45"/>
      <sheetName val="TMS_Data45"/>
      <sheetName val="Y_&amp;_W_SERIES39"/>
      <sheetName val="Part_List_For_Incomplete_LOT83"/>
      <sheetName val="Report_SAP83"/>
      <sheetName val="3170_(貼付け用)82"/>
      <sheetName val="Type_I82"/>
      <sheetName val="DATA_82"/>
      <sheetName val="MK(W_L,D)ｺｽﾄ82"/>
      <sheetName val="_bulk_NEW_REVISI156"/>
      <sheetName val="担当(04_2～)82"/>
      <sheetName val="Record_Data_Skill80"/>
      <sheetName val="YAMAYUMI_OKTOBER_201474"/>
      <sheetName val="_bulk_NEW_REVISI157"/>
      <sheetName val="Part_No_70"/>
      <sheetName val="ACUAN_JULY71"/>
      <sheetName val="PATAN_6A_169"/>
      <sheetName val="00_4-970"/>
      <sheetName val="Data_DISA-262"/>
      <sheetName val="NON_PROD_TARGET68"/>
      <sheetName val="Supp_List68"/>
      <sheetName val="まとめ_(2)68"/>
      <sheetName val="BY_CATEGORY68"/>
      <sheetName val="SA_Volume68"/>
      <sheetName val="SumCompareCurr_68"/>
      <sheetName val="khung_ten_TD68"/>
      <sheetName val="Interior_Trim68"/>
      <sheetName val="Lookup_Table68"/>
      <sheetName val="PP_Letter_389N68"/>
      <sheetName val="140N_Part_Local_(SE)68"/>
      <sheetName val="Summary_Unique62"/>
      <sheetName val="114W2次設変部品確認（組立）_(3)60"/>
      <sheetName val="CODE(顧客)_(2)55"/>
      <sheetName val="Master_List55"/>
      <sheetName val="Full_option55"/>
      <sheetName val="DATA_ACE_152"/>
      <sheetName val="Data_url52"/>
      <sheetName val="Data_uis52"/>
      <sheetName val="メイン画面___Op52"/>
      <sheetName val="TMS_Data52"/>
      <sheetName val="Y_&amp;_W_SERIES46"/>
      <sheetName val="Part_List_For_Incomplete_LOT78"/>
      <sheetName val="Report_SAP78"/>
      <sheetName val="3170_(貼付け用)77"/>
      <sheetName val="Type_I77"/>
      <sheetName val="DATA_77"/>
      <sheetName val="MK(W_L,D)ｺｽﾄ77"/>
      <sheetName val="_bulk_NEW_REVISI146"/>
      <sheetName val="担当(04_2～)77"/>
      <sheetName val="Record_Data_Skill75"/>
      <sheetName val="YAMAYUMI_OKTOBER_201469"/>
      <sheetName val="_bulk_NEW_REVISI147"/>
      <sheetName val="Part_No_65"/>
      <sheetName val="ACUAN_JULY66"/>
      <sheetName val="PATAN_6A_164"/>
      <sheetName val="00_4-965"/>
      <sheetName val="Data_DISA-257"/>
      <sheetName val="NON_PROD_TARGET63"/>
      <sheetName val="Supp_List63"/>
      <sheetName val="まとめ_(2)63"/>
      <sheetName val="BY_CATEGORY63"/>
      <sheetName val="SA_Volume63"/>
      <sheetName val="SumCompareCurr_63"/>
      <sheetName val="khung_ten_TD63"/>
      <sheetName val="Interior_Trim63"/>
      <sheetName val="Lookup_Table63"/>
      <sheetName val="PP_Letter_389N63"/>
      <sheetName val="140N_Part_Local_(SE)63"/>
      <sheetName val="Summary_Unique57"/>
      <sheetName val="114W2次設変部品確認（組立）_(3)55"/>
      <sheetName val="CODE(顧客)_(2)50"/>
      <sheetName val="Master_List50"/>
      <sheetName val="Full_option50"/>
      <sheetName val="DATA_ACE_147"/>
      <sheetName val="Data_url47"/>
      <sheetName val="Data_uis47"/>
      <sheetName val="メイン画面___Op47"/>
      <sheetName val="TMS_Data47"/>
      <sheetName val="Y_&amp;_W_SERIES41"/>
      <sheetName val="Part_List_For_Incomplete_LOT77"/>
      <sheetName val="Report_SAP77"/>
      <sheetName val="3170_(貼付け用)76"/>
      <sheetName val="Type_I76"/>
      <sheetName val="DATA_76"/>
      <sheetName val="MK(W_L,D)ｺｽﾄ76"/>
      <sheetName val="_bulk_NEW_REVISI144"/>
      <sheetName val="担当(04_2～)76"/>
      <sheetName val="Record_Data_Skill74"/>
      <sheetName val="YAMAYUMI_OKTOBER_201468"/>
      <sheetName val="_bulk_NEW_REVISI145"/>
      <sheetName val="Part_No_64"/>
      <sheetName val="ACUAN_JULY65"/>
      <sheetName val="PATAN_6A_163"/>
      <sheetName val="00_4-964"/>
      <sheetName val="Data_DISA-256"/>
      <sheetName val="NON_PROD_TARGET62"/>
      <sheetName val="Supp_List62"/>
      <sheetName val="まとめ_(2)62"/>
      <sheetName val="BY_CATEGORY62"/>
      <sheetName val="SA_Volume62"/>
      <sheetName val="SumCompareCurr_62"/>
      <sheetName val="khung_ten_TD62"/>
      <sheetName val="Interior_Trim62"/>
      <sheetName val="Lookup_Table62"/>
      <sheetName val="PP_Letter_389N62"/>
      <sheetName val="140N_Part_Local_(SE)62"/>
      <sheetName val="Summary_Unique56"/>
      <sheetName val="114W2次設変部品確認（組立）_(3)54"/>
      <sheetName val="CODE(顧客)_(2)49"/>
      <sheetName val="Master_List49"/>
      <sheetName val="Full_option49"/>
      <sheetName val="DATA_ACE_146"/>
      <sheetName val="Data_url46"/>
      <sheetName val="Data_uis46"/>
      <sheetName val="メイン画面___Op46"/>
      <sheetName val="TMS_Data46"/>
      <sheetName val="Y_&amp;_W_SERIES40"/>
      <sheetName val="Pareto_Defect1"/>
      <sheetName val="Part_List_For_Incomplete_LOT79"/>
      <sheetName val="Report_SAP79"/>
      <sheetName val="3170_(貼付け用)78"/>
      <sheetName val="Type_I78"/>
      <sheetName val="DATA_78"/>
      <sheetName val="MK(W_L,D)ｺｽﾄ78"/>
      <sheetName val="_bulk_NEW_REVISI148"/>
      <sheetName val="担当(04_2～)78"/>
      <sheetName val="Record_Data_Skill76"/>
      <sheetName val="YAMAYUMI_OKTOBER_201470"/>
      <sheetName val="_bulk_NEW_REVISI149"/>
      <sheetName val="Part_No_66"/>
      <sheetName val="ACUAN_JULY67"/>
      <sheetName val="PATAN_6A_165"/>
      <sheetName val="00_4-966"/>
      <sheetName val="Data_DISA-258"/>
      <sheetName val="NON_PROD_TARGET64"/>
      <sheetName val="Supp_List64"/>
      <sheetName val="まとめ_(2)64"/>
      <sheetName val="BY_CATEGORY64"/>
      <sheetName val="SA_Volume64"/>
      <sheetName val="SumCompareCurr_64"/>
      <sheetName val="khung_ten_TD64"/>
      <sheetName val="Interior_Trim64"/>
      <sheetName val="Lookup_Table64"/>
      <sheetName val="PP_Letter_389N64"/>
      <sheetName val="140N_Part_Local_(SE)64"/>
      <sheetName val="Summary_Unique58"/>
      <sheetName val="114W2次設変部品確認（組立）_(3)56"/>
      <sheetName val="CODE(顧客)_(2)51"/>
      <sheetName val="Master_List51"/>
      <sheetName val="Full_option51"/>
      <sheetName val="Data_url48"/>
      <sheetName val="Data_uis48"/>
      <sheetName val="メイン画面___Op48"/>
      <sheetName val="TMS_Data48"/>
      <sheetName val="Y_&amp;_W_SERIES42"/>
      <sheetName val="DATA_ACE_148"/>
      <sheetName val="Pareto_Defect2"/>
      <sheetName val="Pareto_Defect6"/>
      <sheetName val="Part_List_For_Incomplete_LOT80"/>
      <sheetName val="Report_SAP80"/>
      <sheetName val="3170_(貼付け用)79"/>
      <sheetName val="Type_I79"/>
      <sheetName val="DATA_79"/>
      <sheetName val="MK(W_L,D)ｺｽﾄ79"/>
      <sheetName val="_bulk_NEW_REVISI150"/>
      <sheetName val="担当(04_2～)79"/>
      <sheetName val="Record_Data_Skill77"/>
      <sheetName val="YAMAYUMI_OKTOBER_201471"/>
      <sheetName val="_bulk_NEW_REVISI151"/>
      <sheetName val="Part_No_67"/>
      <sheetName val="ACUAN_JULY68"/>
      <sheetName val="PATAN_6A_166"/>
      <sheetName val="00_4-967"/>
      <sheetName val="Data_DISA-259"/>
      <sheetName val="NON_PROD_TARGET65"/>
      <sheetName val="Supp_List65"/>
      <sheetName val="まとめ_(2)65"/>
      <sheetName val="BY_CATEGORY65"/>
      <sheetName val="SA_Volume65"/>
      <sheetName val="SumCompareCurr_65"/>
      <sheetName val="khung_ten_TD65"/>
      <sheetName val="Interior_Trim65"/>
      <sheetName val="Lookup_Table65"/>
      <sheetName val="PP_Letter_389N65"/>
      <sheetName val="140N_Part_Local_(SE)65"/>
      <sheetName val="Summary_Unique59"/>
      <sheetName val="114W2次設変部品確認（組立）_(3)57"/>
      <sheetName val="CODE(顧客)_(2)52"/>
      <sheetName val="Master_List52"/>
      <sheetName val="Full_option52"/>
      <sheetName val="DATA_ACE_149"/>
      <sheetName val="Data_url49"/>
      <sheetName val="Data_uis49"/>
      <sheetName val="メイン画面___Op49"/>
      <sheetName val="TMS_Data49"/>
      <sheetName val="Y_&amp;_W_SERIES43"/>
      <sheetName val="Pareto_Defect3"/>
      <sheetName val="Part_List_For_Incomplete_LOT81"/>
      <sheetName val="Report_SAP81"/>
      <sheetName val="3170_(貼付け用)80"/>
      <sheetName val="Type_I80"/>
      <sheetName val="DATA_80"/>
      <sheetName val="MK(W_L,D)ｺｽﾄ80"/>
      <sheetName val="_bulk_NEW_REVISI152"/>
      <sheetName val="担当(04_2～)80"/>
      <sheetName val="Record_Data_Skill78"/>
      <sheetName val="YAMAYUMI_OKTOBER_201472"/>
      <sheetName val="_bulk_NEW_REVISI153"/>
      <sheetName val="Part_No_68"/>
      <sheetName val="ACUAN_JULY69"/>
      <sheetName val="PATAN_6A_167"/>
      <sheetName val="00_4-968"/>
      <sheetName val="Data_DISA-260"/>
      <sheetName val="NON_PROD_TARGET66"/>
      <sheetName val="Supp_List66"/>
      <sheetName val="まとめ_(2)66"/>
      <sheetName val="BY_CATEGORY66"/>
      <sheetName val="SA_Volume66"/>
      <sheetName val="SumCompareCurr_66"/>
      <sheetName val="khung_ten_TD66"/>
      <sheetName val="Interior_Trim66"/>
      <sheetName val="Lookup_Table66"/>
      <sheetName val="PP_Letter_389N66"/>
      <sheetName val="140N_Part_Local_(SE)66"/>
      <sheetName val="Summary_Unique60"/>
      <sheetName val="114W2次設変部品確認（組立）_(3)58"/>
      <sheetName val="CODE(顧客)_(2)53"/>
      <sheetName val="Master_List53"/>
      <sheetName val="Full_option53"/>
      <sheetName val="DATA_ACE_150"/>
      <sheetName val="Data_url50"/>
      <sheetName val="Data_uis50"/>
      <sheetName val="メイン画面___Op50"/>
      <sheetName val="TMS_Data50"/>
      <sheetName val="Y_&amp;_W_SERIES44"/>
      <sheetName val="Pareto_Defect4"/>
      <sheetName val="Part_List_For_Incomplete_LOT82"/>
      <sheetName val="Report_SAP82"/>
      <sheetName val="3170_(貼付け用)81"/>
      <sheetName val="Type_I81"/>
      <sheetName val="DATA_81"/>
      <sheetName val="MK(W_L,D)ｺｽﾄ81"/>
      <sheetName val="_bulk_NEW_REVISI154"/>
      <sheetName val="担当(04_2～)81"/>
      <sheetName val="Record_Data_Skill79"/>
      <sheetName val="YAMAYUMI_OKTOBER_201473"/>
      <sheetName val="_bulk_NEW_REVISI155"/>
      <sheetName val="Part_No_69"/>
      <sheetName val="ACUAN_JULY70"/>
      <sheetName val="PATAN_6A_168"/>
      <sheetName val="00_4-969"/>
      <sheetName val="Data_DISA-261"/>
      <sheetName val="NON_PROD_TARGET67"/>
      <sheetName val="Supp_List67"/>
      <sheetName val="まとめ_(2)67"/>
      <sheetName val="BY_CATEGORY67"/>
      <sheetName val="SA_Volume67"/>
      <sheetName val="SumCompareCurr_67"/>
      <sheetName val="khung_ten_TD67"/>
      <sheetName val="Interior_Trim67"/>
      <sheetName val="Lookup_Table67"/>
      <sheetName val="PP_Letter_389N67"/>
      <sheetName val="140N_Part_Local_(SE)67"/>
      <sheetName val="Summary_Unique61"/>
      <sheetName val="114W2次設変部品確認（組立）_(3)59"/>
      <sheetName val="CODE(顧客)_(2)54"/>
      <sheetName val="Master_List54"/>
      <sheetName val="Full_option54"/>
      <sheetName val="DATA_ACE_151"/>
      <sheetName val="Data_url51"/>
      <sheetName val="Data_uis51"/>
      <sheetName val="メイン画面___Op51"/>
      <sheetName val="TMS_Data51"/>
      <sheetName val="Y_&amp;_W_SERIES45"/>
      <sheetName val="Pareto_Defect5"/>
      <sheetName val="Part_List_For_Incomplete_LOT86"/>
      <sheetName val="Report_SAP86"/>
      <sheetName val="3170_(貼付け用)85"/>
      <sheetName val="Type_I85"/>
      <sheetName val="DATA_85"/>
      <sheetName val="MK(W_L,D)ｺｽﾄ85"/>
      <sheetName val="_bulk_NEW_REVISI162"/>
      <sheetName val="担当(04_2～)85"/>
      <sheetName val="Record_Data_Skill83"/>
      <sheetName val="YAMAYUMI_OKTOBER_201477"/>
      <sheetName val="_bulk_NEW_REVISI163"/>
      <sheetName val="Part_No_73"/>
      <sheetName val="ACUAN_JULY74"/>
      <sheetName val="PATAN_6A_172"/>
      <sheetName val="00_4-973"/>
      <sheetName val="Data_DISA-265"/>
      <sheetName val="NON_PROD_TARGET71"/>
      <sheetName val="Supp_List71"/>
      <sheetName val="まとめ_(2)71"/>
      <sheetName val="BY_CATEGORY71"/>
      <sheetName val="SA_Volume71"/>
      <sheetName val="SumCompareCurr_71"/>
      <sheetName val="khung_ten_TD71"/>
      <sheetName val="Interior_Trim71"/>
      <sheetName val="Lookup_Table71"/>
      <sheetName val="PP_Letter_389N71"/>
      <sheetName val="140N_Part_Local_(SE)71"/>
      <sheetName val="Summary_Unique65"/>
      <sheetName val="114W2次設変部品確認（組立）_(3)63"/>
      <sheetName val="CODE(顧客)_(2)58"/>
      <sheetName val="Master_List58"/>
      <sheetName val="Full_option58"/>
      <sheetName val="DATA_ACE_155"/>
      <sheetName val="Data_url55"/>
      <sheetName val="Data_uis55"/>
      <sheetName val="メイン画面___Op55"/>
      <sheetName val="TMS_Data55"/>
      <sheetName val="Y_&amp;_W_SERIES49"/>
      <sheetName val="Part_List_For_Incomplete_LOT84"/>
      <sheetName val="Report_SAP84"/>
      <sheetName val="3170_(貼付け用)83"/>
      <sheetName val="Type_I83"/>
      <sheetName val="DATA_83"/>
      <sheetName val="MK(W_L,D)ｺｽﾄ83"/>
      <sheetName val="_bulk_NEW_REVISI158"/>
      <sheetName val="担当(04_2～)83"/>
      <sheetName val="Record_Data_Skill81"/>
      <sheetName val="YAMAYUMI_OKTOBER_201475"/>
      <sheetName val="_bulk_NEW_REVISI159"/>
      <sheetName val="Part_No_71"/>
      <sheetName val="ACUAN_JULY72"/>
      <sheetName val="PATAN_6A_170"/>
      <sheetName val="00_4-971"/>
      <sheetName val="Data_DISA-263"/>
      <sheetName val="NON_PROD_TARGET69"/>
      <sheetName val="Supp_List69"/>
      <sheetName val="まとめ_(2)69"/>
      <sheetName val="BY_CATEGORY69"/>
      <sheetName val="SA_Volume69"/>
      <sheetName val="SumCompareCurr_69"/>
      <sheetName val="khung_ten_TD69"/>
      <sheetName val="Interior_Trim69"/>
      <sheetName val="Lookup_Table69"/>
      <sheetName val="PP_Letter_389N69"/>
      <sheetName val="140N_Part_Local_(SE)69"/>
      <sheetName val="Summary_Unique63"/>
      <sheetName val="114W2次設変部品確認（組立）_(3)61"/>
      <sheetName val="CODE(顧客)_(2)56"/>
      <sheetName val="Master_List56"/>
      <sheetName val="Full_option56"/>
      <sheetName val="DATA_ACE_153"/>
      <sheetName val="Data_url53"/>
      <sheetName val="Data_uis53"/>
      <sheetName val="メイン画面___Op53"/>
      <sheetName val="TMS_Data53"/>
      <sheetName val="Y_&amp;_W_SERIES47"/>
      <sheetName val="Pareto_Defect8"/>
      <sheetName val="Part_List_For_Incomplete_LOT85"/>
      <sheetName val="Report_SAP85"/>
      <sheetName val="3170_(貼付け用)84"/>
      <sheetName val="Type_I84"/>
      <sheetName val="DATA_84"/>
      <sheetName val="MK(W_L,D)ｺｽﾄ84"/>
      <sheetName val="_bulk_NEW_REVISI160"/>
      <sheetName val="担当(04_2～)84"/>
      <sheetName val="Record_Data_Skill82"/>
      <sheetName val="YAMAYUMI_OKTOBER_201476"/>
      <sheetName val="_bulk_NEW_REVISI161"/>
      <sheetName val="Part_No_72"/>
      <sheetName val="ACUAN_JULY73"/>
      <sheetName val="PATAN_6A_171"/>
      <sheetName val="00_4-972"/>
      <sheetName val="Data_DISA-264"/>
      <sheetName val="NON_PROD_TARGET70"/>
      <sheetName val="Supp_List70"/>
      <sheetName val="まとめ_(2)70"/>
      <sheetName val="BY_CATEGORY70"/>
      <sheetName val="SA_Volume70"/>
      <sheetName val="SumCompareCurr_70"/>
      <sheetName val="khung_ten_TD70"/>
      <sheetName val="Interior_Trim70"/>
      <sheetName val="Lookup_Table70"/>
      <sheetName val="PP_Letter_389N70"/>
      <sheetName val="140N_Part_Local_(SE)70"/>
      <sheetName val="Summary_Unique64"/>
      <sheetName val="114W2次設変部品確認（組立）_(3)62"/>
      <sheetName val="CODE(顧客)_(2)57"/>
      <sheetName val="Master_List57"/>
      <sheetName val="Full_option57"/>
      <sheetName val="DATA_ACE_154"/>
      <sheetName val="Data_url54"/>
      <sheetName val="Data_uis54"/>
      <sheetName val="メイン画面___Op54"/>
      <sheetName val="TMS_Data54"/>
      <sheetName val="Y_&amp;_W_SERIES48"/>
      <sheetName val="Pareto_Defect7"/>
      <sheetName val="Part_List_For_Incomplete_LOT88"/>
      <sheetName val="Report_SAP88"/>
      <sheetName val="3170_(貼付け用)87"/>
      <sheetName val="Type_I87"/>
      <sheetName val="DATA_87"/>
      <sheetName val="MK(W_L,D)ｺｽﾄ87"/>
      <sheetName val="_bulk_NEW_REVISI166"/>
      <sheetName val="担当(04_2～)87"/>
      <sheetName val="Record_Data_Skill85"/>
      <sheetName val="YAMAYUMI_OKTOBER_201479"/>
      <sheetName val="_bulk_NEW_REVISI167"/>
      <sheetName val="Part_No_75"/>
      <sheetName val="ACUAN_JULY76"/>
      <sheetName val="PATAN_6A_174"/>
      <sheetName val="00_4-975"/>
      <sheetName val="Data_DISA-267"/>
      <sheetName val="NON_PROD_TARGET73"/>
      <sheetName val="Supp_List73"/>
      <sheetName val="まとめ_(2)73"/>
      <sheetName val="BY_CATEGORY73"/>
      <sheetName val="SA_Volume73"/>
      <sheetName val="SumCompareCurr_73"/>
      <sheetName val="khung_ten_TD73"/>
      <sheetName val="Interior_Trim73"/>
      <sheetName val="Lookup_Table73"/>
      <sheetName val="PP_Letter_389N73"/>
      <sheetName val="140N_Part_Local_(SE)73"/>
      <sheetName val="Summary_Unique67"/>
      <sheetName val="114W2次設変部品確認（組立）_(3)65"/>
      <sheetName val="CODE(顧客)_(2)60"/>
      <sheetName val="Master_List60"/>
      <sheetName val="Full_option60"/>
      <sheetName val="DATA_ACE_157"/>
      <sheetName val="Data_url57"/>
      <sheetName val="Data_uis57"/>
      <sheetName val="メイン画面___Op57"/>
      <sheetName val="TMS_Data57"/>
      <sheetName val="Y_&amp;_W_SERIES51"/>
      <sheetName val="Part_List_For_Incomplete_LOT87"/>
      <sheetName val="Report_SAP87"/>
      <sheetName val="3170_(貼付け用)86"/>
      <sheetName val="Type_I86"/>
      <sheetName val="DATA_86"/>
      <sheetName val="MK(W_L,D)ｺｽﾄ86"/>
      <sheetName val="_bulk_NEW_REVISI164"/>
      <sheetName val="担当(04_2～)86"/>
      <sheetName val="Record_Data_Skill84"/>
      <sheetName val="YAMAYUMI_OKTOBER_201478"/>
      <sheetName val="_bulk_NEW_REVISI165"/>
      <sheetName val="Part_No_74"/>
      <sheetName val="ACUAN_JULY75"/>
      <sheetName val="PATAN_6A_173"/>
      <sheetName val="00_4-974"/>
      <sheetName val="Data_DISA-266"/>
      <sheetName val="NON_PROD_TARGET72"/>
      <sheetName val="Supp_List72"/>
      <sheetName val="まとめ_(2)72"/>
      <sheetName val="BY_CATEGORY72"/>
      <sheetName val="SA_Volume72"/>
      <sheetName val="SumCompareCurr_72"/>
      <sheetName val="khung_ten_TD72"/>
      <sheetName val="Interior_Trim72"/>
      <sheetName val="Lookup_Table72"/>
      <sheetName val="PP_Letter_389N72"/>
      <sheetName val="140N_Part_Local_(SE)72"/>
      <sheetName val="Summary_Unique66"/>
      <sheetName val="114W2次設変部品確認（組立）_(3)64"/>
      <sheetName val="CODE(顧客)_(2)59"/>
      <sheetName val="Master_List59"/>
      <sheetName val="Full_option59"/>
      <sheetName val="DATA_ACE_156"/>
      <sheetName val="Data_url56"/>
      <sheetName val="Data_uis56"/>
      <sheetName val="メイン画面___Op56"/>
      <sheetName val="TMS_Data56"/>
      <sheetName val="Y_&amp;_W_SERIES50"/>
      <sheetName val="Pareto_Defect9"/>
      <sheetName val="Part_List_For_Incomplete_LOT93"/>
      <sheetName val="Report_SAP93"/>
      <sheetName val="3170_(貼付け用)92"/>
      <sheetName val="Type_I92"/>
      <sheetName val="DATA_92"/>
      <sheetName val="MK(W_L,D)ｺｽﾄ92"/>
      <sheetName val="_bulk_NEW_REVISI176"/>
      <sheetName val="担当(04_2～)92"/>
      <sheetName val="Record_Data_Skill90"/>
      <sheetName val="YAMAYUMI_OKTOBER_201484"/>
      <sheetName val="_bulk_NEW_REVISI177"/>
      <sheetName val="Part_No_80"/>
      <sheetName val="ACUAN_JULY81"/>
      <sheetName val="PATAN_6A_179"/>
      <sheetName val="00_4-980"/>
      <sheetName val="Data_DISA-272"/>
      <sheetName val="NON_PROD_TARGET78"/>
      <sheetName val="Supp_List78"/>
      <sheetName val="まとめ_(2)78"/>
      <sheetName val="BY_CATEGORY78"/>
      <sheetName val="SA_Volume78"/>
      <sheetName val="SumCompareCurr_78"/>
      <sheetName val="khung_ten_TD78"/>
      <sheetName val="Interior_Trim78"/>
      <sheetName val="Lookup_Table78"/>
      <sheetName val="PP_Letter_389N78"/>
      <sheetName val="140N_Part_Local_(SE)78"/>
      <sheetName val="Summary_Unique72"/>
      <sheetName val="114W2次設変部品確認（組立）_(3)70"/>
      <sheetName val="CODE(顧客)_(2)65"/>
      <sheetName val="Master_List65"/>
      <sheetName val="Full_option65"/>
      <sheetName val="DATA_ACE_162"/>
      <sheetName val="Data_url62"/>
      <sheetName val="Data_uis62"/>
      <sheetName val="メイン画面___Op62"/>
      <sheetName val="TMS_Data62"/>
      <sheetName val="Y_&amp;_W_SERIES56"/>
      <sheetName val="Part_List_For_Incomplete_LOT92"/>
      <sheetName val="Report_SAP92"/>
      <sheetName val="3170_(貼付け用)91"/>
      <sheetName val="Type_I91"/>
      <sheetName val="DATA_91"/>
      <sheetName val="MK(W_L,D)ｺｽﾄ91"/>
      <sheetName val="_bulk_NEW_REVISI174"/>
      <sheetName val="担当(04_2～)91"/>
      <sheetName val="Record_Data_Skill89"/>
      <sheetName val="YAMAYUMI_OKTOBER_201483"/>
      <sheetName val="_bulk_NEW_REVISI175"/>
      <sheetName val="ACUAN_JULY80"/>
      <sheetName val="Part_No_79"/>
      <sheetName val="00_4-979"/>
      <sheetName val="PATAN_6A_178"/>
      <sheetName val="NON_PROD_TARGET77"/>
      <sheetName val="Supp_List77"/>
      <sheetName val="まとめ_(2)77"/>
      <sheetName val="BY_CATEGORY77"/>
      <sheetName val="SA_Volume77"/>
      <sheetName val="SumCompareCurr_77"/>
      <sheetName val="khung_ten_TD77"/>
      <sheetName val="Interior_Trim77"/>
      <sheetName val="Lookup_Table77"/>
      <sheetName val="PP_Letter_389N77"/>
      <sheetName val="140N_Part_Local_(SE)77"/>
      <sheetName val="Summary_Unique71"/>
      <sheetName val="Data_DISA-271"/>
      <sheetName val="114W2次設変部品確認（組立）_(3)69"/>
      <sheetName val="CODE(顧客)_(2)64"/>
      <sheetName val="Master_List64"/>
      <sheetName val="Full_option64"/>
      <sheetName val="Data_url61"/>
      <sheetName val="Data_uis61"/>
      <sheetName val="メイン画面___Op61"/>
      <sheetName val="TMS_Data61"/>
      <sheetName val="Y_&amp;_W_SERIES55"/>
      <sheetName val="DATA_ACE_161"/>
      <sheetName val="Pareto_Defect14"/>
      <sheetName val="Part_List_For_Incomplete_LOT90"/>
      <sheetName val="Report_SAP90"/>
      <sheetName val="3170_(貼付け用)89"/>
      <sheetName val="Type_I89"/>
      <sheetName val="DATA_89"/>
      <sheetName val="MK(W_L,D)ｺｽﾄ89"/>
      <sheetName val="_bulk_NEW_REVISI170"/>
      <sheetName val="担当(04_2～)89"/>
      <sheetName val="Record_Data_Skill87"/>
      <sheetName val="YAMAYUMI_OKTOBER_201481"/>
      <sheetName val="_bulk_NEW_REVISI171"/>
      <sheetName val="Part_No_77"/>
      <sheetName val="ACUAN_JULY78"/>
      <sheetName val="PATAN_6A_176"/>
      <sheetName val="00_4-977"/>
      <sheetName val="Data_DISA-269"/>
      <sheetName val="NON_PROD_TARGET75"/>
      <sheetName val="Supp_List75"/>
      <sheetName val="まとめ_(2)75"/>
      <sheetName val="BY_CATEGORY75"/>
      <sheetName val="SA_Volume75"/>
      <sheetName val="SumCompareCurr_75"/>
      <sheetName val="khung_ten_TD75"/>
      <sheetName val="Interior_Trim75"/>
      <sheetName val="Lookup_Table75"/>
      <sheetName val="PP_Letter_389N75"/>
      <sheetName val="140N_Part_Local_(SE)75"/>
      <sheetName val="Summary_Unique69"/>
      <sheetName val="114W2次設変部品確認（組立）_(3)67"/>
      <sheetName val="CODE(顧客)_(2)62"/>
      <sheetName val="Master_List62"/>
      <sheetName val="Full_option62"/>
      <sheetName val="DATA_ACE_159"/>
      <sheetName val="Data_url59"/>
      <sheetName val="Data_uis59"/>
      <sheetName val="メイン画面___Op59"/>
      <sheetName val="TMS_Data59"/>
      <sheetName val="Y_&amp;_W_SERIES53"/>
      <sheetName val="Pareto_Defect12"/>
      <sheetName val="Pareto_Defect10"/>
      <sheetName val="Part_List_For_Incomplete_LOT89"/>
      <sheetName val="Report_SAP89"/>
      <sheetName val="3170_(貼付け用)88"/>
      <sheetName val="Type_I88"/>
      <sheetName val="DATA_88"/>
      <sheetName val="MK(W_L,D)ｺｽﾄ88"/>
      <sheetName val="_bulk_NEW_REVISI168"/>
      <sheetName val="担当(04_2～)88"/>
      <sheetName val="Record_Data_Skill86"/>
      <sheetName val="YAMAYUMI_OKTOBER_201480"/>
      <sheetName val="_bulk_NEW_REVISI169"/>
      <sheetName val="Part_No_76"/>
      <sheetName val="ACUAN_JULY77"/>
      <sheetName val="PATAN_6A_175"/>
      <sheetName val="00_4-976"/>
      <sheetName val="Data_DISA-268"/>
      <sheetName val="NON_PROD_TARGET74"/>
      <sheetName val="Supp_List74"/>
      <sheetName val="まとめ_(2)74"/>
      <sheetName val="BY_CATEGORY74"/>
      <sheetName val="SA_Volume74"/>
      <sheetName val="SumCompareCurr_74"/>
      <sheetName val="khung_ten_TD74"/>
      <sheetName val="Interior_Trim74"/>
      <sheetName val="Lookup_Table74"/>
      <sheetName val="PP_Letter_389N74"/>
      <sheetName val="140N_Part_Local_(SE)74"/>
      <sheetName val="Summary_Unique68"/>
      <sheetName val="114W2次設変部品確認（組立）_(3)66"/>
      <sheetName val="CODE(顧客)_(2)61"/>
      <sheetName val="Master_List61"/>
      <sheetName val="Full_option61"/>
      <sheetName val="DATA_ACE_158"/>
      <sheetName val="Data_url58"/>
      <sheetName val="Data_uis58"/>
      <sheetName val="メイン画面___Op58"/>
      <sheetName val="TMS_Data58"/>
      <sheetName val="Y_&amp;_W_SERIES52"/>
      <sheetName val="Pareto_Defect11"/>
      <sheetName val="Part_List_For_Incomplete_LOT91"/>
      <sheetName val="Report_SAP91"/>
      <sheetName val="3170_(貼付け用)90"/>
      <sheetName val="Type_I90"/>
      <sheetName val="DATA_90"/>
      <sheetName val="MK(W_L,D)ｺｽﾄ90"/>
      <sheetName val="_bulk_NEW_REVISI172"/>
      <sheetName val="担当(04_2～)90"/>
      <sheetName val="Record_Data_Skill88"/>
      <sheetName val="YAMAYUMI_OKTOBER_201482"/>
      <sheetName val="_bulk_NEW_REVISI173"/>
      <sheetName val="ACUAN_JULY79"/>
      <sheetName val="Part_No_78"/>
      <sheetName val="00_4-978"/>
      <sheetName val="PATAN_6A_177"/>
      <sheetName val="NON_PROD_TARGET76"/>
      <sheetName val="Supp_List76"/>
      <sheetName val="まとめ_(2)76"/>
      <sheetName val="BY_CATEGORY76"/>
      <sheetName val="SA_Volume76"/>
      <sheetName val="SumCompareCurr_76"/>
      <sheetName val="khung_ten_TD76"/>
      <sheetName val="Interior_Trim76"/>
      <sheetName val="Lookup_Table76"/>
      <sheetName val="PP_Letter_389N76"/>
      <sheetName val="140N_Part_Local_(SE)76"/>
      <sheetName val="Summary_Unique70"/>
      <sheetName val="Data_DISA-270"/>
      <sheetName val="114W2次設変部品確認（組立）_(3)68"/>
      <sheetName val="CODE(顧客)_(2)63"/>
      <sheetName val="Master_List63"/>
      <sheetName val="Full_option63"/>
      <sheetName val="Data_url60"/>
      <sheetName val="Data_uis60"/>
      <sheetName val="メイン画面___Op60"/>
      <sheetName val="TMS_Data60"/>
      <sheetName val="Y_&amp;_W_SERIES54"/>
      <sheetName val="DATA_ACE_160"/>
      <sheetName val="Pareto_Defect13"/>
      <sheetName val="Part_List_For_Incomplete_LOT94"/>
      <sheetName val="Report_SAP94"/>
      <sheetName val="3170_(貼付け用)93"/>
      <sheetName val="Type_I93"/>
      <sheetName val="DATA_93"/>
      <sheetName val="MK(W_L,D)ｺｽﾄ93"/>
      <sheetName val="_bulk_NEW_REVISI178"/>
      <sheetName val="担当(04_2～)93"/>
      <sheetName val="Record_Data_Skill91"/>
      <sheetName val="YAMAYUMI_OKTOBER_201485"/>
      <sheetName val="_bulk_NEW_REVISI179"/>
      <sheetName val="ACUAN_JULY82"/>
      <sheetName val="Part_No_81"/>
      <sheetName val="00_4-981"/>
      <sheetName val="PATAN_6A_180"/>
      <sheetName val="NON_PROD_TARGET79"/>
      <sheetName val="Supp_List79"/>
      <sheetName val="まとめ_(2)79"/>
      <sheetName val="BY_CATEGORY79"/>
      <sheetName val="SA_Volume79"/>
      <sheetName val="SumCompareCurr_79"/>
      <sheetName val="khung_ten_TD79"/>
      <sheetName val="Interior_Trim79"/>
      <sheetName val="Lookup_Table79"/>
      <sheetName val="PP_Letter_389N79"/>
      <sheetName val="140N_Part_Local_(SE)79"/>
      <sheetName val="Summary_Unique73"/>
      <sheetName val="Data_DISA-273"/>
      <sheetName val="114W2次設変部品確認（組立）_(3)71"/>
      <sheetName val="CODE(顧客)_(2)66"/>
      <sheetName val="Master_List66"/>
      <sheetName val="Full_option66"/>
      <sheetName val="Data_url63"/>
      <sheetName val="Data_uis63"/>
      <sheetName val="メイン画面___Op63"/>
      <sheetName val="TMS_Data63"/>
      <sheetName val="Y_&amp;_W_SERIES57"/>
      <sheetName val="DATA_ACE_163"/>
      <sheetName val="Pareto_Defect15"/>
      <sheetName val="Part_List_For_Incomplete_LOT95"/>
      <sheetName val="Report_SAP95"/>
      <sheetName val="3170_(貼付け用)94"/>
      <sheetName val="Type_I94"/>
      <sheetName val="DATA_94"/>
      <sheetName val="MK(W_L,D)ｺｽﾄ94"/>
      <sheetName val="_bulk_NEW_REVISI180"/>
      <sheetName val="担当(04_2～)94"/>
      <sheetName val="Record_Data_Skill92"/>
      <sheetName val="YAMAYUMI_OKTOBER_201486"/>
      <sheetName val="_bulk_NEW_REVISI181"/>
      <sheetName val="ACUAN_JULY83"/>
      <sheetName val="Part_No_82"/>
      <sheetName val="00_4-982"/>
      <sheetName val="PATAN_6A_181"/>
      <sheetName val="NON_PROD_TARGET80"/>
      <sheetName val="Supp_List80"/>
      <sheetName val="まとめ_(2)80"/>
      <sheetName val="BY_CATEGORY80"/>
      <sheetName val="SA_Volume80"/>
      <sheetName val="SumCompareCurr_80"/>
      <sheetName val="khung_ten_TD80"/>
      <sheetName val="Interior_Trim80"/>
      <sheetName val="Lookup_Table80"/>
      <sheetName val="PP_Letter_389N80"/>
      <sheetName val="140N_Part_Local_(SE)80"/>
      <sheetName val="Summary_Unique74"/>
      <sheetName val="Data_DISA-274"/>
      <sheetName val="114W2次設変部品確認（組立）_(3)72"/>
      <sheetName val="CODE(顧客)_(2)67"/>
      <sheetName val="Master_List67"/>
      <sheetName val="Full_option67"/>
      <sheetName val="Data_url64"/>
      <sheetName val="Data_uis64"/>
      <sheetName val="メイン画面___Op64"/>
      <sheetName val="TMS_Data64"/>
      <sheetName val="Y_&amp;_W_SERIES58"/>
      <sheetName val="DATA_ACE_164"/>
      <sheetName val="Pareto_Defect16"/>
      <sheetName val="Part_List_For_Incomplete_LOT96"/>
      <sheetName val="Report_SAP96"/>
      <sheetName val="3170_(貼付け用)95"/>
      <sheetName val="Type_I95"/>
      <sheetName val="DATA_95"/>
      <sheetName val="MK(W_L,D)ｺｽﾄ95"/>
      <sheetName val="_bulk_NEW_REVISI182"/>
      <sheetName val="担当(04_2～)95"/>
      <sheetName val="Record_Data_Skill93"/>
      <sheetName val="YAMAYUMI_OKTOBER_201487"/>
      <sheetName val="_bulk_NEW_REVISI183"/>
      <sheetName val="Part_No_83"/>
      <sheetName val="ACUAN_JULY84"/>
      <sheetName val="PATAN_6A_182"/>
      <sheetName val="00_4-983"/>
      <sheetName val="Data_DISA-275"/>
      <sheetName val="NON_PROD_TARGET81"/>
      <sheetName val="Supp_List81"/>
      <sheetName val="まとめ_(2)81"/>
      <sheetName val="BY_CATEGORY81"/>
      <sheetName val="SA_Volume81"/>
      <sheetName val="SumCompareCurr_81"/>
      <sheetName val="khung_ten_TD81"/>
      <sheetName val="Interior_Trim81"/>
      <sheetName val="Lookup_Table81"/>
      <sheetName val="PP_Letter_389N81"/>
      <sheetName val="140N_Part_Local_(SE)81"/>
      <sheetName val="Summary_Unique75"/>
      <sheetName val="114W2次設変部品確認（組立）_(3)73"/>
      <sheetName val="CODE(顧客)_(2)68"/>
      <sheetName val="Master_List68"/>
      <sheetName val="Full_option68"/>
      <sheetName val="DATA_ACE_165"/>
      <sheetName val="Data_url65"/>
      <sheetName val="Data_uis65"/>
      <sheetName val="メイン画面___Op65"/>
      <sheetName val="TMS_Data65"/>
      <sheetName val="Y_&amp;_W_SERIES59"/>
      <sheetName val="Pareto_Defect17"/>
      <sheetName val="wire"/>
      <sheetName val="ASSET SOP"/>
      <sheetName val="Ｔｅｍｐ"/>
      <sheetName val="393_N"/>
      <sheetName val="工数データ"/>
      <sheetName val="集計（海生）"/>
      <sheetName val="Work"/>
      <sheetName val="BhnHikaku"/>
      <sheetName val="SE- PU"/>
      <sheetName val="T-VAN-DM"/>
      <sheetName val="OTHERS x620"/>
      <sheetName val="SHOP"/>
      <sheetName val="INFO"/>
      <sheetName val="ＦＲＳＵＳ"/>
      <sheetName val="CE MT"/>
      <sheetName val="計算式"/>
      <sheetName val="Drop Down"/>
      <sheetName val="車両仕様"/>
      <sheetName val="Protected Lists"/>
    </sheetNames>
    <sheetDataSet>
      <sheetData sheetId="0" refreshError="1">
        <row r="3">
          <cell r="C3">
            <v>3.3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?????s?R?s?R"/>
      <sheetName val="Price Increase Monitoring"/>
      <sheetName val="wire"/>
      <sheetName val="Protected Lists"/>
      <sheetName val="ヘッダ"/>
      <sheetName val="_88W_Crosstab1"/>
      <sheetName val="part"/>
      <sheetName val="Report"/>
    </sheetNames>
    <definedNames>
      <definedName name="類別選択" sheetId="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aft"/>
      <sheetName val="Dvp_ 23 Okt '15"/>
    </sheetNames>
    <definedNames>
      <definedName name="香e“?”z??”?‰f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F78"/>
  <sheetViews>
    <sheetView workbookViewId="0"/>
  </sheetViews>
  <sheetFormatPr defaultColWidth="9" defaultRowHeight="14.5"/>
  <cols>
    <col min="1" max="1" width="12" customWidth="1"/>
    <col min="2" max="2" width="14.453125" customWidth="1"/>
    <col min="3" max="15" width="6.26953125" customWidth="1"/>
    <col min="16" max="16" width="6.7265625" customWidth="1"/>
    <col min="17" max="78" width="6.26953125" customWidth="1"/>
    <col min="79" max="81" width="3.7265625" customWidth="1"/>
    <col min="82" max="82" width="6.453125" customWidth="1"/>
    <col min="83" max="83" width="5.26953125" bestFit="1" customWidth="1"/>
    <col min="84" max="84" width="14.7265625" customWidth="1"/>
  </cols>
  <sheetData>
    <row r="1" spans="1:84" ht="15" thickBot="1">
      <c r="AN1" s="18"/>
      <c r="AO1" s="18"/>
      <c r="AP1" s="18"/>
      <c r="AQ1" s="18"/>
      <c r="AR1" s="18"/>
      <c r="AS1" s="552"/>
      <c r="AT1" s="552"/>
      <c r="AU1" s="19"/>
      <c r="AV1" s="19"/>
      <c r="AW1" s="18"/>
      <c r="AX1" s="18"/>
      <c r="AY1" s="18"/>
      <c r="AZ1" s="18"/>
      <c r="BE1" s="552"/>
      <c r="BF1" s="552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</row>
    <row r="2" spans="1:84" ht="15" thickBot="1">
      <c r="BE2" s="553"/>
      <c r="BF2" s="553"/>
      <c r="CF2" s="20">
        <f ca="1">NOW()</f>
        <v>46262.429180324078</v>
      </c>
    </row>
    <row r="3" spans="1:84" ht="21.65" customHeight="1" thickBot="1">
      <c r="BA3" s="18"/>
      <c r="BB3" s="18"/>
      <c r="BC3" s="19"/>
      <c r="BD3" s="19"/>
      <c r="CF3" s="42">
        <v>8.3333333333333329E-2</v>
      </c>
    </row>
    <row r="4" spans="1:84" ht="35.25" customHeight="1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54"/>
      <c r="W4" s="554"/>
      <c r="X4" s="554"/>
      <c r="Y4" s="554"/>
      <c r="Z4" s="554"/>
      <c r="AA4" s="554"/>
      <c r="AB4" s="554"/>
      <c r="AC4" s="554"/>
      <c r="AD4" s="554"/>
      <c r="AE4" s="554"/>
      <c r="AF4" s="554"/>
      <c r="AG4" s="554"/>
      <c r="AH4" s="554"/>
      <c r="AI4" s="554"/>
      <c r="AJ4" s="554"/>
      <c r="AK4" s="554"/>
      <c r="AL4" s="554"/>
      <c r="AM4" s="554"/>
      <c r="AN4" s="554"/>
      <c r="AO4" s="554"/>
      <c r="AP4" s="554"/>
      <c r="AQ4" s="554"/>
      <c r="AR4" s="554"/>
      <c r="AS4" s="554"/>
      <c r="AT4" s="554"/>
      <c r="AU4" s="554"/>
      <c r="AV4" s="554"/>
      <c r="AW4" s="554"/>
      <c r="AX4" s="554"/>
      <c r="AY4" s="554"/>
      <c r="AZ4" s="554"/>
      <c r="BA4" s="554"/>
      <c r="BB4" s="554"/>
      <c r="BC4" s="554"/>
      <c r="BD4" s="554"/>
      <c r="BE4" s="554"/>
      <c r="BF4" s="554"/>
      <c r="BG4" s="554"/>
      <c r="BH4" s="554"/>
      <c r="BI4" s="554"/>
      <c r="BJ4" s="554"/>
      <c r="BK4" s="554"/>
      <c r="BL4" s="554"/>
      <c r="BM4" s="554"/>
      <c r="BN4" s="554"/>
      <c r="BO4" s="554"/>
      <c r="BP4" s="554"/>
      <c r="BQ4" s="554"/>
      <c r="BR4" s="554"/>
      <c r="BS4" s="554"/>
      <c r="BT4" s="554"/>
      <c r="BU4" s="554"/>
      <c r="BV4" s="554"/>
      <c r="BW4" s="554"/>
      <c r="BX4" s="554"/>
      <c r="BY4" s="554"/>
      <c r="BZ4" s="554"/>
    </row>
    <row r="5" spans="1:84" ht="12" customHeight="1">
      <c r="A5" s="15"/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</row>
    <row r="6" spans="1:84" ht="48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</row>
    <row r="7" spans="1:84" ht="48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</row>
    <row r="8" spans="1:84" ht="48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</row>
    <row r="9" spans="1:84" ht="48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E9" t="s">
        <v>0</v>
      </c>
      <c r="CF9" t="s">
        <v>0</v>
      </c>
    </row>
    <row r="10" spans="1:84" ht="21.75" customHeight="1" thickBot="1">
      <c r="A10" s="510" t="s">
        <v>1</v>
      </c>
      <c r="B10" s="510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</row>
    <row r="11" spans="1:84" ht="15.75" customHeight="1">
      <c r="A11" s="511" t="s">
        <v>2</v>
      </c>
      <c r="B11" s="543" t="s">
        <v>3</v>
      </c>
      <c r="C11" s="524" t="s">
        <v>4</v>
      </c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544"/>
      <c r="AC11" s="545" t="s">
        <v>5</v>
      </c>
      <c r="AD11" s="526"/>
      <c r="AE11" s="526"/>
      <c r="AF11" s="526"/>
      <c r="AG11" s="526"/>
      <c r="AH11" s="526"/>
      <c r="AI11" s="526"/>
      <c r="AJ11" s="526"/>
      <c r="AK11" s="526"/>
      <c r="AL11" s="526"/>
      <c r="AM11" s="526"/>
      <c r="AN11" s="526"/>
      <c r="AO11" s="526"/>
      <c r="AP11" s="526"/>
      <c r="AQ11" s="526"/>
      <c r="AR11" s="526"/>
      <c r="AS11" s="526"/>
      <c r="AT11" s="526"/>
      <c r="AU11" s="526"/>
      <c r="AV11" s="526"/>
      <c r="AW11" s="526"/>
      <c r="AX11" s="526"/>
      <c r="AY11" s="526"/>
      <c r="AZ11" s="526"/>
      <c r="BA11" s="526"/>
      <c r="BB11" s="526"/>
      <c r="BC11" s="526"/>
      <c r="BD11" s="526"/>
      <c r="BE11" s="526"/>
      <c r="BF11" s="526"/>
      <c r="BG11" s="526"/>
      <c r="BH11" s="526"/>
      <c r="BI11" s="526"/>
      <c r="BJ11" s="526"/>
      <c r="BK11" s="526"/>
      <c r="BL11" s="526"/>
      <c r="BM11" s="526"/>
      <c r="BN11" s="526"/>
      <c r="BO11" s="526"/>
      <c r="BP11" s="526"/>
      <c r="BQ11" s="526"/>
      <c r="BR11" s="526"/>
      <c r="BS11" s="526"/>
      <c r="BT11" s="526"/>
      <c r="BU11" s="526"/>
      <c r="BV11" s="526"/>
      <c r="BW11" s="526"/>
      <c r="BX11" s="526"/>
      <c r="BY11" s="526"/>
      <c r="BZ11" s="526"/>
    </row>
    <row r="12" spans="1:84" s="12" customFormat="1" ht="15.75" customHeight="1">
      <c r="A12" s="512"/>
      <c r="B12" s="515"/>
      <c r="C12" s="542">
        <v>20251201</v>
      </c>
      <c r="D12" s="542"/>
      <c r="E12" s="542">
        <v>20251202</v>
      </c>
      <c r="F12" s="542"/>
      <c r="G12" s="542">
        <v>20251204</v>
      </c>
      <c r="H12" s="542"/>
      <c r="I12" s="542">
        <v>20251205</v>
      </c>
      <c r="J12" s="542"/>
      <c r="K12" s="542">
        <v>20251208</v>
      </c>
      <c r="L12" s="542"/>
      <c r="M12" s="542">
        <v>20251209</v>
      </c>
      <c r="N12" s="542"/>
      <c r="O12" s="542">
        <v>20251211</v>
      </c>
      <c r="P12" s="542"/>
      <c r="Q12" s="542">
        <v>20251212</v>
      </c>
      <c r="R12" s="542"/>
      <c r="S12" s="542">
        <v>20251229</v>
      </c>
      <c r="T12" s="542"/>
      <c r="U12" s="542">
        <v>20251230</v>
      </c>
      <c r="V12" s="542"/>
      <c r="W12" s="542"/>
      <c r="X12" s="542"/>
      <c r="Y12" s="527"/>
      <c r="Z12" s="555"/>
      <c r="AA12" s="542"/>
      <c r="AB12" s="556"/>
      <c r="AC12" s="505">
        <v>20251201</v>
      </c>
      <c r="AD12" s="506"/>
      <c r="AE12" s="505">
        <v>20251202</v>
      </c>
      <c r="AF12" s="506"/>
      <c r="AG12" s="505">
        <v>20251203</v>
      </c>
      <c r="AH12" s="506"/>
      <c r="AI12" s="505">
        <v>20251204</v>
      </c>
      <c r="AJ12" s="506"/>
      <c r="AK12" s="505">
        <v>20251205</v>
      </c>
      <c r="AL12" s="506"/>
      <c r="AM12" s="505">
        <v>20251208</v>
      </c>
      <c r="AN12" s="506"/>
      <c r="AO12" s="505">
        <v>20251209</v>
      </c>
      <c r="AP12" s="506"/>
      <c r="AQ12" s="505">
        <v>20251210</v>
      </c>
      <c r="AR12" s="506"/>
      <c r="AS12" s="505">
        <v>20251211</v>
      </c>
      <c r="AT12" s="506"/>
      <c r="AU12" s="505">
        <v>20251212</v>
      </c>
      <c r="AV12" s="506"/>
      <c r="AW12" s="505">
        <v>20251215</v>
      </c>
      <c r="AX12" s="506"/>
      <c r="AY12" s="505">
        <v>20251216</v>
      </c>
      <c r="AZ12" s="506"/>
      <c r="BA12" s="505">
        <v>20251217</v>
      </c>
      <c r="BB12" s="506"/>
      <c r="BC12" s="505">
        <v>20251218</v>
      </c>
      <c r="BD12" s="506"/>
      <c r="BE12" s="505">
        <v>20251219</v>
      </c>
      <c r="BF12" s="506"/>
      <c r="BG12" s="505">
        <v>20251221</v>
      </c>
      <c r="BH12" s="506"/>
      <c r="BI12" s="505">
        <v>20251222</v>
      </c>
      <c r="BJ12" s="506"/>
      <c r="BK12" s="505">
        <v>20251223</v>
      </c>
      <c r="BL12" s="506"/>
      <c r="BM12" s="505">
        <v>20251224</v>
      </c>
      <c r="BN12" s="506"/>
      <c r="BO12" s="505">
        <v>20251226</v>
      </c>
      <c r="BP12" s="506"/>
      <c r="BQ12" s="505">
        <v>20251229</v>
      </c>
      <c r="BR12" s="506"/>
      <c r="BS12" s="505">
        <v>20251230</v>
      </c>
      <c r="BT12" s="506"/>
      <c r="BU12" s="505"/>
      <c r="BV12" s="506"/>
      <c r="BW12" s="505"/>
      <c r="BX12" s="506"/>
      <c r="BY12" s="505"/>
      <c r="BZ12" s="506"/>
    </row>
    <row r="13" spans="1:84" s="12" customFormat="1" ht="15.75" customHeight="1">
      <c r="A13" s="512"/>
      <c r="B13" s="515"/>
      <c r="C13" s="548"/>
      <c r="D13" s="549"/>
      <c r="E13" s="548"/>
      <c r="F13" s="549"/>
      <c r="G13" s="548"/>
      <c r="H13" s="549"/>
      <c r="I13" s="550"/>
      <c r="J13" s="550"/>
      <c r="K13" s="66"/>
      <c r="L13" s="66"/>
      <c r="M13" s="66"/>
      <c r="N13" s="66"/>
      <c r="O13" s="66"/>
      <c r="P13" s="66"/>
      <c r="Q13" s="66"/>
      <c r="R13" s="66"/>
      <c r="S13" s="548"/>
      <c r="T13" s="549"/>
      <c r="U13" s="548"/>
      <c r="V13" s="549"/>
      <c r="W13" s="548"/>
      <c r="X13" s="549"/>
      <c r="Y13" s="550"/>
      <c r="Z13" s="550"/>
      <c r="AA13" s="550"/>
      <c r="AB13" s="551"/>
      <c r="AC13" s="502"/>
      <c r="AD13" s="503"/>
      <c r="AE13" s="502"/>
      <c r="AF13" s="503"/>
      <c r="AG13" s="502"/>
      <c r="AH13" s="503"/>
      <c r="AI13" s="502"/>
      <c r="AJ13" s="503"/>
      <c r="AK13" s="502"/>
      <c r="AL13" s="503"/>
      <c r="AM13" s="502"/>
      <c r="AN13" s="503"/>
      <c r="AO13" s="502"/>
      <c r="AP13" s="503"/>
      <c r="AQ13" s="502"/>
      <c r="AR13" s="503"/>
      <c r="AS13" s="502"/>
      <c r="AT13" s="503"/>
      <c r="AU13" s="502"/>
      <c r="AV13" s="503"/>
      <c r="AW13" s="502"/>
      <c r="AX13" s="503"/>
      <c r="AY13" s="502"/>
      <c r="AZ13" s="503"/>
      <c r="BA13" s="502"/>
      <c r="BB13" s="503"/>
      <c r="BC13" s="502"/>
      <c r="BD13" s="503"/>
      <c r="BE13" s="502"/>
      <c r="BF13" s="503"/>
      <c r="BG13" s="502"/>
      <c r="BH13" s="503"/>
      <c r="BI13" s="502"/>
      <c r="BJ13" s="503"/>
      <c r="BK13" s="502"/>
      <c r="BL13" s="503"/>
      <c r="BM13" s="502"/>
      <c r="BN13" s="503"/>
      <c r="BO13" s="502"/>
      <c r="BP13" s="503"/>
      <c r="BQ13" s="502"/>
      <c r="BR13" s="503"/>
      <c r="BS13" s="502"/>
      <c r="BT13" s="503"/>
      <c r="BU13" s="502"/>
      <c r="BV13" s="503"/>
      <c r="BW13" s="502"/>
      <c r="BX13" s="503"/>
      <c r="BY13" s="502"/>
      <c r="BZ13" s="503"/>
    </row>
    <row r="14" spans="1:84" ht="15.75" customHeight="1">
      <c r="A14" s="512"/>
      <c r="B14" s="515"/>
      <c r="C14" s="546" t="s">
        <v>6</v>
      </c>
      <c r="D14" s="547"/>
      <c r="E14" s="546" t="s">
        <v>7</v>
      </c>
      <c r="F14" s="547"/>
      <c r="G14" s="546" t="s">
        <v>8</v>
      </c>
      <c r="H14" s="547"/>
      <c r="I14" s="546" t="s">
        <v>9</v>
      </c>
      <c r="J14" s="547"/>
      <c r="K14" s="546" t="s">
        <v>10</v>
      </c>
      <c r="L14" s="547"/>
      <c r="M14" s="546" t="s">
        <v>11</v>
      </c>
      <c r="N14" s="547"/>
      <c r="O14" s="546" t="s">
        <v>12</v>
      </c>
      <c r="P14" s="547"/>
      <c r="Q14" s="546" t="s">
        <v>13</v>
      </c>
      <c r="R14" s="547"/>
      <c r="S14" s="546" t="s">
        <v>14</v>
      </c>
      <c r="T14" s="547"/>
      <c r="U14" s="546"/>
      <c r="V14" s="547"/>
      <c r="W14" s="546"/>
      <c r="X14" s="547"/>
      <c r="Y14" s="67"/>
      <c r="Z14" s="67"/>
      <c r="AA14" s="67"/>
      <c r="AB14" s="68"/>
      <c r="AC14" s="499" t="s">
        <v>15</v>
      </c>
      <c r="AD14" s="500"/>
      <c r="AE14" s="499" t="s">
        <v>16</v>
      </c>
      <c r="AF14" s="500"/>
      <c r="AG14" s="499" t="s">
        <v>17</v>
      </c>
      <c r="AH14" s="500"/>
      <c r="AI14" s="499" t="s">
        <v>18</v>
      </c>
      <c r="AJ14" s="500"/>
      <c r="AK14" s="499" t="s">
        <v>19</v>
      </c>
      <c r="AL14" s="500"/>
      <c r="AM14" s="499" t="s">
        <v>20</v>
      </c>
      <c r="AN14" s="500"/>
      <c r="AO14" s="499" t="s">
        <v>21</v>
      </c>
      <c r="AP14" s="500"/>
      <c r="AQ14" s="499" t="s">
        <v>22</v>
      </c>
      <c r="AR14" s="500"/>
      <c r="AS14" s="499" t="s">
        <v>23</v>
      </c>
      <c r="AT14" s="500"/>
      <c r="AU14" s="499" t="s">
        <v>24</v>
      </c>
      <c r="AV14" s="500"/>
      <c r="AW14" s="499" t="s">
        <v>25</v>
      </c>
      <c r="AX14" s="500"/>
      <c r="AY14" s="499" t="s">
        <v>26</v>
      </c>
      <c r="AZ14" s="500"/>
      <c r="BA14" s="499" t="s">
        <v>27</v>
      </c>
      <c r="BB14" s="500"/>
      <c r="BC14" s="499" t="s">
        <v>28</v>
      </c>
      <c r="BD14" s="500"/>
      <c r="BE14" s="499" t="s">
        <v>29</v>
      </c>
      <c r="BF14" s="500"/>
      <c r="BG14" s="499" t="s">
        <v>30</v>
      </c>
      <c r="BH14" s="500"/>
      <c r="BI14" s="499" t="s">
        <v>31</v>
      </c>
      <c r="BJ14" s="500"/>
      <c r="BK14" s="499" t="s">
        <v>32</v>
      </c>
      <c r="BL14" s="500"/>
      <c r="BM14" s="499">
        <v>79712</v>
      </c>
      <c r="BN14" s="500"/>
      <c r="BO14" s="499" t="s">
        <v>33</v>
      </c>
      <c r="BP14" s="500"/>
      <c r="BQ14" s="499" t="s">
        <v>34</v>
      </c>
      <c r="BR14" s="500"/>
      <c r="BS14" s="499" t="s">
        <v>35</v>
      </c>
      <c r="BT14" s="500"/>
      <c r="BU14" s="499"/>
      <c r="BV14" s="500"/>
      <c r="BW14" s="499"/>
      <c r="BX14" s="500"/>
      <c r="BY14" s="499"/>
      <c r="BZ14" s="500"/>
    </row>
    <row r="15" spans="1:84" s="1" customFormat="1" ht="15.75" customHeight="1">
      <c r="A15" s="513"/>
      <c r="B15" s="516"/>
      <c r="C15" s="69" t="s">
        <v>36</v>
      </c>
      <c r="D15" s="69" t="s">
        <v>37</v>
      </c>
      <c r="E15" s="69" t="s">
        <v>36</v>
      </c>
      <c r="F15" s="69" t="s">
        <v>37</v>
      </c>
      <c r="G15" s="69" t="s">
        <v>36</v>
      </c>
      <c r="H15" s="69" t="s">
        <v>37</v>
      </c>
      <c r="I15" s="69" t="s">
        <v>36</v>
      </c>
      <c r="J15" s="69" t="s">
        <v>37</v>
      </c>
      <c r="K15" s="69" t="s">
        <v>36</v>
      </c>
      <c r="L15" s="69" t="s">
        <v>37</v>
      </c>
      <c r="M15" s="69" t="s">
        <v>36</v>
      </c>
      <c r="N15" s="69" t="s">
        <v>37</v>
      </c>
      <c r="O15" s="69" t="s">
        <v>36</v>
      </c>
      <c r="P15" s="69" t="s">
        <v>37</v>
      </c>
      <c r="Q15" s="69" t="s">
        <v>36</v>
      </c>
      <c r="R15" s="69" t="s">
        <v>37</v>
      </c>
      <c r="S15" s="69" t="s">
        <v>36</v>
      </c>
      <c r="T15" s="69" t="s">
        <v>37</v>
      </c>
      <c r="U15" s="69" t="s">
        <v>36</v>
      </c>
      <c r="V15" s="69" t="s">
        <v>37</v>
      </c>
      <c r="W15" s="69" t="s">
        <v>36</v>
      </c>
      <c r="X15" s="69" t="s">
        <v>37</v>
      </c>
      <c r="Y15" s="69" t="s">
        <v>36</v>
      </c>
      <c r="Z15" s="69" t="s">
        <v>37</v>
      </c>
      <c r="AA15" s="69" t="s">
        <v>36</v>
      </c>
      <c r="AB15" s="56" t="s">
        <v>37</v>
      </c>
      <c r="AC15" s="69" t="s">
        <v>36</v>
      </c>
      <c r="AD15" s="69" t="s">
        <v>37</v>
      </c>
      <c r="AE15" s="69" t="s">
        <v>36</v>
      </c>
      <c r="AF15" s="44" t="s">
        <v>37</v>
      </c>
      <c r="AG15" s="69" t="s">
        <v>36</v>
      </c>
      <c r="AH15" s="44" t="s">
        <v>37</v>
      </c>
      <c r="AI15" s="69" t="s">
        <v>36</v>
      </c>
      <c r="AJ15" s="44" t="s">
        <v>37</v>
      </c>
      <c r="AK15" s="69" t="s">
        <v>36</v>
      </c>
      <c r="AL15" s="44" t="s">
        <v>37</v>
      </c>
      <c r="AM15" s="69" t="s">
        <v>36</v>
      </c>
      <c r="AN15" s="44" t="s">
        <v>37</v>
      </c>
      <c r="AO15" s="69" t="s">
        <v>36</v>
      </c>
      <c r="AP15" s="44" t="s">
        <v>37</v>
      </c>
      <c r="AQ15" s="69" t="s">
        <v>36</v>
      </c>
      <c r="AR15" s="44" t="s">
        <v>37</v>
      </c>
      <c r="AS15" s="69" t="s">
        <v>36</v>
      </c>
      <c r="AT15" s="44" t="s">
        <v>37</v>
      </c>
      <c r="AU15" s="69" t="s">
        <v>36</v>
      </c>
      <c r="AV15" s="44" t="s">
        <v>37</v>
      </c>
      <c r="AW15" s="69" t="s">
        <v>36</v>
      </c>
      <c r="AX15" s="44" t="s">
        <v>37</v>
      </c>
      <c r="AY15" s="69" t="s">
        <v>36</v>
      </c>
      <c r="AZ15" s="44" t="s">
        <v>37</v>
      </c>
      <c r="BA15" s="69" t="s">
        <v>36</v>
      </c>
      <c r="BB15" s="44" t="s">
        <v>37</v>
      </c>
      <c r="BC15" s="69" t="s">
        <v>36</v>
      </c>
      <c r="BD15" s="44" t="s">
        <v>37</v>
      </c>
      <c r="BE15" s="69" t="s">
        <v>36</v>
      </c>
      <c r="BF15" s="44" t="s">
        <v>37</v>
      </c>
      <c r="BG15" s="69" t="s">
        <v>36</v>
      </c>
      <c r="BH15" s="44" t="s">
        <v>37</v>
      </c>
      <c r="BI15" s="69" t="s">
        <v>36</v>
      </c>
      <c r="BJ15" s="44" t="s">
        <v>37</v>
      </c>
      <c r="BK15" s="69" t="s">
        <v>36</v>
      </c>
      <c r="BL15" s="44" t="s">
        <v>37</v>
      </c>
      <c r="BM15" s="69" t="s">
        <v>36</v>
      </c>
      <c r="BN15" s="44" t="s">
        <v>37</v>
      </c>
      <c r="BO15" s="69" t="s">
        <v>36</v>
      </c>
      <c r="BP15" s="44" t="s">
        <v>37</v>
      </c>
      <c r="BQ15" s="69" t="s">
        <v>36</v>
      </c>
      <c r="BR15" s="44" t="s">
        <v>37</v>
      </c>
      <c r="BS15" s="69" t="s">
        <v>36</v>
      </c>
      <c r="BT15" s="44" t="s">
        <v>37</v>
      </c>
      <c r="BU15" s="69" t="s">
        <v>36</v>
      </c>
      <c r="BV15" s="44" t="s">
        <v>37</v>
      </c>
      <c r="BW15" s="69" t="s">
        <v>36</v>
      </c>
      <c r="BX15" s="44" t="s">
        <v>37</v>
      </c>
      <c r="BY15" s="69" t="s">
        <v>36</v>
      </c>
      <c r="BZ15" s="44" t="s">
        <v>37</v>
      </c>
    </row>
    <row r="16" spans="1:84">
      <c r="A16" s="37" t="s">
        <v>38</v>
      </c>
      <c r="B16" s="70" t="s">
        <v>39</v>
      </c>
      <c r="C16" s="47"/>
      <c r="D16" s="47"/>
      <c r="E16" s="46">
        <v>432</v>
      </c>
      <c r="F16" s="46">
        <f>18*24</f>
        <v>432</v>
      </c>
      <c r="G16" s="47"/>
      <c r="H16" s="47"/>
      <c r="I16" s="46">
        <f>18*24</f>
        <v>432</v>
      </c>
      <c r="J16" s="46">
        <f>18*24</f>
        <v>432</v>
      </c>
      <c r="K16" s="47"/>
      <c r="L16" s="47"/>
      <c r="M16" s="46">
        <f>18*24</f>
        <v>432</v>
      </c>
      <c r="N16" s="46">
        <f>18*(14+10)</f>
        <v>432</v>
      </c>
      <c r="O16" s="47"/>
      <c r="P16" s="47"/>
      <c r="Q16" s="46">
        <f>24*18</f>
        <v>432</v>
      </c>
      <c r="R16" s="46">
        <f>18*24</f>
        <v>432</v>
      </c>
      <c r="S16" s="46">
        <f>18*24</f>
        <v>432</v>
      </c>
      <c r="T16" s="46">
        <f>18*24</f>
        <v>432</v>
      </c>
      <c r="U16" s="47"/>
      <c r="V16" s="47"/>
      <c r="W16" s="47"/>
      <c r="X16" s="47"/>
      <c r="Y16" s="71"/>
      <c r="Z16" s="71"/>
      <c r="AA16" s="72"/>
      <c r="AB16" s="73"/>
      <c r="AC16" s="71"/>
      <c r="AD16" s="71"/>
      <c r="AE16" s="71"/>
      <c r="AF16" s="47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47"/>
      <c r="BS16" s="71"/>
      <c r="BT16" s="71"/>
      <c r="BU16" s="71"/>
      <c r="BV16" s="71"/>
      <c r="BW16" s="71"/>
      <c r="BX16" s="71"/>
      <c r="BY16" s="71"/>
      <c r="BZ16" s="32"/>
      <c r="CD16" s="142"/>
      <c r="CE16" s="142"/>
    </row>
    <row r="17" spans="1:82">
      <c r="A17" s="38" t="s">
        <v>40</v>
      </c>
      <c r="B17" s="70" t="s">
        <v>41</v>
      </c>
      <c r="C17" s="46">
        <v>432</v>
      </c>
      <c r="D17" s="46">
        <f>18*24</f>
        <v>432</v>
      </c>
      <c r="E17" s="46">
        <v>432</v>
      </c>
      <c r="F17" s="46">
        <f>18*16</f>
        <v>288</v>
      </c>
      <c r="G17" s="46">
        <f>18*24</f>
        <v>432</v>
      </c>
      <c r="H17" s="46">
        <f>18*24</f>
        <v>432</v>
      </c>
      <c r="I17" s="47"/>
      <c r="J17" s="47"/>
      <c r="K17" s="46">
        <f>18*48</f>
        <v>864</v>
      </c>
      <c r="L17" s="46">
        <f>18*(42+6)</f>
        <v>864</v>
      </c>
      <c r="M17" s="47"/>
      <c r="N17" s="47"/>
      <c r="O17" s="46">
        <f>18*48</f>
        <v>864</v>
      </c>
      <c r="P17" s="46">
        <f>18*48</f>
        <v>864</v>
      </c>
      <c r="Q17" s="47"/>
      <c r="R17" s="47"/>
      <c r="S17" s="46">
        <f>18*48</f>
        <v>864</v>
      </c>
      <c r="T17" s="46">
        <f>18*48</f>
        <v>864</v>
      </c>
      <c r="U17" s="46">
        <f>18*24</f>
        <v>432</v>
      </c>
      <c r="V17" s="46">
        <f>18*24</f>
        <v>432</v>
      </c>
      <c r="W17" s="47"/>
      <c r="X17" s="47"/>
      <c r="Y17" s="71"/>
      <c r="Z17" s="71"/>
      <c r="AA17" s="72"/>
      <c r="AB17" s="73"/>
      <c r="AC17" s="71"/>
      <c r="AD17" s="71"/>
      <c r="AE17" s="71"/>
      <c r="AF17" s="47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47"/>
      <c r="BS17" s="71"/>
      <c r="BT17" s="71"/>
      <c r="BU17" s="71"/>
      <c r="BV17" s="71"/>
      <c r="BW17" s="71"/>
      <c r="BX17" s="71"/>
      <c r="BY17" s="71"/>
      <c r="BZ17" s="32"/>
    </row>
    <row r="18" spans="1:82">
      <c r="A18" s="37" t="s">
        <v>38</v>
      </c>
      <c r="B18" s="70" t="s">
        <v>42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71"/>
      <c r="Z18" s="71"/>
      <c r="AA18" s="71"/>
      <c r="AB18" s="57"/>
      <c r="AC18" s="71"/>
      <c r="AD18" s="71"/>
      <c r="AE18" s="74">
        <v>36</v>
      </c>
      <c r="AF18" s="74">
        <f>18*2</f>
        <v>36</v>
      </c>
      <c r="AG18" s="74">
        <v>18</v>
      </c>
      <c r="AH18" s="74">
        <v>18</v>
      </c>
      <c r="AI18" s="74">
        <v>18</v>
      </c>
      <c r="AJ18" s="74">
        <v>18</v>
      </c>
      <c r="AK18" s="74">
        <v>36</v>
      </c>
      <c r="AL18" s="74">
        <v>36</v>
      </c>
      <c r="AM18" s="74">
        <v>18</v>
      </c>
      <c r="AN18" s="74">
        <v>18</v>
      </c>
      <c r="AO18" s="74">
        <v>36</v>
      </c>
      <c r="AP18" s="74">
        <v>36</v>
      </c>
      <c r="AQ18" s="74">
        <v>18</v>
      </c>
      <c r="AR18" s="74">
        <f>18*1</f>
        <v>18</v>
      </c>
      <c r="AS18" s="74">
        <v>18</v>
      </c>
      <c r="AT18" s="74">
        <v>18</v>
      </c>
      <c r="AU18" s="74">
        <v>36</v>
      </c>
      <c r="AV18" s="74">
        <f>18*2</f>
        <v>36</v>
      </c>
      <c r="AW18" s="74">
        <v>18</v>
      </c>
      <c r="AX18" s="74">
        <f>18*1</f>
        <v>18</v>
      </c>
      <c r="AY18" s="74">
        <v>36</v>
      </c>
      <c r="AZ18" s="74">
        <f>18*2</f>
        <v>36</v>
      </c>
      <c r="BA18" s="74">
        <v>18</v>
      </c>
      <c r="BB18" s="74">
        <v>18</v>
      </c>
      <c r="BC18" s="74">
        <v>36</v>
      </c>
      <c r="BD18" s="74">
        <v>36</v>
      </c>
      <c r="BE18" s="74">
        <v>18</v>
      </c>
      <c r="BF18" s="74">
        <v>18</v>
      </c>
      <c r="BG18" s="74">
        <v>18</v>
      </c>
      <c r="BH18" s="74">
        <v>18</v>
      </c>
      <c r="BI18" s="74">
        <v>18</v>
      </c>
      <c r="BJ18" s="74">
        <f>18*1</f>
        <v>18</v>
      </c>
      <c r="BK18" s="74">
        <v>18</v>
      </c>
      <c r="BL18" s="74">
        <v>18</v>
      </c>
      <c r="BM18" s="74">
        <v>18</v>
      </c>
      <c r="BN18" s="74">
        <v>18</v>
      </c>
      <c r="BO18" s="74">
        <v>36</v>
      </c>
      <c r="BP18" s="74">
        <v>36</v>
      </c>
      <c r="BQ18" s="74">
        <v>18</v>
      </c>
      <c r="BR18" s="74">
        <v>18</v>
      </c>
      <c r="BS18" s="74">
        <v>18</v>
      </c>
      <c r="BT18" s="74">
        <v>18</v>
      </c>
      <c r="BU18" s="71"/>
      <c r="BV18" s="71"/>
      <c r="BW18" s="71"/>
      <c r="BX18" s="71"/>
      <c r="BY18" s="71"/>
      <c r="BZ18" s="32"/>
      <c r="CC18" s="12"/>
      <c r="CD18" s="142"/>
    </row>
    <row r="19" spans="1:82" ht="15" thickBot="1">
      <c r="A19" s="33" t="s">
        <v>40</v>
      </c>
      <c r="B19" s="75" t="s">
        <v>43</v>
      </c>
      <c r="C19" s="48"/>
      <c r="D19" s="48"/>
      <c r="E19" s="48"/>
      <c r="F19" s="48"/>
      <c r="G19" s="48"/>
      <c r="H19" s="48"/>
      <c r="I19" s="53"/>
      <c r="J19" s="48"/>
      <c r="K19" s="53"/>
      <c r="L19" s="48"/>
      <c r="M19" s="48"/>
      <c r="N19" s="48"/>
      <c r="O19" s="53"/>
      <c r="P19" s="48"/>
      <c r="Q19" s="53"/>
      <c r="R19" s="48"/>
      <c r="S19" s="53"/>
      <c r="T19" s="48"/>
      <c r="U19" s="48"/>
      <c r="V19" s="48"/>
      <c r="W19" s="48"/>
      <c r="X19" s="48"/>
      <c r="Y19" s="53"/>
      <c r="Z19" s="53"/>
      <c r="AA19" s="53"/>
      <c r="AB19" s="58"/>
      <c r="AC19" s="76">
        <v>342</v>
      </c>
      <c r="AD19" s="76">
        <f>18*19</f>
        <v>342</v>
      </c>
      <c r="AE19" s="76">
        <v>270</v>
      </c>
      <c r="AF19" s="76">
        <f>18*15</f>
        <v>270</v>
      </c>
      <c r="AG19" s="76">
        <v>414</v>
      </c>
      <c r="AH19" s="76">
        <f>18*23</f>
        <v>414</v>
      </c>
      <c r="AI19" s="76">
        <v>306</v>
      </c>
      <c r="AJ19" s="76">
        <f>18*17</f>
        <v>306</v>
      </c>
      <c r="AK19" s="76">
        <v>432</v>
      </c>
      <c r="AL19" s="76">
        <f>18*24</f>
        <v>432</v>
      </c>
      <c r="AM19" s="76">
        <v>396</v>
      </c>
      <c r="AN19" s="76">
        <f>18*22</f>
        <v>396</v>
      </c>
      <c r="AO19" s="76">
        <v>288</v>
      </c>
      <c r="AP19" s="76">
        <f>18*16</f>
        <v>288</v>
      </c>
      <c r="AQ19" s="76">
        <v>396</v>
      </c>
      <c r="AR19" s="76">
        <f>18*22</f>
        <v>396</v>
      </c>
      <c r="AS19" s="76">
        <v>306</v>
      </c>
      <c r="AT19" s="76">
        <f>18*17</f>
        <v>306</v>
      </c>
      <c r="AU19" s="76">
        <v>432</v>
      </c>
      <c r="AV19" s="76">
        <f>18*24</f>
        <v>432</v>
      </c>
      <c r="AW19" s="76">
        <v>396</v>
      </c>
      <c r="AX19" s="76">
        <f>18*22</f>
        <v>396</v>
      </c>
      <c r="AY19" s="76">
        <v>270</v>
      </c>
      <c r="AZ19" s="76">
        <f>18*15</f>
        <v>270</v>
      </c>
      <c r="BA19" s="76">
        <v>432</v>
      </c>
      <c r="BB19" s="76">
        <f>18*24</f>
        <v>432</v>
      </c>
      <c r="BC19" s="76">
        <v>378</v>
      </c>
      <c r="BD19" s="76">
        <f>18*21</f>
        <v>378</v>
      </c>
      <c r="BE19" s="76">
        <v>288</v>
      </c>
      <c r="BF19" s="76">
        <f>18*16</f>
        <v>288</v>
      </c>
      <c r="BG19" s="76">
        <v>252</v>
      </c>
      <c r="BH19" s="76">
        <f>18*14</f>
        <v>252</v>
      </c>
      <c r="BI19" s="76">
        <v>378</v>
      </c>
      <c r="BJ19" s="76">
        <f>18*21</f>
        <v>378</v>
      </c>
      <c r="BK19" s="77">
        <v>360</v>
      </c>
      <c r="BL19" s="77">
        <f>18*20</f>
        <v>360</v>
      </c>
      <c r="BM19" s="76">
        <v>144</v>
      </c>
      <c r="BN19" s="76">
        <f>18*8</f>
        <v>144</v>
      </c>
      <c r="BO19" s="76">
        <v>378</v>
      </c>
      <c r="BP19" s="76">
        <f>18*21</f>
        <v>378</v>
      </c>
      <c r="BQ19" s="76">
        <v>306</v>
      </c>
      <c r="BR19" s="76">
        <f>18*17</f>
        <v>306</v>
      </c>
      <c r="BS19" s="76">
        <v>90</v>
      </c>
      <c r="BT19" s="76">
        <f>18*5</f>
        <v>90</v>
      </c>
      <c r="BU19" s="53"/>
      <c r="BV19" s="53"/>
      <c r="BW19" s="53"/>
      <c r="BX19" s="53"/>
      <c r="BY19" s="53"/>
      <c r="BZ19" s="34"/>
    </row>
    <row r="20" spans="1:82" s="21" customFormat="1" ht="12" customHeight="1">
      <c r="A20" s="24"/>
      <c r="B20" s="21" t="s">
        <v>36</v>
      </c>
      <c r="C20" s="23"/>
      <c r="D20" s="23">
        <f>SUM(C16:C19)</f>
        <v>432</v>
      </c>
      <c r="E20" s="23"/>
      <c r="F20" s="23">
        <f t="shared" ref="F20" si="0">SUM(E16:E19)</f>
        <v>864</v>
      </c>
      <c r="G20" s="23"/>
      <c r="H20" s="23">
        <f t="shared" ref="H20" si="1">SUM(G16:G19)</f>
        <v>432</v>
      </c>
      <c r="I20" s="23"/>
      <c r="J20" s="23">
        <f t="shared" ref="J20" si="2">SUM(I16:I19)</f>
        <v>432</v>
      </c>
      <c r="K20" s="23"/>
      <c r="L20" s="23">
        <f t="shared" ref="L20" si="3">SUM(K16:K19)</f>
        <v>864</v>
      </c>
      <c r="M20" s="23"/>
      <c r="N20" s="23">
        <f t="shared" ref="N20" si="4">SUM(M16:M19)</f>
        <v>432</v>
      </c>
      <c r="O20" s="23"/>
      <c r="P20" s="23">
        <f t="shared" ref="P20" si="5">SUM(O16:O19)</f>
        <v>864</v>
      </c>
      <c r="Q20" s="23"/>
      <c r="R20" s="23">
        <f t="shared" ref="R20" si="6">SUM(Q16:Q19)</f>
        <v>432</v>
      </c>
      <c r="S20" s="23"/>
      <c r="T20" s="23">
        <f t="shared" ref="T20" si="7">SUM(S16:S19)</f>
        <v>1296</v>
      </c>
      <c r="U20" s="23"/>
      <c r="V20" s="23">
        <f t="shared" ref="V20" si="8">SUM(U16:U19)</f>
        <v>432</v>
      </c>
      <c r="W20" s="23"/>
      <c r="X20" s="23">
        <f t="shared" ref="X20" si="9">SUM(W16:W19)</f>
        <v>0</v>
      </c>
      <c r="Y20" s="23"/>
      <c r="Z20" s="23">
        <f t="shared" ref="Z20" si="10">SUM(Y16:Y19)</f>
        <v>0</v>
      </c>
      <c r="AA20" s="23"/>
      <c r="AB20" s="23">
        <f t="shared" ref="AB20" si="11">SUM(AA16:AA19)</f>
        <v>0</v>
      </c>
      <c r="AC20" s="23"/>
      <c r="AD20" s="23">
        <f t="shared" ref="AD20" si="12">SUM(AC16:AC19)</f>
        <v>342</v>
      </c>
      <c r="AE20" s="23"/>
      <c r="AF20" s="23">
        <f t="shared" ref="AF20" si="13">SUM(AE16:AE19)</f>
        <v>306</v>
      </c>
      <c r="AG20" s="23"/>
      <c r="AH20" s="23">
        <f t="shared" ref="AH20" si="14">SUM(AG16:AG19)</f>
        <v>432</v>
      </c>
      <c r="AI20" s="23"/>
      <c r="AJ20" s="23">
        <f t="shared" ref="AJ20" si="15">SUM(AI16:AI19)</f>
        <v>324</v>
      </c>
      <c r="AK20" s="23"/>
      <c r="AL20" s="23">
        <f t="shared" ref="AL20" si="16">SUM(AK16:AK19)</f>
        <v>468</v>
      </c>
      <c r="AM20" s="23"/>
      <c r="AN20" s="23">
        <f t="shared" ref="AN20" si="17">SUM(AM16:AM19)</f>
        <v>414</v>
      </c>
      <c r="AO20" s="23"/>
      <c r="AP20" s="23">
        <f t="shared" ref="AP20" si="18">SUM(AO16:AO19)</f>
        <v>324</v>
      </c>
      <c r="AQ20" s="23"/>
      <c r="AR20" s="23">
        <f t="shared" ref="AR20" si="19">SUM(AQ16:AQ19)</f>
        <v>414</v>
      </c>
      <c r="AS20" s="23"/>
      <c r="AT20" s="23">
        <f t="shared" ref="AT20" si="20">SUM(AS16:AS19)</f>
        <v>324</v>
      </c>
      <c r="AU20" s="23"/>
      <c r="AV20" s="23">
        <f t="shared" ref="AV20" si="21">SUM(AU16:AU19)</f>
        <v>468</v>
      </c>
      <c r="AW20" s="23"/>
      <c r="AX20" s="23">
        <f t="shared" ref="AX20" si="22">SUM(AW16:AW19)</f>
        <v>414</v>
      </c>
      <c r="AY20" s="23"/>
      <c r="AZ20" s="23">
        <f t="shared" ref="AZ20" si="23">SUM(AY16:AY19)</f>
        <v>306</v>
      </c>
      <c r="BA20" s="23"/>
      <c r="BB20" s="23">
        <f t="shared" ref="BB20" si="24">SUM(BA16:BA19)</f>
        <v>450</v>
      </c>
      <c r="BC20" s="23"/>
      <c r="BD20" s="23">
        <f t="shared" ref="BD20" si="25">SUM(BC16:BC19)</f>
        <v>414</v>
      </c>
      <c r="BE20" s="23"/>
      <c r="BF20" s="23">
        <f t="shared" ref="BF20" si="26">SUM(BE16:BE19)</f>
        <v>306</v>
      </c>
      <c r="BG20" s="23"/>
      <c r="BH20" s="23">
        <f t="shared" ref="BH20" si="27">SUM(BG16:BG19)</f>
        <v>270</v>
      </c>
      <c r="BI20" s="23"/>
      <c r="BJ20" s="23">
        <f t="shared" ref="BJ20" si="28">SUM(BI16:BI19)</f>
        <v>396</v>
      </c>
      <c r="BK20" s="23"/>
      <c r="BL20" s="23">
        <f t="shared" ref="BL20" si="29">SUM(BK16:BK19)</f>
        <v>378</v>
      </c>
      <c r="BM20" s="23"/>
      <c r="BN20" s="23">
        <f t="shared" ref="BN20" si="30">SUM(BM16:BM19)</f>
        <v>162</v>
      </c>
      <c r="BO20" s="23"/>
      <c r="BP20" s="23">
        <f t="shared" ref="BP20" si="31">SUM(BO16:BO19)</f>
        <v>414</v>
      </c>
      <c r="BQ20" s="23"/>
      <c r="BR20" s="23">
        <f t="shared" ref="BR20" si="32">SUM(BQ16:BQ19)</f>
        <v>324</v>
      </c>
      <c r="BS20" s="23"/>
      <c r="BT20" s="23">
        <f t="shared" ref="BT20" si="33">SUM(BS16:BS19)</f>
        <v>108</v>
      </c>
      <c r="BU20" s="23"/>
      <c r="BV20" s="23">
        <f t="shared" ref="BV20" si="34">SUM(BU16:BU19)</f>
        <v>0</v>
      </c>
      <c r="BW20" s="23"/>
      <c r="BX20" s="23">
        <f t="shared" ref="BX20" si="35">SUM(BW16:BW19)</f>
        <v>0</v>
      </c>
      <c r="BY20" s="23"/>
      <c r="BZ20" s="23">
        <f t="shared" ref="BZ20" si="36">SUM(BY16:BY19)</f>
        <v>0</v>
      </c>
    </row>
    <row r="21" spans="1:82" ht="48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</row>
    <row r="22" spans="1:82" ht="48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</row>
    <row r="23" spans="1:82" ht="48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</row>
    <row r="24" spans="1:82" ht="48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</row>
    <row r="25" spans="1:82" ht="21.75" customHeight="1" thickBot="1">
      <c r="A25" s="510" t="s">
        <v>44</v>
      </c>
      <c r="B25" s="510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</row>
    <row r="26" spans="1:82" ht="15.75" customHeight="1">
      <c r="A26" s="511" t="s">
        <v>2</v>
      </c>
      <c r="B26" s="543" t="s">
        <v>3</v>
      </c>
      <c r="C26" s="524" t="s">
        <v>4</v>
      </c>
      <c r="D26" s="525"/>
      <c r="E26" s="525"/>
      <c r="F26" s="525"/>
      <c r="G26" s="525"/>
      <c r="H26" s="525"/>
      <c r="I26" s="525"/>
      <c r="J26" s="525"/>
      <c r="K26" s="525"/>
      <c r="L26" s="525"/>
      <c r="M26" s="525"/>
      <c r="N26" s="525"/>
      <c r="O26" s="525"/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544"/>
      <c r="AC26" s="545" t="s">
        <v>5</v>
      </c>
      <c r="AD26" s="526"/>
      <c r="AE26" s="526"/>
      <c r="AF26" s="526"/>
      <c r="AG26" s="526"/>
      <c r="AH26" s="526"/>
      <c r="AI26" s="526"/>
      <c r="AJ26" s="526"/>
      <c r="AK26" s="526"/>
      <c r="AL26" s="526"/>
      <c r="AM26" s="526"/>
      <c r="AN26" s="526"/>
      <c r="AO26" s="526"/>
      <c r="AP26" s="526"/>
      <c r="AQ26" s="526"/>
      <c r="AR26" s="526"/>
      <c r="AS26" s="526"/>
      <c r="AT26" s="526"/>
      <c r="AU26" s="526"/>
      <c r="AV26" s="526"/>
      <c r="AW26" s="526"/>
      <c r="AX26" s="526"/>
      <c r="AY26" s="526"/>
      <c r="AZ26" s="526"/>
      <c r="BA26" s="526"/>
      <c r="BB26" s="526"/>
      <c r="BC26" s="526"/>
      <c r="BD26" s="526"/>
      <c r="BE26" s="526"/>
      <c r="BF26" s="526"/>
      <c r="BG26" s="526"/>
      <c r="BH26" s="526"/>
      <c r="BI26" s="526"/>
      <c r="BJ26" s="526"/>
      <c r="BK26" s="526"/>
      <c r="BL26" s="526"/>
      <c r="BM26" s="526"/>
      <c r="BN26" s="526"/>
      <c r="BO26" s="526"/>
      <c r="BP26" s="526"/>
      <c r="BQ26" s="526"/>
      <c r="BR26" s="526"/>
      <c r="BS26" s="526"/>
      <c r="BT26" s="526"/>
      <c r="BU26" s="526"/>
      <c r="BV26" s="526"/>
      <c r="BW26" s="526"/>
      <c r="BX26" s="526"/>
      <c r="BY26" s="526"/>
      <c r="BZ26" s="526"/>
    </row>
    <row r="27" spans="1:82" s="12" customFormat="1" ht="15.65" customHeight="1">
      <c r="A27" s="512"/>
      <c r="B27" s="515"/>
      <c r="C27" s="527">
        <v>20251202</v>
      </c>
      <c r="D27" s="528"/>
      <c r="E27" s="527">
        <v>20251205</v>
      </c>
      <c r="F27" s="528"/>
      <c r="G27" s="527">
        <v>20251209</v>
      </c>
      <c r="H27" s="528"/>
      <c r="I27" s="527">
        <v>20251212</v>
      </c>
      <c r="J27" s="528"/>
      <c r="K27" s="527">
        <v>20251229</v>
      </c>
      <c r="L27" s="528"/>
      <c r="M27" s="527">
        <v>20251230</v>
      </c>
      <c r="N27" s="528"/>
      <c r="O27" s="542"/>
      <c r="P27" s="542"/>
      <c r="Q27" s="542"/>
      <c r="R27" s="542"/>
      <c r="S27" s="542"/>
      <c r="T27" s="542"/>
      <c r="U27" s="527"/>
      <c r="V27" s="528"/>
      <c r="W27" s="527"/>
      <c r="X27" s="528"/>
      <c r="Y27" s="527"/>
      <c r="Z27" s="528"/>
      <c r="AA27" s="78"/>
      <c r="AB27" s="79"/>
      <c r="AC27" s="541">
        <v>20251201</v>
      </c>
      <c r="AD27" s="506"/>
      <c r="AE27" s="505">
        <v>20251202</v>
      </c>
      <c r="AF27" s="506"/>
      <c r="AG27" s="505">
        <v>20251203</v>
      </c>
      <c r="AH27" s="506"/>
      <c r="AI27" s="505">
        <v>20251204</v>
      </c>
      <c r="AJ27" s="506"/>
      <c r="AK27" s="505">
        <v>20251205</v>
      </c>
      <c r="AL27" s="506"/>
      <c r="AM27" s="505">
        <v>20251208</v>
      </c>
      <c r="AN27" s="506"/>
      <c r="AO27" s="505">
        <v>20251209</v>
      </c>
      <c r="AP27" s="506"/>
      <c r="AQ27" s="505">
        <v>20251210</v>
      </c>
      <c r="AR27" s="506"/>
      <c r="AS27" s="505">
        <v>20251211</v>
      </c>
      <c r="AT27" s="506"/>
      <c r="AU27" s="505">
        <v>20251212</v>
      </c>
      <c r="AV27" s="506"/>
      <c r="AW27" s="505">
        <v>20251215</v>
      </c>
      <c r="AX27" s="506"/>
      <c r="AY27" s="505">
        <v>20251216</v>
      </c>
      <c r="AZ27" s="506"/>
      <c r="BA27" s="505">
        <v>20251217</v>
      </c>
      <c r="BB27" s="506"/>
      <c r="BC27" s="505">
        <v>20251218</v>
      </c>
      <c r="BD27" s="506"/>
      <c r="BE27" s="505">
        <v>20251219</v>
      </c>
      <c r="BF27" s="506"/>
      <c r="BG27" s="505">
        <v>20251221</v>
      </c>
      <c r="BH27" s="506"/>
      <c r="BI27" s="505">
        <v>20251222</v>
      </c>
      <c r="BJ27" s="506"/>
      <c r="BK27" s="505">
        <v>20251223</v>
      </c>
      <c r="BL27" s="506"/>
      <c r="BM27" s="505">
        <v>20251224</v>
      </c>
      <c r="BN27" s="506"/>
      <c r="BO27" s="505">
        <v>20251226</v>
      </c>
      <c r="BP27" s="506"/>
      <c r="BQ27" s="505">
        <v>20251229</v>
      </c>
      <c r="BR27" s="506"/>
      <c r="BS27" s="505">
        <v>20251230</v>
      </c>
      <c r="BT27" s="506"/>
      <c r="BU27" s="505"/>
      <c r="BV27" s="506"/>
      <c r="BW27" s="505"/>
      <c r="BX27" s="506"/>
      <c r="BY27" s="505"/>
      <c r="BZ27" s="506"/>
    </row>
    <row r="28" spans="1:82" s="12" customFormat="1" ht="15.75" customHeight="1">
      <c r="A28" s="512"/>
      <c r="B28" s="515"/>
      <c r="C28" s="65"/>
      <c r="D28" s="80"/>
      <c r="E28" s="65"/>
      <c r="F28" s="80"/>
      <c r="G28" s="535"/>
      <c r="H28" s="535"/>
      <c r="I28" s="535"/>
      <c r="J28" s="535"/>
      <c r="K28" s="536"/>
      <c r="L28" s="537"/>
      <c r="M28" s="66"/>
      <c r="N28" s="66"/>
      <c r="O28" s="66"/>
      <c r="P28" s="66"/>
      <c r="Q28" s="536"/>
      <c r="R28" s="537"/>
      <c r="S28" s="65"/>
      <c r="T28" s="80"/>
      <c r="U28" s="65"/>
      <c r="V28" s="80"/>
      <c r="W28" s="65"/>
      <c r="X28" s="80"/>
      <c r="Y28" s="538"/>
      <c r="Z28" s="539"/>
      <c r="AA28" s="539"/>
      <c r="AB28" s="540"/>
      <c r="AC28" s="502"/>
      <c r="AD28" s="503"/>
      <c r="AE28" s="502"/>
      <c r="AF28" s="503"/>
      <c r="AG28" s="502"/>
      <c r="AH28" s="503"/>
      <c r="AI28" s="502"/>
      <c r="AJ28" s="503"/>
      <c r="AK28" s="502"/>
      <c r="AL28" s="503"/>
      <c r="AM28" s="502"/>
      <c r="AN28" s="503"/>
      <c r="AO28" s="502"/>
      <c r="AP28" s="503"/>
      <c r="AQ28" s="502"/>
      <c r="AR28" s="503"/>
      <c r="AS28" s="502"/>
      <c r="AT28" s="503"/>
      <c r="AU28" s="502"/>
      <c r="AV28" s="503"/>
      <c r="AW28" s="502"/>
      <c r="AX28" s="503"/>
      <c r="AY28" s="502"/>
      <c r="AZ28" s="503"/>
      <c r="BA28" s="502"/>
      <c r="BB28" s="503"/>
      <c r="BC28" s="502"/>
      <c r="BD28" s="503"/>
      <c r="BE28" s="502"/>
      <c r="BF28" s="503"/>
      <c r="BG28" s="502"/>
      <c r="BH28" s="503"/>
      <c r="BI28" s="502"/>
      <c r="BJ28" s="503"/>
      <c r="BK28" s="502"/>
      <c r="BL28" s="503"/>
      <c r="BM28" s="502"/>
      <c r="BN28" s="503"/>
      <c r="BO28" s="502"/>
      <c r="BP28" s="503"/>
      <c r="BQ28" s="502"/>
      <c r="BR28" s="503"/>
      <c r="BS28" s="502"/>
      <c r="BT28" s="503"/>
      <c r="BU28" s="502"/>
      <c r="BV28" s="503"/>
      <c r="BW28" s="502"/>
      <c r="BX28" s="503"/>
      <c r="BY28" s="502"/>
      <c r="BZ28" s="503"/>
    </row>
    <row r="29" spans="1:82" ht="15.75" customHeight="1">
      <c r="A29" s="512"/>
      <c r="B29" s="515"/>
      <c r="C29" s="530" t="s">
        <v>45</v>
      </c>
      <c r="D29" s="531"/>
      <c r="E29" s="530" t="s">
        <v>46</v>
      </c>
      <c r="F29" s="531"/>
      <c r="G29" s="530" t="s">
        <v>47</v>
      </c>
      <c r="H29" s="531"/>
      <c r="I29" s="530" t="s">
        <v>48</v>
      </c>
      <c r="J29" s="531"/>
      <c r="K29" s="530" t="s">
        <v>49</v>
      </c>
      <c r="L29" s="531"/>
      <c r="M29" s="530" t="s">
        <v>50</v>
      </c>
      <c r="N29" s="531"/>
      <c r="O29" s="530"/>
      <c r="P29" s="531"/>
      <c r="Q29" s="530"/>
      <c r="R29" s="531"/>
      <c r="S29" s="530"/>
      <c r="T29" s="531"/>
      <c r="U29" s="530"/>
      <c r="V29" s="531"/>
      <c r="W29" s="530"/>
      <c r="X29" s="531"/>
      <c r="Y29" s="532"/>
      <c r="Z29" s="533"/>
      <c r="AA29" s="533"/>
      <c r="AB29" s="534"/>
      <c r="AC29" s="499" t="s">
        <v>15</v>
      </c>
      <c r="AD29" s="500"/>
      <c r="AE29" s="499" t="s">
        <v>16</v>
      </c>
      <c r="AF29" s="500"/>
      <c r="AG29" s="499" t="s">
        <v>17</v>
      </c>
      <c r="AH29" s="500"/>
      <c r="AI29" s="499" t="s">
        <v>18</v>
      </c>
      <c r="AJ29" s="500"/>
      <c r="AK29" s="499" t="s">
        <v>19</v>
      </c>
      <c r="AL29" s="500"/>
      <c r="AM29" s="499" t="s">
        <v>20</v>
      </c>
      <c r="AN29" s="500"/>
      <c r="AO29" s="499" t="s">
        <v>21</v>
      </c>
      <c r="AP29" s="500"/>
      <c r="AQ29" s="499" t="s">
        <v>22</v>
      </c>
      <c r="AR29" s="500"/>
      <c r="AS29" s="499" t="s">
        <v>23</v>
      </c>
      <c r="AT29" s="500"/>
      <c r="AU29" s="499" t="s">
        <v>24</v>
      </c>
      <c r="AV29" s="500"/>
      <c r="AW29" s="499" t="s">
        <v>25</v>
      </c>
      <c r="AX29" s="500"/>
      <c r="AY29" s="499" t="s">
        <v>26</v>
      </c>
      <c r="AZ29" s="500"/>
      <c r="BA29" s="499" t="s">
        <v>27</v>
      </c>
      <c r="BB29" s="500"/>
      <c r="BC29" s="499" t="s">
        <v>28</v>
      </c>
      <c r="BD29" s="500"/>
      <c r="BE29" s="499" t="s">
        <v>29</v>
      </c>
      <c r="BF29" s="500"/>
      <c r="BG29" s="499" t="s">
        <v>30</v>
      </c>
      <c r="BH29" s="500"/>
      <c r="BI29" s="499" t="s">
        <v>31</v>
      </c>
      <c r="BJ29" s="500"/>
      <c r="BK29" s="499" t="s">
        <v>32</v>
      </c>
      <c r="BL29" s="500"/>
      <c r="BM29" s="499">
        <v>79712</v>
      </c>
      <c r="BN29" s="500"/>
      <c r="BO29" s="499" t="s">
        <v>33</v>
      </c>
      <c r="BP29" s="500"/>
      <c r="BQ29" s="499" t="s">
        <v>34</v>
      </c>
      <c r="BR29" s="500"/>
      <c r="BS29" s="499" t="s">
        <v>35</v>
      </c>
      <c r="BT29" s="500"/>
      <c r="BU29" s="499"/>
      <c r="BV29" s="500"/>
      <c r="BW29" s="499"/>
      <c r="BX29" s="500"/>
      <c r="BY29" s="499"/>
      <c r="BZ29" s="500"/>
    </row>
    <row r="30" spans="1:82" s="1" customFormat="1" ht="15.75" customHeight="1">
      <c r="A30" s="513"/>
      <c r="B30" s="516"/>
      <c r="C30" s="69" t="s">
        <v>36</v>
      </c>
      <c r="D30" s="44" t="s">
        <v>37</v>
      </c>
      <c r="E30" s="69" t="s">
        <v>36</v>
      </c>
      <c r="F30" s="44" t="s">
        <v>37</v>
      </c>
      <c r="G30" s="69" t="s">
        <v>36</v>
      </c>
      <c r="H30" s="44" t="s">
        <v>37</v>
      </c>
      <c r="I30" s="69" t="s">
        <v>36</v>
      </c>
      <c r="J30" s="44" t="s">
        <v>37</v>
      </c>
      <c r="K30" s="69" t="s">
        <v>36</v>
      </c>
      <c r="L30" s="44" t="s">
        <v>37</v>
      </c>
      <c r="M30" s="69" t="s">
        <v>36</v>
      </c>
      <c r="N30" s="44" t="s">
        <v>37</v>
      </c>
      <c r="O30" s="69" t="s">
        <v>36</v>
      </c>
      <c r="P30" s="44" t="s">
        <v>37</v>
      </c>
      <c r="Q30" s="69" t="s">
        <v>36</v>
      </c>
      <c r="R30" s="44" t="s">
        <v>37</v>
      </c>
      <c r="S30" s="69" t="s">
        <v>36</v>
      </c>
      <c r="T30" s="44" t="s">
        <v>37</v>
      </c>
      <c r="U30" s="69" t="s">
        <v>36</v>
      </c>
      <c r="V30" s="44" t="s">
        <v>37</v>
      </c>
      <c r="W30" s="69" t="s">
        <v>36</v>
      </c>
      <c r="X30" s="44" t="s">
        <v>37</v>
      </c>
      <c r="Y30" s="69" t="s">
        <v>36</v>
      </c>
      <c r="Z30" s="44" t="s">
        <v>37</v>
      </c>
      <c r="AA30" s="69" t="s">
        <v>36</v>
      </c>
      <c r="AB30" s="44" t="s">
        <v>37</v>
      </c>
      <c r="AC30" s="35" t="s">
        <v>36</v>
      </c>
      <c r="AD30" s="69" t="s">
        <v>37</v>
      </c>
      <c r="AE30" s="69" t="s">
        <v>36</v>
      </c>
      <c r="AF30" s="44" t="s">
        <v>37</v>
      </c>
      <c r="AG30" s="69" t="s">
        <v>36</v>
      </c>
      <c r="AH30" s="44" t="s">
        <v>37</v>
      </c>
      <c r="AI30" s="69" t="s">
        <v>36</v>
      </c>
      <c r="AJ30" s="44" t="s">
        <v>37</v>
      </c>
      <c r="AK30" s="69" t="s">
        <v>36</v>
      </c>
      <c r="AL30" s="44" t="s">
        <v>37</v>
      </c>
      <c r="AM30" s="69" t="s">
        <v>36</v>
      </c>
      <c r="AN30" s="44" t="s">
        <v>37</v>
      </c>
      <c r="AO30" s="69" t="s">
        <v>36</v>
      </c>
      <c r="AP30" s="44" t="s">
        <v>37</v>
      </c>
      <c r="AQ30" s="69" t="s">
        <v>36</v>
      </c>
      <c r="AR30" s="44" t="s">
        <v>37</v>
      </c>
      <c r="AS30" s="69" t="s">
        <v>36</v>
      </c>
      <c r="AT30" s="44" t="s">
        <v>37</v>
      </c>
      <c r="AU30" s="69" t="s">
        <v>36</v>
      </c>
      <c r="AV30" s="44" t="s">
        <v>37</v>
      </c>
      <c r="AW30" s="69" t="s">
        <v>36</v>
      </c>
      <c r="AX30" s="44" t="s">
        <v>37</v>
      </c>
      <c r="AY30" s="69" t="s">
        <v>36</v>
      </c>
      <c r="AZ30" s="44" t="s">
        <v>37</v>
      </c>
      <c r="BA30" s="69" t="s">
        <v>36</v>
      </c>
      <c r="BB30" s="44" t="s">
        <v>37</v>
      </c>
      <c r="BC30" s="69" t="s">
        <v>36</v>
      </c>
      <c r="BD30" s="44" t="s">
        <v>37</v>
      </c>
      <c r="BE30" s="69" t="s">
        <v>36</v>
      </c>
      <c r="BF30" s="44" t="s">
        <v>37</v>
      </c>
      <c r="BG30" s="69" t="s">
        <v>36</v>
      </c>
      <c r="BH30" s="44" t="s">
        <v>37</v>
      </c>
      <c r="BI30" s="69" t="s">
        <v>36</v>
      </c>
      <c r="BJ30" s="44" t="s">
        <v>37</v>
      </c>
      <c r="BK30" s="69" t="s">
        <v>36</v>
      </c>
      <c r="BL30" s="44" t="s">
        <v>37</v>
      </c>
      <c r="BM30" s="69" t="s">
        <v>36</v>
      </c>
      <c r="BN30" s="44" t="s">
        <v>37</v>
      </c>
      <c r="BO30" s="69" t="s">
        <v>36</v>
      </c>
      <c r="BP30" s="44" t="s">
        <v>37</v>
      </c>
      <c r="BQ30" s="69" t="s">
        <v>36</v>
      </c>
      <c r="BR30" s="44" t="s">
        <v>37</v>
      </c>
      <c r="BS30" s="69" t="s">
        <v>36</v>
      </c>
      <c r="BT30" s="44" t="s">
        <v>37</v>
      </c>
      <c r="BU30" s="69" t="s">
        <v>36</v>
      </c>
      <c r="BV30" s="44" t="s">
        <v>37</v>
      </c>
      <c r="BW30" s="69" t="s">
        <v>36</v>
      </c>
      <c r="BX30" s="44" t="s">
        <v>37</v>
      </c>
      <c r="BY30" s="69" t="s">
        <v>36</v>
      </c>
      <c r="BZ30" s="44" t="s">
        <v>37</v>
      </c>
    </row>
    <row r="31" spans="1:82">
      <c r="A31" s="39" t="s">
        <v>51</v>
      </c>
      <c r="B31" s="70" t="s">
        <v>52</v>
      </c>
      <c r="C31" s="50"/>
      <c r="D31" s="71"/>
      <c r="E31" s="50"/>
      <c r="F31" s="50"/>
      <c r="G31" s="50"/>
      <c r="H31" s="71"/>
      <c r="I31" s="50"/>
      <c r="J31" s="71"/>
      <c r="K31" s="50"/>
      <c r="L31" s="71"/>
      <c r="M31" s="50"/>
      <c r="N31" s="71"/>
      <c r="O31" s="50"/>
      <c r="P31" s="71"/>
      <c r="Q31" s="50"/>
      <c r="R31" s="71"/>
      <c r="S31" s="50"/>
      <c r="T31" s="71"/>
      <c r="U31" s="50"/>
      <c r="V31" s="71"/>
      <c r="W31" s="50"/>
      <c r="X31" s="50"/>
      <c r="Y31" s="50"/>
      <c r="Z31" s="47"/>
      <c r="AA31" s="71"/>
      <c r="AB31" s="57"/>
      <c r="AC31" s="71"/>
      <c r="AD31" s="47"/>
      <c r="AE31" s="71"/>
      <c r="AF31" s="47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47"/>
      <c r="BS31" s="71"/>
      <c r="BT31" s="47"/>
      <c r="BU31" s="71"/>
      <c r="BV31" s="47"/>
      <c r="BW31" s="71"/>
      <c r="BX31" s="47"/>
      <c r="BY31" s="71"/>
      <c r="BZ31" s="32"/>
    </row>
    <row r="32" spans="1:82">
      <c r="A32" s="39" t="s">
        <v>53</v>
      </c>
      <c r="B32" s="70" t="s">
        <v>54</v>
      </c>
      <c r="C32" s="50"/>
      <c r="D32" s="71"/>
      <c r="E32" s="50"/>
      <c r="F32" s="50"/>
      <c r="G32" s="50"/>
      <c r="H32" s="71"/>
      <c r="I32" s="50"/>
      <c r="J32" s="71"/>
      <c r="K32" s="50"/>
      <c r="L32" s="71"/>
      <c r="M32" s="50"/>
      <c r="N32" s="71"/>
      <c r="O32" s="50"/>
      <c r="P32" s="71"/>
      <c r="Q32" s="50"/>
      <c r="R32" s="71"/>
      <c r="S32" s="50"/>
      <c r="T32" s="71"/>
      <c r="U32" s="50"/>
      <c r="V32" s="71"/>
      <c r="W32" s="50"/>
      <c r="X32" s="50"/>
      <c r="Y32" s="50"/>
      <c r="Z32" s="47"/>
      <c r="AA32" s="71"/>
      <c r="AB32" s="73"/>
      <c r="AC32" s="71"/>
      <c r="AD32" s="47"/>
      <c r="AE32" s="71"/>
      <c r="AF32" s="47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47"/>
      <c r="BS32" s="71"/>
      <c r="BT32" s="47"/>
      <c r="BU32" s="71"/>
      <c r="BV32" s="47"/>
      <c r="BW32" s="71"/>
      <c r="BX32" s="47"/>
      <c r="BY32" s="71"/>
      <c r="BZ32" s="32"/>
    </row>
    <row r="33" spans="1:78">
      <c r="A33" s="39" t="s">
        <v>55</v>
      </c>
      <c r="B33" s="70" t="s">
        <v>56</v>
      </c>
      <c r="C33" s="50"/>
      <c r="D33" s="71"/>
      <c r="E33" s="50"/>
      <c r="F33" s="50"/>
      <c r="G33" s="50"/>
      <c r="H33" s="71"/>
      <c r="I33" s="50"/>
      <c r="J33" s="71"/>
      <c r="K33" s="50"/>
      <c r="L33" s="71"/>
      <c r="M33" s="50"/>
      <c r="N33" s="71"/>
      <c r="O33" s="50"/>
      <c r="P33" s="71"/>
      <c r="Q33" s="50"/>
      <c r="R33" s="71"/>
      <c r="S33" s="50"/>
      <c r="T33" s="71"/>
      <c r="U33" s="50"/>
      <c r="V33" s="71"/>
      <c r="W33" s="50"/>
      <c r="X33" s="50"/>
      <c r="Y33" s="50"/>
      <c r="Z33" s="47"/>
      <c r="AA33" s="71"/>
      <c r="AB33" s="73"/>
      <c r="AC33" s="71"/>
      <c r="AD33" s="47"/>
      <c r="AE33" s="74">
        <v>24</v>
      </c>
      <c r="AF33" s="46">
        <v>24</v>
      </c>
      <c r="AG33" s="74">
        <v>24</v>
      </c>
      <c r="AH33" s="74">
        <v>24</v>
      </c>
      <c r="AI33" s="74">
        <v>24</v>
      </c>
      <c r="AJ33" s="74">
        <v>24</v>
      </c>
      <c r="AK33" s="74">
        <v>24</v>
      </c>
      <c r="AL33" s="74">
        <v>24</v>
      </c>
      <c r="AM33" s="74">
        <v>24</v>
      </c>
      <c r="AN33" s="74">
        <v>24</v>
      </c>
      <c r="AO33" s="74">
        <v>24</v>
      </c>
      <c r="AP33" s="74">
        <v>24</v>
      </c>
      <c r="AQ33" s="74">
        <v>24</v>
      </c>
      <c r="AR33" s="74">
        <f>24*1</f>
        <v>24</v>
      </c>
      <c r="AS33" s="74">
        <v>24</v>
      </c>
      <c r="AT33" s="74">
        <f>24*1</f>
        <v>24</v>
      </c>
      <c r="AU33" s="74">
        <v>48</v>
      </c>
      <c r="AV33" s="74">
        <f>24*2</f>
        <v>48</v>
      </c>
      <c r="AW33" s="74">
        <v>24</v>
      </c>
      <c r="AX33" s="74">
        <f>24*1</f>
        <v>24</v>
      </c>
      <c r="AY33" s="74">
        <v>24</v>
      </c>
      <c r="AZ33" s="74">
        <v>24</v>
      </c>
      <c r="BA33" s="74">
        <v>24</v>
      </c>
      <c r="BB33" s="74">
        <v>24</v>
      </c>
      <c r="BC33" s="74">
        <v>24</v>
      </c>
      <c r="BD33" s="74">
        <v>24</v>
      </c>
      <c r="BE33" s="74">
        <v>24</v>
      </c>
      <c r="BF33" s="74">
        <v>24</v>
      </c>
      <c r="BG33" s="71"/>
      <c r="BH33" s="71"/>
      <c r="BI33" s="74">
        <v>24</v>
      </c>
      <c r="BJ33" s="74">
        <f>24*1</f>
        <v>24</v>
      </c>
      <c r="BK33" s="74">
        <v>24</v>
      </c>
      <c r="BL33" s="74">
        <v>24</v>
      </c>
      <c r="BM33" s="74">
        <v>24</v>
      </c>
      <c r="BN33" s="74">
        <v>24</v>
      </c>
      <c r="BO33" s="74">
        <v>24</v>
      </c>
      <c r="BP33" s="74">
        <v>24</v>
      </c>
      <c r="BQ33" s="74">
        <v>24</v>
      </c>
      <c r="BR33" s="46">
        <v>24</v>
      </c>
      <c r="BS33" s="74">
        <v>24</v>
      </c>
      <c r="BT33" s="46">
        <v>24</v>
      </c>
      <c r="BU33" s="71"/>
      <c r="BV33" s="47"/>
      <c r="BW33" s="71"/>
      <c r="BX33" s="47"/>
      <c r="BY33" s="71"/>
      <c r="BZ33" s="32"/>
    </row>
    <row r="34" spans="1:78">
      <c r="A34" s="39" t="s">
        <v>57</v>
      </c>
      <c r="B34" s="70" t="s">
        <v>58</v>
      </c>
      <c r="C34" s="54">
        <v>360</v>
      </c>
      <c r="D34" s="74">
        <f t="shared" ref="D34:I34" si="37">24*15</f>
        <v>360</v>
      </c>
      <c r="E34" s="54">
        <f t="shared" si="37"/>
        <v>360</v>
      </c>
      <c r="F34" s="54">
        <f t="shared" si="37"/>
        <v>360</v>
      </c>
      <c r="G34" s="54">
        <f t="shared" si="37"/>
        <v>360</v>
      </c>
      <c r="H34" s="74">
        <f t="shared" si="37"/>
        <v>360</v>
      </c>
      <c r="I34" s="54">
        <f t="shared" si="37"/>
        <v>360</v>
      </c>
      <c r="J34" s="74">
        <f>24*15</f>
        <v>360</v>
      </c>
      <c r="K34" s="54">
        <f>24*9</f>
        <v>216</v>
      </c>
      <c r="L34" s="74">
        <f>24*9</f>
        <v>216</v>
      </c>
      <c r="M34" s="74">
        <f>24*10</f>
        <v>240</v>
      </c>
      <c r="N34" s="74">
        <f>24*10</f>
        <v>240</v>
      </c>
      <c r="O34" s="50"/>
      <c r="P34" s="71"/>
      <c r="Q34" s="50"/>
      <c r="R34" s="71"/>
      <c r="S34" s="50"/>
      <c r="T34" s="71"/>
      <c r="U34" s="50"/>
      <c r="V34" s="71"/>
      <c r="W34" s="50"/>
      <c r="X34" s="50"/>
      <c r="Y34" s="50"/>
      <c r="Z34" s="47"/>
      <c r="AA34" s="71"/>
      <c r="AB34" s="73"/>
      <c r="AC34" s="71"/>
      <c r="AD34" s="47"/>
      <c r="AE34" s="71"/>
      <c r="AF34" s="47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47"/>
      <c r="BS34" s="71"/>
      <c r="BT34" s="47"/>
      <c r="BU34" s="71"/>
      <c r="BV34" s="47"/>
      <c r="BW34" s="71"/>
      <c r="BX34" s="47"/>
      <c r="BY34" s="71"/>
      <c r="BZ34" s="32"/>
    </row>
    <row r="35" spans="1:78">
      <c r="A35" s="39" t="s">
        <v>59</v>
      </c>
      <c r="B35" s="70" t="s">
        <v>60</v>
      </c>
      <c r="C35" s="54">
        <v>432</v>
      </c>
      <c r="D35" s="74">
        <f t="shared" ref="D35:I35" si="38">24*18</f>
        <v>432</v>
      </c>
      <c r="E35" s="54">
        <f t="shared" si="38"/>
        <v>432</v>
      </c>
      <c r="F35" s="54">
        <f t="shared" si="38"/>
        <v>432</v>
      </c>
      <c r="G35" s="54">
        <f t="shared" si="38"/>
        <v>432</v>
      </c>
      <c r="H35" s="74">
        <f t="shared" si="38"/>
        <v>432</v>
      </c>
      <c r="I35" s="54">
        <f t="shared" si="38"/>
        <v>432</v>
      </c>
      <c r="J35" s="74">
        <f>24*18</f>
        <v>432</v>
      </c>
      <c r="K35" s="54">
        <f>24*19</f>
        <v>456</v>
      </c>
      <c r="L35" s="74">
        <f>24*19</f>
        <v>456</v>
      </c>
      <c r="M35" s="74">
        <f>24*19</f>
        <v>456</v>
      </c>
      <c r="N35" s="74">
        <f>24*19</f>
        <v>456</v>
      </c>
      <c r="O35" s="50"/>
      <c r="P35" s="71"/>
      <c r="Q35" s="50"/>
      <c r="R35" s="71"/>
      <c r="S35" s="50"/>
      <c r="T35" s="71"/>
      <c r="U35" s="50"/>
      <c r="V35" s="71"/>
      <c r="W35" s="50"/>
      <c r="X35" s="50"/>
      <c r="Y35" s="50"/>
      <c r="Z35" s="47"/>
      <c r="AA35" s="71"/>
      <c r="AB35" s="73"/>
      <c r="AC35" s="74">
        <v>216</v>
      </c>
      <c r="AD35" s="46">
        <f>24*9</f>
        <v>216</v>
      </c>
      <c r="AE35" s="74">
        <v>216</v>
      </c>
      <c r="AF35" s="46">
        <f>24*9</f>
        <v>216</v>
      </c>
      <c r="AG35" s="74">
        <v>312</v>
      </c>
      <c r="AH35" s="74">
        <f>24*13</f>
        <v>312</v>
      </c>
      <c r="AI35" s="74">
        <v>240</v>
      </c>
      <c r="AJ35" s="74">
        <f>24*10</f>
        <v>240</v>
      </c>
      <c r="AK35" s="74">
        <v>288</v>
      </c>
      <c r="AL35" s="74">
        <f>24*12</f>
        <v>288</v>
      </c>
      <c r="AM35" s="74">
        <v>288</v>
      </c>
      <c r="AN35" s="74">
        <f>24*12</f>
        <v>288</v>
      </c>
      <c r="AO35" s="74">
        <v>216</v>
      </c>
      <c r="AP35" s="74">
        <f>24*9</f>
        <v>216</v>
      </c>
      <c r="AQ35" s="74">
        <v>288</v>
      </c>
      <c r="AR35" s="74">
        <f>24*12</f>
        <v>288</v>
      </c>
      <c r="AS35" s="74">
        <v>192</v>
      </c>
      <c r="AT35" s="74">
        <f>24*8</f>
        <v>192</v>
      </c>
      <c r="AU35" s="74">
        <v>336</v>
      </c>
      <c r="AV35" s="74">
        <f>24*14</f>
        <v>336</v>
      </c>
      <c r="AW35" s="74">
        <v>288</v>
      </c>
      <c r="AX35" s="74">
        <f>24*12</f>
        <v>288</v>
      </c>
      <c r="AY35" s="74">
        <v>216</v>
      </c>
      <c r="AZ35" s="74">
        <f>24*9</f>
        <v>216</v>
      </c>
      <c r="BA35" s="74">
        <v>288</v>
      </c>
      <c r="BB35" s="74">
        <f>24*12</f>
        <v>288</v>
      </c>
      <c r="BC35" s="74">
        <v>288</v>
      </c>
      <c r="BD35" s="74">
        <f>24*12</f>
        <v>288</v>
      </c>
      <c r="BE35" s="74">
        <v>216</v>
      </c>
      <c r="BF35" s="74">
        <f>24*9</f>
        <v>216</v>
      </c>
      <c r="BG35" s="74">
        <v>168</v>
      </c>
      <c r="BH35" s="74">
        <f>24*7</f>
        <v>168</v>
      </c>
      <c r="BI35" s="74">
        <v>264</v>
      </c>
      <c r="BJ35" s="74">
        <f>24*11</f>
        <v>264</v>
      </c>
      <c r="BK35" s="81">
        <v>288</v>
      </c>
      <c r="BL35" s="81">
        <f>24*12</f>
        <v>288</v>
      </c>
      <c r="BM35" s="74">
        <v>72</v>
      </c>
      <c r="BN35" s="74">
        <f>24*3</f>
        <v>72</v>
      </c>
      <c r="BO35" s="74">
        <v>312</v>
      </c>
      <c r="BP35" s="74">
        <f>24*13</f>
        <v>312</v>
      </c>
      <c r="BQ35" s="74">
        <v>216</v>
      </c>
      <c r="BR35" s="46">
        <f>24*9</f>
        <v>216</v>
      </c>
      <c r="BS35" s="74">
        <v>72</v>
      </c>
      <c r="BT35" s="46">
        <f>24*3</f>
        <v>72</v>
      </c>
      <c r="BU35" s="71"/>
      <c r="BV35" s="47"/>
      <c r="BW35" s="71"/>
      <c r="BX35" s="47"/>
      <c r="BY35" s="71"/>
      <c r="BZ35" s="32"/>
    </row>
    <row r="36" spans="1:78">
      <c r="A36" s="39" t="s">
        <v>61</v>
      </c>
      <c r="B36" s="70" t="s">
        <v>62</v>
      </c>
      <c r="C36" s="50"/>
      <c r="D36" s="71"/>
      <c r="E36" s="50"/>
      <c r="F36" s="50"/>
      <c r="G36" s="50"/>
      <c r="H36" s="71"/>
      <c r="I36" s="50"/>
      <c r="J36" s="71"/>
      <c r="K36" s="50"/>
      <c r="L36" s="71"/>
      <c r="M36" s="71"/>
      <c r="N36" s="71"/>
      <c r="O36" s="50"/>
      <c r="P36" s="71"/>
      <c r="Q36" s="50"/>
      <c r="R36" s="71"/>
      <c r="S36" s="50"/>
      <c r="T36" s="71"/>
      <c r="U36" s="50"/>
      <c r="V36" s="71"/>
      <c r="W36" s="50"/>
      <c r="X36" s="50"/>
      <c r="Y36" s="50"/>
      <c r="Z36" s="47"/>
      <c r="AA36" s="71"/>
      <c r="AB36" s="73"/>
      <c r="AC36" s="74">
        <v>72</v>
      </c>
      <c r="AD36" s="46">
        <f>24*3</f>
        <v>72</v>
      </c>
      <c r="AE36" s="74">
        <v>72</v>
      </c>
      <c r="AF36" s="46">
        <v>72</v>
      </c>
      <c r="AG36" s="74">
        <v>120</v>
      </c>
      <c r="AH36" s="74">
        <f>24*5</f>
        <v>120</v>
      </c>
      <c r="AI36" s="74">
        <v>72</v>
      </c>
      <c r="AJ36" s="74">
        <f>24*3</f>
        <v>72</v>
      </c>
      <c r="AK36" s="74">
        <v>144</v>
      </c>
      <c r="AL36" s="74">
        <f>24*6</f>
        <v>144</v>
      </c>
      <c r="AM36" s="74">
        <v>96</v>
      </c>
      <c r="AN36" s="74">
        <f>24*4</f>
        <v>96</v>
      </c>
      <c r="AO36" s="74">
        <v>72</v>
      </c>
      <c r="AP36" s="74">
        <f>24*3</f>
        <v>72</v>
      </c>
      <c r="AQ36" s="74">
        <v>120</v>
      </c>
      <c r="AR36" s="74">
        <f>24*5</f>
        <v>120</v>
      </c>
      <c r="AS36" s="74">
        <v>72</v>
      </c>
      <c r="AT36" s="74">
        <f>24*3</f>
        <v>72</v>
      </c>
      <c r="AU36" s="74">
        <v>120</v>
      </c>
      <c r="AV36" s="74">
        <f>24*5</f>
        <v>120</v>
      </c>
      <c r="AW36" s="74">
        <v>96</v>
      </c>
      <c r="AX36" s="74">
        <f>24*4</f>
        <v>96</v>
      </c>
      <c r="AY36" s="74">
        <v>72</v>
      </c>
      <c r="AZ36" s="74">
        <f>24*3</f>
        <v>72</v>
      </c>
      <c r="BA36" s="74">
        <v>120</v>
      </c>
      <c r="BB36" s="74">
        <f>24*5</f>
        <v>120</v>
      </c>
      <c r="BC36" s="74">
        <v>96</v>
      </c>
      <c r="BD36" s="74">
        <f>24*4</f>
        <v>96</v>
      </c>
      <c r="BE36" s="74">
        <v>96</v>
      </c>
      <c r="BF36" s="74">
        <f>24*4</f>
        <v>96</v>
      </c>
      <c r="BG36" s="74">
        <v>72</v>
      </c>
      <c r="BH36" s="74">
        <f>24*3</f>
        <v>72</v>
      </c>
      <c r="BI36" s="74">
        <v>96</v>
      </c>
      <c r="BJ36" s="74">
        <f>24*4</f>
        <v>96</v>
      </c>
      <c r="BK36" s="81">
        <v>96</v>
      </c>
      <c r="BL36" s="81">
        <f>24*4</f>
        <v>96</v>
      </c>
      <c r="BM36" s="74">
        <v>48</v>
      </c>
      <c r="BN36" s="74">
        <f>24*2</f>
        <v>48</v>
      </c>
      <c r="BO36" s="74">
        <v>96</v>
      </c>
      <c r="BP36" s="74">
        <f>24*4</f>
        <v>96</v>
      </c>
      <c r="BQ36" s="74">
        <v>72</v>
      </c>
      <c r="BR36" s="46">
        <f>24*3</f>
        <v>72</v>
      </c>
      <c r="BS36" s="74">
        <v>48</v>
      </c>
      <c r="BT36" s="46">
        <f>24*2</f>
        <v>48</v>
      </c>
      <c r="BU36" s="71"/>
      <c r="BV36" s="47"/>
      <c r="BW36" s="71"/>
      <c r="BX36" s="47"/>
      <c r="BY36" s="71"/>
      <c r="BZ36" s="32"/>
    </row>
    <row r="37" spans="1:78">
      <c r="A37" s="39" t="s">
        <v>63</v>
      </c>
      <c r="B37" s="82" t="s">
        <v>64</v>
      </c>
      <c r="C37" s="54">
        <v>120</v>
      </c>
      <c r="D37" s="74">
        <f>24*5</f>
        <v>120</v>
      </c>
      <c r="E37" s="54">
        <f>24*5</f>
        <v>120</v>
      </c>
      <c r="F37" s="54">
        <f>24*5</f>
        <v>120</v>
      </c>
      <c r="G37" s="54">
        <f>24*5</f>
        <v>120</v>
      </c>
      <c r="H37" s="74">
        <v>120</v>
      </c>
      <c r="I37" s="54">
        <f>24*5</f>
        <v>120</v>
      </c>
      <c r="J37" s="74">
        <f>24*5</f>
        <v>120</v>
      </c>
      <c r="K37" s="54">
        <f>24*2</f>
        <v>48</v>
      </c>
      <c r="L37" s="74">
        <f>24*2</f>
        <v>48</v>
      </c>
      <c r="M37" s="74">
        <f>24*2</f>
        <v>48</v>
      </c>
      <c r="N37" s="74">
        <f>24*2</f>
        <v>48</v>
      </c>
      <c r="O37" s="50"/>
      <c r="P37" s="71"/>
      <c r="Q37" s="50"/>
      <c r="R37" s="71"/>
      <c r="S37" s="50"/>
      <c r="T37" s="71"/>
      <c r="U37" s="50"/>
      <c r="V37" s="71"/>
      <c r="W37" s="50"/>
      <c r="X37" s="50"/>
      <c r="Y37" s="50"/>
      <c r="Z37" s="47"/>
      <c r="AA37" s="71"/>
      <c r="AB37" s="73"/>
      <c r="AC37" s="71"/>
      <c r="AD37" s="47"/>
      <c r="AE37" s="71"/>
      <c r="AF37" s="47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47"/>
      <c r="BS37" s="71"/>
      <c r="BT37" s="47"/>
      <c r="BU37" s="71"/>
      <c r="BV37" s="47"/>
      <c r="BW37" s="71"/>
      <c r="BX37" s="47"/>
      <c r="BY37" s="71"/>
      <c r="BZ37" s="32"/>
    </row>
    <row r="38" spans="1:78" ht="15" thickBot="1">
      <c r="A38" s="36" t="s">
        <v>65</v>
      </c>
      <c r="B38" s="83" t="s">
        <v>66</v>
      </c>
      <c r="C38" s="55">
        <v>72</v>
      </c>
      <c r="D38" s="76">
        <f>24*3</f>
        <v>72</v>
      </c>
      <c r="E38" s="55">
        <f>24*3</f>
        <v>72</v>
      </c>
      <c r="F38" s="55">
        <f>24*3</f>
        <v>72</v>
      </c>
      <c r="G38" s="55">
        <f>24*3</f>
        <v>72</v>
      </c>
      <c r="H38" s="55">
        <f>3*24</f>
        <v>72</v>
      </c>
      <c r="I38" s="55">
        <f>24*3</f>
        <v>72</v>
      </c>
      <c r="J38" s="76">
        <f>24*3</f>
        <v>72</v>
      </c>
      <c r="K38" s="55">
        <f>24*4</f>
        <v>96</v>
      </c>
      <c r="L38" s="76">
        <f>24*4</f>
        <v>96</v>
      </c>
      <c r="M38" s="76">
        <f>24*4</f>
        <v>96</v>
      </c>
      <c r="N38" s="76">
        <f>24*4</f>
        <v>96</v>
      </c>
      <c r="O38" s="51"/>
      <c r="P38" s="53"/>
      <c r="Q38" s="51"/>
      <c r="R38" s="53"/>
      <c r="S38" s="51"/>
      <c r="T38" s="53"/>
      <c r="U38" s="51"/>
      <c r="V38" s="53"/>
      <c r="W38" s="51"/>
      <c r="X38" s="51"/>
      <c r="Y38" s="51"/>
      <c r="Z38" s="48"/>
      <c r="AA38" s="53"/>
      <c r="AB38" s="58"/>
      <c r="AC38" s="53"/>
      <c r="AD38" s="48"/>
      <c r="AE38" s="53"/>
      <c r="AF38" s="48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48"/>
      <c r="BS38" s="53"/>
      <c r="BT38" s="48"/>
      <c r="BU38" s="53"/>
      <c r="BV38" s="48"/>
      <c r="BW38" s="53"/>
      <c r="BX38" s="48"/>
      <c r="BY38" s="53"/>
      <c r="BZ38" s="34"/>
    </row>
    <row r="39" spans="1:78" s="21" customFormat="1">
      <c r="A39" s="24"/>
      <c r="B39" s="22" t="s">
        <v>36</v>
      </c>
      <c r="C39" s="23"/>
      <c r="D39" s="23">
        <f>SUM(C31:C38)</f>
        <v>984</v>
      </c>
      <c r="E39" s="23"/>
      <c r="F39" s="23">
        <f t="shared" ref="F39" si="39">SUM(E31:E38)</f>
        <v>984</v>
      </c>
      <c r="G39" s="23"/>
      <c r="H39" s="23">
        <f t="shared" ref="H39" si="40">SUM(G31:G38)</f>
        <v>984</v>
      </c>
      <c r="I39" s="23"/>
      <c r="J39" s="23">
        <f t="shared" ref="J39" si="41">SUM(I31:I38)</f>
        <v>984</v>
      </c>
      <c r="K39" s="23"/>
      <c r="L39" s="23">
        <f t="shared" ref="L39" si="42">SUM(K31:K38)</f>
        <v>816</v>
      </c>
      <c r="M39" s="23"/>
      <c r="N39" s="23">
        <f>SUM(M31:M38)</f>
        <v>840</v>
      </c>
      <c r="O39" s="23"/>
      <c r="P39" s="23">
        <f t="shared" ref="P39" si="43">SUM(O31:O38)</f>
        <v>0</v>
      </c>
      <c r="Q39" s="23"/>
      <c r="R39" s="23">
        <f t="shared" ref="R39" si="44">SUM(Q31:Q38)</f>
        <v>0</v>
      </c>
      <c r="S39" s="23"/>
      <c r="T39" s="23">
        <f t="shared" ref="T39" si="45">SUM(S31:S38)</f>
        <v>0</v>
      </c>
      <c r="U39" s="23"/>
      <c r="V39" s="23">
        <f t="shared" ref="V39" si="46">SUM(U31:U38)</f>
        <v>0</v>
      </c>
      <c r="W39" s="23"/>
      <c r="X39" s="23">
        <f t="shared" ref="X39" si="47">SUM(W31:W38)</f>
        <v>0</v>
      </c>
      <c r="Y39" s="23"/>
      <c r="Z39" s="23">
        <f t="shared" ref="Z39" si="48">SUM(Y31:Y38)</f>
        <v>0</v>
      </c>
      <c r="AA39" s="23"/>
      <c r="AB39" s="23">
        <f t="shared" ref="AB39" si="49">SUM(AA31:AA38)</f>
        <v>0</v>
      </c>
      <c r="AC39" s="23"/>
      <c r="AD39" s="23">
        <f t="shared" ref="AD39" si="50">SUM(AC31:AC38)</f>
        <v>288</v>
      </c>
      <c r="AE39" s="23"/>
      <c r="AF39" s="23">
        <f t="shared" ref="AF39" si="51">SUM(AE31:AE38)</f>
        <v>312</v>
      </c>
      <c r="AG39" s="23"/>
      <c r="AH39" s="23">
        <f t="shared" ref="AH39" si="52">SUM(AG31:AG38)</f>
        <v>456</v>
      </c>
      <c r="AI39" s="23"/>
      <c r="AJ39" s="23">
        <f t="shared" ref="AJ39" si="53">SUM(AI31:AI38)</f>
        <v>336</v>
      </c>
      <c r="AK39" s="23"/>
      <c r="AL39" s="23">
        <f t="shared" ref="AL39" si="54">SUM(AK31:AK38)</f>
        <v>456</v>
      </c>
      <c r="AM39" s="23"/>
      <c r="AN39" s="23">
        <f t="shared" ref="AN39" si="55">SUM(AM31:AM38)</f>
        <v>408</v>
      </c>
      <c r="AO39" s="23"/>
      <c r="AP39" s="23">
        <f t="shared" ref="AP39" si="56">SUM(AO31:AO38)</f>
        <v>312</v>
      </c>
      <c r="AQ39" s="23"/>
      <c r="AR39" s="23">
        <f t="shared" ref="AR39" si="57">SUM(AQ31:AQ38)</f>
        <v>432</v>
      </c>
      <c r="AS39" s="23"/>
      <c r="AT39" s="23">
        <f t="shared" ref="AT39" si="58">SUM(AS31:AS38)</f>
        <v>288</v>
      </c>
      <c r="AU39" s="23"/>
      <c r="AV39" s="23">
        <f t="shared" ref="AV39" si="59">SUM(AU31:AU38)</f>
        <v>504</v>
      </c>
      <c r="AW39" s="23"/>
      <c r="AX39" s="23">
        <f t="shared" ref="AX39" si="60">SUM(AW31:AW38)</f>
        <v>408</v>
      </c>
      <c r="AY39" s="23"/>
      <c r="AZ39" s="23">
        <f t="shared" ref="AZ39" si="61">SUM(AY31:AY38)</f>
        <v>312</v>
      </c>
      <c r="BA39" s="23"/>
      <c r="BB39" s="23">
        <f t="shared" ref="BB39" si="62">SUM(BA31:BA38)</f>
        <v>432</v>
      </c>
      <c r="BC39" s="23"/>
      <c r="BD39" s="23">
        <f t="shared" ref="BD39" si="63">SUM(BC31:BC38)</f>
        <v>408</v>
      </c>
      <c r="BE39" s="23"/>
      <c r="BF39" s="23">
        <f t="shared" ref="BF39" si="64">SUM(BE31:BE38)</f>
        <v>336</v>
      </c>
      <c r="BG39" s="23"/>
      <c r="BH39" s="23">
        <f t="shared" ref="BH39" si="65">SUM(BG31:BG38)</f>
        <v>240</v>
      </c>
      <c r="BI39" s="23"/>
      <c r="BJ39" s="23">
        <f t="shared" ref="BJ39" si="66">SUM(BI31:BI38)</f>
        <v>384</v>
      </c>
      <c r="BK39" s="23"/>
      <c r="BL39" s="23">
        <f t="shared" ref="BL39" si="67">SUM(BK31:BK38)</f>
        <v>408</v>
      </c>
      <c r="BM39" s="23"/>
      <c r="BN39" s="23">
        <f t="shared" ref="BN39" si="68">SUM(BM31:BM38)</f>
        <v>144</v>
      </c>
      <c r="BO39" s="23"/>
      <c r="BP39" s="23">
        <f t="shared" ref="BP39" si="69">SUM(BO31:BO38)</f>
        <v>432</v>
      </c>
      <c r="BQ39" s="23"/>
      <c r="BR39" s="23">
        <f t="shared" ref="BR39" si="70">SUM(BQ31:BQ38)</f>
        <v>312</v>
      </c>
      <c r="BS39" s="23"/>
      <c r="BT39" s="23">
        <f t="shared" ref="BT39" si="71">SUM(BS31:BS38)</f>
        <v>144</v>
      </c>
      <c r="BU39" s="23"/>
      <c r="BV39" s="23">
        <f t="shared" ref="BV39" si="72">SUM(BU31:BU38)</f>
        <v>0</v>
      </c>
      <c r="BW39" s="23"/>
      <c r="BX39" s="23">
        <f t="shared" ref="BX39" si="73">SUM(BW31:BW38)</f>
        <v>0</v>
      </c>
      <c r="BY39" s="23"/>
      <c r="BZ39" s="23">
        <f t="shared" ref="BZ39" si="74">SUM(BY31:BY38)</f>
        <v>0</v>
      </c>
    </row>
    <row r="40" spans="1:78" ht="48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</row>
    <row r="41" spans="1:78" ht="48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</row>
    <row r="42" spans="1:78" ht="48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</row>
    <row r="43" spans="1:78" ht="48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</row>
    <row r="44" spans="1:78" ht="21.75" customHeight="1" thickBot="1">
      <c r="A44" s="521" t="s">
        <v>67</v>
      </c>
      <c r="B44" s="52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</row>
    <row r="45" spans="1:78" ht="15.75" customHeight="1">
      <c r="A45" s="522" t="s">
        <v>2</v>
      </c>
      <c r="B45" s="523" t="s">
        <v>3</v>
      </c>
      <c r="C45" s="524" t="s">
        <v>4</v>
      </c>
      <c r="D45" s="525"/>
      <c r="E45" s="525"/>
      <c r="F45" s="525"/>
      <c r="G45" s="525"/>
      <c r="H45" s="525"/>
      <c r="I45" s="525"/>
      <c r="J45" s="525"/>
      <c r="K45" s="525"/>
      <c r="L45" s="525"/>
      <c r="M45" s="525"/>
      <c r="N45" s="525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40"/>
      <c r="AC45" s="526" t="s">
        <v>5</v>
      </c>
      <c r="AD45" s="526"/>
      <c r="AE45" s="526"/>
      <c r="AF45" s="526"/>
      <c r="AG45" s="526"/>
      <c r="AH45" s="526"/>
      <c r="AI45" s="526"/>
      <c r="AJ45" s="526"/>
      <c r="AK45" s="526"/>
      <c r="AL45" s="526"/>
      <c r="AM45" s="526"/>
      <c r="AN45" s="526"/>
      <c r="AO45" s="526"/>
      <c r="AP45" s="526"/>
      <c r="AQ45" s="526"/>
      <c r="AR45" s="526"/>
      <c r="AS45" s="526"/>
      <c r="AT45" s="526"/>
      <c r="AU45" s="526"/>
      <c r="AV45" s="526"/>
      <c r="AW45" s="526"/>
      <c r="AX45" s="526"/>
      <c r="AY45" s="526"/>
      <c r="AZ45" s="526"/>
      <c r="BA45" s="526"/>
      <c r="BB45" s="526"/>
      <c r="BC45" s="526"/>
      <c r="BD45" s="526"/>
      <c r="BE45" s="526"/>
      <c r="BF45" s="526"/>
      <c r="BG45" s="526"/>
      <c r="BH45" s="526"/>
      <c r="BI45" s="526"/>
      <c r="BJ45" s="526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</row>
    <row r="46" spans="1:78" s="12" customFormat="1" ht="20.25" customHeight="1">
      <c r="A46" s="512"/>
      <c r="B46" s="515"/>
      <c r="C46" s="527">
        <v>20251201</v>
      </c>
      <c r="D46" s="528"/>
      <c r="E46" s="527">
        <v>20251204</v>
      </c>
      <c r="F46" s="528"/>
      <c r="G46" s="527">
        <v>20251208</v>
      </c>
      <c r="H46" s="528"/>
      <c r="I46" s="527">
        <v>20251211</v>
      </c>
      <c r="J46" s="528"/>
      <c r="K46" s="527">
        <v>20251229</v>
      </c>
      <c r="L46" s="528"/>
      <c r="M46" s="527">
        <v>20251230</v>
      </c>
      <c r="N46" s="528"/>
      <c r="O46" s="527"/>
      <c r="P46" s="528"/>
      <c r="Q46" s="527"/>
      <c r="R46" s="528"/>
      <c r="S46" s="527"/>
      <c r="T46" s="528"/>
      <c r="U46" s="527"/>
      <c r="V46" s="528"/>
      <c r="W46" s="527"/>
      <c r="X46" s="528"/>
      <c r="Y46" s="527"/>
      <c r="Z46" s="528"/>
      <c r="AA46" s="527"/>
      <c r="AB46" s="529"/>
      <c r="AC46" s="505">
        <v>20251201</v>
      </c>
      <c r="AD46" s="506"/>
      <c r="AE46" s="505">
        <v>20251202</v>
      </c>
      <c r="AF46" s="506"/>
      <c r="AG46" s="505">
        <v>20251203</v>
      </c>
      <c r="AH46" s="506"/>
      <c r="AI46" s="505">
        <v>20251204</v>
      </c>
      <c r="AJ46" s="506"/>
      <c r="AK46" s="505">
        <v>20251205</v>
      </c>
      <c r="AL46" s="506"/>
      <c r="AM46" s="505">
        <v>20251208</v>
      </c>
      <c r="AN46" s="506"/>
      <c r="AO46" s="505">
        <v>20251209</v>
      </c>
      <c r="AP46" s="506"/>
      <c r="AQ46" s="505">
        <v>20251210</v>
      </c>
      <c r="AR46" s="506"/>
      <c r="AS46" s="505">
        <v>20251211</v>
      </c>
      <c r="AT46" s="506"/>
      <c r="AU46" s="505">
        <v>20251212</v>
      </c>
      <c r="AV46" s="506"/>
      <c r="AW46" s="505">
        <v>20251215</v>
      </c>
      <c r="AX46" s="506"/>
      <c r="AY46" s="505">
        <v>20251216</v>
      </c>
      <c r="AZ46" s="506"/>
      <c r="BA46" s="505">
        <v>20251217</v>
      </c>
      <c r="BB46" s="506"/>
      <c r="BC46" s="505">
        <v>20251218</v>
      </c>
      <c r="BD46" s="506"/>
      <c r="BE46" s="505">
        <v>20251219</v>
      </c>
      <c r="BF46" s="506"/>
      <c r="BG46" s="505">
        <v>20251221</v>
      </c>
      <c r="BH46" s="506"/>
      <c r="BI46" s="505">
        <v>20251222</v>
      </c>
      <c r="BJ46" s="506"/>
      <c r="BK46" s="505">
        <v>20251223</v>
      </c>
      <c r="BL46" s="506"/>
      <c r="BM46" s="505">
        <v>20251224</v>
      </c>
      <c r="BN46" s="506"/>
      <c r="BO46" s="505">
        <v>20251226</v>
      </c>
      <c r="BP46" s="506"/>
      <c r="BQ46" s="505">
        <v>20251229</v>
      </c>
      <c r="BR46" s="506"/>
      <c r="BS46" s="505">
        <v>20251230</v>
      </c>
      <c r="BT46" s="506"/>
      <c r="BU46" s="505"/>
      <c r="BV46" s="506"/>
      <c r="BW46" s="505"/>
      <c r="BX46" s="506"/>
      <c r="BY46" s="505"/>
      <c r="BZ46" s="506"/>
    </row>
    <row r="47" spans="1:78" s="12" customFormat="1" ht="15.75" customHeight="1">
      <c r="A47" s="512"/>
      <c r="B47" s="515"/>
      <c r="C47" s="84"/>
      <c r="D47" s="85"/>
      <c r="E47" s="84"/>
      <c r="F47" s="86"/>
      <c r="G47" s="84"/>
      <c r="H47" s="85"/>
      <c r="I47" s="84"/>
      <c r="J47" s="85"/>
      <c r="K47" s="84"/>
      <c r="L47" s="85"/>
      <c r="M47" s="66"/>
      <c r="N47" s="66"/>
      <c r="O47" s="84"/>
      <c r="P47" s="85"/>
      <c r="Q47" s="84"/>
      <c r="R47" s="85"/>
      <c r="S47" s="84"/>
      <c r="T47" s="85"/>
      <c r="U47" s="84"/>
      <c r="V47" s="85"/>
      <c r="W47" s="84"/>
      <c r="X47" s="85"/>
      <c r="Y47" s="84"/>
      <c r="Z47" s="86"/>
      <c r="AA47" s="86"/>
      <c r="AB47" s="87"/>
      <c r="AC47" s="502"/>
      <c r="AD47" s="503"/>
      <c r="AE47" s="502"/>
      <c r="AF47" s="503"/>
      <c r="AG47" s="502"/>
      <c r="AH47" s="503"/>
      <c r="AI47" s="502"/>
      <c r="AJ47" s="503"/>
      <c r="AK47" s="502"/>
      <c r="AL47" s="503"/>
      <c r="AM47" s="502"/>
      <c r="AN47" s="503"/>
      <c r="AO47" s="502"/>
      <c r="AP47" s="503"/>
      <c r="AQ47" s="502"/>
      <c r="AR47" s="503"/>
      <c r="AS47" s="502"/>
      <c r="AT47" s="503"/>
      <c r="AU47" s="502"/>
      <c r="AV47" s="503"/>
      <c r="AW47" s="502"/>
      <c r="AX47" s="503"/>
      <c r="AY47" s="502"/>
      <c r="AZ47" s="503"/>
      <c r="BA47" s="502"/>
      <c r="BB47" s="503"/>
      <c r="BC47" s="502"/>
      <c r="BD47" s="503"/>
      <c r="BE47" s="502"/>
      <c r="BF47" s="503"/>
      <c r="BG47" s="502"/>
      <c r="BH47" s="503"/>
      <c r="BI47" s="502"/>
      <c r="BJ47" s="503"/>
      <c r="BK47" s="502"/>
      <c r="BL47" s="503"/>
      <c r="BM47" s="502"/>
      <c r="BN47" s="503"/>
      <c r="BO47" s="502"/>
      <c r="BP47" s="503"/>
      <c r="BQ47" s="502"/>
      <c r="BR47" s="503"/>
      <c r="BS47" s="502"/>
      <c r="BT47" s="503"/>
      <c r="BU47" s="502"/>
      <c r="BV47" s="503"/>
      <c r="BW47" s="502"/>
      <c r="BX47" s="503"/>
      <c r="BY47" s="502"/>
      <c r="BZ47" s="503"/>
    </row>
    <row r="48" spans="1:78" ht="15.75" customHeight="1">
      <c r="A48" s="512"/>
      <c r="B48" s="515"/>
      <c r="C48" s="517" t="s">
        <v>68</v>
      </c>
      <c r="D48" s="518"/>
      <c r="E48" s="517" t="s">
        <v>69</v>
      </c>
      <c r="F48" s="518"/>
      <c r="G48" s="517" t="s">
        <v>70</v>
      </c>
      <c r="H48" s="518"/>
      <c r="I48" s="517" t="s">
        <v>71</v>
      </c>
      <c r="J48" s="518"/>
      <c r="K48" s="517" t="s">
        <v>72</v>
      </c>
      <c r="L48" s="518"/>
      <c r="M48" s="517" t="s">
        <v>73</v>
      </c>
      <c r="N48" s="518"/>
      <c r="O48" s="517"/>
      <c r="P48" s="518"/>
      <c r="Q48" s="517"/>
      <c r="R48" s="518"/>
      <c r="S48" s="517"/>
      <c r="T48" s="518"/>
      <c r="U48" s="517"/>
      <c r="V48" s="518"/>
      <c r="W48" s="517"/>
      <c r="X48" s="518"/>
      <c r="Y48" s="517"/>
      <c r="Z48" s="519"/>
      <c r="AA48" s="517"/>
      <c r="AB48" s="520"/>
      <c r="AC48" s="499" t="s">
        <v>15</v>
      </c>
      <c r="AD48" s="500"/>
      <c r="AE48" s="499" t="s">
        <v>16</v>
      </c>
      <c r="AF48" s="500"/>
      <c r="AG48" s="499" t="s">
        <v>17</v>
      </c>
      <c r="AH48" s="500"/>
      <c r="AI48" s="499" t="s">
        <v>18</v>
      </c>
      <c r="AJ48" s="500"/>
      <c r="AK48" s="499" t="s">
        <v>19</v>
      </c>
      <c r="AL48" s="500"/>
      <c r="AM48" s="499" t="s">
        <v>20</v>
      </c>
      <c r="AN48" s="500"/>
      <c r="AO48" s="499" t="s">
        <v>21</v>
      </c>
      <c r="AP48" s="500"/>
      <c r="AQ48" s="499" t="s">
        <v>22</v>
      </c>
      <c r="AR48" s="500"/>
      <c r="AS48" s="499" t="s">
        <v>23</v>
      </c>
      <c r="AT48" s="500"/>
      <c r="AU48" s="499" t="s">
        <v>24</v>
      </c>
      <c r="AV48" s="500"/>
      <c r="AW48" s="499" t="s">
        <v>25</v>
      </c>
      <c r="AX48" s="500"/>
      <c r="AY48" s="499" t="s">
        <v>26</v>
      </c>
      <c r="AZ48" s="500"/>
      <c r="BA48" s="499" t="s">
        <v>27</v>
      </c>
      <c r="BB48" s="500"/>
      <c r="BC48" s="499" t="s">
        <v>28</v>
      </c>
      <c r="BD48" s="500"/>
      <c r="BE48" s="499" t="s">
        <v>29</v>
      </c>
      <c r="BF48" s="500"/>
      <c r="BG48" s="499" t="s">
        <v>30</v>
      </c>
      <c r="BH48" s="500"/>
      <c r="BI48" s="499" t="s">
        <v>31</v>
      </c>
      <c r="BJ48" s="500"/>
      <c r="BK48" s="499" t="s">
        <v>32</v>
      </c>
      <c r="BL48" s="500"/>
      <c r="BM48" s="499">
        <v>79712</v>
      </c>
      <c r="BN48" s="500"/>
      <c r="BO48" s="499" t="s">
        <v>33</v>
      </c>
      <c r="BP48" s="500"/>
      <c r="BQ48" s="499" t="s">
        <v>34</v>
      </c>
      <c r="BR48" s="500"/>
      <c r="BS48" s="499" t="s">
        <v>35</v>
      </c>
      <c r="BT48" s="500"/>
      <c r="BU48" s="499"/>
      <c r="BV48" s="500"/>
      <c r="BW48" s="499"/>
      <c r="BX48" s="500"/>
      <c r="BY48" s="499"/>
      <c r="BZ48" s="500"/>
    </row>
    <row r="49" spans="1:78" s="1" customFormat="1" ht="15.75" customHeight="1">
      <c r="A49" s="513"/>
      <c r="B49" s="516"/>
      <c r="C49" s="88" t="s">
        <v>36</v>
      </c>
      <c r="D49" s="89" t="s">
        <v>37</v>
      </c>
      <c r="E49" s="88" t="s">
        <v>36</v>
      </c>
      <c r="F49" s="89" t="s">
        <v>37</v>
      </c>
      <c r="G49" s="88" t="s">
        <v>36</v>
      </c>
      <c r="H49" s="89" t="s">
        <v>37</v>
      </c>
      <c r="I49" s="88" t="s">
        <v>36</v>
      </c>
      <c r="J49" s="89" t="s">
        <v>37</v>
      </c>
      <c r="K49" s="88" t="s">
        <v>36</v>
      </c>
      <c r="L49" s="89" t="s">
        <v>37</v>
      </c>
      <c r="M49" s="88" t="s">
        <v>36</v>
      </c>
      <c r="N49" s="89" t="s">
        <v>37</v>
      </c>
      <c r="O49" s="88" t="s">
        <v>36</v>
      </c>
      <c r="P49" s="89" t="s">
        <v>37</v>
      </c>
      <c r="Q49" s="88" t="s">
        <v>36</v>
      </c>
      <c r="R49" s="89" t="s">
        <v>37</v>
      </c>
      <c r="S49" s="88" t="s">
        <v>36</v>
      </c>
      <c r="T49" s="89" t="s">
        <v>37</v>
      </c>
      <c r="U49" s="88" t="s">
        <v>36</v>
      </c>
      <c r="V49" s="89" t="s">
        <v>37</v>
      </c>
      <c r="W49" s="88" t="s">
        <v>36</v>
      </c>
      <c r="X49" s="89" t="s">
        <v>37</v>
      </c>
      <c r="Y49" s="88" t="s">
        <v>36</v>
      </c>
      <c r="Z49" s="89" t="s">
        <v>37</v>
      </c>
      <c r="AA49" s="88" t="s">
        <v>36</v>
      </c>
      <c r="AB49" s="88" t="s">
        <v>37</v>
      </c>
      <c r="AC49" s="35" t="s">
        <v>36</v>
      </c>
      <c r="AD49" s="44" t="s">
        <v>37</v>
      </c>
      <c r="AE49" s="69" t="s">
        <v>36</v>
      </c>
      <c r="AF49" s="69" t="s">
        <v>37</v>
      </c>
      <c r="AG49" s="69" t="s">
        <v>36</v>
      </c>
      <c r="AH49" s="44" t="s">
        <v>37</v>
      </c>
      <c r="AI49" s="69" t="s">
        <v>36</v>
      </c>
      <c r="AJ49" s="44" t="s">
        <v>37</v>
      </c>
      <c r="AK49" s="69" t="s">
        <v>36</v>
      </c>
      <c r="AL49" s="44" t="s">
        <v>37</v>
      </c>
      <c r="AM49" s="69" t="s">
        <v>36</v>
      </c>
      <c r="AN49" s="44" t="s">
        <v>37</v>
      </c>
      <c r="AO49" s="69" t="s">
        <v>36</v>
      </c>
      <c r="AP49" s="44" t="s">
        <v>37</v>
      </c>
      <c r="AQ49" s="69" t="s">
        <v>36</v>
      </c>
      <c r="AR49" s="44" t="s">
        <v>37</v>
      </c>
      <c r="AS49" s="69" t="s">
        <v>36</v>
      </c>
      <c r="AT49" s="44" t="s">
        <v>37</v>
      </c>
      <c r="AU49" s="69" t="s">
        <v>36</v>
      </c>
      <c r="AV49" s="44" t="s">
        <v>37</v>
      </c>
      <c r="AW49" s="69" t="s">
        <v>36</v>
      </c>
      <c r="AX49" s="44" t="s">
        <v>37</v>
      </c>
      <c r="AY49" s="69" t="s">
        <v>36</v>
      </c>
      <c r="AZ49" s="44" t="s">
        <v>37</v>
      </c>
      <c r="BA49" s="69" t="s">
        <v>36</v>
      </c>
      <c r="BB49" s="44" t="s">
        <v>37</v>
      </c>
      <c r="BC49" s="69" t="s">
        <v>36</v>
      </c>
      <c r="BD49" s="44" t="s">
        <v>37</v>
      </c>
      <c r="BE49" s="69" t="s">
        <v>36</v>
      </c>
      <c r="BF49" s="44" t="s">
        <v>37</v>
      </c>
      <c r="BG49" s="69" t="s">
        <v>36</v>
      </c>
      <c r="BH49" s="44" t="s">
        <v>37</v>
      </c>
      <c r="BI49" s="69" t="s">
        <v>36</v>
      </c>
      <c r="BJ49" s="44" t="s">
        <v>37</v>
      </c>
      <c r="BK49" s="69" t="s">
        <v>36</v>
      </c>
      <c r="BL49" s="44" t="s">
        <v>37</v>
      </c>
      <c r="BM49" s="69" t="s">
        <v>36</v>
      </c>
      <c r="BN49" s="44" t="s">
        <v>37</v>
      </c>
      <c r="BO49" s="69" t="s">
        <v>36</v>
      </c>
      <c r="BP49" s="44" t="s">
        <v>37</v>
      </c>
      <c r="BQ49" s="69" t="s">
        <v>36</v>
      </c>
      <c r="BR49" s="44" t="s">
        <v>37</v>
      </c>
      <c r="BS49" s="69" t="s">
        <v>36</v>
      </c>
      <c r="BT49" s="44" t="s">
        <v>37</v>
      </c>
      <c r="BU49" s="69" t="s">
        <v>36</v>
      </c>
      <c r="BV49" s="44" t="s">
        <v>37</v>
      </c>
      <c r="BW49" s="69" t="s">
        <v>36</v>
      </c>
      <c r="BX49" s="44" t="s">
        <v>37</v>
      </c>
      <c r="BY49" s="69" t="s">
        <v>36</v>
      </c>
      <c r="BZ49" s="44" t="s">
        <v>37</v>
      </c>
    </row>
    <row r="50" spans="1:78">
      <c r="A50" s="39" t="s">
        <v>74</v>
      </c>
      <c r="B50" s="70" t="s">
        <v>75</v>
      </c>
      <c r="C50" s="90">
        <v>336</v>
      </c>
      <c r="D50" s="90">
        <f>48*7</f>
        <v>336</v>
      </c>
      <c r="E50" s="91">
        <f>48*8</f>
        <v>384</v>
      </c>
      <c r="F50" s="90">
        <f>48*8</f>
        <v>384</v>
      </c>
      <c r="G50" s="90">
        <f>48*7</f>
        <v>336</v>
      </c>
      <c r="H50" s="90">
        <f>48*7</f>
        <v>336</v>
      </c>
      <c r="I50" s="90">
        <f>48*8</f>
        <v>384</v>
      </c>
      <c r="J50" s="90">
        <f>48*8</f>
        <v>384</v>
      </c>
      <c r="K50" s="90">
        <f>48*4</f>
        <v>192</v>
      </c>
      <c r="L50" s="90">
        <f>48*4</f>
        <v>192</v>
      </c>
      <c r="M50" s="90">
        <f>48*5</f>
        <v>240</v>
      </c>
      <c r="N50" s="90">
        <f>48*5</f>
        <v>240</v>
      </c>
      <c r="O50" s="92"/>
      <c r="P50" s="92"/>
      <c r="Q50" s="92"/>
      <c r="R50" s="41"/>
      <c r="S50" s="93"/>
      <c r="T50" s="92"/>
      <c r="U50" s="92"/>
      <c r="V50" s="92"/>
      <c r="W50" s="92"/>
      <c r="X50" s="92"/>
      <c r="Y50" s="93"/>
      <c r="Z50" s="92"/>
      <c r="AB50" s="94"/>
      <c r="AC50" s="71"/>
      <c r="AD50" s="47"/>
      <c r="AE50" s="71"/>
      <c r="AF50" s="71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47"/>
      <c r="BU50" s="71"/>
      <c r="BV50" s="71"/>
      <c r="BW50" s="50"/>
      <c r="BX50" s="47"/>
      <c r="BY50" s="71"/>
      <c r="BZ50" s="32"/>
    </row>
    <row r="51" spans="1:78">
      <c r="A51" s="39" t="s">
        <v>76</v>
      </c>
      <c r="B51" s="70" t="s">
        <v>77</v>
      </c>
      <c r="C51" s="46">
        <v>624</v>
      </c>
      <c r="D51" s="74">
        <f t="shared" ref="D51:I51" si="75">48*13</f>
        <v>624</v>
      </c>
      <c r="E51" s="91">
        <f t="shared" si="75"/>
        <v>624</v>
      </c>
      <c r="F51" s="90">
        <f t="shared" si="75"/>
        <v>624</v>
      </c>
      <c r="G51" s="46">
        <f t="shared" si="75"/>
        <v>624</v>
      </c>
      <c r="H51" s="46">
        <f t="shared" si="75"/>
        <v>624</v>
      </c>
      <c r="I51" s="46">
        <f t="shared" si="75"/>
        <v>624</v>
      </c>
      <c r="J51" s="46">
        <f>48*13</f>
        <v>624</v>
      </c>
      <c r="K51" s="46">
        <f>48*11</f>
        <v>528</v>
      </c>
      <c r="L51" s="46">
        <f>48*11</f>
        <v>528</v>
      </c>
      <c r="M51" s="46">
        <f>48*12</f>
        <v>576</v>
      </c>
      <c r="N51" s="46">
        <f>48*12</f>
        <v>576</v>
      </c>
      <c r="O51" s="47"/>
      <c r="P51" s="47"/>
      <c r="Q51" s="47"/>
      <c r="R51" s="47"/>
      <c r="S51" s="47"/>
      <c r="T51" s="47"/>
      <c r="U51" s="47"/>
      <c r="V51" s="71"/>
      <c r="W51" s="47"/>
      <c r="X51" s="47"/>
      <c r="Y51" s="93"/>
      <c r="Z51" s="95"/>
      <c r="AA51" s="95"/>
      <c r="AB51" s="73"/>
      <c r="AC51" s="71"/>
      <c r="AD51" s="47"/>
      <c r="AE51" s="71"/>
      <c r="AF51" s="71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47"/>
      <c r="BU51" s="71"/>
      <c r="BV51" s="71"/>
      <c r="BW51" s="50"/>
      <c r="BX51" s="47"/>
      <c r="BY51" s="71"/>
      <c r="BZ51" s="32"/>
    </row>
    <row r="52" spans="1:78">
      <c r="A52" s="39" t="s">
        <v>74</v>
      </c>
      <c r="B52" s="70" t="s">
        <v>78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47"/>
      <c r="W52" s="71"/>
      <c r="X52" s="50"/>
      <c r="Y52" s="50"/>
      <c r="AA52" s="95"/>
      <c r="AB52" s="57"/>
      <c r="AC52" s="74">
        <v>48</v>
      </c>
      <c r="AD52" s="46">
        <v>48</v>
      </c>
      <c r="AE52" s="71"/>
      <c r="AF52" s="71"/>
      <c r="AG52" s="54">
        <v>48</v>
      </c>
      <c r="AH52" s="54">
        <v>48</v>
      </c>
      <c r="AI52" s="50"/>
      <c r="AJ52" s="50"/>
      <c r="AK52" s="54">
        <v>48</v>
      </c>
      <c r="AL52" s="54">
        <v>48</v>
      </c>
      <c r="AM52" s="50"/>
      <c r="AN52" s="50"/>
      <c r="AO52" s="54">
        <v>48</v>
      </c>
      <c r="AP52" s="54">
        <v>48</v>
      </c>
      <c r="AQ52" s="50"/>
      <c r="AR52" s="50"/>
      <c r="AS52" s="54">
        <v>48</v>
      </c>
      <c r="AT52" s="54">
        <v>48</v>
      </c>
      <c r="AU52" s="50"/>
      <c r="AV52" s="50"/>
      <c r="AW52" s="54">
        <v>48</v>
      </c>
      <c r="AX52" s="54">
        <f>48*1</f>
        <v>48</v>
      </c>
      <c r="AY52" s="54">
        <v>48</v>
      </c>
      <c r="AZ52" s="54">
        <f>48*1</f>
        <v>48</v>
      </c>
      <c r="BA52" s="50"/>
      <c r="BB52" s="50"/>
      <c r="BC52" s="54">
        <v>48</v>
      </c>
      <c r="BD52" s="54">
        <v>48</v>
      </c>
      <c r="BE52" s="50"/>
      <c r="BF52" s="50"/>
      <c r="BG52" s="54">
        <v>48</v>
      </c>
      <c r="BH52" s="54">
        <v>48</v>
      </c>
      <c r="BI52" s="50"/>
      <c r="BJ52" s="50"/>
      <c r="BK52" s="54">
        <v>48</v>
      </c>
      <c r="BL52" s="54">
        <v>48</v>
      </c>
      <c r="BM52" s="50"/>
      <c r="BN52" s="50"/>
      <c r="BO52" s="50"/>
      <c r="BP52" s="50"/>
      <c r="BQ52" s="54">
        <v>48</v>
      </c>
      <c r="BR52" s="54">
        <v>48</v>
      </c>
      <c r="BS52" s="50"/>
      <c r="BT52" s="47"/>
      <c r="BU52" s="71"/>
      <c r="BV52" s="71"/>
      <c r="BW52" s="50"/>
      <c r="BX52" s="47"/>
      <c r="BY52" s="71"/>
      <c r="BZ52" s="32"/>
    </row>
    <row r="53" spans="1:78" ht="15" thickBot="1">
      <c r="A53" s="36" t="s">
        <v>76</v>
      </c>
      <c r="B53" s="75" t="s">
        <v>79</v>
      </c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8"/>
      <c r="AC53" s="76">
        <v>480</v>
      </c>
      <c r="AD53" s="49">
        <v>480</v>
      </c>
      <c r="AE53" s="76">
        <v>96</v>
      </c>
      <c r="AF53" s="76">
        <v>96</v>
      </c>
      <c r="AG53" s="55">
        <v>384</v>
      </c>
      <c r="AH53" s="55">
        <f>48*8</f>
        <v>384</v>
      </c>
      <c r="AI53" s="55">
        <v>336</v>
      </c>
      <c r="AJ53" s="55">
        <f>48*7</f>
        <v>336</v>
      </c>
      <c r="AK53" s="55">
        <v>432</v>
      </c>
      <c r="AL53" s="55">
        <f>48*9</f>
        <v>432</v>
      </c>
      <c r="AM53" s="55">
        <v>432</v>
      </c>
      <c r="AN53" s="55">
        <f>48*9</f>
        <v>432</v>
      </c>
      <c r="AO53" s="55">
        <v>240</v>
      </c>
      <c r="AP53" s="55">
        <f>48*5</f>
        <v>240</v>
      </c>
      <c r="AQ53" s="55">
        <v>432</v>
      </c>
      <c r="AR53" s="55">
        <f>48*9</f>
        <v>432</v>
      </c>
      <c r="AS53" s="55">
        <v>288</v>
      </c>
      <c r="AT53" s="55">
        <f>48*6</f>
        <v>288</v>
      </c>
      <c r="AU53" s="55">
        <v>432</v>
      </c>
      <c r="AV53" s="55">
        <f>48*9</f>
        <v>432</v>
      </c>
      <c r="AW53" s="55">
        <v>384</v>
      </c>
      <c r="AX53" s="55">
        <f>48*8</f>
        <v>384</v>
      </c>
      <c r="AY53" s="55">
        <v>240</v>
      </c>
      <c r="AZ53" s="55">
        <f>48*5</f>
        <v>240</v>
      </c>
      <c r="BA53" s="55">
        <v>480</v>
      </c>
      <c r="BB53" s="55">
        <f>48*10</f>
        <v>480</v>
      </c>
      <c r="BC53" s="55">
        <v>336</v>
      </c>
      <c r="BD53" s="55">
        <f>48*7</f>
        <v>336</v>
      </c>
      <c r="BE53" s="55">
        <v>336</v>
      </c>
      <c r="BF53" s="55">
        <f>48*7</f>
        <v>336</v>
      </c>
      <c r="BG53" s="55">
        <v>240</v>
      </c>
      <c r="BH53" s="55">
        <f>48*5</f>
        <v>240</v>
      </c>
      <c r="BI53" s="55">
        <v>384</v>
      </c>
      <c r="BJ53" s="55">
        <f>48*8</f>
        <v>384</v>
      </c>
      <c r="BK53" s="96">
        <v>336</v>
      </c>
      <c r="BL53" s="96">
        <f>48*7</f>
        <v>336</v>
      </c>
      <c r="BM53" s="55">
        <v>144</v>
      </c>
      <c r="BN53" s="55">
        <f>48*3</f>
        <v>144</v>
      </c>
      <c r="BO53" s="55">
        <v>432</v>
      </c>
      <c r="BP53" s="55">
        <f>48*9</f>
        <v>432</v>
      </c>
      <c r="BQ53" s="55">
        <v>240</v>
      </c>
      <c r="BR53" s="55">
        <f>48*5</f>
        <v>240</v>
      </c>
      <c r="BS53" s="55">
        <v>144</v>
      </c>
      <c r="BT53" s="49">
        <f>48*3</f>
        <v>144</v>
      </c>
      <c r="BU53" s="53"/>
      <c r="BV53" s="53"/>
      <c r="BW53" s="51"/>
      <c r="BX53" s="48"/>
      <c r="BY53" s="53"/>
      <c r="BZ53" s="34"/>
    </row>
    <row r="54" spans="1:78" s="21" customFormat="1">
      <c r="B54" s="22" t="s">
        <v>36</v>
      </c>
      <c r="C54" s="23">
        <f>SUM(C50:C53)</f>
        <v>960</v>
      </c>
      <c r="D54" s="23">
        <f>SUM(C50:C53)</f>
        <v>960</v>
      </c>
      <c r="E54" s="23">
        <f t="shared" ref="E54" si="76">SUM(E50:E53)</f>
        <v>1008</v>
      </c>
      <c r="F54" s="23">
        <f t="shared" ref="F54" si="77">SUM(E50:E53)</f>
        <v>1008</v>
      </c>
      <c r="G54" s="23">
        <f t="shared" ref="G54" si="78">SUM(G50:G53)</f>
        <v>960</v>
      </c>
      <c r="H54" s="23">
        <f t="shared" ref="H54" si="79">SUM(G50:G53)</f>
        <v>960</v>
      </c>
      <c r="I54" s="23">
        <f t="shared" ref="I54" si="80">SUM(I50:I53)</f>
        <v>1008</v>
      </c>
      <c r="J54" s="23">
        <f t="shared" ref="J54" si="81">SUM(I50:I53)</f>
        <v>1008</v>
      </c>
      <c r="K54" s="23">
        <f t="shared" ref="K54" si="82">SUM(K50:K53)</f>
        <v>720</v>
      </c>
      <c r="L54" s="23">
        <f t="shared" ref="L54" si="83">SUM(K50:K53)</f>
        <v>720</v>
      </c>
      <c r="M54" s="23">
        <f t="shared" ref="M54" si="84">SUM(M50:M53)</f>
        <v>816</v>
      </c>
      <c r="N54" s="23">
        <f t="shared" ref="N54" si="85">SUM(M50:M53)</f>
        <v>816</v>
      </c>
      <c r="O54" s="23">
        <f t="shared" ref="O54" si="86">SUM(O50:O53)</f>
        <v>0</v>
      </c>
      <c r="P54" s="23">
        <f t="shared" ref="P54" si="87">SUM(O50:O53)</f>
        <v>0</v>
      </c>
      <c r="Q54" s="23">
        <f t="shared" ref="Q54" si="88">SUM(Q50:Q53)</f>
        <v>0</v>
      </c>
      <c r="R54" s="23">
        <f t="shared" ref="R54" si="89">SUM(Q50:Q53)</f>
        <v>0</v>
      </c>
      <c r="S54" s="23">
        <f t="shared" ref="S54" si="90">SUM(S50:S53)</f>
        <v>0</v>
      </c>
      <c r="T54" s="23">
        <f t="shared" ref="T54" si="91">SUM(S50:S53)</f>
        <v>0</v>
      </c>
      <c r="U54" s="23">
        <f t="shared" ref="U54" si="92">SUM(U50:U53)</f>
        <v>0</v>
      </c>
      <c r="V54" s="23">
        <f t="shared" ref="V54" si="93">SUM(U50:U53)</f>
        <v>0</v>
      </c>
      <c r="W54" s="23">
        <f t="shared" ref="W54" si="94">SUM(W50:W53)</f>
        <v>0</v>
      </c>
      <c r="X54" s="23">
        <f t="shared" ref="X54" si="95">SUM(W50:W53)</f>
        <v>0</v>
      </c>
      <c r="Y54" s="23">
        <f t="shared" ref="Y54" si="96">SUM(Y50:Y53)</f>
        <v>0</v>
      </c>
      <c r="Z54" s="23">
        <f t="shared" ref="Z54" si="97">SUM(Y50:Y53)</f>
        <v>0</v>
      </c>
      <c r="AA54" s="23">
        <f t="shared" ref="AA54" si="98">SUM(AA50:AA53)</f>
        <v>0</v>
      </c>
      <c r="AB54" s="23">
        <f t="shared" ref="AB54" si="99">SUM(AA50:AA53)</f>
        <v>0</v>
      </c>
      <c r="AC54" s="23">
        <f t="shared" ref="AC54" si="100">SUM(AC50:AC53)</f>
        <v>528</v>
      </c>
      <c r="AD54" s="23">
        <f t="shared" ref="AD54" si="101">SUM(AC50:AC53)</f>
        <v>528</v>
      </c>
      <c r="AE54" s="23">
        <f t="shared" ref="AE54" si="102">SUM(AE50:AE53)</f>
        <v>96</v>
      </c>
      <c r="AF54" s="23">
        <f t="shared" ref="AF54" si="103">SUM(AE50:AE53)</f>
        <v>96</v>
      </c>
      <c r="AG54" s="23">
        <f t="shared" ref="AG54" si="104">SUM(AG50:AG53)</f>
        <v>432</v>
      </c>
      <c r="AH54" s="23">
        <f t="shared" ref="AH54" si="105">SUM(AG50:AG53)</f>
        <v>432</v>
      </c>
      <c r="AI54" s="23">
        <f t="shared" ref="AI54" si="106">SUM(AI50:AI53)</f>
        <v>336</v>
      </c>
      <c r="AJ54" s="23">
        <f t="shared" ref="AJ54" si="107">SUM(AI50:AI53)</f>
        <v>336</v>
      </c>
      <c r="AK54" s="23">
        <f t="shared" ref="AK54" si="108">SUM(AK50:AK53)</f>
        <v>480</v>
      </c>
      <c r="AL54" s="23">
        <f t="shared" ref="AL54" si="109">SUM(AK50:AK53)</f>
        <v>480</v>
      </c>
      <c r="AM54" s="23">
        <f t="shared" ref="AM54" si="110">SUM(AM50:AM53)</f>
        <v>432</v>
      </c>
      <c r="AN54" s="23">
        <f t="shared" ref="AN54" si="111">SUM(AM50:AM53)</f>
        <v>432</v>
      </c>
      <c r="AO54" s="23">
        <f t="shared" ref="AO54" si="112">SUM(AO50:AO53)</f>
        <v>288</v>
      </c>
      <c r="AP54" s="23">
        <f t="shared" ref="AP54" si="113">SUM(AO50:AO53)</f>
        <v>288</v>
      </c>
      <c r="AQ54" s="23">
        <f t="shared" ref="AQ54" si="114">SUM(AQ50:AQ53)</f>
        <v>432</v>
      </c>
      <c r="AR54" s="23">
        <f t="shared" ref="AR54" si="115">SUM(AQ50:AQ53)</f>
        <v>432</v>
      </c>
      <c r="AS54" s="23">
        <f t="shared" ref="AS54" si="116">SUM(AS50:AS53)</f>
        <v>336</v>
      </c>
      <c r="AT54" s="23">
        <f t="shared" ref="AT54" si="117">SUM(AS50:AS53)</f>
        <v>336</v>
      </c>
      <c r="AU54" s="23">
        <f t="shared" ref="AU54" si="118">SUM(AU50:AU53)</f>
        <v>432</v>
      </c>
      <c r="AV54" s="23">
        <f t="shared" ref="AV54" si="119">SUM(AU50:AU53)</f>
        <v>432</v>
      </c>
      <c r="AW54" s="23">
        <f t="shared" ref="AW54" si="120">SUM(AW50:AW53)</f>
        <v>432</v>
      </c>
      <c r="AX54" s="23">
        <f t="shared" ref="AX54" si="121">SUM(AW50:AW53)</f>
        <v>432</v>
      </c>
      <c r="AY54" s="23">
        <f t="shared" ref="AY54" si="122">SUM(AY50:AY53)</f>
        <v>288</v>
      </c>
      <c r="AZ54" s="23">
        <f t="shared" ref="AZ54" si="123">SUM(AY50:AY53)</f>
        <v>288</v>
      </c>
      <c r="BA54" s="23">
        <f t="shared" ref="BA54" si="124">SUM(BA50:BA53)</f>
        <v>480</v>
      </c>
      <c r="BB54" s="23">
        <f t="shared" ref="BB54" si="125">SUM(BA50:BA53)</f>
        <v>480</v>
      </c>
      <c r="BC54" s="23">
        <f t="shared" ref="BC54" si="126">SUM(BC50:BC53)</f>
        <v>384</v>
      </c>
      <c r="BD54" s="23">
        <f t="shared" ref="BD54" si="127">SUM(BC50:BC53)</f>
        <v>384</v>
      </c>
      <c r="BE54" s="23">
        <f t="shared" ref="BE54" si="128">SUM(BE50:BE53)</f>
        <v>336</v>
      </c>
      <c r="BF54" s="23">
        <f t="shared" ref="BF54" si="129">SUM(BE50:BE53)</f>
        <v>336</v>
      </c>
      <c r="BG54" s="23">
        <f t="shared" ref="BG54" si="130">SUM(BG50:BG53)</f>
        <v>288</v>
      </c>
      <c r="BH54" s="23">
        <f t="shared" ref="BH54" si="131">SUM(BG50:BG53)</f>
        <v>288</v>
      </c>
      <c r="BI54" s="23">
        <f t="shared" ref="BI54" si="132">SUM(BI50:BI53)</f>
        <v>384</v>
      </c>
      <c r="BJ54" s="23">
        <f t="shared" ref="BJ54" si="133">SUM(BI50:BI53)</f>
        <v>384</v>
      </c>
      <c r="BK54" s="23">
        <f t="shared" ref="BK54" si="134">SUM(BK50:BK53)</f>
        <v>384</v>
      </c>
      <c r="BL54" s="23">
        <f t="shared" ref="BL54" si="135">SUM(BK50:BK53)</f>
        <v>384</v>
      </c>
      <c r="BM54" s="23">
        <f t="shared" ref="BM54" si="136">SUM(BM50:BM53)</f>
        <v>144</v>
      </c>
      <c r="BN54" s="23">
        <f t="shared" ref="BN54" si="137">SUM(BM50:BM53)</f>
        <v>144</v>
      </c>
      <c r="BO54" s="23">
        <f t="shared" ref="BO54" si="138">SUM(BO50:BO53)</f>
        <v>432</v>
      </c>
      <c r="BP54" s="23">
        <f t="shared" ref="BP54" si="139">SUM(BO50:BO53)</f>
        <v>432</v>
      </c>
      <c r="BQ54" s="23">
        <f t="shared" ref="BQ54" si="140">SUM(BQ50:BQ53)</f>
        <v>288</v>
      </c>
      <c r="BR54" s="23">
        <f t="shared" ref="BR54" si="141">SUM(BQ50:BQ53)</f>
        <v>288</v>
      </c>
      <c r="BS54" s="23">
        <f t="shared" ref="BS54" si="142">SUM(BS50:BS53)</f>
        <v>144</v>
      </c>
      <c r="BT54" s="23">
        <f t="shared" ref="BT54" si="143">SUM(BS50:BS53)</f>
        <v>144</v>
      </c>
      <c r="BU54" s="23">
        <f t="shared" ref="BU54" si="144">SUM(BU50:BU53)</f>
        <v>0</v>
      </c>
      <c r="BV54" s="23">
        <f t="shared" ref="BV54" si="145">SUM(BU50:BU53)</f>
        <v>0</v>
      </c>
      <c r="BW54" s="23">
        <f t="shared" ref="BW54" si="146">SUM(BW50:BW53)</f>
        <v>0</v>
      </c>
      <c r="BX54" s="23">
        <f t="shared" ref="BX54" si="147">SUM(BW50:BW53)</f>
        <v>0</v>
      </c>
      <c r="BY54" s="23">
        <f t="shared" ref="BY54" si="148">SUM(BY50:BY53)</f>
        <v>0</v>
      </c>
      <c r="BZ54" s="23">
        <f t="shared" ref="BZ54" si="149">SUM(BY50:BY53)</f>
        <v>0</v>
      </c>
    </row>
    <row r="55" spans="1:78"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</row>
    <row r="56" spans="1:78"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25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</row>
    <row r="57" spans="1:78"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25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</row>
    <row r="58" spans="1:78"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</row>
    <row r="59" spans="1:78"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</row>
    <row r="60" spans="1:78"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</row>
    <row r="61" spans="1:78"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</row>
    <row r="62" spans="1:78"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</row>
    <row r="63" spans="1:78"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</row>
    <row r="64" spans="1:78"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</row>
    <row r="65" spans="1:78"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</row>
    <row r="66" spans="1:78"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</row>
    <row r="67" spans="1:78"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</row>
    <row r="68" spans="1:78" ht="21.75" customHeight="1">
      <c r="A68" s="510" t="s">
        <v>80</v>
      </c>
      <c r="B68" s="510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</row>
    <row r="69" spans="1:78" ht="15.75" customHeight="1">
      <c r="A69" s="511" t="s">
        <v>2</v>
      </c>
      <c r="B69" s="514" t="s">
        <v>3</v>
      </c>
      <c r="C69" s="26" t="s">
        <v>5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</row>
    <row r="70" spans="1:78" s="12" customFormat="1" ht="15.75" customHeight="1">
      <c r="A70" s="512"/>
      <c r="B70" s="515"/>
      <c r="C70" s="504">
        <v>20251201</v>
      </c>
      <c r="D70" s="504"/>
      <c r="E70" s="505">
        <v>20251202</v>
      </c>
      <c r="F70" s="506"/>
      <c r="G70" s="505">
        <v>20251203</v>
      </c>
      <c r="H70" s="506"/>
      <c r="I70" s="505">
        <v>20251204</v>
      </c>
      <c r="J70" s="506"/>
      <c r="K70" s="505">
        <v>20251205</v>
      </c>
      <c r="L70" s="506"/>
      <c r="M70" s="505">
        <v>20251208</v>
      </c>
      <c r="N70" s="506"/>
      <c r="O70" s="505">
        <v>20251209</v>
      </c>
      <c r="P70" s="506"/>
      <c r="Q70" s="505">
        <v>20251210</v>
      </c>
      <c r="R70" s="506"/>
      <c r="S70" s="505">
        <v>20251211</v>
      </c>
      <c r="T70" s="506"/>
      <c r="U70" s="505">
        <v>20251212</v>
      </c>
      <c r="V70" s="506"/>
      <c r="W70" s="505">
        <v>20251215</v>
      </c>
      <c r="X70" s="506"/>
      <c r="Y70" s="505">
        <v>20251216</v>
      </c>
      <c r="Z70" s="506"/>
      <c r="AA70" s="505">
        <v>20251217</v>
      </c>
      <c r="AB70" s="506"/>
      <c r="AC70" s="505">
        <v>20251218</v>
      </c>
      <c r="AD70" s="506"/>
      <c r="AE70" s="505">
        <v>20251219</v>
      </c>
      <c r="AF70" s="506"/>
      <c r="AG70" s="505">
        <v>20251221</v>
      </c>
      <c r="AH70" s="506"/>
      <c r="AI70" s="505">
        <v>20251222</v>
      </c>
      <c r="AJ70" s="506"/>
      <c r="AK70" s="505">
        <v>20251223</v>
      </c>
      <c r="AL70" s="506"/>
      <c r="AM70" s="505">
        <v>20251224</v>
      </c>
      <c r="AN70" s="506"/>
      <c r="AO70" s="505">
        <v>20251226</v>
      </c>
      <c r="AP70" s="506"/>
      <c r="AQ70" s="505">
        <v>20251229</v>
      </c>
      <c r="AR70" s="507"/>
      <c r="AS70" s="504">
        <v>20251230</v>
      </c>
      <c r="AT70" s="504"/>
      <c r="AU70" s="504"/>
      <c r="AV70" s="504"/>
      <c r="AW70" s="504"/>
      <c r="AX70" s="504"/>
      <c r="AY70" s="504"/>
      <c r="AZ70" s="504"/>
    </row>
    <row r="71" spans="1:78" s="12" customFormat="1" ht="15.75" customHeight="1">
      <c r="A71" s="512"/>
      <c r="B71" s="515"/>
      <c r="C71" s="509"/>
      <c r="D71" s="509"/>
      <c r="E71" s="502"/>
      <c r="F71" s="503"/>
      <c r="G71" s="502"/>
      <c r="H71" s="503"/>
      <c r="I71" s="502"/>
      <c r="J71" s="503"/>
      <c r="K71" s="502"/>
      <c r="L71" s="503"/>
      <c r="M71" s="502"/>
      <c r="N71" s="503"/>
      <c r="O71" s="502"/>
      <c r="P71" s="503"/>
      <c r="Q71" s="502"/>
      <c r="R71" s="503"/>
      <c r="S71" s="502"/>
      <c r="T71" s="503"/>
      <c r="U71" s="502"/>
      <c r="V71" s="503"/>
      <c r="W71" s="502"/>
      <c r="X71" s="503"/>
      <c r="Y71" s="502"/>
      <c r="Z71" s="503"/>
      <c r="AA71" s="502"/>
      <c r="AB71" s="503"/>
      <c r="AC71" s="502"/>
      <c r="AD71" s="503"/>
      <c r="AE71" s="502"/>
      <c r="AF71" s="503"/>
      <c r="AG71" s="502"/>
      <c r="AH71" s="503"/>
      <c r="AI71" s="502"/>
      <c r="AJ71" s="503"/>
      <c r="AK71" s="502"/>
      <c r="AL71" s="503"/>
      <c r="AM71" s="502"/>
      <c r="AN71" s="503"/>
      <c r="AO71" s="502"/>
      <c r="AP71" s="503"/>
      <c r="AQ71" s="502"/>
      <c r="AR71" s="508"/>
      <c r="AS71" s="509"/>
      <c r="AT71" s="509"/>
      <c r="AU71" s="509"/>
      <c r="AV71" s="509"/>
      <c r="AW71" s="509"/>
      <c r="AX71" s="509"/>
      <c r="AY71" s="509"/>
      <c r="AZ71" s="509"/>
    </row>
    <row r="72" spans="1:78" ht="15.75" customHeight="1">
      <c r="A72" s="512"/>
      <c r="B72" s="515"/>
      <c r="C72" s="498" t="s">
        <v>15</v>
      </c>
      <c r="D72" s="498"/>
      <c r="E72" s="499" t="s">
        <v>16</v>
      </c>
      <c r="F72" s="500"/>
      <c r="G72" s="499" t="s">
        <v>17</v>
      </c>
      <c r="H72" s="500"/>
      <c r="I72" s="499" t="s">
        <v>18</v>
      </c>
      <c r="J72" s="500"/>
      <c r="K72" s="499" t="s">
        <v>19</v>
      </c>
      <c r="L72" s="500"/>
      <c r="M72" s="499" t="s">
        <v>20</v>
      </c>
      <c r="N72" s="500"/>
      <c r="O72" s="499" t="s">
        <v>21</v>
      </c>
      <c r="P72" s="500"/>
      <c r="Q72" s="499" t="s">
        <v>22</v>
      </c>
      <c r="R72" s="500"/>
      <c r="S72" s="499" t="s">
        <v>23</v>
      </c>
      <c r="T72" s="500"/>
      <c r="U72" s="499" t="s">
        <v>24</v>
      </c>
      <c r="V72" s="500"/>
      <c r="W72" s="499" t="s">
        <v>25</v>
      </c>
      <c r="X72" s="500"/>
      <c r="Y72" s="499" t="s">
        <v>26</v>
      </c>
      <c r="Z72" s="500"/>
      <c r="AA72" s="499" t="s">
        <v>27</v>
      </c>
      <c r="AB72" s="500"/>
      <c r="AC72" s="499" t="s">
        <v>28</v>
      </c>
      <c r="AD72" s="500"/>
      <c r="AE72" s="499" t="s">
        <v>29</v>
      </c>
      <c r="AF72" s="500"/>
      <c r="AG72" s="499" t="s">
        <v>30</v>
      </c>
      <c r="AH72" s="500"/>
      <c r="AI72" s="499" t="s">
        <v>31</v>
      </c>
      <c r="AJ72" s="500"/>
      <c r="AK72" s="499" t="s">
        <v>32</v>
      </c>
      <c r="AL72" s="500"/>
      <c r="AM72" s="499">
        <v>79712</v>
      </c>
      <c r="AN72" s="500"/>
      <c r="AO72" s="499" t="s">
        <v>33</v>
      </c>
      <c r="AP72" s="500"/>
      <c r="AQ72" s="499" t="s">
        <v>34</v>
      </c>
      <c r="AR72" s="501"/>
      <c r="AS72" s="498" t="s">
        <v>35</v>
      </c>
      <c r="AT72" s="498"/>
      <c r="AU72" s="498"/>
      <c r="AV72" s="498"/>
      <c r="AW72" s="498"/>
      <c r="AX72" s="498"/>
      <c r="AY72" s="498"/>
      <c r="AZ72" s="498"/>
    </row>
    <row r="73" spans="1:78" s="1" customFormat="1" ht="15.75" customHeight="1">
      <c r="A73" s="513"/>
      <c r="B73" s="516"/>
      <c r="C73" s="69" t="s">
        <v>36</v>
      </c>
      <c r="D73" s="69" t="s">
        <v>37</v>
      </c>
      <c r="E73" s="69" t="s">
        <v>36</v>
      </c>
      <c r="F73" s="44" t="s">
        <v>37</v>
      </c>
      <c r="G73" s="69" t="s">
        <v>36</v>
      </c>
      <c r="H73" s="44" t="s">
        <v>37</v>
      </c>
      <c r="I73" s="69" t="s">
        <v>36</v>
      </c>
      <c r="J73" s="44" t="s">
        <v>37</v>
      </c>
      <c r="K73" s="69" t="s">
        <v>36</v>
      </c>
      <c r="L73" s="44" t="s">
        <v>37</v>
      </c>
      <c r="M73" s="69" t="s">
        <v>36</v>
      </c>
      <c r="N73" s="44" t="s">
        <v>37</v>
      </c>
      <c r="O73" s="69" t="s">
        <v>36</v>
      </c>
      <c r="P73" s="44" t="s">
        <v>37</v>
      </c>
      <c r="Q73" s="69" t="s">
        <v>36</v>
      </c>
      <c r="R73" s="44" t="s">
        <v>37</v>
      </c>
      <c r="S73" s="69" t="s">
        <v>36</v>
      </c>
      <c r="T73" s="44" t="s">
        <v>37</v>
      </c>
      <c r="U73" s="69" t="s">
        <v>36</v>
      </c>
      <c r="V73" s="44" t="s">
        <v>37</v>
      </c>
      <c r="W73" s="69" t="s">
        <v>36</v>
      </c>
      <c r="X73" s="44" t="s">
        <v>37</v>
      </c>
      <c r="Y73" s="69" t="s">
        <v>36</v>
      </c>
      <c r="Z73" s="44" t="s">
        <v>37</v>
      </c>
      <c r="AA73" s="69" t="s">
        <v>36</v>
      </c>
      <c r="AB73" s="44" t="s">
        <v>37</v>
      </c>
      <c r="AC73" s="69" t="s">
        <v>36</v>
      </c>
      <c r="AD73" s="44" t="s">
        <v>37</v>
      </c>
      <c r="AE73" s="69" t="s">
        <v>36</v>
      </c>
      <c r="AF73" s="44" t="s">
        <v>37</v>
      </c>
      <c r="AG73" s="69" t="s">
        <v>36</v>
      </c>
      <c r="AH73" s="44" t="s">
        <v>37</v>
      </c>
      <c r="AI73" s="69" t="s">
        <v>36</v>
      </c>
      <c r="AJ73" s="44" t="s">
        <v>37</v>
      </c>
      <c r="AK73" s="69" t="s">
        <v>36</v>
      </c>
      <c r="AL73" s="44" t="s">
        <v>37</v>
      </c>
      <c r="AM73" s="69" t="s">
        <v>36</v>
      </c>
      <c r="AN73" s="44" t="s">
        <v>37</v>
      </c>
      <c r="AO73" s="69" t="s">
        <v>36</v>
      </c>
      <c r="AP73" s="44" t="s">
        <v>37</v>
      </c>
      <c r="AQ73" s="69" t="s">
        <v>36</v>
      </c>
      <c r="AR73" s="44" t="s">
        <v>37</v>
      </c>
      <c r="AS73" s="69" t="s">
        <v>36</v>
      </c>
      <c r="AT73" s="69" t="s">
        <v>37</v>
      </c>
      <c r="AU73" s="69" t="s">
        <v>36</v>
      </c>
      <c r="AV73" s="69" t="s">
        <v>37</v>
      </c>
      <c r="AW73" s="69" t="s">
        <v>36</v>
      </c>
      <c r="AX73" s="69" t="s">
        <v>37</v>
      </c>
      <c r="AY73" s="69" t="s">
        <v>36</v>
      </c>
      <c r="AZ73" s="69" t="s">
        <v>37</v>
      </c>
    </row>
    <row r="74" spans="1:78">
      <c r="A74" s="39" t="s">
        <v>81</v>
      </c>
      <c r="B74" s="97" t="s">
        <v>82</v>
      </c>
      <c r="C74" s="98">
        <v>384</v>
      </c>
      <c r="D74" s="98">
        <f>96*4</f>
        <v>384</v>
      </c>
      <c r="E74" s="98">
        <v>288</v>
      </c>
      <c r="F74" s="99">
        <f>96*3</f>
        <v>288</v>
      </c>
      <c r="G74" s="74">
        <v>480</v>
      </c>
      <c r="H74" s="74">
        <f>96*5</f>
        <v>480</v>
      </c>
      <c r="I74" s="74">
        <v>288</v>
      </c>
      <c r="J74" s="74">
        <f>96*3</f>
        <v>288</v>
      </c>
      <c r="K74" s="74">
        <v>480</v>
      </c>
      <c r="L74" s="74">
        <f>96*5</f>
        <v>480</v>
      </c>
      <c r="M74" s="74">
        <v>384</v>
      </c>
      <c r="N74" s="74">
        <f>96*3</f>
        <v>288</v>
      </c>
      <c r="O74" s="74">
        <v>288</v>
      </c>
      <c r="P74" s="74">
        <f>96*3</f>
        <v>288</v>
      </c>
      <c r="Q74" s="74">
        <v>480</v>
      </c>
      <c r="R74" s="74">
        <f>96*5</f>
        <v>480</v>
      </c>
      <c r="S74" s="74">
        <v>288</v>
      </c>
      <c r="T74" s="74">
        <f>96*3</f>
        <v>288</v>
      </c>
      <c r="U74" s="74">
        <v>480</v>
      </c>
      <c r="V74" s="74">
        <f>96*5</f>
        <v>480</v>
      </c>
      <c r="W74" s="74">
        <v>384</v>
      </c>
      <c r="X74" s="74">
        <f>96*4</f>
        <v>384</v>
      </c>
      <c r="Y74" s="74">
        <v>288</v>
      </c>
      <c r="Z74" s="74">
        <f>96*3</f>
        <v>288</v>
      </c>
      <c r="AA74" s="74">
        <v>480</v>
      </c>
      <c r="AB74" s="74">
        <f>96*5</f>
        <v>480</v>
      </c>
      <c r="AC74" s="74">
        <v>384</v>
      </c>
      <c r="AD74" s="74">
        <f>96*4</f>
        <v>384</v>
      </c>
      <c r="AE74" s="74">
        <v>288</v>
      </c>
      <c r="AF74" s="74">
        <f>96*3</f>
        <v>288</v>
      </c>
      <c r="AG74" s="74">
        <v>288</v>
      </c>
      <c r="AH74" s="74">
        <f>96*3</f>
        <v>288</v>
      </c>
      <c r="AI74" s="74">
        <v>384</v>
      </c>
      <c r="AJ74" s="74">
        <f>96*4</f>
        <v>384</v>
      </c>
      <c r="AK74" s="100">
        <v>384</v>
      </c>
      <c r="AL74" s="100">
        <f>96*4</f>
        <v>384</v>
      </c>
      <c r="AM74" s="98">
        <v>192</v>
      </c>
      <c r="AN74" s="98">
        <f>96*2</f>
        <v>192</v>
      </c>
      <c r="AO74" s="98">
        <v>384</v>
      </c>
      <c r="AP74" s="98">
        <f>96*4</f>
        <v>384</v>
      </c>
      <c r="AQ74" s="98">
        <v>384</v>
      </c>
      <c r="AR74" s="99">
        <f>96*2</f>
        <v>192</v>
      </c>
      <c r="AS74" s="98">
        <v>96</v>
      </c>
      <c r="AT74" s="98">
        <v>96</v>
      </c>
      <c r="AU74" s="101"/>
      <c r="AV74" s="101"/>
      <c r="AW74" s="101"/>
      <c r="AX74" s="101"/>
      <c r="AY74" s="101"/>
      <c r="AZ74" s="101"/>
    </row>
    <row r="75" spans="1:78">
      <c r="A75" s="39" t="s">
        <v>83</v>
      </c>
      <c r="B75" s="97" t="s">
        <v>84</v>
      </c>
      <c r="C75" s="98">
        <v>384</v>
      </c>
      <c r="D75" s="98">
        <f>96*4</f>
        <v>384</v>
      </c>
      <c r="E75" s="98">
        <v>288</v>
      </c>
      <c r="F75" s="99">
        <f>96*3</f>
        <v>288</v>
      </c>
      <c r="G75" s="74">
        <v>480</v>
      </c>
      <c r="H75" s="74">
        <f>96*5</f>
        <v>480</v>
      </c>
      <c r="I75" s="74">
        <v>288</v>
      </c>
      <c r="J75" s="74">
        <f>96*3</f>
        <v>288</v>
      </c>
      <c r="K75" s="74">
        <v>480</v>
      </c>
      <c r="L75" s="74">
        <f>96*5</f>
        <v>480</v>
      </c>
      <c r="M75" s="74">
        <v>384</v>
      </c>
      <c r="N75" s="74">
        <f>96*3</f>
        <v>288</v>
      </c>
      <c r="O75" s="74">
        <v>288</v>
      </c>
      <c r="P75" s="74">
        <f>96*3</f>
        <v>288</v>
      </c>
      <c r="Q75" s="74">
        <v>480</v>
      </c>
      <c r="R75" s="74">
        <f>96*5</f>
        <v>480</v>
      </c>
      <c r="S75" s="74">
        <v>288</v>
      </c>
      <c r="T75" s="74">
        <f>96*3</f>
        <v>288</v>
      </c>
      <c r="U75" s="74">
        <v>480</v>
      </c>
      <c r="V75" s="74">
        <f>96*5</f>
        <v>480</v>
      </c>
      <c r="W75" s="74">
        <v>384</v>
      </c>
      <c r="X75" s="74">
        <f>96*4</f>
        <v>384</v>
      </c>
      <c r="Y75" s="74">
        <v>288</v>
      </c>
      <c r="Z75" s="74">
        <f>96*3</f>
        <v>288</v>
      </c>
      <c r="AA75" s="74">
        <v>480</v>
      </c>
      <c r="AB75" s="74">
        <f>+AB74</f>
        <v>480</v>
      </c>
      <c r="AC75" s="74">
        <v>384</v>
      </c>
      <c r="AD75" s="74">
        <f>+AD74</f>
        <v>384</v>
      </c>
      <c r="AE75" s="74">
        <v>288</v>
      </c>
      <c r="AF75" s="74">
        <f>96*3</f>
        <v>288</v>
      </c>
      <c r="AG75" s="74">
        <v>288</v>
      </c>
      <c r="AH75" s="74">
        <f>+AH74</f>
        <v>288</v>
      </c>
      <c r="AI75" s="74">
        <v>384</v>
      </c>
      <c r="AJ75" s="74">
        <f>96*4</f>
        <v>384</v>
      </c>
      <c r="AK75" s="100">
        <v>384</v>
      </c>
      <c r="AL75" s="100">
        <f>+AL74</f>
        <v>384</v>
      </c>
      <c r="AM75" s="98">
        <v>192</v>
      </c>
      <c r="AN75" s="98">
        <f>96*2</f>
        <v>192</v>
      </c>
      <c r="AO75" s="98">
        <v>384</v>
      </c>
      <c r="AP75" s="98">
        <f>96*4</f>
        <v>384</v>
      </c>
      <c r="AQ75" s="98">
        <v>384</v>
      </c>
      <c r="AR75" s="99">
        <f>+AR74</f>
        <v>192</v>
      </c>
      <c r="AS75" s="98">
        <v>96</v>
      </c>
      <c r="AT75" s="98">
        <v>96</v>
      </c>
      <c r="AU75" s="101"/>
      <c r="AV75" s="101"/>
      <c r="AW75" s="101"/>
      <c r="AX75" s="101"/>
      <c r="AY75" s="101"/>
      <c r="AZ75" s="101"/>
    </row>
    <row r="76" spans="1:78" s="21" customFormat="1">
      <c r="B76" s="22" t="s">
        <v>36</v>
      </c>
      <c r="C76" s="23">
        <f>SUM(C74:C75)</f>
        <v>768</v>
      </c>
      <c r="D76" s="23">
        <f>SUM(C74:C75)</f>
        <v>768</v>
      </c>
      <c r="E76" s="23">
        <f t="shared" ref="E76" si="150">SUM(E74:E75)</f>
        <v>576</v>
      </c>
      <c r="F76" s="23">
        <f t="shared" ref="F76" si="151">SUM(E74:E75)</f>
        <v>576</v>
      </c>
      <c r="G76" s="23">
        <f t="shared" ref="G76" si="152">SUM(G74:G75)</f>
        <v>960</v>
      </c>
      <c r="H76" s="23">
        <f t="shared" ref="H76" si="153">SUM(G74:G75)</f>
        <v>960</v>
      </c>
      <c r="I76" s="23">
        <f t="shared" ref="I76" si="154">SUM(I74:I75)</f>
        <v>576</v>
      </c>
      <c r="J76" s="23">
        <f t="shared" ref="J76" si="155">SUM(I74:I75)</f>
        <v>576</v>
      </c>
      <c r="K76" s="23">
        <f t="shared" ref="K76" si="156">SUM(K74:K75)</f>
        <v>960</v>
      </c>
      <c r="L76" s="23">
        <f t="shared" ref="L76" si="157">SUM(K74:K75)</f>
        <v>960</v>
      </c>
      <c r="M76" s="23">
        <f t="shared" ref="M76" si="158">SUM(M74:M75)</f>
        <v>768</v>
      </c>
      <c r="N76" s="23">
        <f t="shared" ref="N76" si="159">SUM(M74:M75)</f>
        <v>768</v>
      </c>
      <c r="O76" s="23">
        <f t="shared" ref="O76" si="160">SUM(O74:O75)</f>
        <v>576</v>
      </c>
      <c r="P76" s="23">
        <f t="shared" ref="P76" si="161">SUM(O74:O75)</f>
        <v>576</v>
      </c>
      <c r="Q76" s="23">
        <f t="shared" ref="Q76" si="162">SUM(Q74:Q75)</f>
        <v>960</v>
      </c>
      <c r="R76" s="23">
        <f t="shared" ref="R76" si="163">SUM(Q74:Q75)</f>
        <v>960</v>
      </c>
      <c r="S76" s="23">
        <f t="shared" ref="S76" si="164">SUM(S74:S75)</f>
        <v>576</v>
      </c>
      <c r="T76" s="23">
        <f t="shared" ref="T76" si="165">SUM(S74:S75)</f>
        <v>576</v>
      </c>
      <c r="U76" s="23">
        <f t="shared" ref="U76" si="166">SUM(U74:U75)</f>
        <v>960</v>
      </c>
      <c r="V76" s="23">
        <f t="shared" ref="V76" si="167">SUM(U74:U75)</f>
        <v>960</v>
      </c>
      <c r="W76" s="23">
        <f t="shared" ref="W76" si="168">SUM(W74:W75)</f>
        <v>768</v>
      </c>
      <c r="X76" s="23">
        <f t="shared" ref="X76" si="169">SUM(W74:W75)</f>
        <v>768</v>
      </c>
      <c r="Y76" s="23">
        <f t="shared" ref="Y76" si="170">SUM(Y74:Y75)</f>
        <v>576</v>
      </c>
      <c r="Z76" s="23">
        <f t="shared" ref="Z76" si="171">SUM(Y74:Y75)</f>
        <v>576</v>
      </c>
      <c r="AA76" s="23">
        <f t="shared" ref="AA76" si="172">SUM(AA74:AA75)</f>
        <v>960</v>
      </c>
      <c r="AB76" s="23">
        <f t="shared" ref="AB76" si="173">SUM(AA74:AA75)</f>
        <v>960</v>
      </c>
      <c r="AC76" s="23">
        <f t="shared" ref="AC76" si="174">SUM(AC74:AC75)</f>
        <v>768</v>
      </c>
      <c r="AD76" s="23">
        <f t="shared" ref="AD76" si="175">SUM(AC74:AC75)</f>
        <v>768</v>
      </c>
      <c r="AE76" s="23">
        <f t="shared" ref="AE76" si="176">SUM(AE74:AE75)</f>
        <v>576</v>
      </c>
      <c r="AF76" s="23">
        <f t="shared" ref="AF76" si="177">SUM(AE74:AE75)</f>
        <v>576</v>
      </c>
      <c r="AG76" s="23">
        <f t="shared" ref="AG76" si="178">SUM(AG74:AG75)</f>
        <v>576</v>
      </c>
      <c r="AH76" s="23">
        <f t="shared" ref="AH76" si="179">SUM(AG74:AG75)</f>
        <v>576</v>
      </c>
      <c r="AI76" s="23">
        <f t="shared" ref="AI76" si="180">SUM(AI74:AI75)</f>
        <v>768</v>
      </c>
      <c r="AJ76" s="23">
        <f t="shared" ref="AJ76" si="181">SUM(AI74:AI75)</f>
        <v>768</v>
      </c>
      <c r="AK76" s="23">
        <f t="shared" ref="AK76" si="182">SUM(AK74:AK75)</f>
        <v>768</v>
      </c>
      <c r="AL76" s="23">
        <f t="shared" ref="AL76" si="183">SUM(AK74:AK75)</f>
        <v>768</v>
      </c>
      <c r="AM76" s="23">
        <f t="shared" ref="AM76" si="184">SUM(AM74:AM75)</f>
        <v>384</v>
      </c>
      <c r="AN76" s="23">
        <f t="shared" ref="AN76" si="185">SUM(AM74:AM75)</f>
        <v>384</v>
      </c>
      <c r="AO76" s="23">
        <f t="shared" ref="AO76" si="186">SUM(AO74:AO75)</f>
        <v>768</v>
      </c>
      <c r="AP76" s="23">
        <f t="shared" ref="AP76" si="187">SUM(AO74:AO75)</f>
        <v>768</v>
      </c>
      <c r="AQ76" s="23">
        <f t="shared" ref="AQ76" si="188">SUM(AQ74:AQ75)</f>
        <v>768</v>
      </c>
      <c r="AR76" s="23">
        <f t="shared" ref="AR76" si="189">SUM(AQ74:AQ75)</f>
        <v>768</v>
      </c>
      <c r="AS76" s="23">
        <f t="shared" ref="AS76" si="190">SUM(AS74:AS75)</f>
        <v>192</v>
      </c>
      <c r="AT76" s="23">
        <f t="shared" ref="AT76" si="191">SUM(AS74:AS75)</f>
        <v>192</v>
      </c>
      <c r="AU76" s="23">
        <f t="shared" ref="AU76" si="192">SUM(AU74:AU75)</f>
        <v>0</v>
      </c>
      <c r="AV76" s="23">
        <f t="shared" ref="AV76" si="193">SUM(AU74:AU75)</f>
        <v>0</v>
      </c>
      <c r="AW76" s="23">
        <f t="shared" ref="AW76" si="194">SUM(AW74:AW75)</f>
        <v>0</v>
      </c>
      <c r="AX76" s="23">
        <f t="shared" ref="AX76" si="195">SUM(AW74:AW75)</f>
        <v>0</v>
      </c>
      <c r="AY76" s="23">
        <f t="shared" ref="AY76" si="196">SUM(AY74:AY75)</f>
        <v>0</v>
      </c>
      <c r="AZ76" s="23">
        <f t="shared" ref="AZ76" si="197">SUM(AY74:AY75)</f>
        <v>0</v>
      </c>
      <c r="BA76" s="23"/>
      <c r="BB76" s="23"/>
      <c r="BC76" s="23"/>
      <c r="BD76" s="23"/>
    </row>
    <row r="77" spans="1:78" s="13" customFormat="1">
      <c r="B77" s="13" t="s">
        <v>85</v>
      </c>
      <c r="AX77" s="23"/>
      <c r="BA77"/>
      <c r="BB77"/>
      <c r="BC77"/>
      <c r="BD77"/>
      <c r="BE77"/>
      <c r="BF77"/>
    </row>
    <row r="78" spans="1:78" s="13" customFormat="1">
      <c r="B78" s="13" t="s">
        <v>86</v>
      </c>
      <c r="BA78"/>
      <c r="BB78"/>
      <c r="BC78"/>
      <c r="BD78"/>
      <c r="BE78"/>
      <c r="BF78"/>
    </row>
  </sheetData>
  <mergeCells count="410">
    <mergeCell ref="AS1:AT1"/>
    <mergeCell ref="BE1:BF1"/>
    <mergeCell ref="BE2:BF2"/>
    <mergeCell ref="A4:BZ4"/>
    <mergeCell ref="A10:B10"/>
    <mergeCell ref="A11:A15"/>
    <mergeCell ref="B11:B15"/>
    <mergeCell ref="C11:AB11"/>
    <mergeCell ref="AC11:BZ11"/>
    <mergeCell ref="C12:D12"/>
    <mergeCell ref="Q12:R12"/>
    <mergeCell ref="S12:T12"/>
    <mergeCell ref="U12:V12"/>
    <mergeCell ref="W12:X12"/>
    <mergeCell ref="Y12:Z12"/>
    <mergeCell ref="AA12:AB12"/>
    <mergeCell ref="E12:F12"/>
    <mergeCell ref="G12:H12"/>
    <mergeCell ref="I12:J12"/>
    <mergeCell ref="K12:L12"/>
    <mergeCell ref="M12:N12"/>
    <mergeCell ref="O12:P12"/>
    <mergeCell ref="BI12:BJ12"/>
    <mergeCell ref="BK12:BL12"/>
    <mergeCell ref="AQ12:AR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W13:X13"/>
    <mergeCell ref="Y13:Z13"/>
    <mergeCell ref="AA13:AB13"/>
    <mergeCell ref="AC13:AD13"/>
    <mergeCell ref="AE13:AF13"/>
    <mergeCell ref="AG13:AH13"/>
    <mergeCell ref="BY12:BZ12"/>
    <mergeCell ref="C13:D13"/>
    <mergeCell ref="E13:F13"/>
    <mergeCell ref="G13:H13"/>
    <mergeCell ref="I13:J13"/>
    <mergeCell ref="S13:T13"/>
    <mergeCell ref="U13:V13"/>
    <mergeCell ref="BM12:BN12"/>
    <mergeCell ref="BO12:BP12"/>
    <mergeCell ref="BQ12:BR12"/>
    <mergeCell ref="BS12:BT12"/>
    <mergeCell ref="BU12:BV12"/>
    <mergeCell ref="BW12:BX12"/>
    <mergeCell ref="BA12:BB12"/>
    <mergeCell ref="BC12:BD12"/>
    <mergeCell ref="BE12:BF12"/>
    <mergeCell ref="BG12:BH12"/>
    <mergeCell ref="AO12:AP12"/>
    <mergeCell ref="AU13:AV13"/>
    <mergeCell ref="AW13:AX13"/>
    <mergeCell ref="AY13:AZ13"/>
    <mergeCell ref="BA13:BB13"/>
    <mergeCell ref="BC13:BD13"/>
    <mergeCell ref="BE13:BF13"/>
    <mergeCell ref="AI13:AJ13"/>
    <mergeCell ref="AK13:AL13"/>
    <mergeCell ref="AM13:AN13"/>
    <mergeCell ref="AO13:AP13"/>
    <mergeCell ref="AQ13:AR13"/>
    <mergeCell ref="AS13:AT13"/>
    <mergeCell ref="BS13:BT13"/>
    <mergeCell ref="BU13:BV13"/>
    <mergeCell ref="BW13:BX13"/>
    <mergeCell ref="BY13:BZ13"/>
    <mergeCell ref="BG13:BH13"/>
    <mergeCell ref="BI13:BJ13"/>
    <mergeCell ref="BK13:BL13"/>
    <mergeCell ref="BM13:BN13"/>
    <mergeCell ref="BO13:BP13"/>
    <mergeCell ref="BQ13:BR13"/>
    <mergeCell ref="O14:P14"/>
    <mergeCell ref="Q14:R14"/>
    <mergeCell ref="S14:T14"/>
    <mergeCell ref="U14:V14"/>
    <mergeCell ref="W14:X14"/>
    <mergeCell ref="AC14:AD14"/>
    <mergeCell ref="C14:D14"/>
    <mergeCell ref="E14:F14"/>
    <mergeCell ref="G14:H14"/>
    <mergeCell ref="I14:J14"/>
    <mergeCell ref="K14:L14"/>
    <mergeCell ref="M14:N14"/>
    <mergeCell ref="AQ14:AR14"/>
    <mergeCell ref="AS14:AT14"/>
    <mergeCell ref="AU14:AV14"/>
    <mergeCell ref="AW14:AX14"/>
    <mergeCell ref="AY14:AZ14"/>
    <mergeCell ref="BA14:BB14"/>
    <mergeCell ref="AE14:AF14"/>
    <mergeCell ref="AG14:AH14"/>
    <mergeCell ref="AI14:AJ14"/>
    <mergeCell ref="AK14:AL14"/>
    <mergeCell ref="AM14:AN14"/>
    <mergeCell ref="AO14:AP14"/>
    <mergeCell ref="BO14:BP14"/>
    <mergeCell ref="BQ14:BR14"/>
    <mergeCell ref="BS14:BT14"/>
    <mergeCell ref="BU14:BV14"/>
    <mergeCell ref="BW14:BX14"/>
    <mergeCell ref="BY14:BZ14"/>
    <mergeCell ref="BC14:BD14"/>
    <mergeCell ref="BE14:BF14"/>
    <mergeCell ref="BG14:BH14"/>
    <mergeCell ref="BI14:BJ14"/>
    <mergeCell ref="BK14:BL14"/>
    <mergeCell ref="BM14:BN14"/>
    <mergeCell ref="O27:P27"/>
    <mergeCell ref="Q27:R27"/>
    <mergeCell ref="S27:T27"/>
    <mergeCell ref="A25:B25"/>
    <mergeCell ref="A26:A30"/>
    <mergeCell ref="B26:B30"/>
    <mergeCell ref="C26:AB26"/>
    <mergeCell ref="AC26:BZ26"/>
    <mergeCell ref="C27:D27"/>
    <mergeCell ref="E27:F27"/>
    <mergeCell ref="G27:H27"/>
    <mergeCell ref="BY27:BZ27"/>
    <mergeCell ref="BG27:BH27"/>
    <mergeCell ref="BI27:BJ27"/>
    <mergeCell ref="BK27:BL27"/>
    <mergeCell ref="BM27:BN27"/>
    <mergeCell ref="BO27:BP27"/>
    <mergeCell ref="BQ27:BR27"/>
    <mergeCell ref="AU27:AV27"/>
    <mergeCell ref="AW27:AX27"/>
    <mergeCell ref="AY27:AZ27"/>
    <mergeCell ref="BA27:BB27"/>
    <mergeCell ref="BC27:BD27"/>
    <mergeCell ref="BE27:BF27"/>
    <mergeCell ref="G28:H28"/>
    <mergeCell ref="I28:J28"/>
    <mergeCell ref="K28:L28"/>
    <mergeCell ref="Q28:R28"/>
    <mergeCell ref="Y28:AB28"/>
    <mergeCell ref="AC28:AD28"/>
    <mergeCell ref="BS27:BT27"/>
    <mergeCell ref="BU27:BV27"/>
    <mergeCell ref="BW27:BX27"/>
    <mergeCell ref="AI27:AJ27"/>
    <mergeCell ref="AK27:AL27"/>
    <mergeCell ref="AM27:AN27"/>
    <mergeCell ref="AO27:AP27"/>
    <mergeCell ref="AQ27:AR27"/>
    <mergeCell ref="AS27:AT27"/>
    <mergeCell ref="U27:V27"/>
    <mergeCell ref="W27:X27"/>
    <mergeCell ref="Y27:Z27"/>
    <mergeCell ref="AC27:AD27"/>
    <mergeCell ref="AE27:AF27"/>
    <mergeCell ref="AG27:AH27"/>
    <mergeCell ref="I27:J27"/>
    <mergeCell ref="K27:L27"/>
    <mergeCell ref="M27:N27"/>
    <mergeCell ref="AQ28:AR28"/>
    <mergeCell ref="AS28:AT28"/>
    <mergeCell ref="AU28:AV28"/>
    <mergeCell ref="AW28:AX28"/>
    <mergeCell ref="AY28:AZ28"/>
    <mergeCell ref="BA28:BB28"/>
    <mergeCell ref="AE28:AF28"/>
    <mergeCell ref="AG28:AH28"/>
    <mergeCell ref="AI28:AJ28"/>
    <mergeCell ref="AK28:AL28"/>
    <mergeCell ref="AM28:AN28"/>
    <mergeCell ref="AO28:AP28"/>
    <mergeCell ref="BO28:BP28"/>
    <mergeCell ref="BQ28:BR28"/>
    <mergeCell ref="BS28:BT28"/>
    <mergeCell ref="BU28:BV28"/>
    <mergeCell ref="BW28:BX28"/>
    <mergeCell ref="BY28:BZ28"/>
    <mergeCell ref="BC28:BD28"/>
    <mergeCell ref="BE28:BF28"/>
    <mergeCell ref="BG28:BH28"/>
    <mergeCell ref="BI28:BJ28"/>
    <mergeCell ref="BK28:BL28"/>
    <mergeCell ref="BM28:BN28"/>
    <mergeCell ref="S29:T29"/>
    <mergeCell ref="U29:V29"/>
    <mergeCell ref="W29:X29"/>
    <mergeCell ref="Y29:AB29"/>
    <mergeCell ref="AC29:AD29"/>
    <mergeCell ref="AE29:AF29"/>
    <mergeCell ref="C29:D29"/>
    <mergeCell ref="E29:F29"/>
    <mergeCell ref="G29:H29"/>
    <mergeCell ref="I29:J29"/>
    <mergeCell ref="K29:L29"/>
    <mergeCell ref="M29:N29"/>
    <mergeCell ref="O29:P29"/>
    <mergeCell ref="Q29:R29"/>
    <mergeCell ref="AS29:AT29"/>
    <mergeCell ref="AU29:AV29"/>
    <mergeCell ref="AW29:AX29"/>
    <mergeCell ref="AY29:AZ29"/>
    <mergeCell ref="BA29:BB29"/>
    <mergeCell ref="BC29:BD29"/>
    <mergeCell ref="AG29:AH29"/>
    <mergeCell ref="AI29:AJ29"/>
    <mergeCell ref="AK29:AL29"/>
    <mergeCell ref="AM29:AN29"/>
    <mergeCell ref="AO29:AP29"/>
    <mergeCell ref="AQ29:AR29"/>
    <mergeCell ref="BQ29:BR29"/>
    <mergeCell ref="BS29:BT29"/>
    <mergeCell ref="BU29:BV29"/>
    <mergeCell ref="BW29:BX29"/>
    <mergeCell ref="BY29:BZ29"/>
    <mergeCell ref="BE29:BF29"/>
    <mergeCell ref="BG29:BH29"/>
    <mergeCell ref="BI29:BJ29"/>
    <mergeCell ref="BK29:BL29"/>
    <mergeCell ref="BM29:BN29"/>
    <mergeCell ref="BO29:BP29"/>
    <mergeCell ref="A44:B44"/>
    <mergeCell ref="A45:A49"/>
    <mergeCell ref="B45:B49"/>
    <mergeCell ref="C45:N45"/>
    <mergeCell ref="AC45:BJ45"/>
    <mergeCell ref="C46:D46"/>
    <mergeCell ref="E46:F46"/>
    <mergeCell ref="G46:H46"/>
    <mergeCell ref="I46:J46"/>
    <mergeCell ref="W46:X46"/>
    <mergeCell ref="Y46:Z46"/>
    <mergeCell ref="AA46:AB46"/>
    <mergeCell ref="AC46:AD46"/>
    <mergeCell ref="AE46:AF46"/>
    <mergeCell ref="AG46:AH46"/>
    <mergeCell ref="K46:L46"/>
    <mergeCell ref="M46:N46"/>
    <mergeCell ref="O46:P46"/>
    <mergeCell ref="Q46:R46"/>
    <mergeCell ref="S46:T46"/>
    <mergeCell ref="U46:V46"/>
    <mergeCell ref="AW47:AX47"/>
    <mergeCell ref="AY47:AZ47"/>
    <mergeCell ref="AC47:AD47"/>
    <mergeCell ref="BU46:BV46"/>
    <mergeCell ref="BW46:BX46"/>
    <mergeCell ref="BY46:BZ46"/>
    <mergeCell ref="BG46:BH46"/>
    <mergeCell ref="BI46:BJ46"/>
    <mergeCell ref="BK46:BL46"/>
    <mergeCell ref="BM46:BN46"/>
    <mergeCell ref="BO46:BP46"/>
    <mergeCell ref="BQ46:BR46"/>
    <mergeCell ref="AE47:AF47"/>
    <mergeCell ref="AG47:AH47"/>
    <mergeCell ref="AI47:AJ47"/>
    <mergeCell ref="AK47:AL47"/>
    <mergeCell ref="AM47:AN47"/>
    <mergeCell ref="BS46:BT46"/>
    <mergeCell ref="AU46:AV46"/>
    <mergeCell ref="AW46:AX46"/>
    <mergeCell ref="AY46:AZ46"/>
    <mergeCell ref="BA46:BB46"/>
    <mergeCell ref="BC46:BD46"/>
    <mergeCell ref="BE46:BF46"/>
    <mergeCell ref="AI46:AJ46"/>
    <mergeCell ref="AK46:AL46"/>
    <mergeCell ref="AM46:AN46"/>
    <mergeCell ref="AO46:AP46"/>
    <mergeCell ref="AQ46:AR46"/>
    <mergeCell ref="AS46:AT46"/>
    <mergeCell ref="BY47:BZ47"/>
    <mergeCell ref="C48:D48"/>
    <mergeCell ref="E48:F48"/>
    <mergeCell ref="G48:H48"/>
    <mergeCell ref="I48:J48"/>
    <mergeCell ref="K48:L48"/>
    <mergeCell ref="M48:N48"/>
    <mergeCell ref="O48:P48"/>
    <mergeCell ref="BM47:BN47"/>
    <mergeCell ref="BO47:BP47"/>
    <mergeCell ref="BQ47:BR47"/>
    <mergeCell ref="BS47:BT47"/>
    <mergeCell ref="BU47:BV47"/>
    <mergeCell ref="BW47:BX47"/>
    <mergeCell ref="BA47:BB47"/>
    <mergeCell ref="BC47:BD47"/>
    <mergeCell ref="BE47:BF47"/>
    <mergeCell ref="BG47:BH47"/>
    <mergeCell ref="BI47:BJ47"/>
    <mergeCell ref="BK47:BL47"/>
    <mergeCell ref="AO47:AP47"/>
    <mergeCell ref="AQ47:AR47"/>
    <mergeCell ref="AS47:AT47"/>
    <mergeCell ref="AU47:AV47"/>
    <mergeCell ref="AW48:AX48"/>
    <mergeCell ref="AY48:AZ48"/>
    <mergeCell ref="AC48:AD48"/>
    <mergeCell ref="AE48:AF48"/>
    <mergeCell ref="AG48:AH48"/>
    <mergeCell ref="AI48:AJ48"/>
    <mergeCell ref="AK48:AL48"/>
    <mergeCell ref="AM48:AN48"/>
    <mergeCell ref="Q48:R48"/>
    <mergeCell ref="S48:T48"/>
    <mergeCell ref="U48:V48"/>
    <mergeCell ref="W48:X48"/>
    <mergeCell ref="Y48:Z48"/>
    <mergeCell ref="AA48:AB48"/>
    <mergeCell ref="BY48:BZ48"/>
    <mergeCell ref="A68:B68"/>
    <mergeCell ref="A69:A73"/>
    <mergeCell ref="B69:B73"/>
    <mergeCell ref="C70:D70"/>
    <mergeCell ref="E70:F70"/>
    <mergeCell ref="G70:H70"/>
    <mergeCell ref="I70:J70"/>
    <mergeCell ref="BM48:BN48"/>
    <mergeCell ref="BO48:BP48"/>
    <mergeCell ref="BQ48:BR48"/>
    <mergeCell ref="BS48:BT48"/>
    <mergeCell ref="BU48:BV48"/>
    <mergeCell ref="BW48:BX48"/>
    <mergeCell ref="BA48:BB48"/>
    <mergeCell ref="BC48:BD48"/>
    <mergeCell ref="BE48:BF48"/>
    <mergeCell ref="BG48:BH48"/>
    <mergeCell ref="BI48:BJ48"/>
    <mergeCell ref="BK48:BL48"/>
    <mergeCell ref="AO48:AP48"/>
    <mergeCell ref="AQ48:AR48"/>
    <mergeCell ref="AS48:AT48"/>
    <mergeCell ref="AU48:AV48"/>
    <mergeCell ref="C71:D71"/>
    <mergeCell ref="E71:F71"/>
    <mergeCell ref="G71:H71"/>
    <mergeCell ref="I71:J71"/>
    <mergeCell ref="K71:L71"/>
    <mergeCell ref="M71:N71"/>
    <mergeCell ref="O71:P71"/>
    <mergeCell ref="AI70:AJ70"/>
    <mergeCell ref="AK70:AL70"/>
    <mergeCell ref="W70:X70"/>
    <mergeCell ref="Y70:Z70"/>
    <mergeCell ref="AA70:AB70"/>
    <mergeCell ref="AC70:AD70"/>
    <mergeCell ref="AE70:AF70"/>
    <mergeCell ref="AG70:AH70"/>
    <mergeCell ref="K70:L70"/>
    <mergeCell ref="M70:N70"/>
    <mergeCell ref="O70:P70"/>
    <mergeCell ref="Q70:R70"/>
    <mergeCell ref="S70:T70"/>
    <mergeCell ref="U70:V70"/>
    <mergeCell ref="Q71:R71"/>
    <mergeCell ref="S71:T71"/>
    <mergeCell ref="U71:V71"/>
    <mergeCell ref="W71:X71"/>
    <mergeCell ref="Y71:Z71"/>
    <mergeCell ref="AA71:AB71"/>
    <mergeCell ref="AU70:AV70"/>
    <mergeCell ref="AW70:AX70"/>
    <mergeCell ref="AY70:AZ70"/>
    <mergeCell ref="AM70:AN70"/>
    <mergeCell ref="AO70:AP70"/>
    <mergeCell ref="AQ70:AR70"/>
    <mergeCell ref="AS70:AT70"/>
    <mergeCell ref="AO71:AP71"/>
    <mergeCell ref="AQ71:AR71"/>
    <mergeCell ref="AS71:AT71"/>
    <mergeCell ref="AU71:AV71"/>
    <mergeCell ref="AW71:AX71"/>
    <mergeCell ref="AY71:AZ71"/>
    <mergeCell ref="AC71:AD71"/>
    <mergeCell ref="AE71:AF71"/>
    <mergeCell ref="AG71:AH71"/>
    <mergeCell ref="AI71:AJ71"/>
    <mergeCell ref="AK71:AL71"/>
    <mergeCell ref="AM71:AN71"/>
    <mergeCell ref="O72:P72"/>
    <mergeCell ref="Q72:R72"/>
    <mergeCell ref="S72:T72"/>
    <mergeCell ref="U72:V72"/>
    <mergeCell ref="W72:X72"/>
    <mergeCell ref="Y72:Z72"/>
    <mergeCell ref="C72:D72"/>
    <mergeCell ref="E72:F72"/>
    <mergeCell ref="G72:H72"/>
    <mergeCell ref="I72:J72"/>
    <mergeCell ref="K72:L72"/>
    <mergeCell ref="M72:N72"/>
    <mergeCell ref="AY72:AZ72"/>
    <mergeCell ref="AM72:AN72"/>
    <mergeCell ref="AO72:AP72"/>
    <mergeCell ref="AQ72:AR72"/>
    <mergeCell ref="AS72:AT72"/>
    <mergeCell ref="AU72:AV72"/>
    <mergeCell ref="AW72:AX72"/>
    <mergeCell ref="AA72:AB72"/>
    <mergeCell ref="AC72:AD72"/>
    <mergeCell ref="AE72:AF72"/>
    <mergeCell ref="AG72:AH72"/>
    <mergeCell ref="AI72:AJ72"/>
    <mergeCell ref="AK72:AL72"/>
  </mergeCells>
  <phoneticPr fontId="130" type="noConversion"/>
  <printOptions horizontalCentered="1"/>
  <pageMargins left="0" right="0" top="0" bottom="0" header="0" footer="0"/>
  <pageSetup paperSize="8" scale="37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N78"/>
  <sheetViews>
    <sheetView workbookViewId="0"/>
  </sheetViews>
  <sheetFormatPr defaultColWidth="9" defaultRowHeight="14.5"/>
  <cols>
    <col min="1" max="1" width="12" customWidth="1"/>
    <col min="2" max="2" width="14.453125" customWidth="1"/>
    <col min="3" max="15" width="6.26953125" customWidth="1"/>
    <col min="16" max="16" width="6.7265625" customWidth="1"/>
    <col min="17" max="86" width="6.26953125" customWidth="1"/>
    <col min="87" max="89" width="3.7265625" customWidth="1"/>
    <col min="90" max="90" width="6.453125" customWidth="1"/>
    <col min="91" max="91" width="5.26953125" bestFit="1" customWidth="1"/>
    <col min="92" max="92" width="14.7265625" customWidth="1"/>
  </cols>
  <sheetData>
    <row r="1" spans="1:92" ht="15" thickBot="1">
      <c r="AV1" s="18"/>
      <c r="AW1" s="18"/>
      <c r="AX1" s="18"/>
      <c r="AY1" s="18"/>
      <c r="AZ1" s="18"/>
      <c r="BA1" s="552"/>
      <c r="BB1" s="552"/>
      <c r="BC1" s="19"/>
      <c r="BD1" s="19"/>
      <c r="BE1" s="18"/>
      <c r="BF1" s="18"/>
      <c r="BG1" s="18"/>
      <c r="BH1" s="18"/>
      <c r="BM1" s="552"/>
      <c r="BN1" s="552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</row>
    <row r="2" spans="1:92" ht="15" thickBot="1">
      <c r="BM2" s="553"/>
      <c r="BN2" s="553"/>
      <c r="CN2" s="20">
        <f ca="1">NOW()</f>
        <v>46262.429180208332</v>
      </c>
    </row>
    <row r="3" spans="1:92" ht="21.65" customHeight="1" thickBot="1">
      <c r="BI3" s="18"/>
      <c r="BJ3" s="18"/>
      <c r="BK3" s="19"/>
      <c r="BL3" s="19"/>
      <c r="CN3" s="43" t="s">
        <v>87</v>
      </c>
    </row>
    <row r="4" spans="1:92" ht="35.25" customHeight="1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54"/>
      <c r="W4" s="554"/>
      <c r="X4" s="554"/>
      <c r="Y4" s="554"/>
      <c r="Z4" s="554"/>
      <c r="AA4" s="554"/>
      <c r="AB4" s="554"/>
      <c r="AC4" s="554"/>
      <c r="AD4" s="554"/>
      <c r="AE4" s="554"/>
      <c r="AF4" s="554"/>
      <c r="AG4" s="554"/>
      <c r="AH4" s="554"/>
      <c r="AI4" s="554"/>
      <c r="AJ4" s="554"/>
      <c r="AK4" s="554"/>
      <c r="AL4" s="554"/>
      <c r="AM4" s="554"/>
      <c r="AN4" s="554"/>
      <c r="AO4" s="554"/>
      <c r="AP4" s="554"/>
      <c r="AQ4" s="554"/>
      <c r="AR4" s="554"/>
      <c r="AS4" s="554"/>
      <c r="AT4" s="554"/>
      <c r="AU4" s="554"/>
      <c r="AV4" s="554"/>
      <c r="AW4" s="554"/>
      <c r="AX4" s="554"/>
      <c r="AY4" s="554"/>
      <c r="AZ4" s="554"/>
      <c r="BA4" s="554"/>
      <c r="BB4" s="554"/>
      <c r="BC4" s="554"/>
      <c r="BD4" s="554"/>
      <c r="BE4" s="554"/>
      <c r="BF4" s="554"/>
      <c r="BG4" s="554"/>
      <c r="BH4" s="554"/>
      <c r="BI4" s="554"/>
      <c r="BJ4" s="554"/>
      <c r="BK4" s="554"/>
      <c r="BL4" s="554"/>
      <c r="BM4" s="554"/>
      <c r="BN4" s="554"/>
      <c r="BO4" s="554"/>
      <c r="BP4" s="554"/>
      <c r="BQ4" s="554"/>
      <c r="BR4" s="554"/>
      <c r="BS4" s="554"/>
      <c r="BT4" s="554"/>
      <c r="BU4" s="554"/>
      <c r="BV4" s="554"/>
      <c r="BW4" s="554"/>
      <c r="BX4" s="554"/>
      <c r="BY4" s="554"/>
      <c r="BZ4" s="554"/>
      <c r="CA4" s="554"/>
      <c r="CB4" s="554"/>
      <c r="CC4" s="554"/>
      <c r="CD4" s="554"/>
      <c r="CE4" s="554"/>
      <c r="CF4" s="554"/>
      <c r="CG4" s="554"/>
      <c r="CH4" s="554"/>
    </row>
    <row r="5" spans="1:92" ht="12" customHeight="1">
      <c r="A5" s="15"/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</row>
    <row r="6" spans="1:92" ht="48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</row>
    <row r="7" spans="1:92" ht="48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</row>
    <row r="8" spans="1:92" ht="48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</row>
    <row r="9" spans="1:92" ht="48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M9" t="s">
        <v>0</v>
      </c>
      <c r="CN9" t="s">
        <v>0</v>
      </c>
    </row>
    <row r="10" spans="1:92" ht="21.75" customHeight="1" thickBot="1">
      <c r="A10" s="510" t="s">
        <v>1</v>
      </c>
      <c r="B10" s="510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</row>
    <row r="11" spans="1:92" ht="15.75" customHeight="1">
      <c r="A11" s="511" t="s">
        <v>2</v>
      </c>
      <c r="B11" s="543" t="s">
        <v>3</v>
      </c>
      <c r="C11" s="524" t="s">
        <v>4</v>
      </c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525"/>
      <c r="AC11" s="525"/>
      <c r="AD11" s="525"/>
      <c r="AE11" s="525"/>
      <c r="AF11" s="525"/>
      <c r="AG11" s="525"/>
      <c r="AH11" s="525"/>
      <c r="AI11" s="525"/>
      <c r="AJ11" s="544"/>
      <c r="AK11" s="545" t="s">
        <v>5</v>
      </c>
      <c r="AL11" s="526"/>
      <c r="AM11" s="526"/>
      <c r="AN11" s="526"/>
      <c r="AO11" s="526"/>
      <c r="AP11" s="526"/>
      <c r="AQ11" s="526"/>
      <c r="AR11" s="526"/>
      <c r="AS11" s="526"/>
      <c r="AT11" s="526"/>
      <c r="AU11" s="526"/>
      <c r="AV11" s="526"/>
      <c r="AW11" s="526"/>
      <c r="AX11" s="526"/>
      <c r="AY11" s="526"/>
      <c r="AZ11" s="526"/>
      <c r="BA11" s="526"/>
      <c r="BB11" s="526"/>
      <c r="BC11" s="526"/>
      <c r="BD11" s="526"/>
      <c r="BE11" s="526"/>
      <c r="BF11" s="526"/>
      <c r="BG11" s="526"/>
      <c r="BH11" s="526"/>
      <c r="BI11" s="526"/>
      <c r="BJ11" s="526"/>
      <c r="BK11" s="526"/>
      <c r="BL11" s="526"/>
      <c r="BM11" s="526"/>
      <c r="BN11" s="526"/>
      <c r="BO11" s="526"/>
      <c r="BP11" s="526"/>
      <c r="BQ11" s="526"/>
      <c r="BR11" s="526"/>
      <c r="BS11" s="526"/>
      <c r="BT11" s="526"/>
      <c r="BU11" s="526"/>
      <c r="BV11" s="526"/>
      <c r="BW11" s="526"/>
      <c r="BX11" s="526"/>
      <c r="BY11" s="526"/>
      <c r="BZ11" s="526"/>
      <c r="CA11" s="526"/>
      <c r="CB11" s="526"/>
      <c r="CC11" s="526"/>
      <c r="CD11" s="526"/>
      <c r="CE11" s="526"/>
      <c r="CF11" s="526"/>
      <c r="CG11" s="526"/>
      <c r="CH11" s="526"/>
    </row>
    <row r="12" spans="1:92" s="12" customFormat="1" ht="15.75" customHeight="1">
      <c r="A12" s="512"/>
      <c r="B12" s="515"/>
      <c r="C12" s="527">
        <v>20251212</v>
      </c>
      <c r="D12" s="558"/>
      <c r="E12" s="527">
        <v>20251229</v>
      </c>
      <c r="F12" s="558"/>
      <c r="G12" s="527">
        <v>20251230</v>
      </c>
      <c r="H12" s="558"/>
      <c r="I12" s="527">
        <v>20260106</v>
      </c>
      <c r="J12" s="558"/>
      <c r="K12" s="527">
        <v>20260108</v>
      </c>
      <c r="L12" s="558"/>
      <c r="M12" s="527">
        <v>20260112</v>
      </c>
      <c r="N12" s="558"/>
      <c r="O12" s="542">
        <v>20260114</v>
      </c>
      <c r="P12" s="542"/>
      <c r="Q12" s="542">
        <v>20260119</v>
      </c>
      <c r="R12" s="542"/>
      <c r="S12" s="527">
        <v>20260120</v>
      </c>
      <c r="T12" s="558"/>
      <c r="U12" s="527">
        <v>20260122</v>
      </c>
      <c r="V12" s="558"/>
      <c r="W12" s="527">
        <v>20260126</v>
      </c>
      <c r="X12" s="558"/>
      <c r="Y12" s="527">
        <v>20260127</v>
      </c>
      <c r="Z12" s="558"/>
      <c r="AA12" s="527">
        <v>20260129</v>
      </c>
      <c r="AB12" s="558"/>
      <c r="AC12" s="527">
        <v>20260130</v>
      </c>
      <c r="AD12" s="528"/>
      <c r="AE12" s="527">
        <v>20260202</v>
      </c>
      <c r="AF12" s="528"/>
      <c r="AG12" s="542">
        <v>20260203</v>
      </c>
      <c r="AH12" s="542"/>
      <c r="AI12" s="542">
        <v>20260205</v>
      </c>
      <c r="AJ12" s="556"/>
      <c r="AK12" s="507">
        <v>20260105</v>
      </c>
      <c r="AL12" s="506"/>
      <c r="AM12" s="505">
        <v>20260106</v>
      </c>
      <c r="AN12" s="506"/>
      <c r="AO12" s="505">
        <v>20260107</v>
      </c>
      <c r="AP12" s="506"/>
      <c r="AQ12" s="505">
        <v>20260108</v>
      </c>
      <c r="AR12" s="506"/>
      <c r="AS12" s="505">
        <v>20260109</v>
      </c>
      <c r="AT12" s="506"/>
      <c r="AU12" s="505">
        <v>20260111</v>
      </c>
      <c r="AV12" s="506"/>
      <c r="AW12" s="505">
        <v>20260112</v>
      </c>
      <c r="AX12" s="506"/>
      <c r="AY12" s="505">
        <v>20260113</v>
      </c>
      <c r="AZ12" s="506"/>
      <c r="BA12" s="505">
        <v>20260114</v>
      </c>
      <c r="BB12" s="506"/>
      <c r="BC12" s="505">
        <v>20260115</v>
      </c>
      <c r="BD12" s="506"/>
      <c r="BE12" s="505">
        <v>20260119</v>
      </c>
      <c r="BF12" s="506"/>
      <c r="BG12" s="505">
        <v>20260120</v>
      </c>
      <c r="BH12" s="506"/>
      <c r="BI12" s="505">
        <v>20260121</v>
      </c>
      <c r="BJ12" s="506"/>
      <c r="BK12" s="505">
        <v>20260122</v>
      </c>
      <c r="BL12" s="506"/>
      <c r="BM12" s="505">
        <v>20260123</v>
      </c>
      <c r="BN12" s="506"/>
      <c r="BO12" s="505">
        <v>20260126</v>
      </c>
      <c r="BP12" s="506"/>
      <c r="BQ12" s="505">
        <v>20260127</v>
      </c>
      <c r="BR12" s="506"/>
      <c r="BS12" s="505">
        <v>20260128</v>
      </c>
      <c r="BT12" s="506"/>
      <c r="BU12" s="505">
        <v>20260129</v>
      </c>
      <c r="BV12" s="506"/>
      <c r="BW12" s="505">
        <v>20260130</v>
      </c>
      <c r="BX12" s="506" t="s">
        <v>88</v>
      </c>
      <c r="BY12" s="505">
        <v>20260202</v>
      </c>
      <c r="BZ12" s="506" t="s">
        <v>88</v>
      </c>
      <c r="CA12" s="505">
        <v>20260203</v>
      </c>
      <c r="CB12" s="506" t="s">
        <v>88</v>
      </c>
      <c r="CC12" s="505">
        <v>20260204</v>
      </c>
      <c r="CD12" s="506" t="s">
        <v>88</v>
      </c>
      <c r="CE12" s="505">
        <v>20260205</v>
      </c>
      <c r="CF12" s="506" t="s">
        <v>88</v>
      </c>
      <c r="CG12" s="505">
        <v>20260206</v>
      </c>
      <c r="CH12" s="506" t="s">
        <v>88</v>
      </c>
    </row>
    <row r="13" spans="1:92" s="12" customFormat="1" ht="15.75" customHeight="1">
      <c r="A13" s="512"/>
      <c r="B13" s="515"/>
      <c r="C13" s="66"/>
      <c r="D13" s="66"/>
      <c r="E13" s="548"/>
      <c r="F13" s="549"/>
      <c r="G13" s="559"/>
      <c r="H13" s="549"/>
      <c r="I13" s="559"/>
      <c r="J13" s="549"/>
      <c r="K13" s="536"/>
      <c r="L13" s="537"/>
      <c r="M13" s="536"/>
      <c r="N13" s="537"/>
      <c r="O13" s="550"/>
      <c r="P13" s="551"/>
      <c r="Q13" s="66"/>
      <c r="R13" s="66"/>
      <c r="S13" s="548"/>
      <c r="T13" s="549"/>
      <c r="U13" s="559"/>
      <c r="V13" s="549"/>
      <c r="W13" s="559"/>
      <c r="X13" s="549"/>
      <c r="Y13" s="536"/>
      <c r="Z13" s="537"/>
      <c r="AA13" s="536"/>
      <c r="AB13" s="537"/>
      <c r="AC13" s="550"/>
      <c r="AD13" s="536"/>
      <c r="AE13" s="550"/>
      <c r="AF13" s="550"/>
      <c r="AG13" s="550"/>
      <c r="AH13" s="550"/>
      <c r="AI13" s="550"/>
      <c r="AJ13" s="551"/>
      <c r="AK13" s="508"/>
      <c r="AL13" s="503"/>
      <c r="AM13" s="502"/>
      <c r="AN13" s="503"/>
      <c r="AO13" s="502"/>
      <c r="AP13" s="503"/>
      <c r="AQ13" s="502"/>
      <c r="AR13" s="503"/>
      <c r="AS13" s="502"/>
      <c r="AT13" s="503"/>
      <c r="AU13" s="502"/>
      <c r="AV13" s="503"/>
      <c r="AW13" s="502"/>
      <c r="AX13" s="503"/>
      <c r="AY13" s="502"/>
      <c r="AZ13" s="503"/>
      <c r="BA13" s="502"/>
      <c r="BB13" s="503"/>
      <c r="BC13" s="502"/>
      <c r="BD13" s="503"/>
      <c r="BE13" s="502"/>
      <c r="BF13" s="503"/>
      <c r="BG13" s="502"/>
      <c r="BH13" s="503"/>
      <c r="BI13" s="502"/>
      <c r="BJ13" s="503"/>
      <c r="BK13" s="502"/>
      <c r="BL13" s="503"/>
      <c r="BM13" s="502"/>
      <c r="BN13" s="503"/>
      <c r="BO13" s="502"/>
      <c r="BP13" s="503"/>
      <c r="BQ13" s="502"/>
      <c r="BR13" s="503"/>
      <c r="BS13" s="502"/>
      <c r="BT13" s="503"/>
      <c r="BU13" s="502"/>
      <c r="BV13" s="503"/>
      <c r="BW13" s="502"/>
      <c r="BX13" s="503"/>
      <c r="BY13" s="502"/>
      <c r="BZ13" s="503"/>
      <c r="CA13" s="502"/>
      <c r="CB13" s="503"/>
      <c r="CC13" s="502"/>
      <c r="CD13" s="503"/>
      <c r="CE13" s="502"/>
      <c r="CF13" s="503"/>
      <c r="CG13" s="502"/>
      <c r="CH13" s="503"/>
    </row>
    <row r="14" spans="1:92" ht="15.75" customHeight="1">
      <c r="A14" s="512"/>
      <c r="B14" s="515"/>
      <c r="C14" s="546" t="s">
        <v>13</v>
      </c>
      <c r="D14" s="547"/>
      <c r="E14" s="546" t="s">
        <v>14</v>
      </c>
      <c r="F14" s="547"/>
      <c r="G14" s="546" t="s">
        <v>89</v>
      </c>
      <c r="H14" s="547"/>
      <c r="I14" s="546" t="s">
        <v>90</v>
      </c>
      <c r="J14" s="547"/>
      <c r="K14" s="546" t="s">
        <v>91</v>
      </c>
      <c r="L14" s="547"/>
      <c r="M14" s="546" t="s">
        <v>92</v>
      </c>
      <c r="N14" s="547"/>
      <c r="O14" s="546" t="s">
        <v>93</v>
      </c>
      <c r="P14" s="547"/>
      <c r="Q14" s="546" t="s">
        <v>94</v>
      </c>
      <c r="R14" s="547"/>
      <c r="S14" s="546" t="s">
        <v>95</v>
      </c>
      <c r="T14" s="547"/>
      <c r="U14" s="546" t="s">
        <v>96</v>
      </c>
      <c r="V14" s="547"/>
      <c r="W14" s="546" t="s">
        <v>97</v>
      </c>
      <c r="X14" s="547"/>
      <c r="Y14" s="546" t="s">
        <v>98</v>
      </c>
      <c r="Z14" s="547"/>
      <c r="AA14" s="546" t="s">
        <v>99</v>
      </c>
      <c r="AB14" s="547"/>
      <c r="AC14" s="546" t="s">
        <v>100</v>
      </c>
      <c r="AD14" s="547"/>
      <c r="AE14" s="546" t="s">
        <v>101</v>
      </c>
      <c r="AF14" s="547"/>
      <c r="AG14" s="557" t="s">
        <v>102</v>
      </c>
      <c r="AH14" s="557"/>
      <c r="AI14" s="557" t="s">
        <v>103</v>
      </c>
      <c r="AJ14" s="560"/>
      <c r="AK14" s="501"/>
      <c r="AL14" s="500"/>
      <c r="AM14" s="499"/>
      <c r="AN14" s="500"/>
      <c r="AO14" s="499"/>
      <c r="AP14" s="500"/>
      <c r="AQ14" s="499"/>
      <c r="AR14" s="500"/>
      <c r="AS14" s="499"/>
      <c r="AT14" s="500"/>
      <c r="AU14" s="499"/>
      <c r="AV14" s="500"/>
      <c r="AW14" s="499"/>
      <c r="AX14" s="500"/>
      <c r="AY14" s="499"/>
      <c r="AZ14" s="500"/>
      <c r="BA14" s="499"/>
      <c r="BB14" s="500"/>
      <c r="BC14" s="499"/>
      <c r="BD14" s="500"/>
      <c r="BE14" s="499"/>
      <c r="BF14" s="500"/>
      <c r="BG14" s="499"/>
      <c r="BH14" s="500"/>
      <c r="BI14" s="499"/>
      <c r="BJ14" s="500"/>
      <c r="BK14" s="499"/>
      <c r="BL14" s="500"/>
      <c r="BM14" s="499"/>
      <c r="BN14" s="500"/>
      <c r="BO14" s="499"/>
      <c r="BP14" s="500"/>
      <c r="BQ14" s="499"/>
      <c r="BR14" s="500"/>
      <c r="BS14" s="499"/>
      <c r="BT14" s="500"/>
      <c r="BU14" s="499"/>
      <c r="BV14" s="500"/>
      <c r="BW14" s="499"/>
      <c r="BX14" s="500"/>
      <c r="BY14" s="499"/>
      <c r="BZ14" s="500"/>
      <c r="CA14" s="499"/>
      <c r="CB14" s="500"/>
      <c r="CC14" s="499"/>
      <c r="CD14" s="500"/>
      <c r="CE14" s="499"/>
      <c r="CF14" s="500"/>
      <c r="CG14" s="499"/>
      <c r="CH14" s="500"/>
    </row>
    <row r="15" spans="1:92" s="1" customFormat="1" ht="15.75" customHeight="1">
      <c r="A15" s="513"/>
      <c r="B15" s="516"/>
      <c r="C15" s="69" t="s">
        <v>36</v>
      </c>
      <c r="D15" s="69" t="s">
        <v>37</v>
      </c>
      <c r="E15" s="69" t="s">
        <v>36</v>
      </c>
      <c r="F15" s="69" t="s">
        <v>37</v>
      </c>
      <c r="G15" s="69" t="s">
        <v>36</v>
      </c>
      <c r="H15" s="69" t="s">
        <v>37</v>
      </c>
      <c r="I15" s="69" t="s">
        <v>36</v>
      </c>
      <c r="J15" s="69" t="s">
        <v>37</v>
      </c>
      <c r="K15" s="69" t="s">
        <v>36</v>
      </c>
      <c r="L15" s="69" t="s">
        <v>37</v>
      </c>
      <c r="M15" s="69" t="s">
        <v>36</v>
      </c>
      <c r="N15" s="44" t="s">
        <v>37</v>
      </c>
      <c r="O15" s="69" t="s">
        <v>36</v>
      </c>
      <c r="P15" s="56" t="s">
        <v>37</v>
      </c>
      <c r="Q15" s="69" t="s">
        <v>36</v>
      </c>
      <c r="R15" s="69" t="s">
        <v>37</v>
      </c>
      <c r="S15" s="69" t="s">
        <v>36</v>
      </c>
      <c r="T15" s="69" t="s">
        <v>37</v>
      </c>
      <c r="U15" s="69" t="s">
        <v>36</v>
      </c>
      <c r="V15" s="69" t="s">
        <v>37</v>
      </c>
      <c r="W15" s="69" t="s">
        <v>36</v>
      </c>
      <c r="X15" s="69" t="s">
        <v>37</v>
      </c>
      <c r="Y15" s="69" t="s">
        <v>36</v>
      </c>
      <c r="Z15" s="69" t="s">
        <v>37</v>
      </c>
      <c r="AA15" s="69" t="s">
        <v>36</v>
      </c>
      <c r="AB15" s="44" t="s">
        <v>37</v>
      </c>
      <c r="AC15" s="69" t="s">
        <v>36</v>
      </c>
      <c r="AD15" s="44" t="s">
        <v>37</v>
      </c>
      <c r="AE15" s="69" t="s">
        <v>36</v>
      </c>
      <c r="AF15" s="44" t="s">
        <v>37</v>
      </c>
      <c r="AG15" s="69" t="s">
        <v>36</v>
      </c>
      <c r="AH15" s="44" t="s">
        <v>37</v>
      </c>
      <c r="AI15" s="69" t="s">
        <v>36</v>
      </c>
      <c r="AJ15" s="56" t="s">
        <v>37</v>
      </c>
      <c r="AK15" s="52" t="s">
        <v>36</v>
      </c>
      <c r="AL15" s="69" t="s">
        <v>37</v>
      </c>
      <c r="AM15" s="69" t="s">
        <v>36</v>
      </c>
      <c r="AN15" s="44" t="s">
        <v>37</v>
      </c>
      <c r="AO15" s="69" t="s">
        <v>36</v>
      </c>
      <c r="AP15" s="44" t="s">
        <v>37</v>
      </c>
      <c r="AQ15" s="69" t="s">
        <v>36</v>
      </c>
      <c r="AR15" s="44" t="s">
        <v>37</v>
      </c>
      <c r="AS15" s="69" t="s">
        <v>36</v>
      </c>
      <c r="AT15" s="44" t="s">
        <v>37</v>
      </c>
      <c r="AU15" s="69" t="s">
        <v>36</v>
      </c>
      <c r="AV15" s="44" t="s">
        <v>37</v>
      </c>
      <c r="AW15" s="69" t="s">
        <v>36</v>
      </c>
      <c r="AX15" s="44" t="s">
        <v>37</v>
      </c>
      <c r="AY15" s="69" t="s">
        <v>36</v>
      </c>
      <c r="AZ15" s="44" t="s">
        <v>37</v>
      </c>
      <c r="BA15" s="69" t="s">
        <v>36</v>
      </c>
      <c r="BB15" s="44" t="s">
        <v>37</v>
      </c>
      <c r="BC15" s="69" t="s">
        <v>36</v>
      </c>
      <c r="BD15" s="44" t="s">
        <v>37</v>
      </c>
      <c r="BE15" s="69" t="s">
        <v>36</v>
      </c>
      <c r="BF15" s="44" t="s">
        <v>37</v>
      </c>
      <c r="BG15" s="69" t="s">
        <v>36</v>
      </c>
      <c r="BH15" s="44" t="s">
        <v>37</v>
      </c>
      <c r="BI15" s="69" t="s">
        <v>36</v>
      </c>
      <c r="BJ15" s="44" t="s">
        <v>37</v>
      </c>
      <c r="BK15" s="69" t="s">
        <v>36</v>
      </c>
      <c r="BL15" s="44" t="s">
        <v>37</v>
      </c>
      <c r="BM15" s="69" t="s">
        <v>36</v>
      </c>
      <c r="BN15" s="44" t="s">
        <v>37</v>
      </c>
      <c r="BO15" s="69" t="s">
        <v>36</v>
      </c>
      <c r="BP15" s="44" t="s">
        <v>37</v>
      </c>
      <c r="BQ15" s="69" t="s">
        <v>36</v>
      </c>
      <c r="BR15" s="44" t="s">
        <v>37</v>
      </c>
      <c r="BS15" s="69" t="s">
        <v>36</v>
      </c>
      <c r="BT15" s="44" t="s">
        <v>37</v>
      </c>
      <c r="BU15" s="69" t="s">
        <v>36</v>
      </c>
      <c r="BV15" s="44" t="s">
        <v>37</v>
      </c>
      <c r="BW15" s="69" t="s">
        <v>36</v>
      </c>
      <c r="BX15" s="44" t="s">
        <v>37</v>
      </c>
      <c r="BY15" s="69" t="s">
        <v>36</v>
      </c>
      <c r="BZ15" s="44" t="s">
        <v>37</v>
      </c>
      <c r="CA15" s="69" t="s">
        <v>36</v>
      </c>
      <c r="CB15" s="44" t="s">
        <v>37</v>
      </c>
      <c r="CC15" s="69" t="s">
        <v>36</v>
      </c>
      <c r="CD15" s="44" t="s">
        <v>37</v>
      </c>
      <c r="CE15" s="69" t="s">
        <v>36</v>
      </c>
      <c r="CF15" s="44" t="s">
        <v>37</v>
      </c>
      <c r="CG15" s="69" t="s">
        <v>36</v>
      </c>
      <c r="CH15" s="44" t="s">
        <v>37</v>
      </c>
    </row>
    <row r="16" spans="1:92">
      <c r="A16" s="37" t="s">
        <v>38</v>
      </c>
      <c r="B16" s="70" t="s">
        <v>39</v>
      </c>
      <c r="C16" s="46">
        <f>24*18</f>
        <v>432</v>
      </c>
      <c r="D16" s="46">
        <f>18*24</f>
        <v>432</v>
      </c>
      <c r="E16" s="46">
        <f>18*24</f>
        <v>432</v>
      </c>
      <c r="F16" s="46">
        <f>18*24</f>
        <v>432</v>
      </c>
      <c r="G16" s="47"/>
      <c r="H16" s="47"/>
      <c r="I16" s="47"/>
      <c r="J16" s="47"/>
      <c r="K16" s="74">
        <f>24*18</f>
        <v>432</v>
      </c>
      <c r="L16" s="74">
        <f t="shared" ref="L16:Q17" si="0">18*24</f>
        <v>432</v>
      </c>
      <c r="M16" s="74">
        <f t="shared" si="0"/>
        <v>432</v>
      </c>
      <c r="N16" s="46">
        <f t="shared" si="0"/>
        <v>432</v>
      </c>
      <c r="O16" s="72"/>
      <c r="P16" s="73"/>
      <c r="Q16" s="45"/>
      <c r="R16" s="45"/>
      <c r="S16" s="46">
        <v>432</v>
      </c>
      <c r="T16" s="46">
        <f>24*18</f>
        <v>432</v>
      </c>
      <c r="U16" s="45"/>
      <c r="V16" s="45"/>
      <c r="W16" s="46">
        <f>18*24</f>
        <v>432</v>
      </c>
      <c r="X16" s="46">
        <f>18*24</f>
        <v>432</v>
      </c>
      <c r="Y16" s="72"/>
      <c r="Z16" s="72"/>
      <c r="AA16" s="72"/>
      <c r="AB16" s="45"/>
      <c r="AC16" s="74">
        <f>18*24</f>
        <v>432</v>
      </c>
      <c r="AD16" s="46">
        <f>18*24</f>
        <v>432</v>
      </c>
      <c r="AE16" s="74">
        <f>18*24</f>
        <v>432</v>
      </c>
      <c r="AF16" s="74">
        <f>18*24</f>
        <v>432</v>
      </c>
      <c r="AG16" s="71"/>
      <c r="AH16" s="71"/>
      <c r="AI16" s="71"/>
      <c r="AJ16" s="57"/>
      <c r="AK16" s="50"/>
      <c r="AL16" s="71"/>
      <c r="AM16" s="71"/>
      <c r="AN16" s="47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47"/>
      <c r="CA16" s="71"/>
      <c r="CB16" s="71"/>
      <c r="CC16" s="71"/>
      <c r="CD16" s="71"/>
      <c r="CE16" s="71"/>
      <c r="CF16" s="71"/>
      <c r="CG16" s="71"/>
      <c r="CH16" s="32"/>
      <c r="CL16" s="142"/>
      <c r="CM16" s="142"/>
    </row>
    <row r="17" spans="1:90">
      <c r="A17" s="38" t="s">
        <v>40</v>
      </c>
      <c r="B17" s="70" t="s">
        <v>41</v>
      </c>
      <c r="C17" s="47"/>
      <c r="D17" s="47"/>
      <c r="E17" s="46">
        <f>18*48</f>
        <v>864</v>
      </c>
      <c r="F17" s="46">
        <f>18*48</f>
        <v>864</v>
      </c>
      <c r="G17" s="46">
        <f>18*24</f>
        <v>432</v>
      </c>
      <c r="H17" s="46">
        <f>18*24</f>
        <v>432</v>
      </c>
      <c r="I17" s="46">
        <f>18*24</f>
        <v>432</v>
      </c>
      <c r="J17" s="46">
        <f>18*24</f>
        <v>432</v>
      </c>
      <c r="K17" s="74">
        <f>18*24</f>
        <v>432</v>
      </c>
      <c r="L17" s="74">
        <f t="shared" si="0"/>
        <v>432</v>
      </c>
      <c r="M17" s="74">
        <f t="shared" si="0"/>
        <v>432</v>
      </c>
      <c r="N17" s="46">
        <f t="shared" si="0"/>
        <v>432</v>
      </c>
      <c r="O17" s="74">
        <f t="shared" si="0"/>
        <v>432</v>
      </c>
      <c r="P17" s="62">
        <f>24*18</f>
        <v>432</v>
      </c>
      <c r="Q17" s="74">
        <f t="shared" si="0"/>
        <v>432</v>
      </c>
      <c r="R17" s="62">
        <f>24*18</f>
        <v>432</v>
      </c>
      <c r="S17" s="46">
        <f>18*24</f>
        <v>432</v>
      </c>
      <c r="T17" s="46">
        <f>24*18</f>
        <v>432</v>
      </c>
      <c r="U17" s="46">
        <f>18*24</f>
        <v>432</v>
      </c>
      <c r="V17" s="46">
        <f>18*24</f>
        <v>432</v>
      </c>
      <c r="W17" s="46">
        <f>18*24</f>
        <v>432</v>
      </c>
      <c r="X17" s="46">
        <f>18*24</f>
        <v>432</v>
      </c>
      <c r="Y17" s="74">
        <f>18*24</f>
        <v>432</v>
      </c>
      <c r="Z17" s="74">
        <f>18*24</f>
        <v>432</v>
      </c>
      <c r="AA17" s="74">
        <f>18*24</f>
        <v>432</v>
      </c>
      <c r="AB17" s="46">
        <f>18*24</f>
        <v>432</v>
      </c>
      <c r="AC17" s="72"/>
      <c r="AD17" s="45"/>
      <c r="AE17" s="74">
        <f>24*18</f>
        <v>432</v>
      </c>
      <c r="AF17" s="74">
        <f>24*18</f>
        <v>432</v>
      </c>
      <c r="AG17" s="74">
        <f>24*18</f>
        <v>432</v>
      </c>
      <c r="AH17" s="74">
        <f>18*24</f>
        <v>432</v>
      </c>
      <c r="AI17" s="74">
        <f>24*18</f>
        <v>432</v>
      </c>
      <c r="AJ17" s="62">
        <f>18*24</f>
        <v>432</v>
      </c>
      <c r="AK17" s="50"/>
      <c r="AL17" s="71"/>
      <c r="AM17" s="71"/>
      <c r="AN17" s="47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47"/>
      <c r="CA17" s="71"/>
      <c r="CB17" s="71"/>
      <c r="CC17" s="71"/>
      <c r="CD17" s="71"/>
      <c r="CE17" s="71"/>
      <c r="CF17" s="71"/>
      <c r="CG17" s="71"/>
      <c r="CH17" s="32"/>
    </row>
    <row r="18" spans="1:90">
      <c r="A18" s="37" t="s">
        <v>38</v>
      </c>
      <c r="B18" s="70" t="s">
        <v>42</v>
      </c>
      <c r="C18" s="47"/>
      <c r="D18" s="47"/>
      <c r="E18" s="47"/>
      <c r="F18" s="47"/>
      <c r="G18" s="47"/>
      <c r="H18" s="47"/>
      <c r="I18" s="47"/>
      <c r="J18" s="47"/>
      <c r="K18" s="71"/>
      <c r="L18" s="71"/>
      <c r="M18" s="71"/>
      <c r="N18" s="47"/>
      <c r="O18" s="71"/>
      <c r="P18" s="57"/>
      <c r="Q18" s="47"/>
      <c r="R18" s="47"/>
      <c r="S18" s="47"/>
      <c r="T18" s="47"/>
      <c r="U18" s="47"/>
      <c r="V18" s="47"/>
      <c r="W18" s="47"/>
      <c r="X18" s="47"/>
      <c r="Y18" s="71"/>
      <c r="Z18" s="71"/>
      <c r="AA18" s="71"/>
      <c r="AB18" s="47"/>
      <c r="AC18" s="71"/>
      <c r="AD18" s="47"/>
      <c r="AE18" s="71"/>
      <c r="AF18" s="71"/>
      <c r="AG18" s="71"/>
      <c r="AH18" s="71"/>
      <c r="AI18" s="71"/>
      <c r="AJ18" s="57"/>
      <c r="AK18" s="54">
        <v>18</v>
      </c>
      <c r="AL18" s="74">
        <v>18</v>
      </c>
      <c r="AM18" s="74">
        <v>36</v>
      </c>
      <c r="AN18" s="74">
        <f>18*2</f>
        <v>36</v>
      </c>
      <c r="AO18" s="74">
        <v>18</v>
      </c>
      <c r="AP18" s="74">
        <v>18</v>
      </c>
      <c r="AQ18" s="74">
        <v>18</v>
      </c>
      <c r="AR18" s="74">
        <v>18</v>
      </c>
      <c r="AS18" s="74">
        <v>18</v>
      </c>
      <c r="AT18" s="74">
        <v>18</v>
      </c>
      <c r="AU18" s="74">
        <v>18</v>
      </c>
      <c r="AV18" s="74">
        <v>18</v>
      </c>
      <c r="AW18" s="74">
        <v>18</v>
      </c>
      <c r="AX18" s="74">
        <v>18</v>
      </c>
      <c r="AY18" s="74">
        <v>18</v>
      </c>
      <c r="AZ18" s="74">
        <v>18</v>
      </c>
      <c r="BA18" s="74">
        <v>18</v>
      </c>
      <c r="BB18" s="74">
        <v>18</v>
      </c>
      <c r="BC18" s="74">
        <v>18</v>
      </c>
      <c r="BD18" s="74">
        <v>18</v>
      </c>
      <c r="BE18" s="74">
        <v>36</v>
      </c>
      <c r="BF18" s="74">
        <f>18*2</f>
        <v>36</v>
      </c>
      <c r="BG18" s="74">
        <v>18</v>
      </c>
      <c r="BH18" s="74">
        <v>18</v>
      </c>
      <c r="BI18" s="74">
        <v>18</v>
      </c>
      <c r="BJ18" s="74">
        <v>18</v>
      </c>
      <c r="BK18" s="74">
        <v>18</v>
      </c>
      <c r="BL18" s="74">
        <v>18</v>
      </c>
      <c r="BM18" s="74">
        <v>18</v>
      </c>
      <c r="BN18" s="74">
        <v>18</v>
      </c>
      <c r="BO18" s="74">
        <v>18</v>
      </c>
      <c r="BP18" s="74">
        <v>18</v>
      </c>
      <c r="BQ18" s="74">
        <v>18</v>
      </c>
      <c r="BR18" s="74">
        <v>18</v>
      </c>
      <c r="BS18" s="74">
        <v>36</v>
      </c>
      <c r="BT18" s="74">
        <f>18*2</f>
        <v>36</v>
      </c>
      <c r="BU18" s="74">
        <v>18</v>
      </c>
      <c r="BV18" s="74">
        <v>18</v>
      </c>
      <c r="BW18" s="74">
        <v>18</v>
      </c>
      <c r="BX18" s="74">
        <v>18</v>
      </c>
      <c r="BY18" s="74">
        <v>36</v>
      </c>
      <c r="BZ18" s="74">
        <v>36</v>
      </c>
      <c r="CA18" s="74">
        <v>18</v>
      </c>
      <c r="CB18" s="74">
        <v>18</v>
      </c>
      <c r="CC18" s="74">
        <f>18*3</f>
        <v>54</v>
      </c>
      <c r="CD18" s="74">
        <f>18*3</f>
        <v>54</v>
      </c>
      <c r="CE18" s="74">
        <v>36</v>
      </c>
      <c r="CF18" s="74">
        <v>36</v>
      </c>
      <c r="CG18" s="71">
        <v>36</v>
      </c>
      <c r="CH18" s="32"/>
      <c r="CK18" s="12"/>
      <c r="CL18" s="142"/>
    </row>
    <row r="19" spans="1:90" ht="15" thickBot="1">
      <c r="A19" s="33" t="s">
        <v>40</v>
      </c>
      <c r="B19" s="75" t="s">
        <v>43</v>
      </c>
      <c r="C19" s="53"/>
      <c r="D19" s="48"/>
      <c r="E19" s="53"/>
      <c r="F19" s="48"/>
      <c r="G19" s="48"/>
      <c r="H19" s="48"/>
      <c r="I19" s="48"/>
      <c r="J19" s="48"/>
      <c r="K19" s="53"/>
      <c r="L19" s="53"/>
      <c r="M19" s="53"/>
      <c r="N19" s="48"/>
      <c r="O19" s="53"/>
      <c r="P19" s="58"/>
      <c r="Q19" s="53"/>
      <c r="R19" s="48"/>
      <c r="S19" s="53"/>
      <c r="T19" s="48"/>
      <c r="U19" s="48"/>
      <c r="V19" s="48"/>
      <c r="W19" s="48"/>
      <c r="X19" s="48"/>
      <c r="Y19" s="53"/>
      <c r="Z19" s="53"/>
      <c r="AA19" s="53"/>
      <c r="AB19" s="48"/>
      <c r="AC19" s="53"/>
      <c r="AD19" s="48"/>
      <c r="AE19" s="53"/>
      <c r="AF19" s="53"/>
      <c r="AG19" s="53"/>
      <c r="AH19" s="53"/>
      <c r="AI19" s="53"/>
      <c r="AJ19" s="58"/>
      <c r="AK19" s="55">
        <v>558</v>
      </c>
      <c r="AL19" s="76">
        <f>18*31</f>
        <v>558</v>
      </c>
      <c r="AM19" s="76">
        <v>414</v>
      </c>
      <c r="AN19" s="76">
        <f>18*23</f>
        <v>414</v>
      </c>
      <c r="AO19" s="76">
        <v>252</v>
      </c>
      <c r="AP19" s="76">
        <f>18*14</f>
        <v>252</v>
      </c>
      <c r="AQ19" s="76">
        <v>414</v>
      </c>
      <c r="AR19" s="76">
        <f>18*23</f>
        <v>414</v>
      </c>
      <c r="AS19" s="76">
        <v>252</v>
      </c>
      <c r="AT19" s="76">
        <f>18*14</f>
        <v>252</v>
      </c>
      <c r="AU19" s="76">
        <v>252</v>
      </c>
      <c r="AV19" s="76">
        <f>18*14</f>
        <v>252</v>
      </c>
      <c r="AW19" s="76">
        <v>288</v>
      </c>
      <c r="AX19" s="76">
        <f>18*16</f>
        <v>288</v>
      </c>
      <c r="AY19" s="76">
        <v>414</v>
      </c>
      <c r="AZ19" s="76">
        <f>18*23</f>
        <v>414</v>
      </c>
      <c r="BA19" s="76">
        <v>270</v>
      </c>
      <c r="BB19" s="76">
        <f>15*18</f>
        <v>270</v>
      </c>
      <c r="BC19" s="76">
        <v>270</v>
      </c>
      <c r="BD19" s="76">
        <f>15*18</f>
        <v>270</v>
      </c>
      <c r="BE19" s="76">
        <v>396</v>
      </c>
      <c r="BF19" s="76">
        <f>18*22</f>
        <v>396</v>
      </c>
      <c r="BG19" s="76">
        <v>396</v>
      </c>
      <c r="BH19" s="76">
        <f>18*22</f>
        <v>396</v>
      </c>
      <c r="BI19" s="76">
        <v>360</v>
      </c>
      <c r="BJ19" s="76">
        <f>18*20</f>
        <v>360</v>
      </c>
      <c r="BK19" s="76">
        <v>288</v>
      </c>
      <c r="BL19" s="76">
        <f>18*16</f>
        <v>288</v>
      </c>
      <c r="BM19" s="76">
        <v>252</v>
      </c>
      <c r="BN19" s="76">
        <f>18*14</f>
        <v>252</v>
      </c>
      <c r="BO19" s="76">
        <v>396</v>
      </c>
      <c r="BP19" s="76">
        <f>18*22</f>
        <v>396</v>
      </c>
      <c r="BQ19" s="102">
        <v>288</v>
      </c>
      <c r="BR19" s="102">
        <f>18*16</f>
        <v>288</v>
      </c>
      <c r="BS19" s="76">
        <v>450</v>
      </c>
      <c r="BT19" s="76">
        <f>18*25</f>
        <v>450</v>
      </c>
      <c r="BU19" s="76">
        <v>270</v>
      </c>
      <c r="BV19" s="76">
        <f>18*15</f>
        <v>270</v>
      </c>
      <c r="BW19" s="76">
        <v>90</v>
      </c>
      <c r="BX19" s="76">
        <f>18*5</f>
        <v>90</v>
      </c>
      <c r="BY19" s="76">
        <f>18*42</f>
        <v>756</v>
      </c>
      <c r="BZ19" s="76">
        <f>18*42</f>
        <v>756</v>
      </c>
      <c r="CA19" s="76">
        <f>18*18</f>
        <v>324</v>
      </c>
      <c r="CB19" s="76">
        <f>18*18</f>
        <v>324</v>
      </c>
      <c r="CC19" s="76">
        <f>18*31</f>
        <v>558</v>
      </c>
      <c r="CD19" s="76">
        <f>18*31</f>
        <v>558</v>
      </c>
      <c r="CE19" s="76">
        <f>18*24</f>
        <v>432</v>
      </c>
      <c r="CF19" s="76">
        <f>18*24</f>
        <v>432</v>
      </c>
      <c r="CG19" s="53">
        <f>18*21</f>
        <v>378</v>
      </c>
      <c r="CH19" s="34"/>
    </row>
    <row r="20" spans="1:90" s="21" customFormat="1" ht="12" customHeight="1">
      <c r="A20" s="24"/>
      <c r="B20" s="21" t="s">
        <v>36</v>
      </c>
      <c r="C20" s="23"/>
      <c r="D20" s="23">
        <f>SUM(C16:C19)</f>
        <v>432</v>
      </c>
      <c r="E20" s="23"/>
      <c r="F20" s="23">
        <f t="shared" ref="F20" si="1">SUM(E16:E19)</f>
        <v>1296</v>
      </c>
      <c r="G20" s="23"/>
      <c r="H20" s="23">
        <f t="shared" ref="H20" si="2">SUM(G16:G19)</f>
        <v>432</v>
      </c>
      <c r="I20" s="23"/>
      <c r="J20" s="23">
        <f t="shared" ref="J20" si="3">SUM(I16:I19)</f>
        <v>432</v>
      </c>
      <c r="K20" s="23"/>
      <c r="L20" s="23">
        <f t="shared" ref="L20" si="4">SUM(K16:K19)</f>
        <v>864</v>
      </c>
      <c r="M20" s="23"/>
      <c r="N20" s="23">
        <f t="shared" ref="N20" si="5">SUM(M16:M19)</f>
        <v>864</v>
      </c>
      <c r="O20" s="23"/>
      <c r="P20" s="23">
        <f t="shared" ref="P20" si="6">SUM(O16:O19)</f>
        <v>432</v>
      </c>
      <c r="Q20" s="23"/>
      <c r="R20" s="23">
        <f t="shared" ref="R20" si="7">SUM(Q16:Q19)</f>
        <v>432</v>
      </c>
      <c r="S20" s="23"/>
      <c r="T20" s="23">
        <f t="shared" ref="T20" si="8">SUM(S16:S19)</f>
        <v>864</v>
      </c>
      <c r="U20" s="23"/>
      <c r="V20" s="23">
        <f t="shared" ref="V20" si="9">SUM(U16:U19)</f>
        <v>432</v>
      </c>
      <c r="W20" s="23"/>
      <c r="X20" s="23">
        <f t="shared" ref="X20" si="10">SUM(W16:W19)</f>
        <v>864</v>
      </c>
      <c r="Y20" s="23"/>
      <c r="Z20" s="23">
        <f t="shared" ref="Z20" si="11">SUM(Y16:Y19)</f>
        <v>432</v>
      </c>
      <c r="AA20" s="23"/>
      <c r="AB20" s="23">
        <f>SUM(AA16:AA19)</f>
        <v>432</v>
      </c>
      <c r="AC20" s="23"/>
      <c r="AD20" s="23">
        <f>SUM(AC16:AC19)</f>
        <v>432</v>
      </c>
      <c r="AE20" s="23"/>
      <c r="AF20" s="23">
        <f>SUM(AE16:AE19)</f>
        <v>864</v>
      </c>
      <c r="AG20" s="23"/>
      <c r="AH20" s="23">
        <f>SUM(AG16:AG19)</f>
        <v>432</v>
      </c>
      <c r="AI20" s="23"/>
      <c r="AJ20" s="23">
        <f>SUM(AI16:AI19)</f>
        <v>432</v>
      </c>
      <c r="AK20" s="23"/>
      <c r="AL20" s="23">
        <f t="shared" ref="AL20" si="12">SUM(AK16:AK19)</f>
        <v>576</v>
      </c>
      <c r="AM20" s="23"/>
      <c r="AN20" s="23">
        <f t="shared" ref="AN20" si="13">SUM(AM16:AM19)</f>
        <v>450</v>
      </c>
      <c r="AO20" s="23"/>
      <c r="AP20" s="23">
        <f t="shared" ref="AP20" si="14">SUM(AO16:AO19)</f>
        <v>270</v>
      </c>
      <c r="AQ20" s="23"/>
      <c r="AR20" s="23">
        <f t="shared" ref="AR20" si="15">SUM(AQ16:AQ19)</f>
        <v>432</v>
      </c>
      <c r="AS20" s="23"/>
      <c r="AT20" s="23">
        <f t="shared" ref="AT20" si="16">SUM(AS16:AS19)</f>
        <v>270</v>
      </c>
      <c r="AU20" s="23"/>
      <c r="AV20" s="23">
        <f t="shared" ref="AV20" si="17">SUM(AU16:AU19)</f>
        <v>270</v>
      </c>
      <c r="AW20" s="23"/>
      <c r="AX20" s="23">
        <f t="shared" ref="AX20" si="18">SUM(AW16:AW19)</f>
        <v>306</v>
      </c>
      <c r="AY20" s="23"/>
      <c r="AZ20" s="23">
        <f t="shared" ref="AZ20" si="19">SUM(AY16:AY19)</f>
        <v>432</v>
      </c>
      <c r="BA20" s="23"/>
      <c r="BB20" s="23">
        <f t="shared" ref="BB20" si="20">SUM(BA16:BA19)</f>
        <v>288</v>
      </c>
      <c r="BC20" s="23"/>
      <c r="BD20" s="23">
        <f t="shared" ref="BD20" si="21">SUM(BC16:BC19)</f>
        <v>288</v>
      </c>
      <c r="BE20" s="23"/>
      <c r="BF20" s="23">
        <f t="shared" ref="BF20" si="22">SUM(BE16:BE19)</f>
        <v>432</v>
      </c>
      <c r="BG20" s="23"/>
      <c r="BH20" s="23">
        <f t="shared" ref="BH20" si="23">SUM(BG16:BG19)</f>
        <v>414</v>
      </c>
      <c r="BI20" s="23"/>
      <c r="BJ20" s="23">
        <f t="shared" ref="BJ20" si="24">SUM(BI16:BI19)</f>
        <v>378</v>
      </c>
      <c r="BK20" s="23"/>
      <c r="BL20" s="23">
        <f t="shared" ref="BL20" si="25">SUM(BK16:BK19)</f>
        <v>306</v>
      </c>
      <c r="BM20" s="23"/>
      <c r="BN20" s="23">
        <f t="shared" ref="BN20" si="26">SUM(BM16:BM19)</f>
        <v>270</v>
      </c>
      <c r="BO20" s="23"/>
      <c r="BP20" s="23">
        <f t="shared" ref="BP20" si="27">SUM(BO16:BO19)</f>
        <v>414</v>
      </c>
      <c r="BQ20" s="23"/>
      <c r="BR20" s="23">
        <f t="shared" ref="BR20" si="28">SUM(BQ16:BQ19)</f>
        <v>306</v>
      </c>
      <c r="BS20" s="23"/>
      <c r="BT20" s="23">
        <f t="shared" ref="BT20" si="29">SUM(BS16:BS19)</f>
        <v>486</v>
      </c>
      <c r="BU20" s="23"/>
      <c r="BV20" s="23">
        <f t="shared" ref="BV20" si="30">SUM(BU16:BU19)</f>
        <v>288</v>
      </c>
      <c r="BW20" s="23"/>
      <c r="BX20" s="23">
        <f t="shared" ref="BX20" si="31">SUM(BW16:BW19)</f>
        <v>108</v>
      </c>
      <c r="BY20" s="23"/>
      <c r="BZ20" s="23">
        <f t="shared" ref="BZ20" si="32">SUM(BY16:BY19)</f>
        <v>792</v>
      </c>
      <c r="CA20" s="23"/>
      <c r="CB20" s="23">
        <f t="shared" ref="CB20" si="33">SUM(CA16:CA19)</f>
        <v>342</v>
      </c>
      <c r="CC20" s="23"/>
      <c r="CD20" s="23">
        <f t="shared" ref="CD20" si="34">SUM(CC16:CC19)</f>
        <v>612</v>
      </c>
      <c r="CE20" s="23"/>
      <c r="CF20" s="23">
        <f t="shared" ref="CF20" si="35">SUM(CE16:CE19)</f>
        <v>468</v>
      </c>
      <c r="CG20" s="23"/>
      <c r="CH20" s="23">
        <f t="shared" ref="CH20" si="36">SUM(CG16:CG19)</f>
        <v>414</v>
      </c>
    </row>
    <row r="21" spans="1:90" ht="48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</row>
    <row r="22" spans="1:90" ht="48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</row>
    <row r="23" spans="1:90" ht="48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</row>
    <row r="24" spans="1:90" ht="48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</row>
    <row r="25" spans="1:90" ht="21.75" customHeight="1" thickBot="1">
      <c r="A25" s="510" t="s">
        <v>44</v>
      </c>
      <c r="B25" s="510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</row>
    <row r="26" spans="1:90" ht="15.75" customHeight="1">
      <c r="A26" s="511" t="s">
        <v>2</v>
      </c>
      <c r="B26" s="543" t="s">
        <v>3</v>
      </c>
      <c r="C26" s="524" t="s">
        <v>4</v>
      </c>
      <c r="D26" s="525"/>
      <c r="E26" s="525"/>
      <c r="F26" s="525"/>
      <c r="G26" s="525"/>
      <c r="H26" s="525"/>
      <c r="I26" s="525"/>
      <c r="J26" s="525"/>
      <c r="K26" s="525"/>
      <c r="L26" s="525"/>
      <c r="M26" s="525"/>
      <c r="N26" s="525"/>
      <c r="O26" s="525"/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525"/>
      <c r="AC26" s="525"/>
      <c r="AD26" s="525"/>
      <c r="AE26" s="525"/>
      <c r="AF26" s="525"/>
      <c r="AG26" s="525"/>
      <c r="AH26" s="525"/>
      <c r="AI26" s="525"/>
      <c r="AJ26" s="544"/>
      <c r="AK26" s="545" t="s">
        <v>5</v>
      </c>
      <c r="AL26" s="526"/>
      <c r="AM26" s="526"/>
      <c r="AN26" s="526"/>
      <c r="AO26" s="526"/>
      <c r="AP26" s="526"/>
      <c r="AQ26" s="526"/>
      <c r="AR26" s="526"/>
      <c r="AS26" s="526"/>
      <c r="AT26" s="526"/>
      <c r="AU26" s="526"/>
      <c r="AV26" s="526"/>
      <c r="AW26" s="526"/>
      <c r="AX26" s="526"/>
      <c r="AY26" s="526"/>
      <c r="AZ26" s="526"/>
      <c r="BA26" s="526"/>
      <c r="BB26" s="526"/>
      <c r="BC26" s="526"/>
      <c r="BD26" s="526"/>
      <c r="BE26" s="526"/>
      <c r="BF26" s="526"/>
      <c r="BG26" s="526"/>
      <c r="BH26" s="526"/>
      <c r="BI26" s="526"/>
      <c r="BJ26" s="526"/>
      <c r="BK26" s="526"/>
      <c r="BL26" s="526"/>
      <c r="BM26" s="526"/>
      <c r="BN26" s="526"/>
      <c r="BO26" s="526"/>
      <c r="BP26" s="526"/>
      <c r="BQ26" s="526"/>
      <c r="BR26" s="526"/>
      <c r="BS26" s="526"/>
      <c r="BT26" s="526"/>
      <c r="BU26" s="526"/>
      <c r="BV26" s="526"/>
      <c r="BW26" s="526"/>
      <c r="BX26" s="526"/>
      <c r="BY26" s="526"/>
      <c r="BZ26" s="526"/>
      <c r="CA26" s="526"/>
      <c r="CB26" s="526"/>
      <c r="CC26" s="526"/>
      <c r="CD26" s="526"/>
      <c r="CE26" s="526"/>
      <c r="CF26" s="526"/>
      <c r="CG26" s="526"/>
      <c r="CH26" s="526"/>
    </row>
    <row r="27" spans="1:90" s="12" customFormat="1" ht="15.65" customHeight="1">
      <c r="A27" s="512"/>
      <c r="B27" s="515"/>
      <c r="C27" s="527">
        <v>20251202</v>
      </c>
      <c r="D27" s="528"/>
      <c r="E27" s="527">
        <v>20251205</v>
      </c>
      <c r="F27" s="528"/>
      <c r="G27" s="527">
        <v>20251209</v>
      </c>
      <c r="H27" s="528"/>
      <c r="I27" s="527">
        <v>20251212</v>
      </c>
      <c r="J27" s="528"/>
      <c r="K27" s="527">
        <v>20251229</v>
      </c>
      <c r="L27" s="528"/>
      <c r="M27" s="527">
        <v>20251230</v>
      </c>
      <c r="N27" s="528"/>
      <c r="O27" s="542">
        <v>20260106</v>
      </c>
      <c r="P27" s="542"/>
      <c r="Q27" s="542">
        <v>20260109</v>
      </c>
      <c r="R27" s="542"/>
      <c r="S27" s="542">
        <v>20260113</v>
      </c>
      <c r="T27" s="542"/>
      <c r="U27" s="542">
        <v>20260115</v>
      </c>
      <c r="V27" s="542"/>
      <c r="W27" s="542">
        <v>20260120</v>
      </c>
      <c r="X27" s="542"/>
      <c r="Y27" s="527">
        <v>20260123</v>
      </c>
      <c r="Z27" s="558"/>
      <c r="AA27" s="527">
        <v>20260127</v>
      </c>
      <c r="AB27" s="558"/>
      <c r="AC27" s="527">
        <v>20260130</v>
      </c>
      <c r="AD27" s="558"/>
      <c r="AE27" s="527">
        <v>20260203</v>
      </c>
      <c r="AF27" s="558"/>
      <c r="AG27" s="527">
        <v>20260206</v>
      </c>
      <c r="AH27" s="558"/>
      <c r="AI27" s="527"/>
      <c r="AJ27" s="558"/>
      <c r="AK27" s="505">
        <v>20260105</v>
      </c>
      <c r="AL27" s="506"/>
      <c r="AM27" s="505">
        <v>20260106</v>
      </c>
      <c r="AN27" s="506"/>
      <c r="AO27" s="505">
        <v>20260107</v>
      </c>
      <c r="AP27" s="506"/>
      <c r="AQ27" s="505">
        <v>20260108</v>
      </c>
      <c r="AR27" s="506"/>
      <c r="AS27" s="505">
        <v>20260109</v>
      </c>
      <c r="AT27" s="506"/>
      <c r="AU27" s="505">
        <v>20260111</v>
      </c>
      <c r="AV27" s="506"/>
      <c r="AW27" s="505">
        <v>20260112</v>
      </c>
      <c r="AX27" s="506"/>
      <c r="AY27" s="505">
        <v>20260113</v>
      </c>
      <c r="AZ27" s="506"/>
      <c r="BA27" s="505">
        <v>20260114</v>
      </c>
      <c r="BB27" s="506"/>
      <c r="BC27" s="505">
        <v>20260115</v>
      </c>
      <c r="BD27" s="506"/>
      <c r="BE27" s="505">
        <v>20260119</v>
      </c>
      <c r="BF27" s="506"/>
      <c r="BG27" s="505">
        <v>20260120</v>
      </c>
      <c r="BH27" s="506"/>
      <c r="BI27" s="505">
        <v>20260121</v>
      </c>
      <c r="BJ27" s="506"/>
      <c r="BK27" s="505">
        <v>20260122</v>
      </c>
      <c r="BL27" s="506"/>
      <c r="BM27" s="505">
        <v>20260123</v>
      </c>
      <c r="BN27" s="506"/>
      <c r="BO27" s="505">
        <v>20260126</v>
      </c>
      <c r="BP27" s="506"/>
      <c r="BQ27" s="505">
        <v>20260127</v>
      </c>
      <c r="BR27" s="506"/>
      <c r="BS27" s="505">
        <v>20260128</v>
      </c>
      <c r="BT27" s="506"/>
      <c r="BU27" s="505">
        <v>20260129</v>
      </c>
      <c r="BV27" s="506"/>
      <c r="BW27" s="505">
        <v>20260130</v>
      </c>
      <c r="BX27" s="506" t="s">
        <v>88</v>
      </c>
      <c r="BY27" s="505">
        <v>20260202</v>
      </c>
      <c r="BZ27" s="506" t="s">
        <v>88</v>
      </c>
      <c r="CA27" s="505">
        <v>20260203</v>
      </c>
      <c r="CB27" s="506" t="s">
        <v>88</v>
      </c>
      <c r="CC27" s="505">
        <v>20260204</v>
      </c>
      <c r="CD27" s="506" t="s">
        <v>88</v>
      </c>
      <c r="CE27" s="505">
        <v>20260205</v>
      </c>
      <c r="CF27" s="506" t="s">
        <v>88</v>
      </c>
      <c r="CG27" s="505">
        <v>20260206</v>
      </c>
      <c r="CH27" s="506" t="s">
        <v>88</v>
      </c>
    </row>
    <row r="28" spans="1:90" s="12" customFormat="1" ht="15.75" customHeight="1">
      <c r="A28" s="512"/>
      <c r="B28" s="515"/>
      <c r="C28" s="65"/>
      <c r="D28" s="80"/>
      <c r="E28" s="65"/>
      <c r="F28" s="80"/>
      <c r="G28" s="535"/>
      <c r="H28" s="535"/>
      <c r="I28" s="535"/>
      <c r="J28" s="535"/>
      <c r="K28" s="536"/>
      <c r="L28" s="537"/>
      <c r="M28" s="66"/>
      <c r="N28" s="66"/>
      <c r="O28" s="66"/>
      <c r="P28" s="66"/>
      <c r="Q28" s="536"/>
      <c r="R28" s="537"/>
      <c r="S28" s="65"/>
      <c r="T28" s="80"/>
      <c r="U28" s="65"/>
      <c r="V28" s="80"/>
      <c r="W28" s="65"/>
      <c r="X28" s="80"/>
      <c r="Y28" s="572"/>
      <c r="Z28" s="539"/>
      <c r="AA28" s="539"/>
      <c r="AB28" s="538"/>
      <c r="AC28" s="539"/>
      <c r="AD28" s="538"/>
      <c r="AE28" s="539"/>
      <c r="AF28" s="538"/>
      <c r="AG28" s="539"/>
      <c r="AH28" s="538"/>
      <c r="AI28" s="539"/>
      <c r="AJ28" s="538"/>
      <c r="AK28" s="502"/>
      <c r="AL28" s="503"/>
      <c r="AM28" s="502"/>
      <c r="AN28" s="503"/>
      <c r="AO28" s="502"/>
      <c r="AP28" s="503"/>
      <c r="AQ28" s="502"/>
      <c r="AR28" s="503"/>
      <c r="AS28" s="502"/>
      <c r="AT28" s="503"/>
      <c r="AU28" s="502"/>
      <c r="AV28" s="503"/>
      <c r="AW28" s="502"/>
      <c r="AX28" s="503"/>
      <c r="AY28" s="502"/>
      <c r="AZ28" s="503"/>
      <c r="BA28" s="502"/>
      <c r="BB28" s="503"/>
      <c r="BC28" s="502"/>
      <c r="BD28" s="503"/>
      <c r="BE28" s="502"/>
      <c r="BF28" s="503"/>
      <c r="BG28" s="502"/>
      <c r="BH28" s="503"/>
      <c r="BI28" s="502"/>
      <c r="BJ28" s="503"/>
      <c r="BK28" s="502"/>
      <c r="BL28" s="503"/>
      <c r="BM28" s="502"/>
      <c r="BN28" s="503"/>
      <c r="BO28" s="502"/>
      <c r="BP28" s="503"/>
      <c r="BQ28" s="502"/>
      <c r="BR28" s="503"/>
      <c r="BS28" s="502"/>
      <c r="BT28" s="503"/>
      <c r="BU28" s="502"/>
      <c r="BV28" s="503"/>
      <c r="BW28" s="502"/>
      <c r="BX28" s="503"/>
      <c r="BY28" s="502"/>
      <c r="BZ28" s="503"/>
      <c r="CA28" s="502"/>
      <c r="CB28" s="503"/>
      <c r="CC28" s="502"/>
      <c r="CD28" s="503"/>
      <c r="CE28" s="502"/>
      <c r="CF28" s="503"/>
      <c r="CG28" s="502"/>
      <c r="CH28" s="503"/>
    </row>
    <row r="29" spans="1:90" ht="15.75" customHeight="1">
      <c r="A29" s="512"/>
      <c r="B29" s="515"/>
      <c r="C29" s="530" t="s">
        <v>45</v>
      </c>
      <c r="D29" s="531"/>
      <c r="E29" s="530" t="s">
        <v>46</v>
      </c>
      <c r="F29" s="531"/>
      <c r="G29" s="530" t="s">
        <v>47</v>
      </c>
      <c r="H29" s="531"/>
      <c r="I29" s="530" t="s">
        <v>48</v>
      </c>
      <c r="J29" s="531"/>
      <c r="K29" s="530" t="s">
        <v>49</v>
      </c>
      <c r="L29" s="531"/>
      <c r="M29" s="530" t="s">
        <v>50</v>
      </c>
      <c r="N29" s="531"/>
      <c r="O29" s="530" t="s">
        <v>104</v>
      </c>
      <c r="P29" s="531"/>
      <c r="Q29" s="530" t="s">
        <v>105</v>
      </c>
      <c r="R29" s="531"/>
      <c r="S29" s="530" t="s">
        <v>106</v>
      </c>
      <c r="T29" s="531"/>
      <c r="U29" s="530" t="s">
        <v>107</v>
      </c>
      <c r="V29" s="531"/>
      <c r="W29" s="530" t="s">
        <v>108</v>
      </c>
      <c r="X29" s="531"/>
      <c r="Y29" s="530" t="s">
        <v>109</v>
      </c>
      <c r="Z29" s="531"/>
      <c r="AA29" s="530" t="s">
        <v>110</v>
      </c>
      <c r="AB29" s="531"/>
      <c r="AC29" s="530" t="s">
        <v>111</v>
      </c>
      <c r="AD29" s="531"/>
      <c r="AE29" s="530" t="s">
        <v>112</v>
      </c>
      <c r="AF29" s="531"/>
      <c r="AG29" s="530" t="s">
        <v>113</v>
      </c>
      <c r="AH29" s="531"/>
      <c r="AI29" s="530"/>
      <c r="AJ29" s="531"/>
      <c r="AK29" s="499"/>
      <c r="AL29" s="500"/>
      <c r="AM29" s="499"/>
      <c r="AN29" s="500"/>
      <c r="AO29" s="499"/>
      <c r="AP29" s="500"/>
      <c r="AQ29" s="499"/>
      <c r="AR29" s="500"/>
      <c r="AS29" s="499"/>
      <c r="AT29" s="500"/>
      <c r="AU29" s="499"/>
      <c r="AV29" s="500"/>
      <c r="AW29" s="499"/>
      <c r="AX29" s="500"/>
      <c r="AY29" s="499"/>
      <c r="AZ29" s="500"/>
      <c r="BA29" s="499"/>
      <c r="BB29" s="500"/>
      <c r="BC29" s="499"/>
      <c r="BD29" s="500"/>
      <c r="BE29" s="499"/>
      <c r="BF29" s="500"/>
      <c r="BG29" s="499"/>
      <c r="BH29" s="500"/>
      <c r="BI29" s="499"/>
      <c r="BJ29" s="500"/>
      <c r="BK29" s="499"/>
      <c r="BL29" s="500"/>
      <c r="BM29" s="499"/>
      <c r="BN29" s="500"/>
      <c r="BO29" s="499"/>
      <c r="BP29" s="500"/>
      <c r="BQ29" s="499"/>
      <c r="BR29" s="500"/>
      <c r="BS29" s="499"/>
      <c r="BT29" s="500"/>
      <c r="BU29" s="499"/>
      <c r="BV29" s="500"/>
      <c r="BW29" s="499"/>
      <c r="BX29" s="500"/>
      <c r="BY29" s="499"/>
      <c r="BZ29" s="500"/>
      <c r="CA29" s="499"/>
      <c r="CB29" s="500"/>
      <c r="CC29" s="499"/>
      <c r="CD29" s="500"/>
      <c r="CE29" s="499"/>
      <c r="CF29" s="500"/>
      <c r="CG29" s="499"/>
      <c r="CH29" s="500"/>
    </row>
    <row r="30" spans="1:90" s="1" customFormat="1" ht="15.75" customHeight="1">
      <c r="A30" s="513"/>
      <c r="B30" s="516"/>
      <c r="C30" s="69" t="s">
        <v>36</v>
      </c>
      <c r="D30" s="44" t="s">
        <v>37</v>
      </c>
      <c r="E30" s="69" t="s">
        <v>36</v>
      </c>
      <c r="F30" s="44" t="s">
        <v>37</v>
      </c>
      <c r="G30" s="69" t="s">
        <v>36</v>
      </c>
      <c r="H30" s="44" t="s">
        <v>37</v>
      </c>
      <c r="I30" s="69" t="s">
        <v>36</v>
      </c>
      <c r="J30" s="44" t="s">
        <v>37</v>
      </c>
      <c r="K30" s="69" t="s">
        <v>36</v>
      </c>
      <c r="L30" s="44" t="s">
        <v>37</v>
      </c>
      <c r="M30" s="69" t="s">
        <v>36</v>
      </c>
      <c r="N30" s="44" t="s">
        <v>37</v>
      </c>
      <c r="O30" s="69" t="s">
        <v>36</v>
      </c>
      <c r="P30" s="44" t="s">
        <v>37</v>
      </c>
      <c r="Q30" s="69" t="s">
        <v>36</v>
      </c>
      <c r="R30" s="44" t="s">
        <v>37</v>
      </c>
      <c r="S30" s="69" t="s">
        <v>36</v>
      </c>
      <c r="T30" s="44" t="s">
        <v>37</v>
      </c>
      <c r="U30" s="69" t="s">
        <v>36</v>
      </c>
      <c r="V30" s="44" t="s">
        <v>37</v>
      </c>
      <c r="W30" s="69" t="s">
        <v>36</v>
      </c>
      <c r="X30" s="44" t="s">
        <v>37</v>
      </c>
      <c r="Y30" s="69" t="s">
        <v>36</v>
      </c>
      <c r="Z30" s="44" t="s">
        <v>37</v>
      </c>
      <c r="AA30" s="69" t="s">
        <v>36</v>
      </c>
      <c r="AB30" s="44" t="s">
        <v>37</v>
      </c>
      <c r="AC30" s="69" t="s">
        <v>36</v>
      </c>
      <c r="AD30" s="44" t="s">
        <v>37</v>
      </c>
      <c r="AE30" s="69" t="s">
        <v>36</v>
      </c>
      <c r="AF30" s="44" t="s">
        <v>37</v>
      </c>
      <c r="AG30" s="69" t="s">
        <v>36</v>
      </c>
      <c r="AH30" s="44" t="s">
        <v>37</v>
      </c>
      <c r="AI30" s="69" t="s">
        <v>36</v>
      </c>
      <c r="AJ30" s="44" t="s">
        <v>37</v>
      </c>
      <c r="AK30" s="35" t="s">
        <v>36</v>
      </c>
      <c r="AL30" s="69" t="s">
        <v>37</v>
      </c>
      <c r="AM30" s="69" t="s">
        <v>36</v>
      </c>
      <c r="AN30" s="44" t="s">
        <v>37</v>
      </c>
      <c r="AO30" s="69" t="s">
        <v>36</v>
      </c>
      <c r="AP30" s="44" t="s">
        <v>37</v>
      </c>
      <c r="AQ30" s="69" t="s">
        <v>36</v>
      </c>
      <c r="AR30" s="44" t="s">
        <v>37</v>
      </c>
      <c r="AS30" s="69" t="s">
        <v>36</v>
      </c>
      <c r="AT30" s="44" t="s">
        <v>37</v>
      </c>
      <c r="AU30" s="69" t="s">
        <v>36</v>
      </c>
      <c r="AV30" s="44" t="s">
        <v>37</v>
      </c>
      <c r="AW30" s="69" t="s">
        <v>36</v>
      </c>
      <c r="AX30" s="44" t="s">
        <v>37</v>
      </c>
      <c r="AY30" s="69" t="s">
        <v>36</v>
      </c>
      <c r="AZ30" s="44" t="s">
        <v>37</v>
      </c>
      <c r="BA30" s="69" t="s">
        <v>36</v>
      </c>
      <c r="BB30" s="44" t="s">
        <v>37</v>
      </c>
      <c r="BC30" s="69" t="s">
        <v>36</v>
      </c>
      <c r="BD30" s="44" t="s">
        <v>37</v>
      </c>
      <c r="BE30" s="69" t="s">
        <v>36</v>
      </c>
      <c r="BF30" s="44" t="s">
        <v>37</v>
      </c>
      <c r="BG30" s="69" t="s">
        <v>36</v>
      </c>
      <c r="BH30" s="44" t="s">
        <v>37</v>
      </c>
      <c r="BI30" s="69" t="s">
        <v>36</v>
      </c>
      <c r="BJ30" s="44" t="s">
        <v>37</v>
      </c>
      <c r="BK30" s="69" t="s">
        <v>36</v>
      </c>
      <c r="BL30" s="44" t="s">
        <v>37</v>
      </c>
      <c r="BM30" s="69" t="s">
        <v>36</v>
      </c>
      <c r="BN30" s="44" t="s">
        <v>37</v>
      </c>
      <c r="BO30" s="69" t="s">
        <v>36</v>
      </c>
      <c r="BP30" s="44" t="s">
        <v>37</v>
      </c>
      <c r="BQ30" s="69" t="s">
        <v>36</v>
      </c>
      <c r="BR30" s="44" t="s">
        <v>37</v>
      </c>
      <c r="BS30" s="69" t="s">
        <v>36</v>
      </c>
      <c r="BT30" s="44" t="s">
        <v>37</v>
      </c>
      <c r="BU30" s="69" t="s">
        <v>36</v>
      </c>
      <c r="BV30" s="44" t="s">
        <v>37</v>
      </c>
      <c r="BW30" s="69" t="s">
        <v>36</v>
      </c>
      <c r="BX30" s="44" t="s">
        <v>37</v>
      </c>
      <c r="BY30" s="69" t="s">
        <v>36</v>
      </c>
      <c r="BZ30" s="44" t="s">
        <v>37</v>
      </c>
      <c r="CA30" s="69" t="s">
        <v>36</v>
      </c>
      <c r="CB30" s="44" t="s">
        <v>37</v>
      </c>
      <c r="CC30" s="69" t="s">
        <v>36</v>
      </c>
      <c r="CD30" s="44" t="s">
        <v>37</v>
      </c>
      <c r="CE30" s="69" t="s">
        <v>36</v>
      </c>
      <c r="CF30" s="44" t="s">
        <v>37</v>
      </c>
      <c r="CG30" s="69" t="s">
        <v>36</v>
      </c>
      <c r="CH30" s="44" t="s">
        <v>37</v>
      </c>
    </row>
    <row r="31" spans="1:90">
      <c r="A31" s="39" t="s">
        <v>51</v>
      </c>
      <c r="B31" s="70" t="s">
        <v>52</v>
      </c>
      <c r="C31" s="50"/>
      <c r="D31" s="71"/>
      <c r="E31" s="50"/>
      <c r="F31" s="50"/>
      <c r="G31" s="50"/>
      <c r="H31" s="71"/>
      <c r="I31" s="50"/>
      <c r="J31" s="71"/>
      <c r="K31" s="50"/>
      <c r="L31" s="71"/>
      <c r="M31" s="50"/>
      <c r="N31" s="71"/>
      <c r="O31" s="50"/>
      <c r="P31" s="71"/>
      <c r="Q31" s="50"/>
      <c r="R31" s="71"/>
      <c r="S31" s="50"/>
      <c r="T31" s="71"/>
      <c r="U31" s="50"/>
      <c r="V31" s="71"/>
      <c r="W31" s="50"/>
      <c r="X31" s="50"/>
      <c r="Y31" s="50"/>
      <c r="Z31" s="47"/>
      <c r="AA31" s="71"/>
      <c r="AB31" s="47"/>
      <c r="AC31" s="71"/>
      <c r="AD31" s="47"/>
      <c r="AE31" s="71"/>
      <c r="AF31" s="71"/>
      <c r="AG31" s="71"/>
      <c r="AH31" s="71"/>
      <c r="AI31" s="50"/>
      <c r="AJ31" s="57"/>
      <c r="AK31" s="71"/>
      <c r="AL31" s="47"/>
      <c r="AM31" s="71"/>
      <c r="AN31" s="47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47"/>
      <c r="CA31" s="71"/>
      <c r="CB31" s="47"/>
      <c r="CC31" s="71"/>
      <c r="CD31" s="47"/>
      <c r="CE31" s="71"/>
      <c r="CF31" s="47"/>
      <c r="CG31" s="71"/>
      <c r="CH31" s="32"/>
    </row>
    <row r="32" spans="1:90">
      <c r="A32" s="39" t="s">
        <v>53</v>
      </c>
      <c r="B32" s="70" t="s">
        <v>54</v>
      </c>
      <c r="C32" s="50"/>
      <c r="D32" s="71"/>
      <c r="E32" s="50"/>
      <c r="F32" s="50"/>
      <c r="G32" s="50"/>
      <c r="H32" s="71"/>
      <c r="I32" s="50"/>
      <c r="J32" s="71"/>
      <c r="K32" s="50"/>
      <c r="L32" s="71"/>
      <c r="M32" s="50"/>
      <c r="N32" s="71"/>
      <c r="O32" s="50"/>
      <c r="P32" s="71"/>
      <c r="Q32" s="50"/>
      <c r="R32" s="71"/>
      <c r="S32" s="50"/>
      <c r="T32" s="71"/>
      <c r="U32" s="50"/>
      <c r="V32" s="71"/>
      <c r="W32" s="50"/>
      <c r="X32" s="50"/>
      <c r="Y32" s="50"/>
      <c r="Z32" s="47"/>
      <c r="AA32" s="71"/>
      <c r="AB32" s="45"/>
      <c r="AC32" s="71"/>
      <c r="AD32" s="45"/>
      <c r="AE32" s="71"/>
      <c r="AF32" s="71"/>
      <c r="AG32" s="71"/>
      <c r="AH32" s="71"/>
      <c r="AI32" s="50"/>
      <c r="AJ32" s="57"/>
      <c r="AK32" s="71"/>
      <c r="AL32" s="47"/>
      <c r="AM32" s="71"/>
      <c r="AN32" s="47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47"/>
      <c r="CA32" s="71"/>
      <c r="CB32" s="47"/>
      <c r="CC32" s="71"/>
      <c r="CD32" s="47"/>
      <c r="CE32" s="71"/>
      <c r="CF32" s="47"/>
      <c r="CG32" s="71"/>
      <c r="CH32" s="32"/>
    </row>
    <row r="33" spans="1:86">
      <c r="A33" s="39" t="s">
        <v>55</v>
      </c>
      <c r="B33" s="70" t="s">
        <v>56</v>
      </c>
      <c r="C33" s="50"/>
      <c r="D33" s="71"/>
      <c r="E33" s="50"/>
      <c r="F33" s="50"/>
      <c r="G33" s="50"/>
      <c r="H33" s="71"/>
      <c r="I33" s="50"/>
      <c r="J33" s="71"/>
      <c r="K33" s="50"/>
      <c r="L33" s="71"/>
      <c r="M33" s="50"/>
      <c r="N33" s="71"/>
      <c r="O33" s="50"/>
      <c r="P33" s="71"/>
      <c r="Q33" s="50"/>
      <c r="R33" s="71"/>
      <c r="S33" s="50"/>
      <c r="T33" s="71"/>
      <c r="U33" s="50"/>
      <c r="V33" s="71"/>
      <c r="W33" s="50"/>
      <c r="X33" s="50"/>
      <c r="Y33" s="50"/>
      <c r="Z33" s="47"/>
      <c r="AA33" s="71"/>
      <c r="AB33" s="45"/>
      <c r="AC33" s="71"/>
      <c r="AD33" s="45"/>
      <c r="AE33" s="71"/>
      <c r="AF33" s="71"/>
      <c r="AG33" s="71"/>
      <c r="AH33" s="71"/>
      <c r="AI33" s="50"/>
      <c r="AJ33" s="57"/>
      <c r="AK33" s="74">
        <v>24</v>
      </c>
      <c r="AL33" s="46">
        <v>24</v>
      </c>
      <c r="AM33" s="74">
        <v>24</v>
      </c>
      <c r="AN33" s="46">
        <v>24</v>
      </c>
      <c r="AO33" s="74">
        <v>24</v>
      </c>
      <c r="AP33" s="74">
        <v>24</v>
      </c>
      <c r="AQ33" s="71"/>
      <c r="AR33" s="71"/>
      <c r="AS33" s="74">
        <v>24</v>
      </c>
      <c r="AT33" s="74">
        <v>24</v>
      </c>
      <c r="AU33" s="74">
        <v>24</v>
      </c>
      <c r="AV33" s="74">
        <v>24</v>
      </c>
      <c r="AW33" s="74">
        <v>24</v>
      </c>
      <c r="AX33" s="74">
        <v>24</v>
      </c>
      <c r="AY33" s="71"/>
      <c r="AZ33" s="71"/>
      <c r="BA33" s="74">
        <v>24</v>
      </c>
      <c r="BB33" s="74">
        <v>24</v>
      </c>
      <c r="BC33" s="74">
        <v>24</v>
      </c>
      <c r="BD33" s="74">
        <v>24</v>
      </c>
      <c r="BE33" s="74">
        <v>24</v>
      </c>
      <c r="BF33" s="74">
        <v>24</v>
      </c>
      <c r="BG33" s="74">
        <v>24</v>
      </c>
      <c r="BH33" s="74">
        <v>24</v>
      </c>
      <c r="BI33" s="74">
        <v>24</v>
      </c>
      <c r="BJ33" s="74">
        <v>24</v>
      </c>
      <c r="BK33" s="74">
        <v>24</v>
      </c>
      <c r="BL33" s="74">
        <v>24</v>
      </c>
      <c r="BM33" s="74">
        <v>24</v>
      </c>
      <c r="BN33" s="74">
        <v>24</v>
      </c>
      <c r="BO33" s="71"/>
      <c r="BP33" s="71"/>
      <c r="BQ33" s="74">
        <v>24</v>
      </c>
      <c r="BR33" s="74">
        <v>24</v>
      </c>
      <c r="BS33" s="74">
        <v>24</v>
      </c>
      <c r="BT33" s="74">
        <v>24</v>
      </c>
      <c r="BU33" s="74">
        <v>24</v>
      </c>
      <c r="BV33" s="74">
        <v>24</v>
      </c>
      <c r="BW33" s="74">
        <v>24</v>
      </c>
      <c r="BX33" s="74">
        <v>24</v>
      </c>
      <c r="BY33" s="74">
        <f>24*2</f>
        <v>48</v>
      </c>
      <c r="BZ33" s="46">
        <v>48</v>
      </c>
      <c r="CA33" s="74">
        <v>24</v>
      </c>
      <c r="CB33" s="46">
        <v>24</v>
      </c>
      <c r="CC33" s="74">
        <v>48</v>
      </c>
      <c r="CD33" s="46">
        <f>24*2</f>
        <v>48</v>
      </c>
      <c r="CE33" s="74">
        <v>24</v>
      </c>
      <c r="CF33" s="46">
        <v>24</v>
      </c>
      <c r="CG33" s="71">
        <f>24*2</f>
        <v>48</v>
      </c>
      <c r="CH33" s="32"/>
    </row>
    <row r="34" spans="1:86">
      <c r="A34" s="39" t="s">
        <v>57</v>
      </c>
      <c r="B34" s="70" t="s">
        <v>58</v>
      </c>
      <c r="C34" s="54">
        <v>360</v>
      </c>
      <c r="D34" s="74">
        <f t="shared" ref="D34:I34" si="37">24*15</f>
        <v>360</v>
      </c>
      <c r="E34" s="54">
        <f t="shared" si="37"/>
        <v>360</v>
      </c>
      <c r="F34" s="54">
        <f t="shared" si="37"/>
        <v>360</v>
      </c>
      <c r="G34" s="54">
        <f t="shared" si="37"/>
        <v>360</v>
      </c>
      <c r="H34" s="74">
        <f t="shared" si="37"/>
        <v>360</v>
      </c>
      <c r="I34" s="54">
        <f t="shared" si="37"/>
        <v>360</v>
      </c>
      <c r="J34" s="74">
        <f>24*15</f>
        <v>360</v>
      </c>
      <c r="K34" s="54">
        <f>24*9</f>
        <v>216</v>
      </c>
      <c r="L34" s="74">
        <f>24*9</f>
        <v>216</v>
      </c>
      <c r="M34" s="74">
        <f>24*10</f>
        <v>240</v>
      </c>
      <c r="N34" s="74">
        <f>24*10</f>
        <v>240</v>
      </c>
      <c r="O34" s="54">
        <f t="shared" ref="O34:T34" si="38">24*9</f>
        <v>216</v>
      </c>
      <c r="P34" s="74">
        <f t="shared" si="38"/>
        <v>216</v>
      </c>
      <c r="Q34" s="54">
        <f t="shared" si="38"/>
        <v>216</v>
      </c>
      <c r="R34" s="74">
        <f t="shared" si="38"/>
        <v>216</v>
      </c>
      <c r="S34" s="54">
        <f t="shared" si="38"/>
        <v>216</v>
      </c>
      <c r="T34" s="74">
        <f t="shared" si="38"/>
        <v>216</v>
      </c>
      <c r="U34" s="54">
        <f>24*10</f>
        <v>240</v>
      </c>
      <c r="V34" s="74">
        <f>24*10</f>
        <v>240</v>
      </c>
      <c r="W34" s="54">
        <f>9*24</f>
        <v>216</v>
      </c>
      <c r="X34" s="54">
        <f>9*24</f>
        <v>216</v>
      </c>
      <c r="Y34" s="54">
        <f>24*9</f>
        <v>216</v>
      </c>
      <c r="Z34" s="46">
        <f>24*9</f>
        <v>216</v>
      </c>
      <c r="AA34" s="74">
        <f>24*13</f>
        <v>312</v>
      </c>
      <c r="AB34" s="46">
        <f>24*13</f>
        <v>312</v>
      </c>
      <c r="AC34" s="74">
        <f>24*13</f>
        <v>312</v>
      </c>
      <c r="AD34" s="46">
        <f>24*13</f>
        <v>312</v>
      </c>
      <c r="AE34" s="74">
        <f>24*12</f>
        <v>288</v>
      </c>
      <c r="AF34" s="74">
        <f>24*12</f>
        <v>288</v>
      </c>
      <c r="AG34" s="71">
        <f>24*13</f>
        <v>312</v>
      </c>
      <c r="AH34" s="71">
        <f>24*9</f>
        <v>216</v>
      </c>
      <c r="AI34" s="50"/>
      <c r="AJ34" s="57"/>
      <c r="AK34" s="71"/>
      <c r="AL34" s="47"/>
      <c r="AM34" s="71"/>
      <c r="AN34" s="47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47"/>
      <c r="CA34" s="71"/>
      <c r="CB34" s="47"/>
      <c r="CC34" s="71"/>
      <c r="CD34" s="47"/>
      <c r="CE34" s="71"/>
      <c r="CF34" s="47"/>
      <c r="CG34" s="71"/>
      <c r="CH34" s="32"/>
    </row>
    <row r="35" spans="1:86">
      <c r="A35" s="39" t="s">
        <v>59</v>
      </c>
      <c r="B35" s="70" t="s">
        <v>60</v>
      </c>
      <c r="C35" s="54">
        <v>432</v>
      </c>
      <c r="D35" s="74">
        <f t="shared" ref="D35:I35" si="39">24*18</f>
        <v>432</v>
      </c>
      <c r="E35" s="54">
        <f t="shared" si="39"/>
        <v>432</v>
      </c>
      <c r="F35" s="54">
        <f t="shared" si="39"/>
        <v>432</v>
      </c>
      <c r="G35" s="54">
        <f t="shared" si="39"/>
        <v>432</v>
      </c>
      <c r="H35" s="74">
        <f t="shared" si="39"/>
        <v>432</v>
      </c>
      <c r="I35" s="54">
        <f t="shared" si="39"/>
        <v>432</v>
      </c>
      <c r="J35" s="74">
        <f>24*18</f>
        <v>432</v>
      </c>
      <c r="K35" s="54">
        <f t="shared" ref="K35:Q35" si="40">24*19</f>
        <v>456</v>
      </c>
      <c r="L35" s="74">
        <f t="shared" si="40"/>
        <v>456</v>
      </c>
      <c r="M35" s="74">
        <f t="shared" si="40"/>
        <v>456</v>
      </c>
      <c r="N35" s="74">
        <f t="shared" si="40"/>
        <v>456</v>
      </c>
      <c r="O35" s="54">
        <f t="shared" si="40"/>
        <v>456</v>
      </c>
      <c r="P35" s="74">
        <f t="shared" si="40"/>
        <v>456</v>
      </c>
      <c r="Q35" s="54">
        <f t="shared" si="40"/>
        <v>456</v>
      </c>
      <c r="R35" s="74">
        <f>24*19</f>
        <v>456</v>
      </c>
      <c r="S35" s="54">
        <f>19*24</f>
        <v>456</v>
      </c>
      <c r="T35" s="74">
        <f>24*19</f>
        <v>456</v>
      </c>
      <c r="U35" s="54">
        <f>24*19</f>
        <v>456</v>
      </c>
      <c r="V35" s="74">
        <f>24*19</f>
        <v>456</v>
      </c>
      <c r="W35" s="54">
        <v>456</v>
      </c>
      <c r="X35" s="54">
        <f>19*24</f>
        <v>456</v>
      </c>
      <c r="Y35" s="54">
        <f>24*19</f>
        <v>456</v>
      </c>
      <c r="Z35" s="46">
        <f>24*19</f>
        <v>456</v>
      </c>
      <c r="AA35" s="74">
        <f>24*21</f>
        <v>504</v>
      </c>
      <c r="AB35" s="46">
        <f>24*21</f>
        <v>504</v>
      </c>
      <c r="AC35" s="74">
        <f>24*22</f>
        <v>528</v>
      </c>
      <c r="AD35" s="46">
        <f>24*22</f>
        <v>528</v>
      </c>
      <c r="AE35" s="74">
        <f>24*21</f>
        <v>504</v>
      </c>
      <c r="AF35" s="74">
        <f>24*21</f>
        <v>504</v>
      </c>
      <c r="AG35" s="71">
        <f>24*22</f>
        <v>528</v>
      </c>
      <c r="AH35" s="71">
        <f>24*15</f>
        <v>360</v>
      </c>
      <c r="AI35" s="50"/>
      <c r="AJ35" s="57"/>
      <c r="AK35" s="74">
        <v>384</v>
      </c>
      <c r="AL35" s="46">
        <f>24*16</f>
        <v>384</v>
      </c>
      <c r="AM35" s="74">
        <v>288</v>
      </c>
      <c r="AN35" s="46">
        <f>24*12</f>
        <v>288</v>
      </c>
      <c r="AO35" s="74">
        <v>192</v>
      </c>
      <c r="AP35" s="74">
        <f>24*8</f>
        <v>192</v>
      </c>
      <c r="AQ35" s="74">
        <v>288</v>
      </c>
      <c r="AR35" s="74">
        <f>24*12</f>
        <v>288</v>
      </c>
      <c r="AS35" s="74">
        <v>192</v>
      </c>
      <c r="AT35" s="74">
        <f>24*8</f>
        <v>192</v>
      </c>
      <c r="AU35" s="74">
        <v>168</v>
      </c>
      <c r="AV35" s="74">
        <f>24*7</f>
        <v>168</v>
      </c>
      <c r="AW35" s="74">
        <v>192</v>
      </c>
      <c r="AX35" s="74">
        <f>24*8</f>
        <v>192</v>
      </c>
      <c r="AY35" s="74">
        <v>288</v>
      </c>
      <c r="AZ35" s="74">
        <f>24*12</f>
        <v>288</v>
      </c>
      <c r="BA35" s="74">
        <v>216</v>
      </c>
      <c r="BB35" s="74">
        <f>9*24</f>
        <v>216</v>
      </c>
      <c r="BC35" s="74">
        <v>168</v>
      </c>
      <c r="BD35" s="74">
        <f>7*24</f>
        <v>168</v>
      </c>
      <c r="BE35" s="74">
        <v>264</v>
      </c>
      <c r="BF35" s="74">
        <f>24*11</f>
        <v>264</v>
      </c>
      <c r="BG35" s="74">
        <v>288</v>
      </c>
      <c r="BH35" s="74">
        <f>24*12</f>
        <v>288</v>
      </c>
      <c r="BI35" s="74">
        <v>240</v>
      </c>
      <c r="BJ35" s="74">
        <f>24*10</f>
        <v>240</v>
      </c>
      <c r="BK35" s="74">
        <v>192</v>
      </c>
      <c r="BL35" s="74">
        <f>24*8</f>
        <v>192</v>
      </c>
      <c r="BM35" s="74">
        <v>192</v>
      </c>
      <c r="BN35" s="74">
        <f>24*8</f>
        <v>192</v>
      </c>
      <c r="BO35" s="74">
        <v>288</v>
      </c>
      <c r="BP35" s="74">
        <f>24*12</f>
        <v>288</v>
      </c>
      <c r="BQ35" s="74">
        <v>216</v>
      </c>
      <c r="BR35" s="74">
        <f>24*9</f>
        <v>216</v>
      </c>
      <c r="BS35" s="74">
        <v>312</v>
      </c>
      <c r="BT35" s="74">
        <f>24*13</f>
        <v>312</v>
      </c>
      <c r="BU35" s="74">
        <v>192</v>
      </c>
      <c r="BV35" s="74">
        <f>24*8</f>
        <v>192</v>
      </c>
      <c r="BW35" s="74">
        <v>72</v>
      </c>
      <c r="BX35" s="74">
        <f>24*3</f>
        <v>72</v>
      </c>
      <c r="BY35" s="74">
        <f>24*17</f>
        <v>408</v>
      </c>
      <c r="BZ35" s="46">
        <v>408</v>
      </c>
      <c r="CA35" s="74">
        <f>24*16</f>
        <v>384</v>
      </c>
      <c r="CB35" s="46">
        <v>384</v>
      </c>
      <c r="CC35" s="74">
        <f>24*19</f>
        <v>456</v>
      </c>
      <c r="CD35" s="46">
        <f>24*19</f>
        <v>456</v>
      </c>
      <c r="CE35" s="74">
        <f>24*14</f>
        <v>336</v>
      </c>
      <c r="CF35" s="46">
        <f>24*14</f>
        <v>336</v>
      </c>
      <c r="CG35" s="71">
        <f>24*15</f>
        <v>360</v>
      </c>
      <c r="CH35" s="32">
        <f>24*2</f>
        <v>48</v>
      </c>
    </row>
    <row r="36" spans="1:86">
      <c r="A36" s="39" t="s">
        <v>61</v>
      </c>
      <c r="B36" s="70" t="s">
        <v>62</v>
      </c>
      <c r="C36" s="50"/>
      <c r="D36" s="71"/>
      <c r="E36" s="50"/>
      <c r="F36" s="50"/>
      <c r="G36" s="50"/>
      <c r="H36" s="71"/>
      <c r="I36" s="50"/>
      <c r="J36" s="71"/>
      <c r="K36" s="50"/>
      <c r="L36" s="71"/>
      <c r="M36" s="71"/>
      <c r="N36" s="71"/>
      <c r="O36" s="50"/>
      <c r="P36" s="71"/>
      <c r="Q36" s="50"/>
      <c r="R36" s="71"/>
      <c r="S36" s="50"/>
      <c r="T36" s="71"/>
      <c r="U36" s="50"/>
      <c r="V36" s="71"/>
      <c r="W36" s="50"/>
      <c r="X36" s="50"/>
      <c r="Y36" s="50"/>
      <c r="Z36" s="47"/>
      <c r="AA36" s="71"/>
      <c r="AB36" s="45"/>
      <c r="AC36" s="71"/>
      <c r="AD36" s="45"/>
      <c r="AE36" s="71"/>
      <c r="AF36" s="71"/>
      <c r="AG36" s="71"/>
      <c r="AH36" s="71"/>
      <c r="AI36" s="50"/>
      <c r="AJ36" s="57"/>
      <c r="AK36" s="74">
        <v>144</v>
      </c>
      <c r="AL36" s="46">
        <f>24*6</f>
        <v>144</v>
      </c>
      <c r="AM36" s="74">
        <v>120</v>
      </c>
      <c r="AN36" s="46">
        <f>24*5</f>
        <v>120</v>
      </c>
      <c r="AO36" s="74">
        <v>72</v>
      </c>
      <c r="AP36" s="74">
        <f>24*3</f>
        <v>72</v>
      </c>
      <c r="AQ36" s="74">
        <v>144</v>
      </c>
      <c r="AR36" s="74">
        <f>24*6</f>
        <v>144</v>
      </c>
      <c r="AS36" s="74">
        <v>72</v>
      </c>
      <c r="AT36" s="74">
        <f>24*3</f>
        <v>72</v>
      </c>
      <c r="AU36" s="74">
        <v>72</v>
      </c>
      <c r="AV36" s="74">
        <f>24*3</f>
        <v>72</v>
      </c>
      <c r="AW36" s="74">
        <v>72</v>
      </c>
      <c r="AX36" s="74">
        <f>24*3</f>
        <v>72</v>
      </c>
      <c r="AY36" s="74">
        <v>120</v>
      </c>
      <c r="AZ36" s="74">
        <f>24*5</f>
        <v>120</v>
      </c>
      <c r="BA36" s="74">
        <v>72</v>
      </c>
      <c r="BB36" s="74">
        <f>3*24</f>
        <v>72</v>
      </c>
      <c r="BC36" s="74">
        <v>96</v>
      </c>
      <c r="BD36" s="74">
        <f>4*24</f>
        <v>96</v>
      </c>
      <c r="BE36" s="74">
        <v>120</v>
      </c>
      <c r="BF36" s="74">
        <f>24*5</f>
        <v>120</v>
      </c>
      <c r="BG36" s="74">
        <v>120</v>
      </c>
      <c r="BH36" s="74">
        <f>24*5</f>
        <v>120</v>
      </c>
      <c r="BI36" s="74">
        <v>96</v>
      </c>
      <c r="BJ36" s="74">
        <f>24*4</f>
        <v>96</v>
      </c>
      <c r="BK36" s="74">
        <v>72</v>
      </c>
      <c r="BL36" s="74">
        <f>24*3</f>
        <v>72</v>
      </c>
      <c r="BM36" s="74">
        <v>72</v>
      </c>
      <c r="BN36" s="74">
        <f>24*3</f>
        <v>72</v>
      </c>
      <c r="BO36" s="74">
        <v>144</v>
      </c>
      <c r="BP36" s="74">
        <f>24*6</f>
        <v>144</v>
      </c>
      <c r="BQ36" s="74">
        <v>72</v>
      </c>
      <c r="BR36" s="74">
        <f>24*3</f>
        <v>72</v>
      </c>
      <c r="BS36" s="74">
        <v>144</v>
      </c>
      <c r="BT36" s="74">
        <f>24*6</f>
        <v>144</v>
      </c>
      <c r="BU36" s="74">
        <v>72</v>
      </c>
      <c r="BV36" s="74">
        <f>24*3</f>
        <v>72</v>
      </c>
      <c r="BW36" s="74">
        <v>48</v>
      </c>
      <c r="BX36" s="74">
        <f>24*2</f>
        <v>48</v>
      </c>
      <c r="BY36" s="74">
        <f>24*4</f>
        <v>96</v>
      </c>
      <c r="BZ36" s="46">
        <v>96</v>
      </c>
      <c r="CA36" s="74">
        <f>24*4</f>
        <v>96</v>
      </c>
      <c r="CB36" s="46">
        <v>96</v>
      </c>
      <c r="CC36" s="74">
        <f>24*5</f>
        <v>120</v>
      </c>
      <c r="CD36" s="46">
        <f>24*5</f>
        <v>120</v>
      </c>
      <c r="CE36" s="74">
        <f>24*4</f>
        <v>96</v>
      </c>
      <c r="CF36" s="46">
        <f>24*4</f>
        <v>96</v>
      </c>
      <c r="CG36" s="71">
        <f>24*4</f>
        <v>96</v>
      </c>
      <c r="CH36" s="32">
        <v>24</v>
      </c>
    </row>
    <row r="37" spans="1:86">
      <c r="A37" s="39" t="s">
        <v>63</v>
      </c>
      <c r="B37" s="82" t="s">
        <v>64</v>
      </c>
      <c r="C37" s="54">
        <v>120</v>
      </c>
      <c r="D37" s="74">
        <f>24*5</f>
        <v>120</v>
      </c>
      <c r="E37" s="54">
        <f>24*5</f>
        <v>120</v>
      </c>
      <c r="F37" s="54">
        <f>24*5</f>
        <v>120</v>
      </c>
      <c r="G37" s="54">
        <f>24*5</f>
        <v>120</v>
      </c>
      <c r="H37" s="74">
        <v>120</v>
      </c>
      <c r="I37" s="54">
        <f>24*5</f>
        <v>120</v>
      </c>
      <c r="J37" s="74">
        <f>24*5</f>
        <v>120</v>
      </c>
      <c r="K37" s="54">
        <f t="shared" ref="K37:Q37" si="41">24*2</f>
        <v>48</v>
      </c>
      <c r="L37" s="74">
        <f t="shared" si="41"/>
        <v>48</v>
      </c>
      <c r="M37" s="74">
        <f t="shared" si="41"/>
        <v>48</v>
      </c>
      <c r="N37" s="74">
        <f t="shared" si="41"/>
        <v>48</v>
      </c>
      <c r="O37" s="54">
        <f t="shared" si="41"/>
        <v>48</v>
      </c>
      <c r="P37" s="74">
        <f t="shared" si="41"/>
        <v>48</v>
      </c>
      <c r="Q37" s="54">
        <f t="shared" si="41"/>
        <v>48</v>
      </c>
      <c r="R37" s="74">
        <f>24*2</f>
        <v>48</v>
      </c>
      <c r="S37" s="54">
        <f>24*2</f>
        <v>48</v>
      </c>
      <c r="T37" s="74">
        <f>24*2</f>
        <v>48</v>
      </c>
      <c r="U37" s="54">
        <f>24*2</f>
        <v>48</v>
      </c>
      <c r="V37" s="74">
        <v>48</v>
      </c>
      <c r="W37" s="54">
        <v>72</v>
      </c>
      <c r="X37" s="54">
        <v>72</v>
      </c>
      <c r="Y37" s="54">
        <f t="shared" ref="Y37:AD37" si="42">24*4</f>
        <v>96</v>
      </c>
      <c r="Z37" s="46">
        <f t="shared" si="42"/>
        <v>96</v>
      </c>
      <c r="AA37" s="74">
        <f t="shared" si="42"/>
        <v>96</v>
      </c>
      <c r="AB37" s="46">
        <f t="shared" si="42"/>
        <v>96</v>
      </c>
      <c r="AC37" s="74">
        <f t="shared" si="42"/>
        <v>96</v>
      </c>
      <c r="AD37" s="46">
        <f t="shared" si="42"/>
        <v>96</v>
      </c>
      <c r="AE37" s="74">
        <f>24*4</f>
        <v>96</v>
      </c>
      <c r="AF37" s="74">
        <f>24*4</f>
        <v>96</v>
      </c>
      <c r="AG37" s="74">
        <f>24*4</f>
        <v>96</v>
      </c>
      <c r="AH37" s="74">
        <f>24*4</f>
        <v>96</v>
      </c>
      <c r="AI37" s="50"/>
      <c r="AJ37" s="57"/>
      <c r="AK37" s="71"/>
      <c r="AL37" s="47"/>
      <c r="AM37" s="71"/>
      <c r="AN37" s="47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47"/>
      <c r="CA37" s="71"/>
      <c r="CB37" s="47"/>
      <c r="CC37" s="71"/>
      <c r="CD37" s="47"/>
      <c r="CE37" s="71"/>
      <c r="CF37" s="47"/>
      <c r="CG37" s="71"/>
      <c r="CH37" s="32"/>
    </row>
    <row r="38" spans="1:86" ht="15" thickBot="1">
      <c r="A38" s="36" t="s">
        <v>65</v>
      </c>
      <c r="B38" s="83" t="s">
        <v>66</v>
      </c>
      <c r="C38" s="55">
        <v>72</v>
      </c>
      <c r="D38" s="76">
        <f>24*3</f>
        <v>72</v>
      </c>
      <c r="E38" s="55">
        <f>24*3</f>
        <v>72</v>
      </c>
      <c r="F38" s="55">
        <f>24*3</f>
        <v>72</v>
      </c>
      <c r="G38" s="55">
        <f>24*3</f>
        <v>72</v>
      </c>
      <c r="H38" s="55">
        <f>3*24</f>
        <v>72</v>
      </c>
      <c r="I38" s="55">
        <f>24*3</f>
        <v>72</v>
      </c>
      <c r="J38" s="76">
        <f>24*3</f>
        <v>72</v>
      </c>
      <c r="K38" s="55">
        <f t="shared" ref="K38:Q38" si="43">24*4</f>
        <v>96</v>
      </c>
      <c r="L38" s="76">
        <f t="shared" si="43"/>
        <v>96</v>
      </c>
      <c r="M38" s="76">
        <f t="shared" si="43"/>
        <v>96</v>
      </c>
      <c r="N38" s="76">
        <f t="shared" si="43"/>
        <v>96</v>
      </c>
      <c r="O38" s="55">
        <f t="shared" si="43"/>
        <v>96</v>
      </c>
      <c r="P38" s="76">
        <f t="shared" si="43"/>
        <v>96</v>
      </c>
      <c r="Q38" s="55">
        <f t="shared" si="43"/>
        <v>96</v>
      </c>
      <c r="R38" s="76">
        <f>24*4</f>
        <v>96</v>
      </c>
      <c r="S38" s="55">
        <f>24*3</f>
        <v>72</v>
      </c>
      <c r="T38" s="76">
        <f>24*3</f>
        <v>72</v>
      </c>
      <c r="U38" s="55">
        <f>24*4</f>
        <v>96</v>
      </c>
      <c r="V38" s="76">
        <v>96</v>
      </c>
      <c r="W38" s="55">
        <v>48</v>
      </c>
      <c r="X38" s="55">
        <f>2*24</f>
        <v>48</v>
      </c>
      <c r="Y38" s="55">
        <f>24*2</f>
        <v>48</v>
      </c>
      <c r="Z38" s="49">
        <f>24*2</f>
        <v>48</v>
      </c>
      <c r="AA38" s="76">
        <v>48</v>
      </c>
      <c r="AB38" s="49">
        <v>48</v>
      </c>
      <c r="AC38" s="76">
        <f>24*2</f>
        <v>48</v>
      </c>
      <c r="AD38" s="49">
        <f>24*2</f>
        <v>48</v>
      </c>
      <c r="AE38" s="74">
        <v>48</v>
      </c>
      <c r="AF38" s="74">
        <f>24*2</f>
        <v>48</v>
      </c>
      <c r="AG38" s="74">
        <f>24*2</f>
        <v>48</v>
      </c>
      <c r="AH38" s="74">
        <v>48</v>
      </c>
      <c r="AI38" s="51"/>
      <c r="AJ38" s="58"/>
      <c r="AK38" s="53"/>
      <c r="AL38" s="48"/>
      <c r="AM38" s="53"/>
      <c r="AN38" s="48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48"/>
      <c r="CA38" s="53"/>
      <c r="CB38" s="48"/>
      <c r="CC38" s="53"/>
      <c r="CD38" s="48"/>
      <c r="CE38" s="53"/>
      <c r="CF38" s="48"/>
      <c r="CG38" s="53"/>
      <c r="CH38" s="34"/>
    </row>
    <row r="39" spans="1:86" s="21" customFormat="1">
      <c r="A39" s="24"/>
      <c r="B39" s="22" t="s">
        <v>36</v>
      </c>
      <c r="C39" s="23"/>
      <c r="D39" s="23">
        <f>SUM(C31:C38)</f>
        <v>984</v>
      </c>
      <c r="E39" s="23"/>
      <c r="F39" s="23">
        <f t="shared" ref="F39" si="44">SUM(E31:E38)</f>
        <v>984</v>
      </c>
      <c r="G39" s="23"/>
      <c r="H39" s="23">
        <f t="shared" ref="H39" si="45">SUM(G31:G38)</f>
        <v>984</v>
      </c>
      <c r="I39" s="23"/>
      <c r="J39" s="23">
        <f t="shared" ref="J39" si="46">SUM(I31:I38)</f>
        <v>984</v>
      </c>
      <c r="K39" s="23"/>
      <c r="L39" s="23">
        <f t="shared" ref="L39" si="47">SUM(K31:K38)</f>
        <v>816</v>
      </c>
      <c r="M39" s="23"/>
      <c r="N39" s="23">
        <f>SUM(M31:M38)</f>
        <v>840</v>
      </c>
      <c r="O39" s="23"/>
      <c r="P39" s="23">
        <f t="shared" ref="P39" si="48">SUM(O31:O38)</f>
        <v>816</v>
      </c>
      <c r="Q39" s="23"/>
      <c r="R39" s="23">
        <f t="shared" ref="R39" si="49">SUM(Q31:Q38)</f>
        <v>816</v>
      </c>
      <c r="S39" s="23"/>
      <c r="T39" s="23">
        <f t="shared" ref="T39" si="50">SUM(S31:S38)</f>
        <v>792</v>
      </c>
      <c r="U39" s="23"/>
      <c r="V39" s="23">
        <f t="shared" ref="V39" si="51">SUM(U31:U38)</f>
        <v>840</v>
      </c>
      <c r="W39" s="23"/>
      <c r="X39" s="23">
        <f t="shared" ref="X39" si="52">SUM(W31:W38)</f>
        <v>792</v>
      </c>
      <c r="Y39" s="23"/>
      <c r="Z39" s="23">
        <f t="shared" ref="Z39" si="53">SUM(Y31:Y38)</f>
        <v>816</v>
      </c>
      <c r="AA39" s="23"/>
      <c r="AB39" s="23">
        <f>SUM(AA31:AA38)</f>
        <v>960</v>
      </c>
      <c r="AC39" s="23"/>
      <c r="AD39" s="23">
        <f>SUM(AC31:AC38)</f>
        <v>984</v>
      </c>
      <c r="AE39" s="23"/>
      <c r="AF39" s="23">
        <f>SUM(AE31:AE38)</f>
        <v>936</v>
      </c>
      <c r="AG39" s="23"/>
      <c r="AH39" s="23">
        <f>SUM(AG31:AG38)</f>
        <v>984</v>
      </c>
      <c r="AI39" s="23"/>
      <c r="AJ39" s="23">
        <f>SUM(AI31:AI38)</f>
        <v>0</v>
      </c>
      <c r="AK39" s="23"/>
      <c r="AL39" s="23">
        <f t="shared" ref="AL39" si="54">SUM(AK31:AK38)</f>
        <v>552</v>
      </c>
      <c r="AM39" s="23"/>
      <c r="AN39" s="23">
        <f t="shared" ref="AN39" si="55">SUM(AM31:AM38)</f>
        <v>432</v>
      </c>
      <c r="AO39" s="23"/>
      <c r="AP39" s="23">
        <f t="shared" ref="AP39" si="56">SUM(AO31:AO38)</f>
        <v>288</v>
      </c>
      <c r="AQ39" s="23"/>
      <c r="AR39" s="23">
        <f t="shared" ref="AR39" si="57">SUM(AQ31:AQ38)</f>
        <v>432</v>
      </c>
      <c r="AS39" s="23"/>
      <c r="AT39" s="23">
        <f t="shared" ref="AT39" si="58">SUM(AS31:AS38)</f>
        <v>288</v>
      </c>
      <c r="AU39" s="23"/>
      <c r="AV39" s="23">
        <f t="shared" ref="AV39" si="59">SUM(AU31:AU38)</f>
        <v>264</v>
      </c>
      <c r="AW39" s="23"/>
      <c r="AX39" s="23">
        <f t="shared" ref="AX39" si="60">SUM(AW31:AW38)</f>
        <v>288</v>
      </c>
      <c r="AY39" s="23"/>
      <c r="AZ39" s="23">
        <f t="shared" ref="AZ39" si="61">SUM(AY31:AY38)</f>
        <v>408</v>
      </c>
      <c r="BA39" s="23"/>
      <c r="BB39" s="23">
        <f t="shared" ref="BB39" si="62">SUM(BA31:BA38)</f>
        <v>312</v>
      </c>
      <c r="BC39" s="23"/>
      <c r="BD39" s="23">
        <f t="shared" ref="BD39" si="63">SUM(BC31:BC38)</f>
        <v>288</v>
      </c>
      <c r="BE39" s="23"/>
      <c r="BF39" s="23">
        <f t="shared" ref="BF39" si="64">SUM(BE31:BE38)</f>
        <v>408</v>
      </c>
      <c r="BG39" s="23"/>
      <c r="BH39" s="23">
        <f t="shared" ref="BH39" si="65">SUM(BG31:BG38)</f>
        <v>432</v>
      </c>
      <c r="BI39" s="23"/>
      <c r="BJ39" s="23">
        <f t="shared" ref="BJ39" si="66">SUM(BI31:BI38)</f>
        <v>360</v>
      </c>
      <c r="BK39" s="23"/>
      <c r="BL39" s="23">
        <f t="shared" ref="BL39" si="67">SUM(BK31:BK38)</f>
        <v>288</v>
      </c>
      <c r="BM39" s="23"/>
      <c r="BN39" s="23">
        <f t="shared" ref="BN39" si="68">SUM(BM31:BM38)</f>
        <v>288</v>
      </c>
      <c r="BO39" s="23"/>
      <c r="BP39" s="23">
        <f t="shared" ref="BP39" si="69">SUM(BO31:BO38)</f>
        <v>432</v>
      </c>
      <c r="BQ39" s="23"/>
      <c r="BR39" s="23">
        <f t="shared" ref="BR39" si="70">SUM(BQ31:BQ38)</f>
        <v>312</v>
      </c>
      <c r="BS39" s="23"/>
      <c r="BT39" s="23">
        <f t="shared" ref="BT39" si="71">SUM(BS31:BS38)</f>
        <v>480</v>
      </c>
      <c r="BU39" s="23"/>
      <c r="BV39" s="23">
        <f t="shared" ref="BV39" si="72">SUM(BU31:BU38)</f>
        <v>288</v>
      </c>
      <c r="BW39" s="23"/>
      <c r="BX39" s="23">
        <f t="shared" ref="BX39" si="73">SUM(BW31:BW38)</f>
        <v>144</v>
      </c>
      <c r="BY39" s="23"/>
      <c r="BZ39" s="23">
        <f t="shared" ref="BZ39" si="74">SUM(BY31:BY38)</f>
        <v>552</v>
      </c>
      <c r="CA39" s="23"/>
      <c r="CB39" s="23">
        <f t="shared" ref="CB39" si="75">SUM(CA31:CA38)</f>
        <v>504</v>
      </c>
      <c r="CC39" s="23"/>
      <c r="CD39" s="23">
        <f t="shared" ref="CD39" si="76">SUM(CC31:CC38)</f>
        <v>624</v>
      </c>
      <c r="CE39" s="23"/>
      <c r="CF39" s="23">
        <f t="shared" ref="CF39" si="77">SUM(CE31:CE38)</f>
        <v>456</v>
      </c>
      <c r="CG39" s="23"/>
      <c r="CH39" s="23">
        <f t="shared" ref="CH39" si="78">SUM(CG31:CG38)</f>
        <v>504</v>
      </c>
    </row>
    <row r="40" spans="1:86" ht="48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</row>
    <row r="41" spans="1:86" ht="48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</row>
    <row r="42" spans="1:86" ht="48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</row>
    <row r="43" spans="1:86" ht="48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</row>
    <row r="44" spans="1:86" ht="21.75" customHeight="1" thickBot="1">
      <c r="A44" s="521" t="s">
        <v>67</v>
      </c>
      <c r="B44" s="52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</row>
    <row r="45" spans="1:86" ht="15.75" customHeight="1">
      <c r="A45" s="522" t="s">
        <v>2</v>
      </c>
      <c r="B45" s="523" t="s">
        <v>3</v>
      </c>
      <c r="C45" s="564" t="s">
        <v>4</v>
      </c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64"/>
      <c r="AB45" s="564"/>
      <c r="AC45" s="564"/>
      <c r="AD45" s="564"/>
      <c r="AE45" s="564"/>
      <c r="AF45" s="564"/>
      <c r="AG45" s="564"/>
      <c r="AH45" s="564"/>
      <c r="AI45" s="564"/>
      <c r="AJ45" s="565"/>
      <c r="AK45" s="526" t="s">
        <v>5</v>
      </c>
      <c r="AL45" s="526"/>
      <c r="AM45" s="526"/>
      <c r="AN45" s="526"/>
      <c r="AO45" s="526"/>
      <c r="AP45" s="526"/>
      <c r="AQ45" s="526"/>
      <c r="AR45" s="526"/>
      <c r="AS45" s="526"/>
      <c r="AT45" s="526"/>
      <c r="AU45" s="526"/>
      <c r="AV45" s="526"/>
      <c r="AW45" s="526"/>
      <c r="AX45" s="526"/>
      <c r="AY45" s="526"/>
      <c r="AZ45" s="526"/>
      <c r="BA45" s="526"/>
      <c r="BB45" s="526"/>
      <c r="BC45" s="526"/>
      <c r="BD45" s="526"/>
      <c r="BE45" s="526"/>
      <c r="BF45" s="526"/>
      <c r="BG45" s="526"/>
      <c r="BH45" s="526"/>
      <c r="BI45" s="526"/>
      <c r="BJ45" s="526"/>
      <c r="BK45" s="526"/>
      <c r="BL45" s="526"/>
      <c r="BM45" s="526"/>
      <c r="BN45" s="526"/>
      <c r="BO45" s="526"/>
      <c r="BP45" s="526"/>
      <c r="BQ45" s="526"/>
      <c r="BR45" s="526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</row>
    <row r="46" spans="1:86" s="12" customFormat="1" ht="20.25" customHeight="1">
      <c r="A46" s="512"/>
      <c r="B46" s="515"/>
      <c r="C46" s="542">
        <v>20251201</v>
      </c>
      <c r="D46" s="542"/>
      <c r="E46" s="542">
        <v>20251204</v>
      </c>
      <c r="F46" s="542"/>
      <c r="G46" s="542">
        <v>20251208</v>
      </c>
      <c r="H46" s="542"/>
      <c r="I46" s="542">
        <v>20251211</v>
      </c>
      <c r="J46" s="542"/>
      <c r="K46" s="542">
        <v>20251229</v>
      </c>
      <c r="L46" s="542"/>
      <c r="M46" s="542">
        <v>20251230</v>
      </c>
      <c r="N46" s="542"/>
      <c r="O46" s="542">
        <v>20260106</v>
      </c>
      <c r="P46" s="542"/>
      <c r="Q46" s="542">
        <v>20260108</v>
      </c>
      <c r="R46" s="542"/>
      <c r="S46" s="542">
        <v>20260112</v>
      </c>
      <c r="T46" s="542"/>
      <c r="U46" s="542">
        <v>20260114</v>
      </c>
      <c r="V46" s="542"/>
      <c r="W46" s="542">
        <v>20260119</v>
      </c>
      <c r="X46" s="542"/>
      <c r="Y46" s="561">
        <v>20260122</v>
      </c>
      <c r="Z46" s="542"/>
      <c r="AA46" s="561">
        <v>20260126</v>
      </c>
      <c r="AB46" s="542"/>
      <c r="AC46" s="561">
        <v>20260129</v>
      </c>
      <c r="AD46" s="542"/>
      <c r="AE46" s="561">
        <v>20260202</v>
      </c>
      <c r="AF46" s="542"/>
      <c r="AG46" s="561">
        <v>20260205</v>
      </c>
      <c r="AH46" s="542"/>
      <c r="AI46" s="561">
        <v>20260209</v>
      </c>
      <c r="AJ46" s="542"/>
      <c r="AK46" s="507">
        <v>20260105</v>
      </c>
      <c r="AL46" s="506"/>
      <c r="AM46" s="505">
        <v>20260106</v>
      </c>
      <c r="AN46" s="506"/>
      <c r="AO46" s="505">
        <v>20260107</v>
      </c>
      <c r="AP46" s="506"/>
      <c r="AQ46" s="505">
        <v>20260108</v>
      </c>
      <c r="AR46" s="506"/>
      <c r="AS46" s="505">
        <v>20260109</v>
      </c>
      <c r="AT46" s="506"/>
      <c r="AU46" s="505">
        <v>20260111</v>
      </c>
      <c r="AV46" s="506"/>
      <c r="AW46" s="505">
        <v>20260112</v>
      </c>
      <c r="AX46" s="506"/>
      <c r="AY46" s="505">
        <v>20260113</v>
      </c>
      <c r="AZ46" s="506"/>
      <c r="BA46" s="505">
        <v>20260114</v>
      </c>
      <c r="BB46" s="506"/>
      <c r="BC46" s="505">
        <v>20260115</v>
      </c>
      <c r="BD46" s="506"/>
      <c r="BE46" s="505">
        <v>20260119</v>
      </c>
      <c r="BF46" s="506"/>
      <c r="BG46" s="505">
        <v>20260120</v>
      </c>
      <c r="BH46" s="506"/>
      <c r="BI46" s="505">
        <v>20260121</v>
      </c>
      <c r="BJ46" s="506"/>
      <c r="BK46" s="505">
        <v>20260122</v>
      </c>
      <c r="BL46" s="506"/>
      <c r="BM46" s="505">
        <v>20260123</v>
      </c>
      <c r="BN46" s="506"/>
      <c r="BO46" s="505">
        <v>20260126</v>
      </c>
      <c r="BP46" s="506"/>
      <c r="BQ46" s="505">
        <v>20260127</v>
      </c>
      <c r="BR46" s="506"/>
      <c r="BS46" s="505">
        <v>20260128</v>
      </c>
      <c r="BT46" s="506"/>
      <c r="BU46" s="505">
        <v>20260129</v>
      </c>
      <c r="BV46" s="506"/>
      <c r="BW46" s="505">
        <v>20260130</v>
      </c>
      <c r="BX46" s="506" t="s">
        <v>88</v>
      </c>
      <c r="BY46" s="505">
        <v>20260202</v>
      </c>
      <c r="BZ46" s="506" t="s">
        <v>88</v>
      </c>
      <c r="CA46" s="505">
        <v>20260203</v>
      </c>
      <c r="CB46" s="506" t="s">
        <v>88</v>
      </c>
      <c r="CC46" s="505">
        <v>20260204</v>
      </c>
      <c r="CD46" s="506" t="s">
        <v>88</v>
      </c>
      <c r="CE46" s="505">
        <v>20260205</v>
      </c>
      <c r="CF46" s="506" t="s">
        <v>88</v>
      </c>
      <c r="CG46" s="505">
        <v>20260206</v>
      </c>
      <c r="CH46" s="506" t="s">
        <v>88</v>
      </c>
    </row>
    <row r="47" spans="1:86" s="12" customFormat="1" ht="15.75" customHeight="1">
      <c r="A47" s="512"/>
      <c r="B47" s="515"/>
      <c r="C47" s="566"/>
      <c r="D47" s="567"/>
      <c r="E47" s="566"/>
      <c r="F47" s="567"/>
      <c r="G47" s="566"/>
      <c r="H47" s="567"/>
      <c r="I47" s="566"/>
      <c r="J47" s="567"/>
      <c r="K47" s="566"/>
      <c r="L47" s="567"/>
      <c r="M47" s="566"/>
      <c r="N47" s="567"/>
      <c r="O47" s="566"/>
      <c r="P47" s="567"/>
      <c r="Q47" s="566"/>
      <c r="R47" s="567"/>
      <c r="S47" s="566"/>
      <c r="T47" s="567"/>
      <c r="U47" s="566"/>
      <c r="V47" s="567"/>
      <c r="W47" s="566"/>
      <c r="X47" s="567"/>
      <c r="Y47" s="566"/>
      <c r="Z47" s="567"/>
      <c r="AA47" s="566"/>
      <c r="AB47" s="567"/>
      <c r="AC47" s="566"/>
      <c r="AD47" s="567"/>
      <c r="AE47" s="566"/>
      <c r="AF47" s="567"/>
      <c r="AG47" s="566"/>
      <c r="AH47" s="567"/>
      <c r="AI47" s="566"/>
      <c r="AJ47" s="573"/>
      <c r="AK47" s="508"/>
      <c r="AL47" s="503"/>
      <c r="AM47" s="502"/>
      <c r="AN47" s="503"/>
      <c r="AO47" s="502"/>
      <c r="AP47" s="503"/>
      <c r="AQ47" s="502"/>
      <c r="AR47" s="503"/>
      <c r="AS47" s="502"/>
      <c r="AT47" s="503"/>
      <c r="AU47" s="502"/>
      <c r="AV47" s="503"/>
      <c r="AW47" s="502"/>
      <c r="AX47" s="503"/>
      <c r="AY47" s="502"/>
      <c r="AZ47" s="503"/>
      <c r="BA47" s="502"/>
      <c r="BB47" s="503"/>
      <c r="BC47" s="502"/>
      <c r="BD47" s="503"/>
      <c r="BE47" s="502"/>
      <c r="BF47" s="503"/>
      <c r="BG47" s="502"/>
      <c r="BH47" s="503"/>
      <c r="BI47" s="502"/>
      <c r="BJ47" s="503"/>
      <c r="BK47" s="502"/>
      <c r="BL47" s="503"/>
      <c r="BM47" s="502"/>
      <c r="BN47" s="503"/>
      <c r="BO47" s="502"/>
      <c r="BP47" s="503"/>
      <c r="BQ47" s="502"/>
      <c r="BR47" s="503"/>
      <c r="BS47" s="502"/>
      <c r="BT47" s="503"/>
      <c r="BU47" s="502"/>
      <c r="BV47" s="503"/>
      <c r="BW47" s="502"/>
      <c r="BX47" s="503"/>
      <c r="BY47" s="502"/>
      <c r="BZ47" s="503"/>
      <c r="CA47" s="502"/>
      <c r="CB47" s="503"/>
      <c r="CC47" s="502"/>
      <c r="CD47" s="503"/>
      <c r="CE47" s="502"/>
      <c r="CF47" s="503"/>
      <c r="CG47" s="502"/>
      <c r="CH47" s="503"/>
    </row>
    <row r="48" spans="1:86" ht="15.75" customHeight="1">
      <c r="A48" s="512"/>
      <c r="B48" s="515"/>
      <c r="C48" s="569" t="s">
        <v>68</v>
      </c>
      <c r="D48" s="569"/>
      <c r="E48" s="569" t="s">
        <v>69</v>
      </c>
      <c r="F48" s="569"/>
      <c r="G48" s="569" t="s">
        <v>70</v>
      </c>
      <c r="H48" s="569"/>
      <c r="I48" s="569" t="s">
        <v>71</v>
      </c>
      <c r="J48" s="569"/>
      <c r="K48" s="569" t="s">
        <v>72</v>
      </c>
      <c r="L48" s="569"/>
      <c r="M48" s="569" t="s">
        <v>73</v>
      </c>
      <c r="N48" s="569"/>
      <c r="O48" s="569" t="s">
        <v>114</v>
      </c>
      <c r="P48" s="569"/>
      <c r="Q48" s="569" t="s">
        <v>115</v>
      </c>
      <c r="R48" s="569"/>
      <c r="S48" s="569" t="s">
        <v>116</v>
      </c>
      <c r="T48" s="569"/>
      <c r="U48" s="569" t="s">
        <v>117</v>
      </c>
      <c r="V48" s="569"/>
      <c r="W48" s="569" t="s">
        <v>118</v>
      </c>
      <c r="X48" s="569"/>
      <c r="Y48" s="569" t="s">
        <v>119</v>
      </c>
      <c r="Z48" s="569"/>
      <c r="AA48" s="569" t="s">
        <v>120</v>
      </c>
      <c r="AB48" s="569"/>
      <c r="AC48" s="568" t="s">
        <v>121</v>
      </c>
      <c r="AD48" s="569"/>
      <c r="AE48" s="568" t="s">
        <v>122</v>
      </c>
      <c r="AF48" s="569"/>
      <c r="AG48" s="562" t="s">
        <v>123</v>
      </c>
      <c r="AH48" s="563"/>
      <c r="AI48" s="562" t="s">
        <v>124</v>
      </c>
      <c r="AJ48" s="563"/>
      <c r="AK48" s="501"/>
      <c r="AL48" s="500"/>
      <c r="AM48" s="499"/>
      <c r="AN48" s="500"/>
      <c r="AO48" s="499"/>
      <c r="AP48" s="500"/>
      <c r="AQ48" s="499"/>
      <c r="AR48" s="500"/>
      <c r="AS48" s="499"/>
      <c r="AT48" s="500"/>
      <c r="AU48" s="499"/>
      <c r="AV48" s="500"/>
      <c r="AW48" s="499"/>
      <c r="AX48" s="500"/>
      <c r="AY48" s="499"/>
      <c r="AZ48" s="500"/>
      <c r="BA48" s="499"/>
      <c r="BB48" s="500"/>
      <c r="BC48" s="499"/>
      <c r="BD48" s="500"/>
      <c r="BE48" s="499"/>
      <c r="BF48" s="500"/>
      <c r="BG48" s="499"/>
      <c r="BH48" s="500"/>
      <c r="BI48" s="499"/>
      <c r="BJ48" s="500"/>
      <c r="BK48" s="499"/>
      <c r="BL48" s="500"/>
      <c r="BM48" s="499"/>
      <c r="BN48" s="500"/>
      <c r="BO48" s="499"/>
      <c r="BP48" s="500"/>
      <c r="BQ48" s="499"/>
      <c r="BR48" s="500"/>
      <c r="BS48" s="499"/>
      <c r="BT48" s="500"/>
      <c r="BU48" s="499"/>
      <c r="BV48" s="500"/>
      <c r="BW48" s="499"/>
      <c r="BX48" s="500"/>
      <c r="BY48" s="499"/>
      <c r="BZ48" s="500"/>
      <c r="CA48" s="499"/>
      <c r="CB48" s="500"/>
      <c r="CC48" s="499"/>
      <c r="CD48" s="500"/>
      <c r="CE48" s="499"/>
      <c r="CF48" s="500"/>
      <c r="CG48" s="499"/>
      <c r="CH48" s="500"/>
    </row>
    <row r="49" spans="1:86" s="1" customFormat="1" ht="15.75" customHeight="1">
      <c r="A49" s="513"/>
      <c r="B49" s="516"/>
      <c r="C49" s="89" t="s">
        <v>36</v>
      </c>
      <c r="D49" s="89" t="s">
        <v>37</v>
      </c>
      <c r="E49" s="89" t="s">
        <v>36</v>
      </c>
      <c r="F49" s="89" t="s">
        <v>37</v>
      </c>
      <c r="G49" s="89" t="s">
        <v>36</v>
      </c>
      <c r="H49" s="89" t="s">
        <v>37</v>
      </c>
      <c r="I49" s="89" t="s">
        <v>36</v>
      </c>
      <c r="J49" s="89" t="s">
        <v>37</v>
      </c>
      <c r="K49" s="89" t="s">
        <v>36</v>
      </c>
      <c r="L49" s="89" t="s">
        <v>37</v>
      </c>
      <c r="M49" s="89" t="s">
        <v>36</v>
      </c>
      <c r="N49" s="89" t="s">
        <v>37</v>
      </c>
      <c r="O49" s="89" t="s">
        <v>36</v>
      </c>
      <c r="P49" s="89" t="s">
        <v>37</v>
      </c>
      <c r="Q49" s="89" t="s">
        <v>36</v>
      </c>
      <c r="R49" s="89" t="s">
        <v>37</v>
      </c>
      <c r="S49" s="89" t="s">
        <v>36</v>
      </c>
      <c r="T49" s="89" t="s">
        <v>37</v>
      </c>
      <c r="U49" s="89" t="s">
        <v>36</v>
      </c>
      <c r="V49" s="89" t="s">
        <v>37</v>
      </c>
      <c r="W49" s="89" t="s">
        <v>36</v>
      </c>
      <c r="X49" s="89" t="s">
        <v>37</v>
      </c>
      <c r="Y49" s="89" t="s">
        <v>36</v>
      </c>
      <c r="Z49" s="89" t="s">
        <v>37</v>
      </c>
      <c r="AA49" s="89" t="s">
        <v>36</v>
      </c>
      <c r="AB49" s="89" t="s">
        <v>37</v>
      </c>
      <c r="AC49" s="89" t="s">
        <v>36</v>
      </c>
      <c r="AD49" s="89" t="s">
        <v>37</v>
      </c>
      <c r="AE49" s="89" t="s">
        <v>36</v>
      </c>
      <c r="AF49" s="89" t="s">
        <v>37</v>
      </c>
      <c r="AG49" s="89" t="s">
        <v>36</v>
      </c>
      <c r="AH49" s="89" t="s">
        <v>37</v>
      </c>
      <c r="AI49" s="89" t="s">
        <v>36</v>
      </c>
      <c r="AJ49" s="59" t="s">
        <v>37</v>
      </c>
      <c r="AK49" s="52" t="s">
        <v>36</v>
      </c>
      <c r="AL49" s="44" t="s">
        <v>37</v>
      </c>
      <c r="AM49" s="69" t="s">
        <v>36</v>
      </c>
      <c r="AN49" s="69" t="s">
        <v>37</v>
      </c>
      <c r="AO49" s="69" t="s">
        <v>36</v>
      </c>
      <c r="AP49" s="44" t="s">
        <v>37</v>
      </c>
      <c r="AQ49" s="69" t="s">
        <v>36</v>
      </c>
      <c r="AR49" s="44" t="s">
        <v>37</v>
      </c>
      <c r="AS49" s="69" t="s">
        <v>36</v>
      </c>
      <c r="AT49" s="44" t="s">
        <v>37</v>
      </c>
      <c r="AU49" s="69" t="s">
        <v>36</v>
      </c>
      <c r="AV49" s="44" t="s">
        <v>37</v>
      </c>
      <c r="AW49" s="69" t="s">
        <v>36</v>
      </c>
      <c r="AX49" s="44" t="s">
        <v>37</v>
      </c>
      <c r="AY49" s="69" t="s">
        <v>36</v>
      </c>
      <c r="AZ49" s="44" t="s">
        <v>37</v>
      </c>
      <c r="BA49" s="69" t="s">
        <v>36</v>
      </c>
      <c r="BB49" s="44" t="s">
        <v>37</v>
      </c>
      <c r="BC49" s="69" t="s">
        <v>36</v>
      </c>
      <c r="BD49" s="44" t="s">
        <v>37</v>
      </c>
      <c r="BE49" s="69" t="s">
        <v>36</v>
      </c>
      <c r="BF49" s="44" t="s">
        <v>37</v>
      </c>
      <c r="BG49" s="69" t="s">
        <v>36</v>
      </c>
      <c r="BH49" s="44" t="s">
        <v>37</v>
      </c>
      <c r="BI49" s="69" t="s">
        <v>36</v>
      </c>
      <c r="BJ49" s="44" t="s">
        <v>37</v>
      </c>
      <c r="BK49" s="69" t="s">
        <v>36</v>
      </c>
      <c r="BL49" s="44" t="s">
        <v>37</v>
      </c>
      <c r="BM49" s="69" t="s">
        <v>36</v>
      </c>
      <c r="BN49" s="44" t="s">
        <v>37</v>
      </c>
      <c r="BO49" s="69" t="s">
        <v>36</v>
      </c>
      <c r="BP49" s="44" t="s">
        <v>37</v>
      </c>
      <c r="BQ49" s="69" t="s">
        <v>36</v>
      </c>
      <c r="BR49" s="44" t="s">
        <v>37</v>
      </c>
      <c r="BS49" s="69" t="s">
        <v>36</v>
      </c>
      <c r="BT49" s="44" t="s">
        <v>37</v>
      </c>
      <c r="BU49" s="69" t="s">
        <v>36</v>
      </c>
      <c r="BV49" s="44" t="s">
        <v>37</v>
      </c>
      <c r="BW49" s="69" t="s">
        <v>36</v>
      </c>
      <c r="BX49" s="44" t="s">
        <v>37</v>
      </c>
      <c r="BY49" s="69" t="s">
        <v>36</v>
      </c>
      <c r="BZ49" s="44" t="s">
        <v>37</v>
      </c>
      <c r="CA49" s="69" t="s">
        <v>36</v>
      </c>
      <c r="CB49" s="44" t="s">
        <v>37</v>
      </c>
      <c r="CC49" s="69" t="s">
        <v>36</v>
      </c>
      <c r="CD49" s="44" t="s">
        <v>37</v>
      </c>
      <c r="CE49" s="69" t="s">
        <v>36</v>
      </c>
      <c r="CF49" s="44" t="s">
        <v>37</v>
      </c>
      <c r="CG49" s="69" t="s">
        <v>36</v>
      </c>
      <c r="CH49" s="44" t="s">
        <v>37</v>
      </c>
    </row>
    <row r="50" spans="1:86">
      <c r="A50" s="39" t="s">
        <v>74</v>
      </c>
      <c r="B50" s="70" t="s">
        <v>75</v>
      </c>
      <c r="C50" s="91">
        <v>336</v>
      </c>
      <c r="D50" s="91">
        <f>48*7</f>
        <v>336</v>
      </c>
      <c r="E50" s="91">
        <f>48*8</f>
        <v>384</v>
      </c>
      <c r="F50" s="91">
        <f>48*8</f>
        <v>384</v>
      </c>
      <c r="G50" s="91">
        <f>48*7</f>
        <v>336</v>
      </c>
      <c r="H50" s="91">
        <f>48*7</f>
        <v>336</v>
      </c>
      <c r="I50" s="91">
        <f>48*8</f>
        <v>384</v>
      </c>
      <c r="J50" s="91">
        <f>48*8</f>
        <v>384</v>
      </c>
      <c r="K50" s="91">
        <f>48*4</f>
        <v>192</v>
      </c>
      <c r="L50" s="91">
        <f>48*4</f>
        <v>192</v>
      </c>
      <c r="M50" s="91">
        <f>48*5</f>
        <v>240</v>
      </c>
      <c r="N50" s="91">
        <f>48*5</f>
        <v>240</v>
      </c>
      <c r="O50" s="91">
        <f t="shared" ref="O50:T50" si="79">48*4</f>
        <v>192</v>
      </c>
      <c r="P50" s="91">
        <f t="shared" si="79"/>
        <v>192</v>
      </c>
      <c r="Q50" s="91">
        <f t="shared" si="79"/>
        <v>192</v>
      </c>
      <c r="R50" s="91">
        <f t="shared" si="79"/>
        <v>192</v>
      </c>
      <c r="S50" s="91">
        <f t="shared" si="79"/>
        <v>192</v>
      </c>
      <c r="T50" s="91">
        <f t="shared" si="79"/>
        <v>192</v>
      </c>
      <c r="U50" s="91">
        <f>48*5</f>
        <v>240</v>
      </c>
      <c r="V50" s="91">
        <f>48*5</f>
        <v>240</v>
      </c>
      <c r="W50" s="91">
        <v>192</v>
      </c>
      <c r="X50" s="91">
        <f>4*48</f>
        <v>192</v>
      </c>
      <c r="Y50" s="91">
        <v>192</v>
      </c>
      <c r="Z50" s="91">
        <f>48*4</f>
        <v>192</v>
      </c>
      <c r="AA50" s="103">
        <f>48*6</f>
        <v>288</v>
      </c>
      <c r="AB50" s="91">
        <f>48*6</f>
        <v>288</v>
      </c>
      <c r="AC50" s="103">
        <f>48*7</f>
        <v>336</v>
      </c>
      <c r="AD50" s="104">
        <f>48*7</f>
        <v>336</v>
      </c>
      <c r="AE50" s="103">
        <f>48*6</f>
        <v>288</v>
      </c>
      <c r="AF50" s="104">
        <v>288</v>
      </c>
      <c r="AG50" s="103">
        <f>48*6</f>
        <v>288</v>
      </c>
      <c r="AH50" s="104">
        <f>48*6</f>
        <v>288</v>
      </c>
      <c r="AI50" s="64">
        <f>48*6</f>
        <v>288</v>
      </c>
      <c r="AJ50" s="60">
        <f>48*2</f>
        <v>96</v>
      </c>
      <c r="AK50" s="50"/>
      <c r="AL50" s="47"/>
      <c r="AM50" s="71"/>
      <c r="AN50" s="71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47"/>
      <c r="CC50" s="71"/>
      <c r="CD50" s="71"/>
      <c r="CE50" s="50"/>
      <c r="CF50" s="47"/>
      <c r="CG50" s="71"/>
      <c r="CH50" s="32"/>
    </row>
    <row r="51" spans="1:86">
      <c r="A51" s="39" t="s">
        <v>76</v>
      </c>
      <c r="B51" s="70" t="s">
        <v>77</v>
      </c>
      <c r="C51" s="74">
        <v>624</v>
      </c>
      <c r="D51" s="74">
        <f t="shared" ref="D51:I51" si="80">48*13</f>
        <v>624</v>
      </c>
      <c r="E51" s="91">
        <f t="shared" si="80"/>
        <v>624</v>
      </c>
      <c r="F51" s="91">
        <f t="shared" si="80"/>
        <v>624</v>
      </c>
      <c r="G51" s="74">
        <f t="shared" si="80"/>
        <v>624</v>
      </c>
      <c r="H51" s="74">
        <f t="shared" si="80"/>
        <v>624</v>
      </c>
      <c r="I51" s="74">
        <f t="shared" si="80"/>
        <v>624</v>
      </c>
      <c r="J51" s="74">
        <f>48*13</f>
        <v>624</v>
      </c>
      <c r="K51" s="74">
        <f>48*11</f>
        <v>528</v>
      </c>
      <c r="L51" s="74">
        <f>48*11</f>
        <v>528</v>
      </c>
      <c r="M51" s="74">
        <f>48*12</f>
        <v>576</v>
      </c>
      <c r="N51" s="74">
        <f>48*12</f>
        <v>576</v>
      </c>
      <c r="O51" s="74">
        <f>48*11</f>
        <v>528</v>
      </c>
      <c r="P51" s="74">
        <f>48*11</f>
        <v>528</v>
      </c>
      <c r="Q51" s="74">
        <f>48*12</f>
        <v>576</v>
      </c>
      <c r="R51" s="74">
        <f>48*12</f>
        <v>576</v>
      </c>
      <c r="S51" s="74">
        <f>48*11</f>
        <v>528</v>
      </c>
      <c r="T51" s="74">
        <f>48*11</f>
        <v>528</v>
      </c>
      <c r="U51" s="74">
        <f>48*12</f>
        <v>576</v>
      </c>
      <c r="V51" s="74">
        <f>48*12</f>
        <v>576</v>
      </c>
      <c r="W51" s="74">
        <v>528</v>
      </c>
      <c r="X51" s="74">
        <f>11*48</f>
        <v>528</v>
      </c>
      <c r="Y51" s="91">
        <f t="shared" ref="Y51:AD51" si="81">48*12</f>
        <v>576</v>
      </c>
      <c r="Z51" s="91">
        <f t="shared" si="81"/>
        <v>576</v>
      </c>
      <c r="AA51" s="91">
        <f t="shared" si="81"/>
        <v>576</v>
      </c>
      <c r="AB51" s="74">
        <f t="shared" si="81"/>
        <v>576</v>
      </c>
      <c r="AC51" s="104">
        <f t="shared" si="81"/>
        <v>576</v>
      </c>
      <c r="AD51" s="105">
        <f t="shared" si="81"/>
        <v>576</v>
      </c>
      <c r="AE51" s="104">
        <f>48*12</f>
        <v>576</v>
      </c>
      <c r="AF51" s="105">
        <v>576</v>
      </c>
      <c r="AG51" s="104">
        <f>48*12</f>
        <v>576</v>
      </c>
      <c r="AH51" s="105">
        <f>48*12</f>
        <v>576</v>
      </c>
      <c r="AI51" s="106">
        <f>48*12</f>
        <v>576</v>
      </c>
      <c r="AJ51" s="61">
        <f>48*3</f>
        <v>144</v>
      </c>
      <c r="AK51" s="50"/>
      <c r="AL51" s="47"/>
      <c r="AM51" s="71"/>
      <c r="AN51" s="71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47"/>
      <c r="CC51" s="71"/>
      <c r="CD51" s="71"/>
      <c r="CE51" s="50"/>
      <c r="CF51" s="47"/>
      <c r="CG51" s="71"/>
      <c r="CH51" s="32"/>
    </row>
    <row r="52" spans="1:86">
      <c r="A52" s="39" t="s">
        <v>74</v>
      </c>
      <c r="B52" s="70" t="s">
        <v>78</v>
      </c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107"/>
      <c r="AA52" s="93"/>
      <c r="AB52" s="71"/>
      <c r="AC52" s="93"/>
      <c r="AD52" s="71"/>
      <c r="AE52" s="93"/>
      <c r="AF52" s="71"/>
      <c r="AG52" s="93"/>
      <c r="AH52" s="71"/>
      <c r="AI52" s="93"/>
      <c r="AJ52" s="57"/>
      <c r="AK52" s="54">
        <v>48</v>
      </c>
      <c r="AL52" s="46">
        <v>48</v>
      </c>
      <c r="AM52" s="71"/>
      <c r="AN52" s="71"/>
      <c r="AO52" s="50"/>
      <c r="AP52" s="50"/>
      <c r="AQ52" s="54">
        <v>48</v>
      </c>
      <c r="AR52" s="54">
        <v>48</v>
      </c>
      <c r="AS52" s="50"/>
      <c r="AT52" s="50"/>
      <c r="AU52" s="50"/>
      <c r="AV52" s="50"/>
      <c r="AW52" s="54">
        <v>48</v>
      </c>
      <c r="AX52" s="54">
        <v>48</v>
      </c>
      <c r="AY52" s="50"/>
      <c r="AZ52" s="50"/>
      <c r="BA52" s="50"/>
      <c r="BB52" s="50"/>
      <c r="BC52" s="54">
        <v>48</v>
      </c>
      <c r="BD52" s="54">
        <v>48</v>
      </c>
      <c r="BE52" s="50"/>
      <c r="BF52" s="50"/>
      <c r="BG52" s="50"/>
      <c r="BH52" s="50"/>
      <c r="BI52" s="54">
        <v>48</v>
      </c>
      <c r="BJ52" s="54">
        <f>48*1</f>
        <v>48</v>
      </c>
      <c r="BK52" s="50"/>
      <c r="BL52" s="50"/>
      <c r="BM52" s="54">
        <v>48</v>
      </c>
      <c r="BN52" s="54">
        <v>48</v>
      </c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4">
        <f>48*2</f>
        <v>96</v>
      </c>
      <c r="BZ52" s="54">
        <v>96</v>
      </c>
      <c r="CA52" s="50"/>
      <c r="CB52" s="47"/>
      <c r="CC52" s="74">
        <v>48</v>
      </c>
      <c r="CD52" s="74">
        <v>48</v>
      </c>
      <c r="CE52" s="54">
        <v>48</v>
      </c>
      <c r="CF52" s="47"/>
      <c r="CG52" s="71"/>
      <c r="CH52" s="32"/>
    </row>
    <row r="53" spans="1:86" ht="15" thickBot="1">
      <c r="A53" s="36" t="s">
        <v>76</v>
      </c>
      <c r="B53" s="75" t="s">
        <v>79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8"/>
      <c r="AK53" s="55">
        <v>528</v>
      </c>
      <c r="AL53" s="49">
        <f>48*11</f>
        <v>528</v>
      </c>
      <c r="AM53" s="76">
        <v>432</v>
      </c>
      <c r="AN53" s="76">
        <f>48*9</f>
        <v>432</v>
      </c>
      <c r="AO53" s="55">
        <v>288</v>
      </c>
      <c r="AP53" s="55">
        <f>48*6</f>
        <v>288</v>
      </c>
      <c r="AQ53" s="55">
        <v>336</v>
      </c>
      <c r="AR53" s="55">
        <f>48*7</f>
        <v>336</v>
      </c>
      <c r="AS53" s="55">
        <v>288</v>
      </c>
      <c r="AT53" s="55">
        <f>48*6</f>
        <v>288</v>
      </c>
      <c r="AU53" s="55">
        <v>288</v>
      </c>
      <c r="AV53" s="55">
        <f>48*6</f>
        <v>288</v>
      </c>
      <c r="AW53" s="55">
        <v>240</v>
      </c>
      <c r="AX53" s="55">
        <f>48*5</f>
        <v>240</v>
      </c>
      <c r="AY53" s="55">
        <v>432</v>
      </c>
      <c r="AZ53" s="55">
        <f>48*9</f>
        <v>432</v>
      </c>
      <c r="BA53" s="55">
        <v>288</v>
      </c>
      <c r="BB53" s="55">
        <f>6*48</f>
        <v>288</v>
      </c>
      <c r="BC53" s="55">
        <v>240</v>
      </c>
      <c r="BD53" s="55">
        <f>5*48</f>
        <v>240</v>
      </c>
      <c r="BE53" s="55">
        <v>384</v>
      </c>
      <c r="BF53" s="55">
        <f>48*8</f>
        <v>384</v>
      </c>
      <c r="BG53" s="55">
        <v>432</v>
      </c>
      <c r="BH53" s="55">
        <f>48*9</f>
        <v>432</v>
      </c>
      <c r="BI53" s="55">
        <v>336</v>
      </c>
      <c r="BJ53" s="55">
        <f>48*7</f>
        <v>336</v>
      </c>
      <c r="BK53" s="55">
        <v>288</v>
      </c>
      <c r="BL53" s="55">
        <f>48*6</f>
        <v>288</v>
      </c>
      <c r="BM53" s="55">
        <v>240</v>
      </c>
      <c r="BN53" s="55">
        <f>48*5</f>
        <v>240</v>
      </c>
      <c r="BO53" s="55">
        <v>432</v>
      </c>
      <c r="BP53" s="55">
        <f>48*9</f>
        <v>432</v>
      </c>
      <c r="BQ53" s="55">
        <v>240</v>
      </c>
      <c r="BR53" s="55">
        <f>48*5</f>
        <v>240</v>
      </c>
      <c r="BS53" s="55">
        <v>480</v>
      </c>
      <c r="BT53" s="55">
        <f>48*10</f>
        <v>480</v>
      </c>
      <c r="BU53" s="55">
        <v>288</v>
      </c>
      <c r="BV53" s="55">
        <f>48*6</f>
        <v>288</v>
      </c>
      <c r="BW53" s="55">
        <v>96</v>
      </c>
      <c r="BX53" s="55">
        <f>48*2</f>
        <v>96</v>
      </c>
      <c r="BY53" s="55">
        <f>48*12</f>
        <v>576</v>
      </c>
      <c r="BZ53" s="55">
        <v>576</v>
      </c>
      <c r="CA53" s="55">
        <f>48*4</f>
        <v>192</v>
      </c>
      <c r="CB53" s="55">
        <f>48*4</f>
        <v>192</v>
      </c>
      <c r="CC53" s="76">
        <f>48*10</f>
        <v>480</v>
      </c>
      <c r="CD53" s="76">
        <f>48*10</f>
        <v>480</v>
      </c>
      <c r="CE53" s="55">
        <f>48*8</f>
        <v>384</v>
      </c>
      <c r="CF53" s="49">
        <f>48*8</f>
        <v>384</v>
      </c>
      <c r="CG53" s="53">
        <f>48*8</f>
        <v>384</v>
      </c>
      <c r="CH53" s="34">
        <v>48</v>
      </c>
    </row>
    <row r="54" spans="1:86" s="21" customFormat="1">
      <c r="B54" s="22" t="s">
        <v>36</v>
      </c>
      <c r="C54" s="23">
        <f>SUM(C50:C53)</f>
        <v>960</v>
      </c>
      <c r="D54" s="23">
        <f>SUM(C50:C53)</f>
        <v>960</v>
      </c>
      <c r="E54" s="23">
        <f t="shared" ref="E54" si="82">SUM(E50:E53)</f>
        <v>1008</v>
      </c>
      <c r="F54" s="23">
        <f t="shared" ref="F54" si="83">SUM(E50:E53)</f>
        <v>1008</v>
      </c>
      <c r="G54" s="23">
        <f t="shared" ref="G54" si="84">SUM(G50:G53)</f>
        <v>960</v>
      </c>
      <c r="H54" s="23">
        <f t="shared" ref="H54" si="85">SUM(G50:G53)</f>
        <v>960</v>
      </c>
      <c r="I54" s="23">
        <f t="shared" ref="I54" si="86">SUM(I50:I53)</f>
        <v>1008</v>
      </c>
      <c r="J54" s="23">
        <f t="shared" ref="J54" si="87">SUM(I50:I53)</f>
        <v>1008</v>
      </c>
      <c r="K54" s="23">
        <f t="shared" ref="K54" si="88">SUM(K50:K53)</f>
        <v>720</v>
      </c>
      <c r="L54" s="23">
        <f t="shared" ref="L54" si="89">SUM(K50:K53)</f>
        <v>720</v>
      </c>
      <c r="M54" s="23">
        <f t="shared" ref="M54" si="90">SUM(M50:M53)</f>
        <v>816</v>
      </c>
      <c r="N54" s="23">
        <f t="shared" ref="N54" si="91">SUM(M50:M53)</f>
        <v>816</v>
      </c>
      <c r="O54" s="23">
        <f t="shared" ref="O54" si="92">SUM(O50:O53)</f>
        <v>720</v>
      </c>
      <c r="P54" s="23">
        <f t="shared" ref="P54" si="93">SUM(O50:O53)</f>
        <v>720</v>
      </c>
      <c r="Q54" s="23">
        <f t="shared" ref="Q54" si="94">SUM(Q50:Q53)</f>
        <v>768</v>
      </c>
      <c r="R54" s="23">
        <f t="shared" ref="R54" si="95">SUM(Q50:Q53)</f>
        <v>768</v>
      </c>
      <c r="S54" s="23">
        <f t="shared" ref="S54" si="96">SUM(S50:S53)</f>
        <v>720</v>
      </c>
      <c r="T54" s="23">
        <f t="shared" ref="T54" si="97">SUM(S50:S53)</f>
        <v>720</v>
      </c>
      <c r="U54" s="23">
        <f t="shared" ref="U54" si="98">SUM(U50:U53)</f>
        <v>816</v>
      </c>
      <c r="V54" s="23">
        <f t="shared" ref="V54" si="99">SUM(U50:U53)</f>
        <v>816</v>
      </c>
      <c r="W54" s="23">
        <f t="shared" ref="W54" si="100">SUM(W50:W53)</f>
        <v>720</v>
      </c>
      <c r="X54" s="23">
        <f t="shared" ref="X54" si="101">SUM(W50:W53)</f>
        <v>720</v>
      </c>
      <c r="Y54" s="23">
        <f t="shared" ref="Y54" si="102">SUM(Y50:Y53)</f>
        <v>768</v>
      </c>
      <c r="Z54" s="23">
        <f t="shared" ref="Z54" si="103">SUM(Y50:Y53)</f>
        <v>768</v>
      </c>
      <c r="AA54" s="23">
        <f t="shared" ref="AA54:AC54" si="104">SUM(AA50:AA53)</f>
        <v>864</v>
      </c>
      <c r="AB54" s="23">
        <f>SUM(AA50:AA53)</f>
        <v>864</v>
      </c>
      <c r="AC54" s="23">
        <f t="shared" si="104"/>
        <v>912</v>
      </c>
      <c r="AD54" s="23">
        <f>SUM(AC50:AC53)</f>
        <v>912</v>
      </c>
      <c r="AE54" s="23">
        <f t="shared" ref="AE54:AG54" si="105">SUM(AE50:AE53)</f>
        <v>864</v>
      </c>
      <c r="AF54" s="23">
        <f>SUM(AE50:AE53)</f>
        <v>864</v>
      </c>
      <c r="AG54" s="23">
        <f t="shared" si="105"/>
        <v>864</v>
      </c>
      <c r="AH54" s="23">
        <f>SUM(AG50:AG53)</f>
        <v>864</v>
      </c>
      <c r="AI54" s="23">
        <f t="shared" ref="AI54" si="106">SUM(AI50:AI53)</f>
        <v>864</v>
      </c>
      <c r="AJ54" s="23">
        <f>SUM(AI50:AI53)</f>
        <v>864</v>
      </c>
      <c r="AK54" s="23">
        <f t="shared" ref="AK54" si="107">SUM(AK50:AK53)</f>
        <v>576</v>
      </c>
      <c r="AL54" s="23">
        <f t="shared" ref="AL54" si="108">SUM(AK50:AK53)</f>
        <v>576</v>
      </c>
      <c r="AM54" s="23">
        <f t="shared" ref="AM54" si="109">SUM(AM50:AM53)</f>
        <v>432</v>
      </c>
      <c r="AN54" s="23">
        <f t="shared" ref="AN54" si="110">SUM(AM50:AM53)</f>
        <v>432</v>
      </c>
      <c r="AO54" s="23">
        <f t="shared" ref="AO54" si="111">SUM(AO50:AO53)</f>
        <v>288</v>
      </c>
      <c r="AP54" s="23">
        <f t="shared" ref="AP54" si="112">SUM(AO50:AO53)</f>
        <v>288</v>
      </c>
      <c r="AQ54" s="23">
        <f t="shared" ref="AQ54" si="113">SUM(AQ50:AQ53)</f>
        <v>384</v>
      </c>
      <c r="AR54" s="23">
        <f t="shared" ref="AR54" si="114">SUM(AQ50:AQ53)</f>
        <v>384</v>
      </c>
      <c r="AS54" s="23">
        <f t="shared" ref="AS54" si="115">SUM(AS50:AS53)</f>
        <v>288</v>
      </c>
      <c r="AT54" s="23">
        <f t="shared" ref="AT54" si="116">SUM(AS50:AS53)</f>
        <v>288</v>
      </c>
      <c r="AU54" s="23">
        <f t="shared" ref="AU54" si="117">SUM(AU50:AU53)</f>
        <v>288</v>
      </c>
      <c r="AV54" s="23">
        <f t="shared" ref="AV54" si="118">SUM(AU50:AU53)</f>
        <v>288</v>
      </c>
      <c r="AW54" s="23">
        <f t="shared" ref="AW54" si="119">SUM(AW50:AW53)</f>
        <v>288</v>
      </c>
      <c r="AX54" s="23">
        <f t="shared" ref="AX54" si="120">SUM(AW50:AW53)</f>
        <v>288</v>
      </c>
      <c r="AY54" s="23">
        <f t="shared" ref="AY54" si="121">SUM(AY50:AY53)</f>
        <v>432</v>
      </c>
      <c r="AZ54" s="23">
        <f t="shared" ref="AZ54" si="122">SUM(AY50:AY53)</f>
        <v>432</v>
      </c>
      <c r="BA54" s="23">
        <f t="shared" ref="BA54" si="123">SUM(BA50:BA53)</f>
        <v>288</v>
      </c>
      <c r="BB54" s="23">
        <f t="shared" ref="BB54" si="124">SUM(BA50:BA53)</f>
        <v>288</v>
      </c>
      <c r="BC54" s="23">
        <f t="shared" ref="BC54" si="125">SUM(BC50:BC53)</f>
        <v>288</v>
      </c>
      <c r="BD54" s="23">
        <f t="shared" ref="BD54" si="126">SUM(BC50:BC53)</f>
        <v>288</v>
      </c>
      <c r="BE54" s="23">
        <f t="shared" ref="BE54" si="127">SUM(BE50:BE53)</f>
        <v>384</v>
      </c>
      <c r="BF54" s="23">
        <f t="shared" ref="BF54" si="128">SUM(BE50:BE53)</f>
        <v>384</v>
      </c>
      <c r="BG54" s="23">
        <f t="shared" ref="BG54" si="129">SUM(BG50:BG53)</f>
        <v>432</v>
      </c>
      <c r="BH54" s="23">
        <f t="shared" ref="BH54" si="130">SUM(BG50:BG53)</f>
        <v>432</v>
      </c>
      <c r="BI54" s="23">
        <f t="shared" ref="BI54" si="131">SUM(BI50:BI53)</f>
        <v>384</v>
      </c>
      <c r="BJ54" s="23">
        <f t="shared" ref="BJ54" si="132">SUM(BI50:BI53)</f>
        <v>384</v>
      </c>
      <c r="BK54" s="23">
        <f t="shared" ref="BK54" si="133">SUM(BK50:BK53)</f>
        <v>288</v>
      </c>
      <c r="BL54" s="23">
        <f t="shared" ref="BL54" si="134">SUM(BK50:BK53)</f>
        <v>288</v>
      </c>
      <c r="BM54" s="23">
        <f t="shared" ref="BM54" si="135">SUM(BM50:BM53)</f>
        <v>288</v>
      </c>
      <c r="BN54" s="23">
        <f t="shared" ref="BN54" si="136">SUM(BM50:BM53)</f>
        <v>288</v>
      </c>
      <c r="BO54" s="23">
        <f t="shared" ref="BO54" si="137">SUM(BO50:BO53)</f>
        <v>432</v>
      </c>
      <c r="BP54" s="23">
        <f t="shared" ref="BP54" si="138">SUM(BO50:BO53)</f>
        <v>432</v>
      </c>
      <c r="BQ54" s="23">
        <f t="shared" ref="BQ54" si="139">SUM(BQ50:BQ53)</f>
        <v>240</v>
      </c>
      <c r="BR54" s="23">
        <f t="shared" ref="BR54" si="140">SUM(BQ50:BQ53)</f>
        <v>240</v>
      </c>
      <c r="BS54" s="23">
        <f t="shared" ref="BS54" si="141">SUM(BS50:BS53)</f>
        <v>480</v>
      </c>
      <c r="BT54" s="23">
        <f t="shared" ref="BT54" si="142">SUM(BS50:BS53)</f>
        <v>480</v>
      </c>
      <c r="BU54" s="23">
        <f t="shared" ref="BU54" si="143">SUM(BU50:BU53)</f>
        <v>288</v>
      </c>
      <c r="BV54" s="23">
        <f t="shared" ref="BV54" si="144">SUM(BU50:BU53)</f>
        <v>288</v>
      </c>
      <c r="BW54" s="23">
        <f t="shared" ref="BW54" si="145">SUM(BW50:BW53)</f>
        <v>96</v>
      </c>
      <c r="BX54" s="23">
        <f t="shared" ref="BX54" si="146">SUM(BW50:BW53)</f>
        <v>96</v>
      </c>
      <c r="BY54" s="23">
        <f t="shared" ref="BY54" si="147">SUM(BY50:BY53)</f>
        <v>672</v>
      </c>
      <c r="BZ54" s="23">
        <f t="shared" ref="BZ54" si="148">SUM(BY50:BY53)</f>
        <v>672</v>
      </c>
      <c r="CA54" s="23">
        <f t="shared" ref="CA54" si="149">SUM(CA50:CA53)</f>
        <v>192</v>
      </c>
      <c r="CB54" s="23">
        <f t="shared" ref="CB54" si="150">SUM(CA50:CA53)</f>
        <v>192</v>
      </c>
      <c r="CC54" s="23">
        <f t="shared" ref="CC54" si="151">SUM(CC50:CC53)</f>
        <v>528</v>
      </c>
      <c r="CD54" s="23">
        <f t="shared" ref="CD54" si="152">SUM(CC50:CC53)</f>
        <v>528</v>
      </c>
      <c r="CE54" s="23">
        <f t="shared" ref="CE54" si="153">SUM(CE50:CE53)</f>
        <v>432</v>
      </c>
      <c r="CF54" s="23">
        <f t="shared" ref="CF54" si="154">SUM(CE50:CE53)</f>
        <v>432</v>
      </c>
      <c r="CG54" s="23">
        <f t="shared" ref="CG54" si="155">SUM(CG50:CG53)</f>
        <v>384</v>
      </c>
      <c r="CH54" s="23">
        <f t="shared" ref="CH54" si="156">SUM(CG50:CG53)</f>
        <v>384</v>
      </c>
    </row>
    <row r="55" spans="1:86"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</row>
    <row r="56" spans="1:86"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25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</row>
    <row r="57" spans="1:86"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25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</row>
    <row r="58" spans="1:86"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</row>
    <row r="59" spans="1:86"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</row>
    <row r="60" spans="1:86"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</row>
    <row r="61" spans="1:86"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</row>
    <row r="62" spans="1:86"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</row>
    <row r="63" spans="1:86"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</row>
    <row r="64" spans="1:86"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</row>
    <row r="65" spans="1:86"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</row>
    <row r="66" spans="1:86"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</row>
    <row r="67" spans="1:86"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</row>
    <row r="68" spans="1:86" ht="21.75" customHeight="1">
      <c r="A68" s="510" t="s">
        <v>80</v>
      </c>
      <c r="B68" s="510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</row>
    <row r="69" spans="1:86" ht="15.75" customHeight="1">
      <c r="A69" s="511" t="s">
        <v>2</v>
      </c>
      <c r="B69" s="514" t="s">
        <v>3</v>
      </c>
      <c r="C69" s="570" t="s">
        <v>5</v>
      </c>
      <c r="D69" s="571"/>
      <c r="E69" s="571"/>
      <c r="F69" s="571"/>
      <c r="G69" s="571"/>
      <c r="H69" s="571"/>
      <c r="I69" s="571"/>
      <c r="J69" s="571"/>
      <c r="K69" s="571"/>
      <c r="L69" s="571"/>
      <c r="M69" s="571"/>
      <c r="N69" s="571"/>
      <c r="O69" s="571"/>
      <c r="P69" s="571"/>
      <c r="Q69" s="571"/>
      <c r="R69" s="571"/>
      <c r="S69" s="571"/>
      <c r="T69" s="571"/>
      <c r="U69" s="571"/>
      <c r="V69" s="571"/>
      <c r="W69" s="571"/>
      <c r="X69" s="571"/>
      <c r="Y69" s="571"/>
      <c r="Z69" s="571"/>
      <c r="AA69" s="571"/>
      <c r="AB69" s="571"/>
      <c r="AC69" s="571"/>
      <c r="AD69" s="571"/>
      <c r="AE69" s="571"/>
      <c r="AF69" s="571"/>
      <c r="AG69" s="571"/>
      <c r="AH69" s="571"/>
      <c r="AI69" s="571"/>
      <c r="AJ69" s="571"/>
      <c r="AK69" s="571"/>
      <c r="AL69" s="571"/>
      <c r="AM69" s="571"/>
      <c r="AN69" s="571"/>
      <c r="AO69" s="571"/>
      <c r="AP69" s="571"/>
      <c r="AQ69" s="571"/>
      <c r="AR69" s="571"/>
      <c r="AS69" s="571"/>
      <c r="AT69" s="571"/>
      <c r="AU69" s="571"/>
      <c r="AV69" s="571"/>
      <c r="AW69" s="571"/>
      <c r="AX69" s="571"/>
      <c r="AY69" s="571"/>
      <c r="AZ69" s="571"/>
      <c r="BA69" s="571"/>
      <c r="BB69" s="571"/>
      <c r="BC69" s="571"/>
      <c r="BD69" s="571"/>
      <c r="BE69" s="571"/>
      <c r="BF69" s="571"/>
      <c r="BG69" s="571"/>
      <c r="BH69" s="571"/>
    </row>
    <row r="70" spans="1:86" s="12" customFormat="1" ht="15.75" customHeight="1">
      <c r="A70" s="512"/>
      <c r="B70" s="515"/>
      <c r="C70" s="505">
        <v>20260105</v>
      </c>
      <c r="D70" s="506"/>
      <c r="E70" s="505">
        <v>20260106</v>
      </c>
      <c r="F70" s="506"/>
      <c r="G70" s="505">
        <v>20260107</v>
      </c>
      <c r="H70" s="506"/>
      <c r="I70" s="505">
        <v>20260108</v>
      </c>
      <c r="J70" s="506"/>
      <c r="K70" s="505">
        <v>20260109</v>
      </c>
      <c r="L70" s="506"/>
      <c r="M70" s="505">
        <v>20260111</v>
      </c>
      <c r="N70" s="506"/>
      <c r="O70" s="505">
        <v>20260112</v>
      </c>
      <c r="P70" s="506"/>
      <c r="Q70" s="505">
        <v>20260113</v>
      </c>
      <c r="R70" s="506"/>
      <c r="S70" s="505">
        <v>20260114</v>
      </c>
      <c r="T70" s="506"/>
      <c r="U70" s="505">
        <v>20260115</v>
      </c>
      <c r="V70" s="506"/>
      <c r="W70" s="505">
        <v>20260119</v>
      </c>
      <c r="X70" s="506"/>
      <c r="Y70" s="505">
        <v>20260120</v>
      </c>
      <c r="Z70" s="506"/>
      <c r="AA70" s="505">
        <v>20260121</v>
      </c>
      <c r="AB70" s="506"/>
      <c r="AC70" s="505">
        <v>20260122</v>
      </c>
      <c r="AD70" s="506"/>
      <c r="AE70" s="505">
        <v>20260123</v>
      </c>
      <c r="AF70" s="506"/>
      <c r="AG70" s="505">
        <v>20260123</v>
      </c>
      <c r="AH70" s="506"/>
      <c r="AI70" s="505">
        <v>20260126</v>
      </c>
      <c r="AJ70" s="506"/>
      <c r="AK70" s="505">
        <v>20260127</v>
      </c>
      <c r="AL70" s="506"/>
      <c r="AM70" s="505">
        <v>20260128</v>
      </c>
      <c r="AN70" s="506"/>
      <c r="AO70" s="505">
        <v>20260129</v>
      </c>
      <c r="AP70" s="506"/>
      <c r="AQ70" s="505">
        <v>20260130</v>
      </c>
      <c r="AR70" s="506"/>
      <c r="AS70" s="505">
        <v>20260202</v>
      </c>
      <c r="AT70" s="506"/>
      <c r="AU70" s="505">
        <v>20260203</v>
      </c>
      <c r="AV70" s="506"/>
      <c r="AW70" s="505">
        <v>20260204</v>
      </c>
      <c r="AX70" s="506"/>
      <c r="AY70" s="505">
        <v>20260205</v>
      </c>
      <c r="AZ70" s="506"/>
      <c r="BA70" s="505">
        <v>20260206</v>
      </c>
      <c r="BB70" s="506"/>
      <c r="BC70" s="504"/>
      <c r="BD70" s="504"/>
      <c r="BE70" s="504"/>
      <c r="BF70" s="504"/>
      <c r="BG70" s="504"/>
      <c r="BH70" s="504"/>
    </row>
    <row r="71" spans="1:86" s="12" customFormat="1" ht="15.75" customHeight="1">
      <c r="A71" s="512"/>
      <c r="B71" s="515"/>
      <c r="C71" s="502"/>
      <c r="D71" s="503"/>
      <c r="E71" s="502"/>
      <c r="F71" s="503"/>
      <c r="G71" s="502"/>
      <c r="H71" s="503"/>
      <c r="I71" s="502"/>
      <c r="J71" s="503"/>
      <c r="K71" s="502"/>
      <c r="L71" s="503"/>
      <c r="M71" s="502"/>
      <c r="N71" s="503"/>
      <c r="O71" s="502"/>
      <c r="P71" s="503"/>
      <c r="Q71" s="502"/>
      <c r="R71" s="503"/>
      <c r="S71" s="502"/>
      <c r="T71" s="503"/>
      <c r="U71" s="502"/>
      <c r="V71" s="503"/>
      <c r="W71" s="502"/>
      <c r="X71" s="503"/>
      <c r="Y71" s="502"/>
      <c r="Z71" s="503"/>
      <c r="AA71" s="502"/>
      <c r="AB71" s="503"/>
      <c r="AC71" s="108"/>
      <c r="AD71" s="109"/>
      <c r="AE71" s="108"/>
      <c r="AF71" s="109"/>
      <c r="AG71" s="108"/>
      <c r="AH71" s="109"/>
      <c r="AI71" s="108"/>
      <c r="AJ71" s="109"/>
      <c r="AK71" s="108"/>
      <c r="AL71" s="109"/>
      <c r="AM71" s="108"/>
      <c r="AN71" s="109"/>
      <c r="AO71" s="108"/>
      <c r="AP71" s="109"/>
      <c r="AQ71" s="108"/>
      <c r="AR71" s="109"/>
      <c r="AS71" s="108"/>
      <c r="AT71" s="109"/>
      <c r="AU71" s="108"/>
      <c r="AV71" s="109"/>
      <c r="AW71" s="502"/>
      <c r="AX71" s="503"/>
      <c r="AY71" s="502"/>
      <c r="AZ71" s="503"/>
      <c r="BA71" s="502"/>
      <c r="BB71" s="503"/>
      <c r="BC71" s="509"/>
      <c r="BD71" s="509"/>
      <c r="BE71" s="509"/>
      <c r="BF71" s="509"/>
      <c r="BG71" s="509"/>
      <c r="BH71" s="509"/>
    </row>
    <row r="72" spans="1:86" ht="15.75" customHeight="1">
      <c r="A72" s="512"/>
      <c r="B72" s="515"/>
      <c r="C72" s="499"/>
      <c r="D72" s="500"/>
      <c r="E72" s="499"/>
      <c r="F72" s="500"/>
      <c r="G72" s="499"/>
      <c r="H72" s="500"/>
      <c r="I72" s="499"/>
      <c r="J72" s="500"/>
      <c r="K72" s="499"/>
      <c r="L72" s="500"/>
      <c r="M72" s="499"/>
      <c r="N72" s="500"/>
      <c r="O72" s="499"/>
      <c r="P72" s="500"/>
      <c r="Q72" s="499"/>
      <c r="R72" s="500"/>
      <c r="S72" s="499"/>
      <c r="T72" s="500"/>
      <c r="U72" s="499"/>
      <c r="V72" s="500"/>
      <c r="W72" s="499"/>
      <c r="X72" s="500"/>
      <c r="Y72" s="499"/>
      <c r="Z72" s="500"/>
      <c r="AA72" s="499"/>
      <c r="AB72" s="500"/>
      <c r="AC72" s="88"/>
      <c r="AD72" s="110"/>
      <c r="AE72" s="88"/>
      <c r="AF72" s="110"/>
      <c r="AG72" s="88"/>
      <c r="AH72" s="110"/>
      <c r="AI72" s="88"/>
      <c r="AJ72" s="110"/>
      <c r="AK72" s="88"/>
      <c r="AL72" s="110"/>
      <c r="AM72" s="88"/>
      <c r="AN72" s="110"/>
      <c r="AO72" s="88"/>
      <c r="AP72" s="110"/>
      <c r="AQ72" s="88"/>
      <c r="AR72" s="110"/>
      <c r="AS72" s="88"/>
      <c r="AT72" s="110"/>
      <c r="AU72" s="88"/>
      <c r="AV72" s="110"/>
      <c r="AW72" s="499"/>
      <c r="AX72" s="500"/>
      <c r="AY72" s="499"/>
      <c r="AZ72" s="500"/>
      <c r="BA72" s="499"/>
      <c r="BB72" s="500"/>
      <c r="BC72" s="498"/>
      <c r="BD72" s="498"/>
      <c r="BE72" s="498"/>
      <c r="BF72" s="498"/>
      <c r="BG72" s="498"/>
      <c r="BH72" s="498"/>
    </row>
    <row r="73" spans="1:86" s="1" customFormat="1" ht="15.75" customHeight="1">
      <c r="A73" s="513"/>
      <c r="B73" s="516"/>
      <c r="C73" s="69" t="s">
        <v>36</v>
      </c>
      <c r="D73" s="69" t="s">
        <v>37</v>
      </c>
      <c r="E73" s="69" t="s">
        <v>36</v>
      </c>
      <c r="F73" s="44" t="s">
        <v>37</v>
      </c>
      <c r="G73" s="69" t="s">
        <v>36</v>
      </c>
      <c r="H73" s="44" t="s">
        <v>37</v>
      </c>
      <c r="I73" s="69" t="s">
        <v>36</v>
      </c>
      <c r="J73" s="44" t="s">
        <v>37</v>
      </c>
      <c r="K73" s="69" t="s">
        <v>36</v>
      </c>
      <c r="L73" s="44" t="s">
        <v>37</v>
      </c>
      <c r="M73" s="69" t="s">
        <v>36</v>
      </c>
      <c r="N73" s="44" t="s">
        <v>37</v>
      </c>
      <c r="O73" s="69" t="s">
        <v>36</v>
      </c>
      <c r="P73" s="44" t="s">
        <v>37</v>
      </c>
      <c r="Q73" s="69" t="s">
        <v>36</v>
      </c>
      <c r="R73" s="44" t="s">
        <v>37</v>
      </c>
      <c r="S73" s="69" t="s">
        <v>36</v>
      </c>
      <c r="T73" s="44" t="s">
        <v>37</v>
      </c>
      <c r="U73" s="69" t="s">
        <v>36</v>
      </c>
      <c r="V73" s="44" t="s">
        <v>37</v>
      </c>
      <c r="W73" s="69" t="s">
        <v>36</v>
      </c>
      <c r="X73" s="44" t="s">
        <v>37</v>
      </c>
      <c r="Y73" s="69" t="s">
        <v>36</v>
      </c>
      <c r="Z73" s="44" t="s">
        <v>37</v>
      </c>
      <c r="AA73" s="69" t="s">
        <v>36</v>
      </c>
      <c r="AB73" s="44" t="s">
        <v>37</v>
      </c>
      <c r="AC73" s="69" t="s">
        <v>36</v>
      </c>
      <c r="AD73" s="44" t="s">
        <v>37</v>
      </c>
      <c r="AE73" s="69" t="s">
        <v>36</v>
      </c>
      <c r="AF73" s="44" t="s">
        <v>37</v>
      </c>
      <c r="AG73" s="69" t="s">
        <v>36</v>
      </c>
      <c r="AH73" s="44" t="s">
        <v>37</v>
      </c>
      <c r="AI73" s="69" t="s">
        <v>36</v>
      </c>
      <c r="AJ73" s="44" t="s">
        <v>37</v>
      </c>
      <c r="AK73" s="69" t="s">
        <v>36</v>
      </c>
      <c r="AL73" s="44" t="s">
        <v>37</v>
      </c>
      <c r="AM73" s="69" t="s">
        <v>36</v>
      </c>
      <c r="AN73" s="44" t="s">
        <v>37</v>
      </c>
      <c r="AO73" s="69" t="s">
        <v>36</v>
      </c>
      <c r="AP73" s="44" t="s">
        <v>37</v>
      </c>
      <c r="AQ73" s="69" t="s">
        <v>36</v>
      </c>
      <c r="AR73" s="44" t="s">
        <v>37</v>
      </c>
      <c r="AS73" s="69" t="s">
        <v>36</v>
      </c>
      <c r="AT73" s="44" t="s">
        <v>37</v>
      </c>
      <c r="AU73" s="69" t="s">
        <v>36</v>
      </c>
      <c r="AV73" s="44" t="s">
        <v>37</v>
      </c>
      <c r="AW73" s="69" t="s">
        <v>36</v>
      </c>
      <c r="AX73" s="69" t="s">
        <v>37</v>
      </c>
      <c r="AY73" s="69" t="s">
        <v>36</v>
      </c>
      <c r="AZ73" s="69" t="s">
        <v>37</v>
      </c>
      <c r="BA73" s="69" t="s">
        <v>36</v>
      </c>
      <c r="BB73" s="69" t="s">
        <v>37</v>
      </c>
      <c r="BC73" s="69"/>
      <c r="BD73" s="69"/>
      <c r="BE73" s="69"/>
      <c r="BF73" s="69"/>
      <c r="BG73" s="69"/>
      <c r="BH73" s="69"/>
    </row>
    <row r="74" spans="1:86">
      <c r="A74" s="39" t="s">
        <v>81</v>
      </c>
      <c r="B74" s="97" t="s">
        <v>82</v>
      </c>
      <c r="C74" s="98">
        <v>576</v>
      </c>
      <c r="D74" s="98">
        <f>96*6</f>
        <v>576</v>
      </c>
      <c r="E74" s="98">
        <v>480</v>
      </c>
      <c r="F74" s="99">
        <f>96*5</f>
        <v>480</v>
      </c>
      <c r="G74" s="74">
        <v>288</v>
      </c>
      <c r="H74" s="74">
        <f>96*3</f>
        <v>288</v>
      </c>
      <c r="I74" s="74">
        <v>384</v>
      </c>
      <c r="J74" s="74">
        <f>96*4</f>
        <v>384</v>
      </c>
      <c r="K74" s="74">
        <v>288</v>
      </c>
      <c r="L74" s="74">
        <f>96*3</f>
        <v>288</v>
      </c>
      <c r="M74" s="74">
        <v>288</v>
      </c>
      <c r="N74" s="74">
        <f>96*3</f>
        <v>288</v>
      </c>
      <c r="O74" s="74">
        <v>288</v>
      </c>
      <c r="P74" s="74">
        <f>96*3</f>
        <v>288</v>
      </c>
      <c r="Q74" s="74">
        <v>384</v>
      </c>
      <c r="R74" s="74">
        <f>96*4</f>
        <v>384</v>
      </c>
      <c r="S74" s="74">
        <v>288</v>
      </c>
      <c r="T74" s="74">
        <f>3*96</f>
        <v>288</v>
      </c>
      <c r="U74" s="74">
        <v>288</v>
      </c>
      <c r="V74" s="74">
        <v>288</v>
      </c>
      <c r="W74" s="74">
        <v>480</v>
      </c>
      <c r="X74" s="74">
        <f>96*5</f>
        <v>480</v>
      </c>
      <c r="Y74" s="74">
        <v>384</v>
      </c>
      <c r="Z74" s="74">
        <f>96*4</f>
        <v>384</v>
      </c>
      <c r="AA74" s="74">
        <v>384</v>
      </c>
      <c r="AB74" s="74">
        <f>96*4</f>
        <v>384</v>
      </c>
      <c r="AC74" s="74">
        <v>288</v>
      </c>
      <c r="AD74" s="74">
        <f>96*3</f>
        <v>288</v>
      </c>
      <c r="AE74" s="74">
        <v>384</v>
      </c>
      <c r="AF74" s="74">
        <f>96*4</f>
        <v>384</v>
      </c>
      <c r="AG74" s="74">
        <v>384</v>
      </c>
      <c r="AH74" s="74">
        <f>96*4</f>
        <v>384</v>
      </c>
      <c r="AI74" s="74">
        <v>288</v>
      </c>
      <c r="AJ74" s="74">
        <f>96*3</f>
        <v>288</v>
      </c>
      <c r="AK74" s="74">
        <v>288</v>
      </c>
      <c r="AL74" s="74">
        <f>96*3</f>
        <v>288</v>
      </c>
      <c r="AM74" s="98">
        <v>576</v>
      </c>
      <c r="AN74" s="98">
        <f>96*6</f>
        <v>576</v>
      </c>
      <c r="AO74" s="98">
        <v>288</v>
      </c>
      <c r="AP74" s="98">
        <f>96*3</f>
        <v>288</v>
      </c>
      <c r="AQ74" s="98">
        <v>96</v>
      </c>
      <c r="AR74" s="98">
        <v>96</v>
      </c>
      <c r="AS74" s="98">
        <f>96*7</f>
        <v>672</v>
      </c>
      <c r="AT74" s="98">
        <v>672</v>
      </c>
      <c r="AU74" s="98">
        <f>96*4</f>
        <v>384</v>
      </c>
      <c r="AV74" s="98">
        <f>96*4</f>
        <v>384</v>
      </c>
      <c r="AW74" s="98">
        <f>96*6</f>
        <v>576</v>
      </c>
      <c r="AX74" s="98">
        <f>96*6</f>
        <v>576</v>
      </c>
      <c r="AY74" s="98">
        <f>96*3</f>
        <v>288</v>
      </c>
      <c r="AZ74" s="98">
        <f>96*3</f>
        <v>288</v>
      </c>
      <c r="BA74" s="101">
        <f>96*5</f>
        <v>480</v>
      </c>
      <c r="BB74" s="101">
        <f>96*4</f>
        <v>384</v>
      </c>
      <c r="BC74" s="101"/>
      <c r="BD74" s="101"/>
      <c r="BE74" s="101"/>
      <c r="BF74" s="101"/>
      <c r="BG74" s="101"/>
      <c r="BH74" s="101"/>
    </row>
    <row r="75" spans="1:86">
      <c r="A75" s="39" t="s">
        <v>83</v>
      </c>
      <c r="B75" s="97" t="s">
        <v>84</v>
      </c>
      <c r="C75" s="98">
        <v>576</v>
      </c>
      <c r="D75" s="98">
        <f>+D74</f>
        <v>576</v>
      </c>
      <c r="E75" s="98">
        <v>480</v>
      </c>
      <c r="F75" s="99">
        <f>96*5</f>
        <v>480</v>
      </c>
      <c r="G75" s="74">
        <v>288</v>
      </c>
      <c r="H75" s="74">
        <f>96*3</f>
        <v>288</v>
      </c>
      <c r="I75" s="74">
        <v>384</v>
      </c>
      <c r="J75" s="74">
        <f>+J74</f>
        <v>384</v>
      </c>
      <c r="K75" s="74">
        <v>288</v>
      </c>
      <c r="L75" s="74">
        <v>288</v>
      </c>
      <c r="M75" s="74">
        <v>288</v>
      </c>
      <c r="N75" s="74">
        <f>96*3</f>
        <v>288</v>
      </c>
      <c r="O75" s="74">
        <v>288</v>
      </c>
      <c r="P75" s="74">
        <f>96*3</f>
        <v>288</v>
      </c>
      <c r="Q75" s="74">
        <v>384</v>
      </c>
      <c r="R75" s="74">
        <f>96*4</f>
        <v>384</v>
      </c>
      <c r="S75" s="74">
        <v>288</v>
      </c>
      <c r="T75" s="74">
        <f>+T74</f>
        <v>288</v>
      </c>
      <c r="U75" s="74">
        <v>288</v>
      </c>
      <c r="V75" s="74">
        <v>288</v>
      </c>
      <c r="W75" s="74">
        <v>480</v>
      </c>
      <c r="X75" s="74">
        <f>+X74</f>
        <v>480</v>
      </c>
      <c r="Y75" s="74">
        <v>384</v>
      </c>
      <c r="Z75" s="74">
        <f>+Z74</f>
        <v>384</v>
      </c>
      <c r="AA75" s="74">
        <v>384</v>
      </c>
      <c r="AB75" s="74">
        <f>96*4</f>
        <v>384</v>
      </c>
      <c r="AC75" s="74">
        <v>288</v>
      </c>
      <c r="AD75" s="74">
        <f>96*3</f>
        <v>288</v>
      </c>
      <c r="AE75" s="74">
        <v>384</v>
      </c>
      <c r="AF75" s="74">
        <f>96*4</f>
        <v>384</v>
      </c>
      <c r="AG75" s="74">
        <v>384</v>
      </c>
      <c r="AH75" s="74">
        <f>96*4</f>
        <v>384</v>
      </c>
      <c r="AI75" s="74">
        <v>288</v>
      </c>
      <c r="AJ75" s="74">
        <f>96*3</f>
        <v>288</v>
      </c>
      <c r="AK75" s="74">
        <v>288</v>
      </c>
      <c r="AL75" s="74">
        <f>96*3</f>
        <v>288</v>
      </c>
      <c r="AM75" s="98">
        <v>576</v>
      </c>
      <c r="AN75" s="98">
        <f>96*6</f>
        <v>576</v>
      </c>
      <c r="AO75" s="98">
        <v>288</v>
      </c>
      <c r="AP75" s="98">
        <f>96*3</f>
        <v>288</v>
      </c>
      <c r="AQ75" s="98">
        <v>96</v>
      </c>
      <c r="AR75" s="98">
        <v>96</v>
      </c>
      <c r="AS75" s="98">
        <v>672</v>
      </c>
      <c r="AT75" s="98">
        <v>672</v>
      </c>
      <c r="AU75" s="98">
        <f>96*4</f>
        <v>384</v>
      </c>
      <c r="AV75" s="98">
        <f>96*4</f>
        <v>384</v>
      </c>
      <c r="AW75" s="98">
        <f>96*6</f>
        <v>576</v>
      </c>
      <c r="AX75" s="98">
        <f>96*6</f>
        <v>576</v>
      </c>
      <c r="AY75" s="98">
        <f>96*3</f>
        <v>288</v>
      </c>
      <c r="AZ75" s="98">
        <f>96*3</f>
        <v>288</v>
      </c>
      <c r="BA75" s="101">
        <f>96*5</f>
        <v>480</v>
      </c>
      <c r="BB75" s="101">
        <f>+BB74</f>
        <v>384</v>
      </c>
      <c r="BC75" s="101"/>
      <c r="BD75" s="101"/>
      <c r="BE75" s="101"/>
      <c r="BF75" s="101"/>
      <c r="BG75" s="101"/>
      <c r="BH75" s="101"/>
    </row>
    <row r="76" spans="1:86" s="21" customFormat="1">
      <c r="B76" s="22" t="s">
        <v>36</v>
      </c>
      <c r="C76" s="23">
        <f>SUM(C74:C75)</f>
        <v>1152</v>
      </c>
      <c r="D76" s="23">
        <f>SUM(C74:C75)</f>
        <v>1152</v>
      </c>
      <c r="E76" s="23">
        <f t="shared" ref="E76" si="157">SUM(E74:E75)</f>
        <v>960</v>
      </c>
      <c r="F76" s="23">
        <f t="shared" ref="F76" si="158">SUM(E74:E75)</f>
        <v>960</v>
      </c>
      <c r="G76" s="23">
        <f t="shared" ref="G76" si="159">SUM(G74:G75)</f>
        <v>576</v>
      </c>
      <c r="H76" s="23">
        <f t="shared" ref="H76" si="160">SUM(G74:G75)</f>
        <v>576</v>
      </c>
      <c r="I76" s="23">
        <f t="shared" ref="I76" si="161">SUM(I74:I75)</f>
        <v>768</v>
      </c>
      <c r="J76" s="23">
        <f t="shared" ref="J76" si="162">SUM(I74:I75)</f>
        <v>768</v>
      </c>
      <c r="K76" s="23">
        <f t="shared" ref="K76" si="163">SUM(K74:K75)</f>
        <v>576</v>
      </c>
      <c r="L76" s="23">
        <f t="shared" ref="L76" si="164">SUM(K74:K75)</f>
        <v>576</v>
      </c>
      <c r="M76" s="23">
        <f t="shared" ref="M76" si="165">SUM(M74:M75)</f>
        <v>576</v>
      </c>
      <c r="N76" s="23">
        <f t="shared" ref="N76" si="166">SUM(M74:M75)</f>
        <v>576</v>
      </c>
      <c r="O76" s="23">
        <f t="shared" ref="O76" si="167">SUM(O74:O75)</f>
        <v>576</v>
      </c>
      <c r="P76" s="23">
        <f t="shared" ref="P76" si="168">SUM(O74:O75)</f>
        <v>576</v>
      </c>
      <c r="Q76" s="23">
        <f t="shared" ref="Q76" si="169">SUM(Q74:Q75)</f>
        <v>768</v>
      </c>
      <c r="R76" s="23">
        <f t="shared" ref="R76" si="170">SUM(Q74:Q75)</f>
        <v>768</v>
      </c>
      <c r="S76" s="23">
        <f t="shared" ref="S76" si="171">SUM(S74:S75)</f>
        <v>576</v>
      </c>
      <c r="T76" s="23">
        <f t="shared" ref="T76" si="172">SUM(S74:S75)</f>
        <v>576</v>
      </c>
      <c r="U76" s="23">
        <f t="shared" ref="U76" si="173">SUM(U74:U75)</f>
        <v>576</v>
      </c>
      <c r="V76" s="23">
        <f t="shared" ref="V76" si="174">SUM(U74:U75)</f>
        <v>576</v>
      </c>
      <c r="W76" s="23">
        <f t="shared" ref="W76" si="175">SUM(W74:W75)</f>
        <v>960</v>
      </c>
      <c r="X76" s="23">
        <f t="shared" ref="X76" si="176">SUM(W74:W75)</f>
        <v>960</v>
      </c>
      <c r="Y76" s="23">
        <f t="shared" ref="Y76" si="177">SUM(Y74:Y75)</f>
        <v>768</v>
      </c>
      <c r="Z76" s="23">
        <f t="shared" ref="Z76" si="178">SUM(Y74:Y75)</f>
        <v>768</v>
      </c>
      <c r="AA76" s="23">
        <f t="shared" ref="AA76:AC76" si="179">SUM(AA74:AA75)</f>
        <v>768</v>
      </c>
      <c r="AB76" s="23">
        <f>SUM(AA74:AA75)</f>
        <v>768</v>
      </c>
      <c r="AC76" s="23">
        <f t="shared" si="179"/>
        <v>576</v>
      </c>
      <c r="AD76" s="23" t="s">
        <v>125</v>
      </c>
      <c r="AE76" s="23">
        <f t="shared" ref="AE76:AG76" si="180">SUM(AE74:AE75)</f>
        <v>768</v>
      </c>
      <c r="AF76" s="23" t="s">
        <v>125</v>
      </c>
      <c r="AG76" s="23">
        <f t="shared" si="180"/>
        <v>768</v>
      </c>
      <c r="AH76" s="23" t="s">
        <v>125</v>
      </c>
      <c r="AI76" s="23">
        <f t="shared" ref="AI76" si="181">SUM(AI74:AI75)</f>
        <v>576</v>
      </c>
      <c r="AJ76" s="23" t="s">
        <v>125</v>
      </c>
      <c r="AK76" s="23">
        <f t="shared" ref="AK76" si="182">SUM(AK74:AK75)</f>
        <v>576</v>
      </c>
      <c r="AL76" s="23">
        <f t="shared" ref="AL76" si="183">SUM(AK74:AK75)</f>
        <v>576</v>
      </c>
      <c r="AM76" s="23">
        <f t="shared" ref="AM76" si="184">SUM(AM74:AM75)</f>
        <v>1152</v>
      </c>
      <c r="AN76" s="23">
        <f t="shared" ref="AN76" si="185">SUM(AM74:AM75)</f>
        <v>1152</v>
      </c>
      <c r="AO76" s="23">
        <f t="shared" ref="AO76" si="186">SUM(AO74:AO75)</f>
        <v>576</v>
      </c>
      <c r="AP76" s="23">
        <f t="shared" ref="AP76" si="187">SUM(AO74:AO75)</f>
        <v>576</v>
      </c>
      <c r="AQ76" s="23">
        <f t="shared" ref="AQ76" si="188">SUM(AQ74:AQ75)</f>
        <v>192</v>
      </c>
      <c r="AR76" s="23">
        <f t="shared" ref="AR76" si="189">SUM(AQ74:AQ75)</f>
        <v>192</v>
      </c>
      <c r="AS76" s="23">
        <f t="shared" ref="AS76" si="190">SUM(AS74:AS75)</f>
        <v>1344</v>
      </c>
      <c r="AT76" s="23">
        <f t="shared" ref="AT76" si="191">SUM(AS74:AS75)</f>
        <v>1344</v>
      </c>
      <c r="AU76" s="23">
        <f t="shared" ref="AU76" si="192">SUM(AU74:AU75)</f>
        <v>768</v>
      </c>
      <c r="AV76" s="23">
        <f t="shared" ref="AV76" si="193">SUM(AU74:AU75)</f>
        <v>768</v>
      </c>
      <c r="AW76" s="23"/>
      <c r="AX76" s="23">
        <f t="shared" ref="AX76" si="194">SUM(AW74:AW75)</f>
        <v>1152</v>
      </c>
      <c r="AY76" s="23">
        <f t="shared" ref="AY76" si="195">SUM(AY74:AY75)</f>
        <v>576</v>
      </c>
      <c r="AZ76" s="23">
        <f t="shared" ref="AZ76" si="196">SUM(AY74:AY75)</f>
        <v>576</v>
      </c>
      <c r="BA76" s="23">
        <f t="shared" ref="BA76" si="197">SUM(BA74:BA75)</f>
        <v>960</v>
      </c>
      <c r="BB76" s="23">
        <f t="shared" ref="BB76" si="198">SUM(BA74:BA75)</f>
        <v>960</v>
      </c>
      <c r="BC76" s="23">
        <f t="shared" ref="BC76" si="199">SUM(BC74:BC75)</f>
        <v>0</v>
      </c>
      <c r="BD76" s="23">
        <f t="shared" ref="BD76" si="200">SUM(BC74:BC75)</f>
        <v>0</v>
      </c>
      <c r="BE76" s="23">
        <f t="shared" ref="BE76" si="201">SUM(BE74:BE75)</f>
        <v>0</v>
      </c>
      <c r="BF76" s="23">
        <f t="shared" ref="BF76" si="202">SUM(BE74:BE75)</f>
        <v>0</v>
      </c>
      <c r="BG76" s="23">
        <f t="shared" ref="BG76" si="203">SUM(BG74:BG75)</f>
        <v>0</v>
      </c>
      <c r="BH76" s="23">
        <f t="shared" ref="BH76" si="204">SUM(BG74:BG75)</f>
        <v>0</v>
      </c>
      <c r="BI76" s="23"/>
      <c r="BJ76" s="23"/>
      <c r="BK76" s="23"/>
      <c r="BL76" s="23"/>
    </row>
    <row r="77" spans="1:86" s="13" customFormat="1">
      <c r="B77" s="13" t="s">
        <v>85</v>
      </c>
      <c r="BF77" s="23"/>
      <c r="BI77"/>
      <c r="BJ77"/>
      <c r="BK77"/>
      <c r="BL77"/>
      <c r="BM77"/>
      <c r="BN77"/>
    </row>
    <row r="78" spans="1:86" s="13" customFormat="1">
      <c r="B78" s="13" t="s">
        <v>86</v>
      </c>
      <c r="BI78"/>
      <c r="BJ78"/>
      <c r="BK78"/>
      <c r="BL78"/>
      <c r="BM78"/>
      <c r="BN78"/>
    </row>
  </sheetData>
  <mergeCells count="459">
    <mergeCell ref="BE70:BF70"/>
    <mergeCell ref="BG70:BH70"/>
    <mergeCell ref="AU70:AV70"/>
    <mergeCell ref="AW70:AX70"/>
    <mergeCell ref="BE71:BF71"/>
    <mergeCell ref="BG71:BH71"/>
    <mergeCell ref="AY71:AZ71"/>
    <mergeCell ref="BA71:BB71"/>
    <mergeCell ref="BC71:BD71"/>
    <mergeCell ref="BC70:BD70"/>
    <mergeCell ref="AY70:AZ70"/>
    <mergeCell ref="AW71:AX71"/>
    <mergeCell ref="BE72:BF72"/>
    <mergeCell ref="BG72:BH72"/>
    <mergeCell ref="AY72:AZ72"/>
    <mergeCell ref="BA72:BB72"/>
    <mergeCell ref="BC72:BD72"/>
    <mergeCell ref="S72:T72"/>
    <mergeCell ref="U72:V72"/>
    <mergeCell ref="W72:X72"/>
    <mergeCell ref="Y72:Z72"/>
    <mergeCell ref="AA72:AB72"/>
    <mergeCell ref="AW72:AX72"/>
    <mergeCell ref="C72:D72"/>
    <mergeCell ref="E72:F72"/>
    <mergeCell ref="G72:H72"/>
    <mergeCell ref="I72:J72"/>
    <mergeCell ref="K72:L72"/>
    <mergeCell ref="M72:N72"/>
    <mergeCell ref="O72:P72"/>
    <mergeCell ref="Q72:R72"/>
    <mergeCell ref="S71:T71"/>
    <mergeCell ref="M70:N70"/>
    <mergeCell ref="O70:P70"/>
    <mergeCell ref="Q70:R70"/>
    <mergeCell ref="S70:T70"/>
    <mergeCell ref="U70:V70"/>
    <mergeCell ref="W70:X70"/>
    <mergeCell ref="AC70:AD70"/>
    <mergeCell ref="C71:D71"/>
    <mergeCell ref="E71:F71"/>
    <mergeCell ref="G71:H71"/>
    <mergeCell ref="I71:J71"/>
    <mergeCell ref="K71:L71"/>
    <mergeCell ref="M71:N71"/>
    <mergeCell ref="O71:P71"/>
    <mergeCell ref="Q71:R71"/>
    <mergeCell ref="U71:V71"/>
    <mergeCell ref="W71:X71"/>
    <mergeCell ref="Y71:Z71"/>
    <mergeCell ref="AA71:AB71"/>
    <mergeCell ref="CG48:CH48"/>
    <mergeCell ref="A68:B68"/>
    <mergeCell ref="A69:A73"/>
    <mergeCell ref="B69:B73"/>
    <mergeCell ref="C70:D70"/>
    <mergeCell ref="E70:F70"/>
    <mergeCell ref="G70:H70"/>
    <mergeCell ref="I70:J70"/>
    <mergeCell ref="K70:L70"/>
    <mergeCell ref="BS48:BT48"/>
    <mergeCell ref="BU48:BV48"/>
    <mergeCell ref="BW48:BX48"/>
    <mergeCell ref="BY48:BZ48"/>
    <mergeCell ref="CA48:CB48"/>
    <mergeCell ref="CC48:CD48"/>
    <mergeCell ref="BG48:BH48"/>
    <mergeCell ref="BI48:BJ48"/>
    <mergeCell ref="BK48:BL48"/>
    <mergeCell ref="BM48:BN48"/>
    <mergeCell ref="Y48:Z48"/>
    <mergeCell ref="AA48:AB48"/>
    <mergeCell ref="AK48:AL48"/>
    <mergeCell ref="AM48:AN48"/>
    <mergeCell ref="BA70:BB70"/>
    <mergeCell ref="CA47:CB47"/>
    <mergeCell ref="CC47:CD47"/>
    <mergeCell ref="CE47:CF47"/>
    <mergeCell ref="BO48:BP48"/>
    <mergeCell ref="BQ48:BR48"/>
    <mergeCell ref="AU48:AV48"/>
    <mergeCell ref="AW48:AX48"/>
    <mergeCell ref="AY48:AZ48"/>
    <mergeCell ref="BA48:BB48"/>
    <mergeCell ref="BC48:BD48"/>
    <mergeCell ref="BE48:BF48"/>
    <mergeCell ref="CE48:CF48"/>
    <mergeCell ref="BY47:BZ47"/>
    <mergeCell ref="BC47:BD47"/>
    <mergeCell ref="BE47:BF47"/>
    <mergeCell ref="BG47:BH47"/>
    <mergeCell ref="BI47:BJ47"/>
    <mergeCell ref="BK47:BL47"/>
    <mergeCell ref="BM47:BN47"/>
    <mergeCell ref="BQ47:BR47"/>
    <mergeCell ref="BS47:BT47"/>
    <mergeCell ref="C48:D48"/>
    <mergeCell ref="E48:F48"/>
    <mergeCell ref="G48:H48"/>
    <mergeCell ref="I48:J48"/>
    <mergeCell ref="K48:L48"/>
    <mergeCell ref="M48:N48"/>
    <mergeCell ref="BO47:BP47"/>
    <mergeCell ref="AA47:AB47"/>
    <mergeCell ref="AC47:AD47"/>
    <mergeCell ref="AE47:AF47"/>
    <mergeCell ref="AG47:AH47"/>
    <mergeCell ref="AI47:AJ47"/>
    <mergeCell ref="AG48:AH48"/>
    <mergeCell ref="S48:T48"/>
    <mergeCell ref="U48:V48"/>
    <mergeCell ref="W48:X48"/>
    <mergeCell ref="U47:V47"/>
    <mergeCell ref="W47:X47"/>
    <mergeCell ref="Y47:Z47"/>
    <mergeCell ref="O48:P48"/>
    <mergeCell ref="Q48:R48"/>
    <mergeCell ref="CG46:CH46"/>
    <mergeCell ref="AK47:AL47"/>
    <mergeCell ref="AM47:AN47"/>
    <mergeCell ref="AO47:AP47"/>
    <mergeCell ref="AQ47:AR47"/>
    <mergeCell ref="AS47:AT47"/>
    <mergeCell ref="AU47:AV47"/>
    <mergeCell ref="AW47:AX47"/>
    <mergeCell ref="AY47:AZ47"/>
    <mergeCell ref="BA47:BB47"/>
    <mergeCell ref="BU46:BV46"/>
    <mergeCell ref="BW46:BX46"/>
    <mergeCell ref="BY46:BZ46"/>
    <mergeCell ref="CA46:CB46"/>
    <mergeCell ref="CC46:CD46"/>
    <mergeCell ref="CE46:CF46"/>
    <mergeCell ref="BI46:BJ46"/>
    <mergeCell ref="BK46:BL46"/>
    <mergeCell ref="BM46:BN46"/>
    <mergeCell ref="BO46:BP46"/>
    <mergeCell ref="BQ46:BR46"/>
    <mergeCell ref="CG47:CH47"/>
    <mergeCell ref="BU47:BV47"/>
    <mergeCell ref="BW47:BX47"/>
    <mergeCell ref="I46:J46"/>
    <mergeCell ref="K46:L46"/>
    <mergeCell ref="M46:N46"/>
    <mergeCell ref="O46:P46"/>
    <mergeCell ref="BS46:BT46"/>
    <mergeCell ref="AW46:AX46"/>
    <mergeCell ref="AY46:AZ46"/>
    <mergeCell ref="BA46:BB46"/>
    <mergeCell ref="BC46:BD46"/>
    <mergeCell ref="BE46:BF46"/>
    <mergeCell ref="BG46:BH46"/>
    <mergeCell ref="AK46:AL46"/>
    <mergeCell ref="AM46:AN46"/>
    <mergeCell ref="AO46:AP46"/>
    <mergeCell ref="AQ46:AR46"/>
    <mergeCell ref="AS46:AT46"/>
    <mergeCell ref="AU46:AV46"/>
    <mergeCell ref="AG46:AH46"/>
    <mergeCell ref="A44:B44"/>
    <mergeCell ref="A45:A49"/>
    <mergeCell ref="B45:B49"/>
    <mergeCell ref="AK45:BR45"/>
    <mergeCell ref="C46:D46"/>
    <mergeCell ref="BO29:BP29"/>
    <mergeCell ref="BQ29:BR29"/>
    <mergeCell ref="BS29:BT29"/>
    <mergeCell ref="BC29:BD29"/>
    <mergeCell ref="BE29:BF29"/>
    <mergeCell ref="BG29:BH29"/>
    <mergeCell ref="BI29:BJ29"/>
    <mergeCell ref="BK29:BL29"/>
    <mergeCell ref="BM29:BN29"/>
    <mergeCell ref="AQ29:AR29"/>
    <mergeCell ref="AS29:AT29"/>
    <mergeCell ref="Q46:R46"/>
    <mergeCell ref="S46:T46"/>
    <mergeCell ref="U46:V46"/>
    <mergeCell ref="W46:X46"/>
    <mergeCell ref="Y46:Z46"/>
    <mergeCell ref="AA46:AB46"/>
    <mergeCell ref="E46:F46"/>
    <mergeCell ref="G46:H46"/>
    <mergeCell ref="AM29:AN29"/>
    <mergeCell ref="AO29:AP29"/>
    <mergeCell ref="CA29:CB29"/>
    <mergeCell ref="CC29:CD29"/>
    <mergeCell ref="CE29:CF29"/>
    <mergeCell ref="CG29:CH29"/>
    <mergeCell ref="BU29:BV29"/>
    <mergeCell ref="BW29:BX29"/>
    <mergeCell ref="BY29:BZ29"/>
    <mergeCell ref="CG28:CH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U29:AV29"/>
    <mergeCell ref="AW29:AX29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AW28:AX28"/>
    <mergeCell ref="AY28:AZ28"/>
    <mergeCell ref="BY27:BZ27"/>
    <mergeCell ref="CA27:CB27"/>
    <mergeCell ref="CC27:CD27"/>
    <mergeCell ref="CE27:CF27"/>
    <mergeCell ref="CG27:CH27"/>
    <mergeCell ref="G28:H28"/>
    <mergeCell ref="I28:J28"/>
    <mergeCell ref="K28:L28"/>
    <mergeCell ref="Q28:R28"/>
    <mergeCell ref="BM27:BN27"/>
    <mergeCell ref="BO27:BP27"/>
    <mergeCell ref="BQ27:BR27"/>
    <mergeCell ref="BS27:BT27"/>
    <mergeCell ref="BU27:BV27"/>
    <mergeCell ref="BW27:BX27"/>
    <mergeCell ref="BA27:BB27"/>
    <mergeCell ref="BC27:BD27"/>
    <mergeCell ref="BE27:BF27"/>
    <mergeCell ref="BG27:BH27"/>
    <mergeCell ref="BI27:BJ27"/>
    <mergeCell ref="BK27:BL27"/>
    <mergeCell ref="G27:H27"/>
    <mergeCell ref="I27:J27"/>
    <mergeCell ref="AO27:AP27"/>
    <mergeCell ref="CC14:CD14"/>
    <mergeCell ref="CE14:CF14"/>
    <mergeCell ref="CG14:CH14"/>
    <mergeCell ref="BC14:BD14"/>
    <mergeCell ref="U14:V14"/>
    <mergeCell ref="W14:X14"/>
    <mergeCell ref="AK14:AL14"/>
    <mergeCell ref="AM14:AN14"/>
    <mergeCell ref="AO14:AP14"/>
    <mergeCell ref="AQ14:AR14"/>
    <mergeCell ref="A25:B25"/>
    <mergeCell ref="A26:A30"/>
    <mergeCell ref="B26:B30"/>
    <mergeCell ref="AK26:CH26"/>
    <mergeCell ref="C27:D27"/>
    <mergeCell ref="E27:F27"/>
    <mergeCell ref="BQ14:BR14"/>
    <mergeCell ref="BS14:BT14"/>
    <mergeCell ref="BU14:BV14"/>
    <mergeCell ref="BW14:BX14"/>
    <mergeCell ref="BY14:BZ14"/>
    <mergeCell ref="CA14:CB14"/>
    <mergeCell ref="BE14:BF14"/>
    <mergeCell ref="BG14:BH14"/>
    <mergeCell ref="BI14:BJ14"/>
    <mergeCell ref="BK14:BL14"/>
    <mergeCell ref="BM14:BN14"/>
    <mergeCell ref="BO14:BP14"/>
    <mergeCell ref="AS14:AT14"/>
    <mergeCell ref="AU14:AV14"/>
    <mergeCell ref="AW14:AX14"/>
    <mergeCell ref="AY14:AZ14"/>
    <mergeCell ref="BA14:BB14"/>
    <mergeCell ref="K27:L27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BE13:BF13"/>
    <mergeCell ref="BG13:BH13"/>
    <mergeCell ref="AK13:AL13"/>
    <mergeCell ref="AM13:AN13"/>
    <mergeCell ref="AO13:AP13"/>
    <mergeCell ref="AQ13:AR13"/>
    <mergeCell ref="AS13:AT13"/>
    <mergeCell ref="AU13:AV13"/>
    <mergeCell ref="CG13:CH13"/>
    <mergeCell ref="BU13:BV13"/>
    <mergeCell ref="BW13:BX13"/>
    <mergeCell ref="BY13:BZ13"/>
    <mergeCell ref="CA13:CB13"/>
    <mergeCell ref="CC13:CD13"/>
    <mergeCell ref="CE13:CF13"/>
    <mergeCell ref="BI13:BJ13"/>
    <mergeCell ref="BK13:BL13"/>
    <mergeCell ref="BM13:BN13"/>
    <mergeCell ref="BO13:BP13"/>
    <mergeCell ref="BQ13:BR13"/>
    <mergeCell ref="BS13:BT13"/>
    <mergeCell ref="AW13:AX13"/>
    <mergeCell ref="AY13:AZ13"/>
    <mergeCell ref="CG12:CH12"/>
    <mergeCell ref="BU12:BV12"/>
    <mergeCell ref="BW12:BX12"/>
    <mergeCell ref="BY12:BZ12"/>
    <mergeCell ref="CA12:CB12"/>
    <mergeCell ref="CC12:CD12"/>
    <mergeCell ref="CE12:CF12"/>
    <mergeCell ref="BI12:BJ12"/>
    <mergeCell ref="BK12:BL12"/>
    <mergeCell ref="BM12:BN12"/>
    <mergeCell ref="BO12:BP12"/>
    <mergeCell ref="BQ12:BR12"/>
    <mergeCell ref="BS12:BT12"/>
    <mergeCell ref="BM1:BN1"/>
    <mergeCell ref="BM2:BN2"/>
    <mergeCell ref="A4:CH4"/>
    <mergeCell ref="A10:B10"/>
    <mergeCell ref="A11:A15"/>
    <mergeCell ref="B11:B15"/>
    <mergeCell ref="AK11:CH11"/>
    <mergeCell ref="C12:D12"/>
    <mergeCell ref="Q12:R12"/>
    <mergeCell ref="S12:T12"/>
    <mergeCell ref="U12:V12"/>
    <mergeCell ref="W12:X12"/>
    <mergeCell ref="Y12:Z12"/>
    <mergeCell ref="AA12:AB12"/>
    <mergeCell ref="E12:F12"/>
    <mergeCell ref="G12:H12"/>
    <mergeCell ref="I12:J12"/>
    <mergeCell ref="K12:L12"/>
    <mergeCell ref="M12:N12"/>
    <mergeCell ref="O12:P12"/>
    <mergeCell ref="BA12:BB12"/>
    <mergeCell ref="BC12:BD12"/>
    <mergeCell ref="BE12:BF12"/>
    <mergeCell ref="BG12:BH12"/>
    <mergeCell ref="BA1:BB1"/>
    <mergeCell ref="BA13:BB13"/>
    <mergeCell ref="BA28:BB28"/>
    <mergeCell ref="AK27:AL27"/>
    <mergeCell ref="AM27:AN27"/>
    <mergeCell ref="AY29:AZ29"/>
    <mergeCell ref="BA29:BB29"/>
    <mergeCell ref="AO48:AP48"/>
    <mergeCell ref="AQ48:AR48"/>
    <mergeCell ref="AS48:AT48"/>
    <mergeCell ref="AK12:AL12"/>
    <mergeCell ref="AM12:AN12"/>
    <mergeCell ref="AO12:AP12"/>
    <mergeCell ref="AQ12:AR12"/>
    <mergeCell ref="AS12:AT12"/>
    <mergeCell ref="AU12:AV12"/>
    <mergeCell ref="AW12:AX12"/>
    <mergeCell ref="AY12:AZ12"/>
    <mergeCell ref="AS27:AT27"/>
    <mergeCell ref="AU27:AV27"/>
    <mergeCell ref="AW27:AX27"/>
    <mergeCell ref="AY27:AZ27"/>
    <mergeCell ref="AQ27:AR27"/>
    <mergeCell ref="AK29:AL29"/>
    <mergeCell ref="AE70:AF70"/>
    <mergeCell ref="C69:BH69"/>
    <mergeCell ref="AS70:AT70"/>
    <mergeCell ref="Y28:Z28"/>
    <mergeCell ref="AA28:AB28"/>
    <mergeCell ref="Y29:Z29"/>
    <mergeCell ref="AA29:AB29"/>
    <mergeCell ref="AC12:AD12"/>
    <mergeCell ref="AC13:AD13"/>
    <mergeCell ref="AC14:AD14"/>
    <mergeCell ref="AC46:AD46"/>
    <mergeCell ref="AC48:AD48"/>
    <mergeCell ref="AA27:AB27"/>
    <mergeCell ref="AA14:AB14"/>
    <mergeCell ref="Y14:Z14"/>
    <mergeCell ref="Y70:Z70"/>
    <mergeCell ref="AA70:AB70"/>
    <mergeCell ref="AK70:AL70"/>
    <mergeCell ref="AM70:AN70"/>
    <mergeCell ref="AO70:AP70"/>
    <mergeCell ref="AQ70:AR70"/>
    <mergeCell ref="AC27:AD27"/>
    <mergeCell ref="E13:F13"/>
    <mergeCell ref="BC13:BD13"/>
    <mergeCell ref="AG70:AH70"/>
    <mergeCell ref="AI12:AJ12"/>
    <mergeCell ref="AI13:AJ13"/>
    <mergeCell ref="AI14:AJ14"/>
    <mergeCell ref="AI27:AJ27"/>
    <mergeCell ref="AI46:AJ46"/>
    <mergeCell ref="AI48:AJ48"/>
    <mergeCell ref="AI70:AJ70"/>
    <mergeCell ref="C45:AJ45"/>
    <mergeCell ref="C47:D47"/>
    <mergeCell ref="E47:F47"/>
    <mergeCell ref="G47:H47"/>
    <mergeCell ref="I47:J47"/>
    <mergeCell ref="K47:L47"/>
    <mergeCell ref="M47:N47"/>
    <mergeCell ref="O47:P47"/>
    <mergeCell ref="Q47:R47"/>
    <mergeCell ref="AE12:AF12"/>
    <mergeCell ref="AE13:AF13"/>
    <mergeCell ref="AE14:AF14"/>
    <mergeCell ref="AE27:AF27"/>
    <mergeCell ref="AE46:AF46"/>
    <mergeCell ref="S47:T47"/>
    <mergeCell ref="AE48:AF48"/>
    <mergeCell ref="M27:N27"/>
    <mergeCell ref="O27:P27"/>
    <mergeCell ref="Q27:R27"/>
    <mergeCell ref="S27:T27"/>
    <mergeCell ref="U27:V27"/>
    <mergeCell ref="W27:X27"/>
    <mergeCell ref="Y27:Z27"/>
    <mergeCell ref="U29:V29"/>
    <mergeCell ref="W29:X29"/>
    <mergeCell ref="C11:AJ11"/>
    <mergeCell ref="C26:AJ26"/>
    <mergeCell ref="AC28:AD28"/>
    <mergeCell ref="AE28:AF28"/>
    <mergeCell ref="AG28:AH28"/>
    <mergeCell ref="AI28:AJ28"/>
    <mergeCell ref="AC29:AD29"/>
    <mergeCell ref="AE29:AF29"/>
    <mergeCell ref="AG29:AH29"/>
    <mergeCell ref="AI29:AJ29"/>
    <mergeCell ref="AG12:AH12"/>
    <mergeCell ref="AG13:AH13"/>
    <mergeCell ref="AG14:AH14"/>
    <mergeCell ref="AG27:AH27"/>
    <mergeCell ref="G13:H13"/>
    <mergeCell ref="I13:J13"/>
    <mergeCell ref="S13:T13"/>
    <mergeCell ref="U13:V13"/>
    <mergeCell ref="W13:X13"/>
    <mergeCell ref="Y13:Z13"/>
    <mergeCell ref="AA13:AB13"/>
    <mergeCell ref="K13:L13"/>
    <mergeCell ref="M13:N13"/>
    <mergeCell ref="O13:P13"/>
  </mergeCells>
  <phoneticPr fontId="130" type="noConversion"/>
  <printOptions horizontalCentered="1"/>
  <pageMargins left="0" right="0" top="0" bottom="0" header="0" footer="0"/>
  <pageSetup paperSize="8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78"/>
  <sheetViews>
    <sheetView workbookViewId="0"/>
  </sheetViews>
  <sheetFormatPr defaultColWidth="9" defaultRowHeight="14.5"/>
  <cols>
    <col min="1" max="1" width="12" customWidth="1"/>
    <col min="2" max="2" width="14.453125" customWidth="1"/>
    <col min="3" max="15" width="6.26953125" customWidth="1"/>
    <col min="16" max="16" width="6.7265625" customWidth="1"/>
    <col min="17" max="86" width="6.26953125" customWidth="1"/>
    <col min="87" max="89" width="3.7265625" customWidth="1"/>
    <col min="90" max="90" width="6.453125" customWidth="1"/>
    <col min="91" max="91" width="5.26953125" bestFit="1" customWidth="1"/>
    <col min="92" max="92" width="14.7265625" customWidth="1"/>
  </cols>
  <sheetData>
    <row r="1" spans="1:92" ht="15" thickBot="1">
      <c r="AV1" s="18"/>
      <c r="AW1" s="18"/>
      <c r="AX1" s="18"/>
      <c r="AY1" s="18"/>
      <c r="AZ1" s="18"/>
      <c r="BA1" s="552"/>
      <c r="BB1" s="552"/>
      <c r="BC1" s="19"/>
      <c r="BD1" s="19"/>
      <c r="BE1" s="18"/>
      <c r="BF1" s="18"/>
      <c r="BG1" s="18"/>
      <c r="BH1" s="18"/>
      <c r="BM1" s="552"/>
      <c r="BN1" s="552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</row>
    <row r="2" spans="1:92" ht="15" thickBot="1">
      <c r="BM2" s="553"/>
      <c r="BN2" s="553"/>
      <c r="CN2" s="20">
        <f ca="1">NOW()</f>
        <v>46262.429180208332</v>
      </c>
    </row>
    <row r="3" spans="1:92" ht="21.65" customHeight="1" thickBot="1">
      <c r="BI3" s="18"/>
      <c r="BJ3" s="18"/>
      <c r="BK3" s="19"/>
      <c r="BL3" s="19"/>
      <c r="CN3" s="43" t="s">
        <v>126</v>
      </c>
    </row>
    <row r="4" spans="1:92" ht="35.25" customHeight="1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54"/>
      <c r="W4" s="554"/>
      <c r="X4" s="554"/>
      <c r="Y4" s="554"/>
      <c r="Z4" s="554"/>
      <c r="AA4" s="554"/>
      <c r="AB4" s="554"/>
      <c r="AC4" s="554"/>
      <c r="AD4" s="554"/>
      <c r="AE4" s="554"/>
      <c r="AF4" s="554"/>
      <c r="AG4" s="554"/>
      <c r="AH4" s="554"/>
      <c r="AI4" s="554"/>
      <c r="AJ4" s="554"/>
      <c r="AK4" s="554"/>
      <c r="AL4" s="554"/>
      <c r="AM4" s="554"/>
      <c r="AN4" s="554"/>
      <c r="AO4" s="554"/>
      <c r="AP4" s="554"/>
      <c r="AQ4" s="554"/>
      <c r="AR4" s="554"/>
      <c r="AS4" s="554"/>
      <c r="AT4" s="554"/>
      <c r="AU4" s="554"/>
      <c r="AV4" s="554"/>
      <c r="AW4" s="554"/>
      <c r="AX4" s="554"/>
      <c r="AY4" s="554"/>
      <c r="AZ4" s="554"/>
      <c r="BA4" s="554"/>
      <c r="BB4" s="554"/>
      <c r="BC4" s="554"/>
      <c r="BD4" s="554"/>
      <c r="BE4" s="554"/>
      <c r="BF4" s="554"/>
      <c r="BG4" s="554"/>
      <c r="BH4" s="554"/>
      <c r="BI4" s="554"/>
      <c r="BJ4" s="554"/>
      <c r="BK4" s="554"/>
      <c r="BL4" s="554"/>
      <c r="BM4" s="554"/>
      <c r="BN4" s="554"/>
      <c r="BO4" s="554"/>
      <c r="BP4" s="554"/>
      <c r="BQ4" s="554"/>
      <c r="BR4" s="554"/>
      <c r="BS4" s="554"/>
      <c r="BT4" s="554"/>
      <c r="BU4" s="554"/>
      <c r="BV4" s="554"/>
      <c r="BW4" s="554"/>
      <c r="BX4" s="554"/>
      <c r="BY4" s="554"/>
      <c r="BZ4" s="554"/>
      <c r="CA4" s="554"/>
      <c r="CB4" s="554"/>
      <c r="CC4" s="554"/>
      <c r="CD4" s="554"/>
      <c r="CE4" s="554"/>
      <c r="CF4" s="554"/>
      <c r="CG4" s="554"/>
      <c r="CH4" s="554"/>
    </row>
    <row r="5" spans="1:92" ht="12" customHeight="1">
      <c r="A5" s="15"/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</row>
    <row r="6" spans="1:92" ht="48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</row>
    <row r="7" spans="1:92" ht="48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</row>
    <row r="8" spans="1:92" ht="48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</row>
    <row r="9" spans="1:92" ht="48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M9" t="s">
        <v>0</v>
      </c>
      <c r="CN9" t="s">
        <v>0</v>
      </c>
    </row>
    <row r="10" spans="1:92" ht="21.75" customHeight="1" thickBot="1">
      <c r="A10" s="510" t="s">
        <v>1</v>
      </c>
      <c r="B10" s="510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</row>
    <row r="11" spans="1:92" ht="15.75" customHeight="1">
      <c r="A11" s="511" t="s">
        <v>2</v>
      </c>
      <c r="B11" s="543" t="s">
        <v>3</v>
      </c>
      <c r="C11" s="524" t="s">
        <v>4</v>
      </c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525"/>
      <c r="AC11" s="525"/>
      <c r="AD11" s="525"/>
      <c r="AE11" s="525"/>
      <c r="AF11" s="525"/>
      <c r="AG11" s="525"/>
      <c r="AH11" s="525"/>
      <c r="AI11" s="525"/>
      <c r="AJ11" s="544"/>
      <c r="AK11" s="545" t="s">
        <v>5</v>
      </c>
      <c r="AL11" s="526"/>
      <c r="AM11" s="526"/>
      <c r="AN11" s="526"/>
      <c r="AO11" s="526"/>
      <c r="AP11" s="526"/>
      <c r="AQ11" s="526"/>
      <c r="AR11" s="526"/>
      <c r="AS11" s="526"/>
      <c r="AT11" s="526"/>
      <c r="AU11" s="526"/>
      <c r="AV11" s="526"/>
      <c r="AW11" s="526"/>
      <c r="AX11" s="526"/>
      <c r="AY11" s="526"/>
      <c r="AZ11" s="526"/>
      <c r="BA11" s="526"/>
      <c r="BB11" s="526"/>
      <c r="BC11" s="526"/>
      <c r="BD11" s="526"/>
      <c r="BE11" s="526"/>
      <c r="BF11" s="526"/>
      <c r="BG11" s="526"/>
      <c r="BH11" s="526"/>
      <c r="BI11" s="526"/>
      <c r="BJ11" s="526"/>
      <c r="BK11" s="526"/>
      <c r="BL11" s="526"/>
      <c r="BM11" s="526"/>
      <c r="BN11" s="526"/>
      <c r="BO11" s="526"/>
      <c r="BP11" s="526"/>
      <c r="BQ11" s="526"/>
      <c r="BR11" s="526"/>
      <c r="BS11" s="526"/>
      <c r="BT11" s="526"/>
      <c r="BU11" s="526"/>
      <c r="BV11" s="526"/>
      <c r="BW11" s="526"/>
      <c r="BX11" s="526"/>
      <c r="BY11" s="526"/>
      <c r="BZ11" s="526"/>
      <c r="CA11" s="526"/>
      <c r="CB11" s="526"/>
      <c r="CC11" s="526"/>
      <c r="CD11" s="526"/>
      <c r="CE11" s="526"/>
      <c r="CF11" s="526"/>
      <c r="CG11" s="526"/>
      <c r="CH11" s="526"/>
    </row>
    <row r="12" spans="1:92" s="12" customFormat="1" ht="15.75" customHeight="1">
      <c r="A12" s="512"/>
      <c r="B12" s="515"/>
      <c r="C12" s="527">
        <v>20260202</v>
      </c>
      <c r="D12" s="528"/>
      <c r="E12" s="542">
        <v>20260203</v>
      </c>
      <c r="F12" s="542"/>
      <c r="G12" s="542">
        <v>20260205</v>
      </c>
      <c r="H12" s="556"/>
      <c r="I12" s="527">
        <v>20260209</v>
      </c>
      <c r="J12" s="558"/>
      <c r="K12" s="527">
        <v>20260210</v>
      </c>
      <c r="L12" s="558"/>
      <c r="M12" s="527">
        <v>20260212</v>
      </c>
      <c r="N12" s="558"/>
      <c r="O12" s="527">
        <v>20260216</v>
      </c>
      <c r="P12" s="558"/>
      <c r="Q12" s="527">
        <v>20260219</v>
      </c>
      <c r="R12" s="558"/>
      <c r="S12" s="527">
        <v>20260223</v>
      </c>
      <c r="T12" s="558"/>
      <c r="U12" s="527">
        <v>20260224</v>
      </c>
      <c r="V12" s="558"/>
      <c r="W12" s="527">
        <v>20260226</v>
      </c>
      <c r="X12" s="558"/>
      <c r="Y12" s="527">
        <v>20260227</v>
      </c>
      <c r="Z12" s="558"/>
      <c r="AA12" s="527">
        <v>20260302</v>
      </c>
      <c r="AB12" s="558"/>
      <c r="AC12" s="527">
        <v>20260303</v>
      </c>
      <c r="AD12" s="558"/>
      <c r="AE12" s="527">
        <v>20260305</v>
      </c>
      <c r="AF12" s="558"/>
      <c r="AG12" s="527">
        <v>20260306</v>
      </c>
      <c r="AH12" s="558"/>
      <c r="AI12" s="527">
        <v>20260309</v>
      </c>
      <c r="AJ12" s="558"/>
      <c r="AK12" s="505">
        <v>20260202</v>
      </c>
      <c r="AL12" s="506" t="s">
        <v>88</v>
      </c>
      <c r="AM12" s="505">
        <v>20260203</v>
      </c>
      <c r="AN12" s="506" t="s">
        <v>88</v>
      </c>
      <c r="AO12" s="505">
        <v>20260204</v>
      </c>
      <c r="AP12" s="506" t="s">
        <v>88</v>
      </c>
      <c r="AQ12" s="505">
        <v>20260205</v>
      </c>
      <c r="AR12" s="506" t="s">
        <v>88</v>
      </c>
      <c r="AS12" s="505">
        <v>20260206</v>
      </c>
      <c r="AT12" s="506" t="s">
        <v>88</v>
      </c>
      <c r="AU12" s="505">
        <v>20260209</v>
      </c>
      <c r="AV12" s="506" t="s">
        <v>88</v>
      </c>
      <c r="AW12" s="505">
        <v>20260210</v>
      </c>
      <c r="AX12" s="506" t="s">
        <v>88</v>
      </c>
      <c r="AY12" s="505">
        <v>20260211</v>
      </c>
      <c r="AZ12" s="506" t="s">
        <v>88</v>
      </c>
      <c r="BA12" s="505">
        <v>20260212</v>
      </c>
      <c r="BB12" s="506" t="s">
        <v>88</v>
      </c>
      <c r="BC12" s="505">
        <v>20260213</v>
      </c>
      <c r="BD12" s="506" t="s">
        <v>88</v>
      </c>
      <c r="BE12" s="505">
        <v>20260215</v>
      </c>
      <c r="BF12" s="506" t="s">
        <v>88</v>
      </c>
      <c r="BG12" s="505">
        <v>20260216</v>
      </c>
      <c r="BH12" s="506" t="s">
        <v>88</v>
      </c>
      <c r="BI12" s="505">
        <v>20260218</v>
      </c>
      <c r="BJ12" s="506" t="s">
        <v>88</v>
      </c>
      <c r="BK12" s="505">
        <v>20260219</v>
      </c>
      <c r="BL12" s="506" t="s">
        <v>88</v>
      </c>
      <c r="BM12" s="505">
        <v>20260220</v>
      </c>
      <c r="BN12" s="506" t="s">
        <v>88</v>
      </c>
      <c r="BO12" s="505">
        <v>20260221</v>
      </c>
      <c r="BP12" s="506" t="s">
        <v>88</v>
      </c>
      <c r="BQ12" s="505">
        <v>20260223</v>
      </c>
      <c r="BR12" s="506" t="s">
        <v>88</v>
      </c>
      <c r="BS12" s="505">
        <v>20260224</v>
      </c>
      <c r="BT12" s="506" t="s">
        <v>88</v>
      </c>
      <c r="BU12" s="505">
        <v>20260225</v>
      </c>
      <c r="BV12" s="506" t="s">
        <v>88</v>
      </c>
      <c r="BW12" s="505">
        <v>20260302</v>
      </c>
      <c r="BX12" s="506"/>
      <c r="BY12" s="505">
        <v>20260303</v>
      </c>
      <c r="BZ12" s="506"/>
      <c r="CA12" s="505">
        <v>20260304</v>
      </c>
      <c r="CB12" s="506"/>
      <c r="CC12" s="505">
        <v>20260305</v>
      </c>
      <c r="CD12" s="506"/>
      <c r="CE12" s="505">
        <v>20260306</v>
      </c>
      <c r="CF12" s="506"/>
      <c r="CG12" s="505"/>
      <c r="CH12" s="506"/>
    </row>
    <row r="13" spans="1:92" s="12" customFormat="1" ht="15.75" customHeight="1">
      <c r="A13" s="512"/>
      <c r="B13" s="515"/>
      <c r="C13" s="550"/>
      <c r="D13" s="550"/>
      <c r="E13" s="550"/>
      <c r="F13" s="550"/>
      <c r="G13" s="550"/>
      <c r="H13" s="551"/>
      <c r="I13" s="559"/>
      <c r="J13" s="549"/>
      <c r="K13" s="536"/>
      <c r="L13" s="537"/>
      <c r="M13" s="536"/>
      <c r="N13" s="537"/>
      <c r="O13" s="550"/>
      <c r="P13" s="551"/>
      <c r="Q13" s="550"/>
      <c r="R13" s="551"/>
      <c r="S13" s="548"/>
      <c r="T13" s="549"/>
      <c r="U13" s="559"/>
      <c r="V13" s="549"/>
      <c r="W13" s="559"/>
      <c r="X13" s="549"/>
      <c r="Y13" s="536"/>
      <c r="Z13" s="537"/>
      <c r="AA13" s="536"/>
      <c r="AB13" s="537"/>
      <c r="AC13" s="550"/>
      <c r="AD13" s="536"/>
      <c r="AE13" s="550"/>
      <c r="AF13" s="550"/>
      <c r="AG13" s="550"/>
      <c r="AH13" s="550"/>
      <c r="AI13" s="550"/>
      <c r="AJ13" s="551"/>
      <c r="AK13" s="502"/>
      <c r="AL13" s="503"/>
      <c r="AM13" s="502"/>
      <c r="AN13" s="503"/>
      <c r="AO13" s="502"/>
      <c r="AP13" s="503"/>
      <c r="AQ13" s="502"/>
      <c r="AR13" s="503"/>
      <c r="AS13" s="502"/>
      <c r="AT13" s="503"/>
      <c r="AU13" s="502"/>
      <c r="AV13" s="503"/>
      <c r="AW13" s="502"/>
      <c r="AX13" s="503"/>
      <c r="AY13" s="502"/>
      <c r="AZ13" s="503"/>
      <c r="BA13" s="502"/>
      <c r="BB13" s="503"/>
      <c r="BC13" s="502"/>
      <c r="BD13" s="503"/>
      <c r="BE13" s="502"/>
      <c r="BF13" s="503"/>
      <c r="BG13" s="502"/>
      <c r="BH13" s="503"/>
      <c r="BI13" s="502"/>
      <c r="BJ13" s="503"/>
      <c r="BK13" s="502"/>
      <c r="BL13" s="503"/>
      <c r="BM13" s="502"/>
      <c r="BN13" s="503"/>
      <c r="BO13" s="502"/>
      <c r="BP13" s="503"/>
      <c r="BQ13" s="502"/>
      <c r="BR13" s="503"/>
      <c r="BS13" s="502"/>
      <c r="BT13" s="503"/>
      <c r="BU13" s="502"/>
      <c r="BV13" s="503"/>
      <c r="BW13" s="502"/>
      <c r="BX13" s="503"/>
      <c r="BY13" s="502"/>
      <c r="BZ13" s="503"/>
      <c r="CA13" s="502"/>
      <c r="CB13" s="503"/>
      <c r="CC13" s="502"/>
      <c r="CD13" s="503"/>
      <c r="CE13" s="502"/>
      <c r="CF13" s="503"/>
      <c r="CG13" s="502"/>
      <c r="CH13" s="503"/>
    </row>
    <row r="14" spans="1:92" ht="15.75" customHeight="1">
      <c r="A14" s="512"/>
      <c r="B14" s="515"/>
      <c r="C14" s="546" t="s">
        <v>101</v>
      </c>
      <c r="D14" s="547"/>
      <c r="E14" s="557" t="s">
        <v>102</v>
      </c>
      <c r="F14" s="557"/>
      <c r="G14" s="557" t="s">
        <v>103</v>
      </c>
      <c r="H14" s="560"/>
      <c r="I14" s="546" t="s">
        <v>127</v>
      </c>
      <c r="J14" s="547"/>
      <c r="K14" s="546" t="s">
        <v>128</v>
      </c>
      <c r="L14" s="547"/>
      <c r="M14" s="546" t="s">
        <v>129</v>
      </c>
      <c r="N14" s="547"/>
      <c r="O14" s="546" t="s">
        <v>130</v>
      </c>
      <c r="P14" s="547"/>
      <c r="Q14" s="546" t="s">
        <v>131</v>
      </c>
      <c r="R14" s="547"/>
      <c r="S14" s="546" t="s">
        <v>132</v>
      </c>
      <c r="T14" s="547"/>
      <c r="U14" s="546" t="s">
        <v>133</v>
      </c>
      <c r="V14" s="547"/>
      <c r="W14" s="546" t="s">
        <v>134</v>
      </c>
      <c r="X14" s="547"/>
      <c r="Y14" s="546" t="s">
        <v>135</v>
      </c>
      <c r="Z14" s="547"/>
      <c r="AA14" s="546" t="s">
        <v>136</v>
      </c>
      <c r="AB14" s="547"/>
      <c r="AC14" s="546" t="s">
        <v>137</v>
      </c>
      <c r="AD14" s="547"/>
      <c r="AE14" s="546" t="s">
        <v>138</v>
      </c>
      <c r="AF14" s="547"/>
      <c r="AG14" s="557" t="s">
        <v>139</v>
      </c>
      <c r="AH14" s="557"/>
      <c r="AI14" s="557" t="s">
        <v>140</v>
      </c>
      <c r="AJ14" s="560"/>
      <c r="AK14" s="499"/>
      <c r="AL14" s="500"/>
      <c r="AM14" s="499"/>
      <c r="AN14" s="500"/>
      <c r="AO14" s="499"/>
      <c r="AP14" s="500"/>
      <c r="AQ14" s="499"/>
      <c r="AR14" s="500"/>
      <c r="AS14" s="499"/>
      <c r="AT14" s="500"/>
      <c r="AU14" s="499"/>
      <c r="AV14" s="500"/>
      <c r="AW14" s="499"/>
      <c r="AX14" s="500"/>
      <c r="AY14" s="499"/>
      <c r="AZ14" s="500"/>
      <c r="BA14" s="499"/>
      <c r="BB14" s="500"/>
      <c r="BC14" s="499"/>
      <c r="BD14" s="500"/>
      <c r="BE14" s="499"/>
      <c r="BF14" s="500"/>
      <c r="BG14" s="499"/>
      <c r="BH14" s="500"/>
      <c r="BI14" s="499"/>
      <c r="BJ14" s="500"/>
      <c r="BK14" s="499"/>
      <c r="BL14" s="500"/>
      <c r="BM14" s="499"/>
      <c r="BN14" s="500"/>
      <c r="BO14" s="499"/>
      <c r="BP14" s="500"/>
      <c r="BQ14" s="499"/>
      <c r="BR14" s="500"/>
      <c r="BS14" s="499"/>
      <c r="BT14" s="500"/>
      <c r="BU14" s="499"/>
      <c r="BV14" s="500"/>
      <c r="BW14" s="499"/>
      <c r="BX14" s="500"/>
      <c r="BY14" s="499"/>
      <c r="BZ14" s="500"/>
      <c r="CA14" s="499"/>
      <c r="CB14" s="500"/>
      <c r="CC14" s="499"/>
      <c r="CD14" s="500"/>
      <c r="CE14" s="499"/>
      <c r="CF14" s="500"/>
      <c r="CG14" s="499"/>
      <c r="CH14" s="500"/>
    </row>
    <row r="15" spans="1:92" s="1" customFormat="1" ht="15.75" customHeight="1">
      <c r="A15" s="513"/>
      <c r="B15" s="516"/>
      <c r="C15" s="69" t="s">
        <v>36</v>
      </c>
      <c r="D15" s="44" t="s">
        <v>37</v>
      </c>
      <c r="E15" s="69" t="s">
        <v>36</v>
      </c>
      <c r="F15" s="44" t="s">
        <v>37</v>
      </c>
      <c r="G15" s="69" t="s">
        <v>36</v>
      </c>
      <c r="H15" s="56" t="s">
        <v>37</v>
      </c>
      <c r="I15" s="69" t="s">
        <v>36</v>
      </c>
      <c r="J15" s="56" t="s">
        <v>37</v>
      </c>
      <c r="K15" s="69" t="s">
        <v>36</v>
      </c>
      <c r="L15" s="56" t="s">
        <v>37</v>
      </c>
      <c r="M15" s="69" t="s">
        <v>36</v>
      </c>
      <c r="N15" s="56" t="s">
        <v>37</v>
      </c>
      <c r="O15" s="69" t="s">
        <v>36</v>
      </c>
      <c r="P15" s="56" t="s">
        <v>37</v>
      </c>
      <c r="Q15" s="69" t="s">
        <v>36</v>
      </c>
      <c r="R15" s="56" t="s">
        <v>37</v>
      </c>
      <c r="S15" s="69" t="s">
        <v>36</v>
      </c>
      <c r="T15" s="56" t="s">
        <v>37</v>
      </c>
      <c r="U15" s="69" t="s">
        <v>36</v>
      </c>
      <c r="V15" s="56" t="s">
        <v>37</v>
      </c>
      <c r="W15" s="69" t="s">
        <v>36</v>
      </c>
      <c r="X15" s="56" t="s">
        <v>37</v>
      </c>
      <c r="Y15" s="69" t="s">
        <v>36</v>
      </c>
      <c r="Z15" s="56" t="s">
        <v>37</v>
      </c>
      <c r="AA15" s="69" t="s">
        <v>36</v>
      </c>
      <c r="AB15" s="56" t="s">
        <v>37</v>
      </c>
      <c r="AC15" s="69" t="s">
        <v>36</v>
      </c>
      <c r="AD15" s="56" t="s">
        <v>37</v>
      </c>
      <c r="AE15" s="69" t="s">
        <v>36</v>
      </c>
      <c r="AF15" s="56" t="s">
        <v>37</v>
      </c>
      <c r="AG15" s="69" t="s">
        <v>36</v>
      </c>
      <c r="AH15" s="56" t="s">
        <v>37</v>
      </c>
      <c r="AI15" s="69" t="s">
        <v>36</v>
      </c>
      <c r="AJ15" s="56" t="s">
        <v>37</v>
      </c>
      <c r="AK15" s="69" t="s">
        <v>36</v>
      </c>
      <c r="AL15" s="44" t="s">
        <v>37</v>
      </c>
      <c r="AM15" s="69" t="s">
        <v>36</v>
      </c>
      <c r="AN15" s="44" t="s">
        <v>37</v>
      </c>
      <c r="AO15" s="69" t="s">
        <v>36</v>
      </c>
      <c r="AP15" s="44" t="s">
        <v>37</v>
      </c>
      <c r="AQ15" s="69" t="s">
        <v>36</v>
      </c>
      <c r="AR15" s="44" t="s">
        <v>37</v>
      </c>
      <c r="AS15" s="69" t="s">
        <v>36</v>
      </c>
      <c r="AT15" s="44" t="s">
        <v>37</v>
      </c>
      <c r="AU15" s="69" t="s">
        <v>36</v>
      </c>
      <c r="AV15" s="44" t="s">
        <v>37</v>
      </c>
      <c r="AW15" s="69" t="s">
        <v>36</v>
      </c>
      <c r="AX15" s="44" t="s">
        <v>37</v>
      </c>
      <c r="AY15" s="69" t="s">
        <v>36</v>
      </c>
      <c r="AZ15" s="44" t="s">
        <v>37</v>
      </c>
      <c r="BA15" s="69" t="s">
        <v>36</v>
      </c>
      <c r="BB15" s="44" t="s">
        <v>37</v>
      </c>
      <c r="BC15" s="69" t="s">
        <v>36</v>
      </c>
      <c r="BD15" s="44" t="s">
        <v>37</v>
      </c>
      <c r="BE15" s="69" t="s">
        <v>36</v>
      </c>
      <c r="BF15" s="44" t="s">
        <v>37</v>
      </c>
      <c r="BG15" s="69" t="s">
        <v>36</v>
      </c>
      <c r="BH15" s="44" t="s">
        <v>37</v>
      </c>
      <c r="BI15" s="69" t="s">
        <v>36</v>
      </c>
      <c r="BJ15" s="44" t="s">
        <v>37</v>
      </c>
      <c r="BK15" s="69" t="s">
        <v>36</v>
      </c>
      <c r="BL15" s="44" t="s">
        <v>37</v>
      </c>
      <c r="BM15" s="69" t="s">
        <v>36</v>
      </c>
      <c r="BN15" s="44" t="s">
        <v>37</v>
      </c>
      <c r="BO15" s="69" t="s">
        <v>36</v>
      </c>
      <c r="BP15" s="44" t="s">
        <v>37</v>
      </c>
      <c r="BQ15" s="69" t="s">
        <v>36</v>
      </c>
      <c r="BR15" s="44" t="s">
        <v>37</v>
      </c>
      <c r="BS15" s="69" t="s">
        <v>36</v>
      </c>
      <c r="BT15" s="44" t="s">
        <v>37</v>
      </c>
      <c r="BU15" s="69" t="s">
        <v>36</v>
      </c>
      <c r="BV15" s="44" t="s">
        <v>37</v>
      </c>
      <c r="BW15" s="69" t="s">
        <v>36</v>
      </c>
      <c r="BX15" s="44" t="s">
        <v>37</v>
      </c>
      <c r="BY15" s="69" t="s">
        <v>36</v>
      </c>
      <c r="BZ15" s="44" t="s">
        <v>37</v>
      </c>
      <c r="CA15" s="69" t="s">
        <v>36</v>
      </c>
      <c r="CB15" s="44" t="s">
        <v>37</v>
      </c>
      <c r="CC15" s="69" t="s">
        <v>36</v>
      </c>
      <c r="CD15" s="44" t="s">
        <v>37</v>
      </c>
      <c r="CE15" s="69" t="s">
        <v>36</v>
      </c>
      <c r="CF15" s="44" t="s">
        <v>37</v>
      </c>
      <c r="CG15" s="69"/>
      <c r="CH15" s="44"/>
    </row>
    <row r="16" spans="1:92">
      <c r="A16" s="37" t="s">
        <v>38</v>
      </c>
      <c r="B16" s="70" t="s">
        <v>39</v>
      </c>
      <c r="C16" s="74">
        <f>18*24</f>
        <v>432</v>
      </c>
      <c r="D16" s="74">
        <f>18*24</f>
        <v>432</v>
      </c>
      <c r="E16" s="71"/>
      <c r="F16" s="71"/>
      <c r="G16" s="71"/>
      <c r="H16" s="57"/>
      <c r="I16" s="46">
        <f>18*24</f>
        <v>432</v>
      </c>
      <c r="J16" s="46">
        <f>18*24</f>
        <v>432</v>
      </c>
      <c r="K16" s="71"/>
      <c r="L16" s="71"/>
      <c r="M16" s="71"/>
      <c r="N16" s="47"/>
      <c r="O16" s="74">
        <f>18*24</f>
        <v>432</v>
      </c>
      <c r="P16" s="62">
        <f>18*24</f>
        <v>432</v>
      </c>
      <c r="Q16" s="47"/>
      <c r="R16" s="57"/>
      <c r="S16" s="46">
        <f>48*18</f>
        <v>864</v>
      </c>
      <c r="T16" s="46">
        <f>18*48</f>
        <v>864</v>
      </c>
      <c r="U16" s="47"/>
      <c r="V16" s="47"/>
      <c r="W16" s="46">
        <f>18*24</f>
        <v>432</v>
      </c>
      <c r="X16" s="46">
        <f>18*24</f>
        <v>432</v>
      </c>
      <c r="Y16" s="71"/>
      <c r="Z16" s="71"/>
      <c r="AA16" s="71"/>
      <c r="AB16" s="47"/>
      <c r="AC16" s="74">
        <f>24*18</f>
        <v>432</v>
      </c>
      <c r="AD16" s="46">
        <f>18*24</f>
        <v>432</v>
      </c>
      <c r="AE16" s="71"/>
      <c r="AF16" s="71"/>
      <c r="AG16" s="71">
        <f>18*24</f>
        <v>432</v>
      </c>
      <c r="AH16" s="71">
        <f>18*21</f>
        <v>378</v>
      </c>
      <c r="AI16" s="71">
        <f>18*24</f>
        <v>432</v>
      </c>
      <c r="AJ16" s="57"/>
      <c r="AK16" s="71"/>
      <c r="AL16" s="47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47"/>
      <c r="CA16" s="71"/>
      <c r="CB16" s="71"/>
      <c r="CC16" s="71"/>
      <c r="CD16" s="71"/>
      <c r="CE16" s="71"/>
      <c r="CF16" s="71"/>
      <c r="CG16" s="71"/>
      <c r="CH16" s="32"/>
      <c r="CL16" s="142"/>
      <c r="CM16" s="142"/>
    </row>
    <row r="17" spans="1:90">
      <c r="A17" s="38" t="s">
        <v>40</v>
      </c>
      <c r="B17" s="70" t="s">
        <v>41</v>
      </c>
      <c r="C17" s="74">
        <f>24*18</f>
        <v>432</v>
      </c>
      <c r="D17" s="74">
        <f>24*18</f>
        <v>432</v>
      </c>
      <c r="E17" s="74">
        <f>24*18</f>
        <v>432</v>
      </c>
      <c r="F17" s="74">
        <f>18*24</f>
        <v>432</v>
      </c>
      <c r="G17" s="74">
        <f>24*18</f>
        <v>432</v>
      </c>
      <c r="H17" s="62">
        <f>18*24</f>
        <v>432</v>
      </c>
      <c r="I17" s="46">
        <f>18*24</f>
        <v>432</v>
      </c>
      <c r="J17" s="46">
        <f>18*24</f>
        <v>432</v>
      </c>
      <c r="K17" s="74">
        <f>18*24</f>
        <v>432</v>
      </c>
      <c r="L17" s="74">
        <f>18*24</f>
        <v>432</v>
      </c>
      <c r="M17" s="74">
        <f>18*24</f>
        <v>432</v>
      </c>
      <c r="N17" s="46">
        <f>18*24</f>
        <v>432</v>
      </c>
      <c r="O17" s="74">
        <f>18*48</f>
        <v>864</v>
      </c>
      <c r="P17" s="62">
        <f>18*48</f>
        <v>864</v>
      </c>
      <c r="Q17" s="74">
        <v>432</v>
      </c>
      <c r="R17" s="62">
        <f>24*18</f>
        <v>432</v>
      </c>
      <c r="S17" s="46">
        <f>48*18</f>
        <v>864</v>
      </c>
      <c r="T17" s="46">
        <f>18*48</f>
        <v>864</v>
      </c>
      <c r="U17" s="46">
        <f>18*48</f>
        <v>864</v>
      </c>
      <c r="V17" s="46">
        <f>18*48</f>
        <v>864</v>
      </c>
      <c r="W17" s="46">
        <f>18*48</f>
        <v>864</v>
      </c>
      <c r="X17" s="46">
        <f>18*48</f>
        <v>864</v>
      </c>
      <c r="Y17" s="74">
        <f>18*48</f>
        <v>864</v>
      </c>
      <c r="Z17" s="74">
        <f>48*18</f>
        <v>864</v>
      </c>
      <c r="AA17" s="74">
        <f>48*18</f>
        <v>864</v>
      </c>
      <c r="AB17" s="46">
        <f>18*48</f>
        <v>864</v>
      </c>
      <c r="AC17" s="74">
        <f>48*18</f>
        <v>864</v>
      </c>
      <c r="AD17" s="46">
        <f>18*48</f>
        <v>864</v>
      </c>
      <c r="AE17" s="74">
        <f>18*48</f>
        <v>864</v>
      </c>
      <c r="AF17" s="74">
        <f>18*48</f>
        <v>864</v>
      </c>
      <c r="AG17" s="71">
        <f>18*48</f>
        <v>864</v>
      </c>
      <c r="AH17" s="71">
        <f>18*33</f>
        <v>594</v>
      </c>
      <c r="AI17" s="71">
        <f>18*24</f>
        <v>432</v>
      </c>
      <c r="AJ17" s="57"/>
      <c r="AK17" s="71"/>
      <c r="AL17" s="47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47"/>
      <c r="CA17" s="71"/>
      <c r="CB17" s="71"/>
      <c r="CC17" s="71"/>
      <c r="CD17" s="71"/>
      <c r="CE17" s="71"/>
      <c r="CF17" s="71"/>
      <c r="CG17" s="71"/>
      <c r="CH17" s="32"/>
    </row>
    <row r="18" spans="1:90">
      <c r="A18" s="37" t="s">
        <v>38</v>
      </c>
      <c r="B18" s="70" t="s">
        <v>42</v>
      </c>
      <c r="C18" s="71"/>
      <c r="D18" s="71"/>
      <c r="E18" s="71"/>
      <c r="F18" s="71"/>
      <c r="G18" s="71"/>
      <c r="H18" s="57"/>
      <c r="I18" s="47"/>
      <c r="J18" s="47"/>
      <c r="K18" s="71"/>
      <c r="L18" s="71"/>
      <c r="M18" s="71"/>
      <c r="N18" s="47"/>
      <c r="O18" s="71"/>
      <c r="P18" s="57"/>
      <c r="Q18" s="47"/>
      <c r="R18" s="47"/>
      <c r="S18" s="47"/>
      <c r="T18" s="47"/>
      <c r="U18" s="47"/>
      <c r="V18" s="47"/>
      <c r="W18" s="47"/>
      <c r="X18" s="47"/>
      <c r="Y18" s="71"/>
      <c r="Z18" s="71"/>
      <c r="AA18" s="71"/>
      <c r="AB18" s="47"/>
      <c r="AC18" s="71"/>
      <c r="AD18" s="47"/>
      <c r="AE18" s="71"/>
      <c r="AF18" s="71"/>
      <c r="AG18" s="71"/>
      <c r="AH18" s="71"/>
      <c r="AI18" s="71"/>
      <c r="AJ18" s="57"/>
      <c r="AK18" s="74">
        <v>36</v>
      </c>
      <c r="AL18" s="74">
        <v>36</v>
      </c>
      <c r="AM18" s="74">
        <v>18</v>
      </c>
      <c r="AN18" s="74">
        <v>18</v>
      </c>
      <c r="AO18" s="74">
        <f>18*3</f>
        <v>54</v>
      </c>
      <c r="AP18" s="74">
        <f>18*3</f>
        <v>54</v>
      </c>
      <c r="AQ18" s="74">
        <v>36</v>
      </c>
      <c r="AR18" s="74">
        <f>18*2</f>
        <v>36</v>
      </c>
      <c r="AS18" s="74">
        <f>18*2</f>
        <v>36</v>
      </c>
      <c r="AT18" s="74">
        <v>36</v>
      </c>
      <c r="AU18" s="74">
        <f>2*18</f>
        <v>36</v>
      </c>
      <c r="AV18" s="74">
        <v>36</v>
      </c>
      <c r="AW18" s="74">
        <v>36</v>
      </c>
      <c r="AX18" s="74">
        <f>18*2</f>
        <v>36</v>
      </c>
      <c r="AY18" s="74">
        <f>18*2</f>
        <v>36</v>
      </c>
      <c r="AZ18" s="74">
        <v>36</v>
      </c>
      <c r="BA18" s="74">
        <v>18</v>
      </c>
      <c r="BB18" s="74">
        <v>18</v>
      </c>
      <c r="BC18" s="74">
        <f>18*2</f>
        <v>36</v>
      </c>
      <c r="BD18" s="74">
        <f>18*2</f>
        <v>36</v>
      </c>
      <c r="BE18" s="74">
        <v>18</v>
      </c>
      <c r="BF18" s="74">
        <v>18</v>
      </c>
      <c r="BG18" s="74">
        <f>18*2</f>
        <v>36</v>
      </c>
      <c r="BH18" s="74">
        <f>18*2</f>
        <v>36</v>
      </c>
      <c r="BI18" s="74">
        <f>18*2</f>
        <v>36</v>
      </c>
      <c r="BJ18" s="74">
        <f>18*2</f>
        <v>36</v>
      </c>
      <c r="BK18" s="74">
        <v>36</v>
      </c>
      <c r="BL18" s="74">
        <v>36</v>
      </c>
      <c r="BM18" s="74">
        <v>36</v>
      </c>
      <c r="BN18" s="74">
        <f>18*2</f>
        <v>36</v>
      </c>
      <c r="BO18" s="74">
        <v>18</v>
      </c>
      <c r="BP18" s="74">
        <v>18</v>
      </c>
      <c r="BQ18" s="74">
        <f>18*2</f>
        <v>36</v>
      </c>
      <c r="BR18" s="74">
        <v>36</v>
      </c>
      <c r="BS18" s="74">
        <f>18*2</f>
        <v>36</v>
      </c>
      <c r="BT18" s="74">
        <f>18*2</f>
        <v>36</v>
      </c>
      <c r="BU18" s="74">
        <f>18*2</f>
        <v>36</v>
      </c>
      <c r="BV18" s="74">
        <f>18*2</f>
        <v>36</v>
      </c>
      <c r="BW18" s="74">
        <f>18*4</f>
        <v>72</v>
      </c>
      <c r="BX18" s="74">
        <f>18*4</f>
        <v>72</v>
      </c>
      <c r="BY18" s="74">
        <f>18*4</f>
        <v>72</v>
      </c>
      <c r="BZ18" s="74">
        <f>18*4</f>
        <v>72</v>
      </c>
      <c r="CA18" s="74">
        <f>18*3</f>
        <v>54</v>
      </c>
      <c r="CB18" s="74">
        <f>18*3</f>
        <v>54</v>
      </c>
      <c r="CC18" s="74">
        <f>18*2</f>
        <v>36</v>
      </c>
      <c r="CD18" s="74">
        <f>18*2</f>
        <v>36</v>
      </c>
      <c r="CE18" s="74">
        <v>36</v>
      </c>
      <c r="CF18" s="74">
        <v>36</v>
      </c>
      <c r="CG18" s="71"/>
      <c r="CH18" s="32"/>
      <c r="CK18" s="12"/>
      <c r="CL18" s="142"/>
    </row>
    <row r="19" spans="1:90" ht="15" thickBot="1">
      <c r="A19" s="33" t="s">
        <v>40</v>
      </c>
      <c r="B19" s="75" t="s">
        <v>43</v>
      </c>
      <c r="C19" s="53"/>
      <c r="D19" s="53"/>
      <c r="E19" s="53"/>
      <c r="F19" s="53"/>
      <c r="G19" s="53"/>
      <c r="H19" s="58"/>
      <c r="I19" s="48"/>
      <c r="J19" s="48"/>
      <c r="K19" s="53"/>
      <c r="L19" s="53"/>
      <c r="M19" s="53"/>
      <c r="N19" s="48"/>
      <c r="O19" s="53"/>
      <c r="P19" s="58"/>
      <c r="Q19" s="53"/>
      <c r="R19" s="48"/>
      <c r="S19" s="53"/>
      <c r="T19" s="48"/>
      <c r="U19" s="48"/>
      <c r="V19" s="48"/>
      <c r="W19" s="48"/>
      <c r="X19" s="48"/>
      <c r="Y19" s="53"/>
      <c r="Z19" s="53"/>
      <c r="AA19" s="53"/>
      <c r="AB19" s="48"/>
      <c r="AC19" s="53"/>
      <c r="AD19" s="48"/>
      <c r="AE19" s="53"/>
      <c r="AF19" s="53"/>
      <c r="AG19" s="53"/>
      <c r="AH19" s="53"/>
      <c r="AI19" s="53"/>
      <c r="AJ19" s="58"/>
      <c r="AK19" s="76">
        <f>18*42</f>
        <v>756</v>
      </c>
      <c r="AL19" s="76">
        <f>18*42</f>
        <v>756</v>
      </c>
      <c r="AM19" s="76">
        <f>18*18</f>
        <v>324</v>
      </c>
      <c r="AN19" s="76">
        <f>18*18</f>
        <v>324</v>
      </c>
      <c r="AO19" s="76">
        <f>18*31</f>
        <v>558</v>
      </c>
      <c r="AP19" s="76">
        <f>18*31</f>
        <v>558</v>
      </c>
      <c r="AQ19" s="76">
        <f>18*24</f>
        <v>432</v>
      </c>
      <c r="AR19" s="76">
        <f>18*24</f>
        <v>432</v>
      </c>
      <c r="AS19" s="76">
        <f>18*24</f>
        <v>432</v>
      </c>
      <c r="AT19" s="76">
        <f>18*24</f>
        <v>432</v>
      </c>
      <c r="AU19" s="76">
        <f>24*18</f>
        <v>432</v>
      </c>
      <c r="AV19" s="76">
        <f>24*18</f>
        <v>432</v>
      </c>
      <c r="AW19" s="76">
        <f>18*25</f>
        <v>450</v>
      </c>
      <c r="AX19" s="76">
        <f>18*25</f>
        <v>450</v>
      </c>
      <c r="AY19" s="76">
        <f>18*31</f>
        <v>558</v>
      </c>
      <c r="AZ19" s="76">
        <f>18*31</f>
        <v>558</v>
      </c>
      <c r="BA19" s="76">
        <f>18*24</f>
        <v>432</v>
      </c>
      <c r="BB19" s="76">
        <f>18*24</f>
        <v>432</v>
      </c>
      <c r="BC19" s="76">
        <f>25*18</f>
        <v>450</v>
      </c>
      <c r="BD19" s="76">
        <f>25*18</f>
        <v>450</v>
      </c>
      <c r="BE19" s="76">
        <f>18*14</f>
        <v>252</v>
      </c>
      <c r="BF19" s="76">
        <f>18*14</f>
        <v>252</v>
      </c>
      <c r="BG19" s="76">
        <f>18*23</f>
        <v>414</v>
      </c>
      <c r="BH19" s="76">
        <f>18*23</f>
        <v>414</v>
      </c>
      <c r="BI19" s="76">
        <f>18*24</f>
        <v>432</v>
      </c>
      <c r="BJ19" s="76">
        <f>18*24</f>
        <v>432</v>
      </c>
      <c r="BK19" s="76">
        <f>18*25</f>
        <v>450</v>
      </c>
      <c r="BL19" s="76">
        <f>18*25</f>
        <v>450</v>
      </c>
      <c r="BM19" s="76">
        <f>18*24</f>
        <v>432</v>
      </c>
      <c r="BN19" s="76">
        <f>18*24</f>
        <v>432</v>
      </c>
      <c r="BO19" s="76">
        <f>18*16</f>
        <v>288</v>
      </c>
      <c r="BP19" s="76">
        <f>18*16</f>
        <v>288</v>
      </c>
      <c r="BQ19" s="76">
        <f>24*18</f>
        <v>432</v>
      </c>
      <c r="BR19" s="76">
        <f>18*24</f>
        <v>432</v>
      </c>
      <c r="BS19" s="76">
        <f>18*24</f>
        <v>432</v>
      </c>
      <c r="BT19" s="76">
        <f>18*24</f>
        <v>432</v>
      </c>
      <c r="BU19" s="76">
        <f>18*30</f>
        <v>540</v>
      </c>
      <c r="BV19" s="76">
        <f>18*30</f>
        <v>540</v>
      </c>
      <c r="BW19" s="76">
        <f>18*56</f>
        <v>1008</v>
      </c>
      <c r="BX19" s="76">
        <f>18*56</f>
        <v>1008</v>
      </c>
      <c r="BY19" s="76">
        <f>18*48</f>
        <v>864</v>
      </c>
      <c r="BZ19" s="76">
        <f>18*48</f>
        <v>864</v>
      </c>
      <c r="CA19" s="76">
        <f>39*18</f>
        <v>702</v>
      </c>
      <c r="CB19" s="76">
        <f>18*39</f>
        <v>702</v>
      </c>
      <c r="CC19" s="76">
        <f>18*24</f>
        <v>432</v>
      </c>
      <c r="CD19" s="76">
        <f>18*24</f>
        <v>432</v>
      </c>
      <c r="CE19" s="53">
        <f>18*34</f>
        <v>612</v>
      </c>
      <c r="CF19" s="53">
        <f>18*32</f>
        <v>576</v>
      </c>
      <c r="CG19" s="53"/>
      <c r="CH19" s="34"/>
    </row>
    <row r="20" spans="1:90" s="21" customFormat="1" ht="12" customHeight="1">
      <c r="A20" s="24"/>
      <c r="B20" s="21" t="s">
        <v>36</v>
      </c>
      <c r="C20" s="23"/>
      <c r="D20" s="23">
        <f>SUM(C16:C19)</f>
        <v>864</v>
      </c>
      <c r="E20" s="23"/>
      <c r="F20" s="23">
        <f t="shared" ref="F20" si="0">SUM(E16:E19)</f>
        <v>432</v>
      </c>
      <c r="G20" s="23"/>
      <c r="H20" s="23">
        <f t="shared" ref="H20" si="1">SUM(G16:G19)</f>
        <v>432</v>
      </c>
      <c r="I20" s="23"/>
      <c r="J20" s="23">
        <f t="shared" ref="J20" si="2">SUM(I16:I19)</f>
        <v>864</v>
      </c>
      <c r="K20" s="23"/>
      <c r="L20" s="23">
        <f t="shared" ref="L20" si="3">SUM(K16:K19)</f>
        <v>432</v>
      </c>
      <c r="M20" s="23"/>
      <c r="N20" s="23">
        <f t="shared" ref="N20" si="4">SUM(M16:M19)</f>
        <v>432</v>
      </c>
      <c r="O20" s="23"/>
      <c r="P20" s="23">
        <f t="shared" ref="P20" si="5">SUM(O16:O19)</f>
        <v>1296</v>
      </c>
      <c r="Q20" s="23"/>
      <c r="R20" s="23">
        <f t="shared" ref="R20" si="6">SUM(Q16:Q19)</f>
        <v>432</v>
      </c>
      <c r="S20" s="23"/>
      <c r="T20" s="23">
        <f t="shared" ref="T20" si="7">SUM(S16:S19)</f>
        <v>1728</v>
      </c>
      <c r="U20" s="23"/>
      <c r="V20" s="23">
        <f t="shared" ref="V20" si="8">SUM(U16:U19)</f>
        <v>864</v>
      </c>
      <c r="W20" s="23"/>
      <c r="X20" s="23">
        <f t="shared" ref="X20" si="9">SUM(W16:W19)</f>
        <v>1296</v>
      </c>
      <c r="Y20" s="23"/>
      <c r="Z20" s="23">
        <f t="shared" ref="Z20" si="10">SUM(Y16:Y19)</f>
        <v>864</v>
      </c>
      <c r="AA20" s="23"/>
      <c r="AB20" s="23">
        <f>SUM(AA16:AA19)</f>
        <v>864</v>
      </c>
      <c r="AC20" s="23"/>
      <c r="AD20" s="23">
        <f>SUM(AC16:AC19)</f>
        <v>1296</v>
      </c>
      <c r="AE20" s="23"/>
      <c r="AF20" s="23">
        <f>SUM(AE16:AE19)</f>
        <v>864</v>
      </c>
      <c r="AG20" s="23"/>
      <c r="AH20" s="23">
        <f>SUM(AG16:AG19)</f>
        <v>1296</v>
      </c>
      <c r="AI20" s="23"/>
      <c r="AJ20" s="23">
        <f>SUM(AI16:AI19)</f>
        <v>864</v>
      </c>
      <c r="AK20" s="23"/>
      <c r="AL20" s="23">
        <f t="shared" ref="AL20" si="11">SUM(AK16:AK19)</f>
        <v>792</v>
      </c>
      <c r="AM20" s="23"/>
      <c r="AN20" s="23">
        <f t="shared" ref="AN20" si="12">SUM(AM16:AM19)</f>
        <v>342</v>
      </c>
      <c r="AO20" s="23"/>
      <c r="AP20" s="23">
        <f t="shared" ref="AP20" si="13">SUM(AO16:AO19)</f>
        <v>612</v>
      </c>
      <c r="AQ20" s="23"/>
      <c r="AR20" s="23">
        <f t="shared" ref="AR20" si="14">SUM(AQ16:AQ19)</f>
        <v>468</v>
      </c>
      <c r="AS20" s="23"/>
      <c r="AT20" s="23">
        <f t="shared" ref="AT20" si="15">SUM(AS16:AS19)</f>
        <v>468</v>
      </c>
      <c r="AU20" s="23"/>
      <c r="AV20" s="23">
        <f t="shared" ref="AV20" si="16">SUM(AU16:AU19)</f>
        <v>468</v>
      </c>
      <c r="AW20" s="23"/>
      <c r="AX20" s="23">
        <f t="shared" ref="AX20" si="17">SUM(AW16:AW19)</f>
        <v>486</v>
      </c>
      <c r="AY20" s="23"/>
      <c r="AZ20" s="23">
        <f t="shared" ref="AZ20" si="18">SUM(AY16:AY19)</f>
        <v>594</v>
      </c>
      <c r="BA20" s="23"/>
      <c r="BB20" s="23">
        <f t="shared" ref="BB20" si="19">SUM(BA16:BA19)</f>
        <v>450</v>
      </c>
      <c r="BC20" s="23"/>
      <c r="BD20" s="23">
        <f t="shared" ref="BD20" si="20">SUM(BC16:BC19)</f>
        <v>486</v>
      </c>
      <c r="BE20" s="23"/>
      <c r="BF20" s="23">
        <f t="shared" ref="BF20" si="21">SUM(BE16:BE19)</f>
        <v>270</v>
      </c>
      <c r="BG20" s="23"/>
      <c r="BH20" s="23">
        <f t="shared" ref="BH20" si="22">SUM(BG16:BG19)</f>
        <v>450</v>
      </c>
      <c r="BI20" s="23"/>
      <c r="BJ20" s="23">
        <f t="shared" ref="BJ20" si="23">SUM(BI16:BI19)</f>
        <v>468</v>
      </c>
      <c r="BK20" s="23"/>
      <c r="BL20" s="23">
        <f t="shared" ref="BL20" si="24">SUM(BK16:BK19)</f>
        <v>486</v>
      </c>
      <c r="BM20" s="23"/>
      <c r="BN20" s="23">
        <f t="shared" ref="BN20" si="25">SUM(BM16:BM19)</f>
        <v>468</v>
      </c>
      <c r="BO20" s="23"/>
      <c r="BP20" s="23">
        <f t="shared" ref="BP20" si="26">SUM(BO16:BO19)</f>
        <v>306</v>
      </c>
      <c r="BQ20" s="23"/>
      <c r="BR20" s="23">
        <f t="shared" ref="BR20" si="27">SUM(BQ16:BQ19)</f>
        <v>468</v>
      </c>
      <c r="BS20" s="23"/>
      <c r="BT20" s="23">
        <f t="shared" ref="BT20" si="28">SUM(BS16:BS19)</f>
        <v>468</v>
      </c>
      <c r="BU20" s="23"/>
      <c r="BV20" s="23">
        <f t="shared" ref="BV20" si="29">SUM(BU16:BU19)</f>
        <v>576</v>
      </c>
      <c r="BW20" s="23"/>
      <c r="BX20" s="23">
        <f t="shared" ref="BX20" si="30">SUM(BW16:BW19)</f>
        <v>1080</v>
      </c>
      <c r="BY20" s="23"/>
      <c r="BZ20" s="23">
        <f t="shared" ref="BZ20" si="31">SUM(BY16:BY19)</f>
        <v>936</v>
      </c>
      <c r="CA20" s="23"/>
      <c r="CB20" s="23">
        <f t="shared" ref="CB20" si="32">SUM(CA16:CA19)</f>
        <v>756</v>
      </c>
      <c r="CC20" s="23"/>
      <c r="CD20" s="23">
        <f t="shared" ref="CD20" si="33">SUM(CC16:CC19)</f>
        <v>468</v>
      </c>
      <c r="CE20" s="23"/>
      <c r="CF20" s="23">
        <f t="shared" ref="CF20" si="34">SUM(CE16:CE19)</f>
        <v>648</v>
      </c>
      <c r="CG20" s="23"/>
      <c r="CH20" s="23">
        <f t="shared" ref="CH20" si="35">SUM(CG16:CG19)</f>
        <v>0</v>
      </c>
    </row>
    <row r="21" spans="1:90" ht="48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</row>
    <row r="22" spans="1:90" ht="48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</row>
    <row r="23" spans="1:90" ht="48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</row>
    <row r="24" spans="1:90" ht="48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</row>
    <row r="25" spans="1:90" ht="21.75" customHeight="1" thickBot="1">
      <c r="A25" s="510" t="s">
        <v>44</v>
      </c>
      <c r="B25" s="510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</row>
    <row r="26" spans="1:90" ht="15.75" customHeight="1">
      <c r="A26" s="511" t="s">
        <v>2</v>
      </c>
      <c r="B26" s="543" t="s">
        <v>3</v>
      </c>
      <c r="C26" s="524" t="s">
        <v>4</v>
      </c>
      <c r="D26" s="525"/>
      <c r="E26" s="525"/>
      <c r="F26" s="525"/>
      <c r="G26" s="525"/>
      <c r="H26" s="525"/>
      <c r="I26" s="525"/>
      <c r="J26" s="525"/>
      <c r="K26" s="525"/>
      <c r="L26" s="525"/>
      <c r="M26" s="525"/>
      <c r="N26" s="525"/>
      <c r="O26" s="525"/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525"/>
      <c r="AC26" s="525"/>
      <c r="AD26" s="525"/>
      <c r="AE26" s="525"/>
      <c r="AF26" s="525"/>
      <c r="AG26" s="525"/>
      <c r="AH26" s="525"/>
      <c r="AI26" s="525"/>
      <c r="AJ26" s="544"/>
      <c r="AK26" s="545" t="s">
        <v>5</v>
      </c>
      <c r="AL26" s="526"/>
      <c r="AM26" s="526"/>
      <c r="AN26" s="526"/>
      <c r="AO26" s="526"/>
      <c r="AP26" s="526"/>
      <c r="AQ26" s="526"/>
      <c r="AR26" s="526"/>
      <c r="AS26" s="526"/>
      <c r="AT26" s="526"/>
      <c r="AU26" s="526"/>
      <c r="AV26" s="526"/>
      <c r="AW26" s="526"/>
      <c r="AX26" s="526"/>
      <c r="AY26" s="526"/>
      <c r="AZ26" s="526"/>
      <c r="BA26" s="526"/>
      <c r="BB26" s="526"/>
      <c r="BC26" s="526"/>
      <c r="BD26" s="526"/>
      <c r="BE26" s="526"/>
      <c r="BF26" s="526"/>
      <c r="BG26" s="526"/>
      <c r="BH26" s="526"/>
      <c r="BI26" s="526"/>
      <c r="BJ26" s="526"/>
      <c r="BK26" s="526"/>
      <c r="BL26" s="526"/>
      <c r="BM26" s="526"/>
      <c r="BN26" s="526"/>
      <c r="BO26" s="526"/>
      <c r="BP26" s="526"/>
      <c r="BQ26" s="526"/>
      <c r="BR26" s="526"/>
      <c r="BS26" s="526"/>
      <c r="BT26" s="526"/>
      <c r="BU26" s="526"/>
      <c r="BV26" s="526"/>
      <c r="BW26" s="526"/>
      <c r="BX26" s="526"/>
      <c r="BY26" s="526"/>
      <c r="BZ26" s="526"/>
      <c r="CA26" s="526"/>
      <c r="CB26" s="526"/>
      <c r="CC26" s="526"/>
      <c r="CD26" s="526"/>
      <c r="CE26" s="526"/>
      <c r="CF26" s="526"/>
      <c r="CG26" s="526"/>
      <c r="CH26" s="526"/>
    </row>
    <row r="27" spans="1:90" s="12" customFormat="1" ht="15.65" customHeight="1">
      <c r="A27" s="512"/>
      <c r="B27" s="515"/>
      <c r="C27" s="527">
        <v>20260203</v>
      </c>
      <c r="D27" s="558"/>
      <c r="E27" s="527">
        <v>20260206</v>
      </c>
      <c r="F27" s="558"/>
      <c r="G27" s="527">
        <v>20260210</v>
      </c>
      <c r="H27" s="558"/>
      <c r="I27" s="527">
        <v>20260213</v>
      </c>
      <c r="J27" s="528"/>
      <c r="K27" s="527">
        <v>20260216</v>
      </c>
      <c r="L27" s="528"/>
      <c r="M27" s="527">
        <v>20260220</v>
      </c>
      <c r="N27" s="528"/>
      <c r="O27" s="527">
        <v>20260223</v>
      </c>
      <c r="P27" s="528"/>
      <c r="Q27" s="527">
        <v>20260224</v>
      </c>
      <c r="R27" s="528"/>
      <c r="S27" s="527">
        <v>20260226</v>
      </c>
      <c r="T27" s="528"/>
      <c r="U27" s="527">
        <v>20260227</v>
      </c>
      <c r="V27" s="528"/>
      <c r="W27" s="527">
        <v>20260302</v>
      </c>
      <c r="X27" s="528"/>
      <c r="Y27" s="527">
        <v>20260303</v>
      </c>
      <c r="Z27" s="528"/>
      <c r="AA27" s="527">
        <v>20260305</v>
      </c>
      <c r="AB27" s="528"/>
      <c r="AC27" s="527">
        <v>20260306</v>
      </c>
      <c r="AD27" s="528"/>
      <c r="AE27" s="527">
        <v>20260310</v>
      </c>
      <c r="AF27" s="528"/>
      <c r="AG27" s="527"/>
      <c r="AH27" s="558"/>
      <c r="AI27" s="527"/>
      <c r="AJ27" s="558"/>
      <c r="AK27" s="505">
        <v>20260202</v>
      </c>
      <c r="AL27" s="506" t="s">
        <v>88</v>
      </c>
      <c r="AM27" s="505">
        <v>20260203</v>
      </c>
      <c r="AN27" s="506" t="s">
        <v>88</v>
      </c>
      <c r="AO27" s="505">
        <v>20260204</v>
      </c>
      <c r="AP27" s="506" t="s">
        <v>88</v>
      </c>
      <c r="AQ27" s="505">
        <v>20260205</v>
      </c>
      <c r="AR27" s="506" t="s">
        <v>88</v>
      </c>
      <c r="AS27" s="505">
        <v>20260206</v>
      </c>
      <c r="AT27" s="506" t="s">
        <v>88</v>
      </c>
      <c r="AU27" s="505">
        <v>20260209</v>
      </c>
      <c r="AV27" s="506" t="s">
        <v>88</v>
      </c>
      <c r="AW27" s="505">
        <v>20260210</v>
      </c>
      <c r="AX27" s="506" t="s">
        <v>88</v>
      </c>
      <c r="AY27" s="505">
        <v>20260211</v>
      </c>
      <c r="AZ27" s="506" t="s">
        <v>88</v>
      </c>
      <c r="BA27" s="505">
        <v>20260212</v>
      </c>
      <c r="BB27" s="506" t="s">
        <v>88</v>
      </c>
      <c r="BC27" s="505">
        <v>20260213</v>
      </c>
      <c r="BD27" s="506" t="s">
        <v>88</v>
      </c>
      <c r="BE27" s="505">
        <v>20260215</v>
      </c>
      <c r="BF27" s="506" t="s">
        <v>88</v>
      </c>
      <c r="BG27" s="505">
        <v>20260216</v>
      </c>
      <c r="BH27" s="506" t="s">
        <v>88</v>
      </c>
      <c r="BI27" s="505">
        <v>20260218</v>
      </c>
      <c r="BJ27" s="506" t="s">
        <v>88</v>
      </c>
      <c r="BK27" s="505">
        <v>20260219</v>
      </c>
      <c r="BL27" s="506" t="s">
        <v>88</v>
      </c>
      <c r="BM27" s="505">
        <v>20260220</v>
      </c>
      <c r="BN27" s="506" t="s">
        <v>88</v>
      </c>
      <c r="BO27" s="505">
        <v>20260221</v>
      </c>
      <c r="BP27" s="506" t="s">
        <v>88</v>
      </c>
      <c r="BQ27" s="505">
        <v>20260223</v>
      </c>
      <c r="BR27" s="506" t="s">
        <v>88</v>
      </c>
      <c r="BS27" s="505">
        <v>20260224</v>
      </c>
      <c r="BT27" s="506" t="s">
        <v>88</v>
      </c>
      <c r="BU27" s="505">
        <v>20260225</v>
      </c>
      <c r="BV27" s="506" t="s">
        <v>88</v>
      </c>
      <c r="BW27" s="505">
        <v>20260302</v>
      </c>
      <c r="BX27" s="506"/>
      <c r="BY27" s="505">
        <v>20260303</v>
      </c>
      <c r="BZ27" s="506"/>
      <c r="CA27" s="505">
        <v>20260304</v>
      </c>
      <c r="CB27" s="506"/>
      <c r="CC27" s="505">
        <v>20260305</v>
      </c>
      <c r="CD27" s="506"/>
      <c r="CE27" s="505">
        <v>20260306</v>
      </c>
      <c r="CF27" s="506"/>
      <c r="CG27" s="505"/>
      <c r="CH27" s="506"/>
    </row>
    <row r="28" spans="1:90" s="12" customFormat="1" ht="15.75" customHeight="1">
      <c r="A28" s="512"/>
      <c r="B28" s="515"/>
      <c r="C28" s="539"/>
      <c r="D28" s="538"/>
      <c r="E28" s="539"/>
      <c r="F28" s="538"/>
      <c r="G28" s="535"/>
      <c r="H28" s="535"/>
      <c r="I28" s="535"/>
      <c r="J28" s="535"/>
      <c r="K28" s="536"/>
      <c r="L28" s="537"/>
      <c r="M28" s="536"/>
      <c r="N28" s="537"/>
      <c r="O28" s="66"/>
      <c r="P28" s="66"/>
      <c r="Q28" s="536"/>
      <c r="R28" s="537"/>
      <c r="S28" s="65"/>
      <c r="T28" s="80"/>
      <c r="U28" s="65"/>
      <c r="V28" s="80"/>
      <c r="W28" s="65"/>
      <c r="X28" s="80"/>
      <c r="Y28" s="572"/>
      <c r="Z28" s="539"/>
      <c r="AA28" s="539"/>
      <c r="AB28" s="538"/>
      <c r="AC28" s="539"/>
      <c r="AD28" s="538"/>
      <c r="AE28" s="539"/>
      <c r="AF28" s="538"/>
      <c r="AG28" s="539"/>
      <c r="AH28" s="538"/>
      <c r="AI28" s="539"/>
      <c r="AJ28" s="538"/>
      <c r="AK28" s="502"/>
      <c r="AL28" s="503"/>
      <c r="AM28" s="502"/>
      <c r="AN28" s="503"/>
      <c r="AO28" s="502"/>
      <c r="AP28" s="503"/>
      <c r="AQ28" s="502"/>
      <c r="AR28" s="503"/>
      <c r="AS28" s="502"/>
      <c r="AT28" s="503"/>
      <c r="AU28" s="502"/>
      <c r="AV28" s="503"/>
      <c r="AW28" s="502"/>
      <c r="AX28" s="503"/>
      <c r="AY28" s="502"/>
      <c r="AZ28" s="503"/>
      <c r="BA28" s="502"/>
      <c r="BB28" s="503"/>
      <c r="BC28" s="502"/>
      <c r="BD28" s="503"/>
      <c r="BE28" s="502"/>
      <c r="BF28" s="503"/>
      <c r="BG28" s="502"/>
      <c r="BH28" s="503"/>
      <c r="BI28" s="502"/>
      <c r="BJ28" s="503"/>
      <c r="BK28" s="502"/>
      <c r="BL28" s="503"/>
      <c r="BM28" s="502"/>
      <c r="BN28" s="503"/>
      <c r="BO28" s="502"/>
      <c r="BP28" s="503"/>
      <c r="BQ28" s="502"/>
      <c r="BR28" s="503"/>
      <c r="BS28" s="502"/>
      <c r="BT28" s="503"/>
      <c r="BU28" s="502"/>
      <c r="BV28" s="503"/>
      <c r="BW28" s="502"/>
      <c r="BX28" s="503"/>
      <c r="BY28" s="502"/>
      <c r="BZ28" s="503"/>
      <c r="CA28" s="502"/>
      <c r="CB28" s="503"/>
      <c r="CC28" s="502"/>
      <c r="CD28" s="503"/>
      <c r="CE28" s="502"/>
      <c r="CF28" s="503"/>
      <c r="CG28" s="502"/>
      <c r="CH28" s="503"/>
    </row>
    <row r="29" spans="1:90" ht="15.75" customHeight="1">
      <c r="A29" s="512"/>
      <c r="B29" s="515"/>
      <c r="C29" s="530" t="s">
        <v>112</v>
      </c>
      <c r="D29" s="531"/>
      <c r="E29" s="530" t="s">
        <v>113</v>
      </c>
      <c r="F29" s="531"/>
      <c r="G29" s="530" t="s">
        <v>141</v>
      </c>
      <c r="H29" s="531"/>
      <c r="I29" s="530" t="s">
        <v>142</v>
      </c>
      <c r="J29" s="531"/>
      <c r="K29" s="530" t="s">
        <v>143</v>
      </c>
      <c r="L29" s="531"/>
      <c r="M29" s="530" t="s">
        <v>144</v>
      </c>
      <c r="N29" s="531"/>
      <c r="O29" s="530" t="s">
        <v>145</v>
      </c>
      <c r="P29" s="531"/>
      <c r="Q29" s="530" t="s">
        <v>146</v>
      </c>
      <c r="R29" s="531"/>
      <c r="S29" s="530" t="s">
        <v>147</v>
      </c>
      <c r="T29" s="531"/>
      <c r="U29" s="530" t="s">
        <v>148</v>
      </c>
      <c r="V29" s="531"/>
      <c r="W29" s="530" t="s">
        <v>149</v>
      </c>
      <c r="X29" s="531"/>
      <c r="Y29" s="530" t="s">
        <v>150</v>
      </c>
      <c r="Z29" s="531"/>
      <c r="AA29" s="530" t="s">
        <v>151</v>
      </c>
      <c r="AB29" s="531"/>
      <c r="AC29" s="530" t="s">
        <v>152</v>
      </c>
      <c r="AD29" s="531"/>
      <c r="AE29" s="530" t="s">
        <v>153</v>
      </c>
      <c r="AF29" s="531"/>
      <c r="AG29" s="530"/>
      <c r="AH29" s="531"/>
      <c r="AI29" s="530"/>
      <c r="AJ29" s="531"/>
      <c r="AK29" s="499"/>
      <c r="AL29" s="500"/>
      <c r="AM29" s="499"/>
      <c r="AN29" s="500"/>
      <c r="AO29" s="499"/>
      <c r="AP29" s="500"/>
      <c r="AQ29" s="499"/>
      <c r="AR29" s="500"/>
      <c r="AS29" s="499"/>
      <c r="AT29" s="500"/>
      <c r="AU29" s="499"/>
      <c r="AV29" s="500"/>
      <c r="AW29" s="499"/>
      <c r="AX29" s="500"/>
      <c r="AY29" s="499"/>
      <c r="AZ29" s="500"/>
      <c r="BA29" s="499"/>
      <c r="BB29" s="500"/>
      <c r="BC29" s="499"/>
      <c r="BD29" s="500"/>
      <c r="BE29" s="499"/>
      <c r="BF29" s="500"/>
      <c r="BG29" s="499"/>
      <c r="BH29" s="500"/>
      <c r="BI29" s="499"/>
      <c r="BJ29" s="500"/>
      <c r="BK29" s="499"/>
      <c r="BL29" s="500"/>
      <c r="BM29" s="499"/>
      <c r="BN29" s="500"/>
      <c r="BO29" s="499"/>
      <c r="BP29" s="500"/>
      <c r="BQ29" s="499"/>
      <c r="BR29" s="500"/>
      <c r="BS29" s="499"/>
      <c r="BT29" s="500"/>
      <c r="BU29" s="499"/>
      <c r="BV29" s="500"/>
      <c r="BW29" s="499"/>
      <c r="BX29" s="500"/>
      <c r="BY29" s="499"/>
      <c r="BZ29" s="500"/>
      <c r="CA29" s="499"/>
      <c r="CB29" s="500"/>
      <c r="CC29" s="499"/>
      <c r="CD29" s="500"/>
      <c r="CE29" s="499"/>
      <c r="CF29" s="500"/>
      <c r="CG29" s="499"/>
      <c r="CH29" s="500"/>
    </row>
    <row r="30" spans="1:90" s="1" customFormat="1" ht="15.75" customHeight="1">
      <c r="A30" s="513"/>
      <c r="B30" s="516"/>
      <c r="C30" s="69" t="s">
        <v>36</v>
      </c>
      <c r="D30" s="44" t="s">
        <v>37</v>
      </c>
      <c r="E30" s="69" t="s">
        <v>36</v>
      </c>
      <c r="F30" s="44" t="s">
        <v>37</v>
      </c>
      <c r="G30" s="69" t="s">
        <v>36</v>
      </c>
      <c r="H30" s="44" t="s">
        <v>37</v>
      </c>
      <c r="I30" s="69" t="s">
        <v>36</v>
      </c>
      <c r="J30" s="44" t="s">
        <v>37</v>
      </c>
      <c r="K30" s="69" t="s">
        <v>36</v>
      </c>
      <c r="L30" s="44" t="s">
        <v>37</v>
      </c>
      <c r="M30" s="69" t="s">
        <v>36</v>
      </c>
      <c r="N30" s="44" t="s">
        <v>37</v>
      </c>
      <c r="O30" s="69" t="s">
        <v>36</v>
      </c>
      <c r="P30" s="44" t="s">
        <v>37</v>
      </c>
      <c r="Q30" s="69" t="s">
        <v>36</v>
      </c>
      <c r="R30" s="44" t="s">
        <v>37</v>
      </c>
      <c r="S30" s="69" t="s">
        <v>36</v>
      </c>
      <c r="T30" s="44" t="s">
        <v>37</v>
      </c>
      <c r="U30" s="69" t="s">
        <v>36</v>
      </c>
      <c r="V30" s="44" t="s">
        <v>37</v>
      </c>
      <c r="W30" s="69" t="s">
        <v>36</v>
      </c>
      <c r="X30" s="44" t="s">
        <v>37</v>
      </c>
      <c r="Y30" s="69" t="s">
        <v>36</v>
      </c>
      <c r="Z30" s="44" t="s">
        <v>37</v>
      </c>
      <c r="AA30" s="69" t="s">
        <v>36</v>
      </c>
      <c r="AB30" s="44" t="s">
        <v>37</v>
      </c>
      <c r="AC30" s="69" t="s">
        <v>36</v>
      </c>
      <c r="AD30" s="44" t="s">
        <v>37</v>
      </c>
      <c r="AE30" s="69" t="s">
        <v>36</v>
      </c>
      <c r="AF30" s="44" t="s">
        <v>37</v>
      </c>
      <c r="AG30" s="69"/>
      <c r="AH30" s="44"/>
      <c r="AI30" s="69"/>
      <c r="AJ30" s="44"/>
      <c r="AK30" s="69" t="s">
        <v>36</v>
      </c>
      <c r="AL30" s="44" t="s">
        <v>37</v>
      </c>
      <c r="AM30" s="69" t="s">
        <v>36</v>
      </c>
      <c r="AN30" s="44" t="s">
        <v>37</v>
      </c>
      <c r="AO30" s="69" t="s">
        <v>36</v>
      </c>
      <c r="AP30" s="44" t="s">
        <v>37</v>
      </c>
      <c r="AQ30" s="69" t="s">
        <v>36</v>
      </c>
      <c r="AR30" s="44" t="s">
        <v>37</v>
      </c>
      <c r="AS30" s="69" t="s">
        <v>36</v>
      </c>
      <c r="AT30" s="44" t="s">
        <v>37</v>
      </c>
      <c r="AU30" s="69" t="s">
        <v>36</v>
      </c>
      <c r="AV30" s="44" t="s">
        <v>37</v>
      </c>
      <c r="AW30" s="69" t="s">
        <v>36</v>
      </c>
      <c r="AX30" s="44" t="s">
        <v>37</v>
      </c>
      <c r="AY30" s="69" t="s">
        <v>36</v>
      </c>
      <c r="AZ30" s="44" t="s">
        <v>37</v>
      </c>
      <c r="BA30" s="69" t="s">
        <v>36</v>
      </c>
      <c r="BB30" s="44" t="s">
        <v>37</v>
      </c>
      <c r="BC30" s="69" t="s">
        <v>36</v>
      </c>
      <c r="BD30" s="44" t="s">
        <v>37</v>
      </c>
      <c r="BE30" s="69" t="s">
        <v>36</v>
      </c>
      <c r="BF30" s="44" t="s">
        <v>37</v>
      </c>
      <c r="BG30" s="69" t="s">
        <v>36</v>
      </c>
      <c r="BH30" s="44" t="s">
        <v>37</v>
      </c>
      <c r="BI30" s="69" t="s">
        <v>36</v>
      </c>
      <c r="BJ30" s="44" t="s">
        <v>37</v>
      </c>
      <c r="BK30" s="69" t="s">
        <v>36</v>
      </c>
      <c r="BL30" s="44" t="s">
        <v>37</v>
      </c>
      <c r="BM30" s="69" t="s">
        <v>36</v>
      </c>
      <c r="BN30" s="44" t="s">
        <v>37</v>
      </c>
      <c r="BO30" s="69" t="s">
        <v>36</v>
      </c>
      <c r="BP30" s="44" t="s">
        <v>37</v>
      </c>
      <c r="BQ30" s="69" t="s">
        <v>36</v>
      </c>
      <c r="BR30" s="44" t="s">
        <v>37</v>
      </c>
      <c r="BS30" s="69" t="s">
        <v>36</v>
      </c>
      <c r="BT30" s="44" t="s">
        <v>37</v>
      </c>
      <c r="BU30" s="69" t="s">
        <v>36</v>
      </c>
      <c r="BV30" s="44" t="s">
        <v>37</v>
      </c>
      <c r="BW30" s="69" t="s">
        <v>36</v>
      </c>
      <c r="BX30" s="44" t="s">
        <v>37</v>
      </c>
      <c r="BY30" s="69" t="s">
        <v>36</v>
      </c>
      <c r="BZ30" s="44" t="s">
        <v>37</v>
      </c>
      <c r="CA30" s="69" t="s">
        <v>36</v>
      </c>
      <c r="CB30" s="44" t="s">
        <v>37</v>
      </c>
      <c r="CC30" s="69" t="s">
        <v>36</v>
      </c>
      <c r="CD30" s="44" t="s">
        <v>37</v>
      </c>
      <c r="CE30" s="69" t="s">
        <v>36</v>
      </c>
      <c r="CF30" s="44" t="s">
        <v>37</v>
      </c>
      <c r="CG30" s="69" t="s">
        <v>36</v>
      </c>
      <c r="CH30" s="44" t="s">
        <v>37</v>
      </c>
    </row>
    <row r="31" spans="1:90">
      <c r="A31" s="39" t="s">
        <v>51</v>
      </c>
      <c r="B31" s="70" t="s">
        <v>52</v>
      </c>
      <c r="C31" s="71"/>
      <c r="D31" s="71"/>
      <c r="E31" s="71"/>
      <c r="F31" s="71"/>
      <c r="G31" s="50"/>
      <c r="H31" s="71"/>
      <c r="I31" s="50"/>
      <c r="J31" s="71"/>
      <c r="K31" s="50"/>
      <c r="L31" s="71"/>
      <c r="M31" s="50"/>
      <c r="N31" s="71"/>
      <c r="O31" s="50"/>
      <c r="P31" s="71"/>
      <c r="Q31" s="50"/>
      <c r="R31" s="71"/>
      <c r="S31" s="50"/>
      <c r="T31" s="71"/>
      <c r="U31" s="50"/>
      <c r="V31" s="71"/>
      <c r="W31" s="50"/>
      <c r="X31" s="50"/>
      <c r="Y31" s="50"/>
      <c r="Z31" s="47"/>
      <c r="AA31" s="71"/>
      <c r="AB31" s="47"/>
      <c r="AC31" s="71"/>
      <c r="AD31" s="47"/>
      <c r="AE31" s="71"/>
      <c r="AF31" s="71"/>
      <c r="AG31" s="71"/>
      <c r="AH31" s="71"/>
      <c r="AI31" s="50"/>
      <c r="AJ31" s="57"/>
      <c r="AK31" s="71"/>
      <c r="AL31" s="47"/>
      <c r="AM31" s="71"/>
      <c r="AN31" s="47"/>
      <c r="AO31" s="71"/>
      <c r="AP31" s="47"/>
      <c r="AQ31" s="71"/>
      <c r="AR31" s="47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47"/>
      <c r="CA31" s="71"/>
      <c r="CB31" s="47"/>
      <c r="CC31" s="71"/>
      <c r="CD31" s="47"/>
      <c r="CE31" s="71"/>
      <c r="CF31" s="47"/>
      <c r="CG31" s="71"/>
      <c r="CH31" s="32"/>
    </row>
    <row r="32" spans="1:90">
      <c r="A32" s="39" t="s">
        <v>53</v>
      </c>
      <c r="B32" s="70" t="s">
        <v>54</v>
      </c>
      <c r="C32" s="71"/>
      <c r="D32" s="71"/>
      <c r="E32" s="71"/>
      <c r="F32" s="71"/>
      <c r="G32" s="50"/>
      <c r="H32" s="71"/>
      <c r="I32" s="50"/>
      <c r="J32" s="71"/>
      <c r="K32" s="50"/>
      <c r="L32" s="71"/>
      <c r="M32" s="50"/>
      <c r="N32" s="71"/>
      <c r="O32" s="50"/>
      <c r="P32" s="71"/>
      <c r="Q32" s="50"/>
      <c r="R32" s="71"/>
      <c r="S32" s="50"/>
      <c r="T32" s="71"/>
      <c r="U32" s="50"/>
      <c r="V32" s="71"/>
      <c r="W32" s="50"/>
      <c r="X32" s="50"/>
      <c r="Y32" s="50"/>
      <c r="Z32" s="47"/>
      <c r="AA32" s="71"/>
      <c r="AB32" s="45"/>
      <c r="AC32" s="71"/>
      <c r="AD32" s="45"/>
      <c r="AE32" s="71"/>
      <c r="AF32" s="71"/>
      <c r="AG32" s="71"/>
      <c r="AH32" s="71"/>
      <c r="AI32" s="50"/>
      <c r="AJ32" s="57"/>
      <c r="AK32" s="71"/>
      <c r="AL32" s="47"/>
      <c r="AM32" s="71"/>
      <c r="AN32" s="47"/>
      <c r="AO32" s="71"/>
      <c r="AP32" s="47"/>
      <c r="AQ32" s="71"/>
      <c r="AR32" s="47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47"/>
      <c r="CA32" s="71"/>
      <c r="CB32" s="47"/>
      <c r="CC32" s="71"/>
      <c r="CD32" s="47"/>
      <c r="CE32" s="71"/>
      <c r="CF32" s="47"/>
      <c r="CG32" s="71"/>
      <c r="CH32" s="32"/>
    </row>
    <row r="33" spans="1:86">
      <c r="A33" s="39" t="s">
        <v>55</v>
      </c>
      <c r="B33" s="70" t="s">
        <v>56</v>
      </c>
      <c r="C33" s="71"/>
      <c r="D33" s="71"/>
      <c r="E33" s="71"/>
      <c r="F33" s="71"/>
      <c r="G33" s="50"/>
      <c r="H33" s="71"/>
      <c r="I33" s="50"/>
      <c r="J33" s="71"/>
      <c r="K33" s="50"/>
      <c r="L33" s="71"/>
      <c r="M33" s="50"/>
      <c r="N33" s="71"/>
      <c r="O33" s="50"/>
      <c r="P33" s="71"/>
      <c r="Q33" s="50"/>
      <c r="R33" s="71"/>
      <c r="S33" s="50"/>
      <c r="T33" s="71"/>
      <c r="U33" s="50"/>
      <c r="V33" s="71"/>
      <c r="W33" s="50"/>
      <c r="X33" s="50"/>
      <c r="Y33" s="50"/>
      <c r="Z33" s="47"/>
      <c r="AA33" s="71"/>
      <c r="AB33" s="47"/>
      <c r="AC33" s="71"/>
      <c r="AD33" s="47"/>
      <c r="AE33" s="71"/>
      <c r="AF33" s="71"/>
      <c r="AG33" s="71"/>
      <c r="AH33" s="71"/>
      <c r="AI33" s="50"/>
      <c r="AJ33" s="57"/>
      <c r="AK33" s="74">
        <f>24*2</f>
        <v>48</v>
      </c>
      <c r="AL33" s="46">
        <v>48</v>
      </c>
      <c r="AM33" s="74">
        <v>24</v>
      </c>
      <c r="AN33" s="46">
        <v>24</v>
      </c>
      <c r="AO33" s="74">
        <v>48</v>
      </c>
      <c r="AP33" s="46">
        <f>24*2</f>
        <v>48</v>
      </c>
      <c r="AQ33" s="74">
        <v>24</v>
      </c>
      <c r="AR33" s="46">
        <v>24</v>
      </c>
      <c r="AS33" s="74">
        <f>2*24</f>
        <v>48</v>
      </c>
      <c r="AT33" s="74">
        <v>48</v>
      </c>
      <c r="AU33" s="74">
        <v>24</v>
      </c>
      <c r="AV33" s="74">
        <v>24</v>
      </c>
      <c r="AW33" s="74">
        <f>24*2</f>
        <v>48</v>
      </c>
      <c r="AX33" s="74">
        <f>24*2</f>
        <v>48</v>
      </c>
      <c r="AY33" s="74">
        <v>24</v>
      </c>
      <c r="AZ33" s="74">
        <v>24</v>
      </c>
      <c r="BA33" s="74">
        <v>48</v>
      </c>
      <c r="BB33" s="74">
        <f>24*2</f>
        <v>48</v>
      </c>
      <c r="BC33" s="74">
        <f>1*24</f>
        <v>24</v>
      </c>
      <c r="BD33" s="74">
        <v>24</v>
      </c>
      <c r="BE33" s="74">
        <v>24</v>
      </c>
      <c r="BF33" s="74">
        <v>24</v>
      </c>
      <c r="BG33" s="74">
        <v>24</v>
      </c>
      <c r="BH33" s="74">
        <v>24</v>
      </c>
      <c r="BI33" s="74">
        <f>24*2</f>
        <v>48</v>
      </c>
      <c r="BJ33" s="74">
        <f>24*2</f>
        <v>48</v>
      </c>
      <c r="BK33" s="74">
        <v>24</v>
      </c>
      <c r="BL33" s="74">
        <v>24</v>
      </c>
      <c r="BM33" s="74">
        <f>24*2</f>
        <v>48</v>
      </c>
      <c r="BN33" s="74">
        <f>24*2</f>
        <v>48</v>
      </c>
      <c r="BO33" s="71"/>
      <c r="BP33" s="71"/>
      <c r="BQ33" s="74">
        <f>24*2</f>
        <v>48</v>
      </c>
      <c r="BR33" s="74">
        <f>24*2</f>
        <v>48</v>
      </c>
      <c r="BS33" s="74">
        <f>24*2</f>
        <v>48</v>
      </c>
      <c r="BT33" s="74">
        <f>24*2</f>
        <v>48</v>
      </c>
      <c r="BU33" s="74">
        <v>24</v>
      </c>
      <c r="BV33" s="74">
        <v>24</v>
      </c>
      <c r="BW33" s="74">
        <v>24</v>
      </c>
      <c r="BX33" s="74">
        <v>24</v>
      </c>
      <c r="BY33" s="74">
        <f>24*2</f>
        <v>48</v>
      </c>
      <c r="BZ33" s="45"/>
      <c r="CA33" s="74">
        <v>48</v>
      </c>
      <c r="CB33" s="46">
        <f>24*2</f>
        <v>48</v>
      </c>
      <c r="CC33" s="74">
        <f>24*2</f>
        <v>48</v>
      </c>
      <c r="CD33" s="46">
        <v>48</v>
      </c>
      <c r="CE33" s="74">
        <f>24*2</f>
        <v>48</v>
      </c>
      <c r="CF33" s="46">
        <v>48</v>
      </c>
      <c r="CG33" s="71"/>
      <c r="CH33" s="32"/>
    </row>
    <row r="34" spans="1:86">
      <c r="A34" s="39" t="s">
        <v>57</v>
      </c>
      <c r="B34" s="70" t="s">
        <v>58</v>
      </c>
      <c r="C34" s="74">
        <f>24*12</f>
        <v>288</v>
      </c>
      <c r="D34" s="74">
        <f>24*12</f>
        <v>288</v>
      </c>
      <c r="E34" s="74">
        <f>24*13</f>
        <v>312</v>
      </c>
      <c r="F34" s="74">
        <f>24*13</f>
        <v>312</v>
      </c>
      <c r="G34" s="54">
        <f>13*24</f>
        <v>312</v>
      </c>
      <c r="H34" s="74">
        <f>13*24</f>
        <v>312</v>
      </c>
      <c r="I34" s="54">
        <f>24*13</f>
        <v>312</v>
      </c>
      <c r="J34" s="74">
        <f>24*13</f>
        <v>312</v>
      </c>
      <c r="K34" s="54">
        <f>12*24</f>
        <v>288</v>
      </c>
      <c r="L34" s="74">
        <f>24*12</f>
        <v>288</v>
      </c>
      <c r="M34" s="74">
        <f>12*24</f>
        <v>288</v>
      </c>
      <c r="N34" s="74">
        <f>24*12</f>
        <v>288</v>
      </c>
      <c r="O34" s="54">
        <f>24*28</f>
        <v>672</v>
      </c>
      <c r="P34" s="74">
        <f>24*28</f>
        <v>672</v>
      </c>
      <c r="Q34" s="50"/>
      <c r="R34" s="71"/>
      <c r="S34" s="54">
        <f>24*28</f>
        <v>672</v>
      </c>
      <c r="T34" s="74">
        <f>24*28</f>
        <v>672</v>
      </c>
      <c r="U34" s="50"/>
      <c r="V34" s="71"/>
      <c r="W34" s="54">
        <f>24*20</f>
        <v>480</v>
      </c>
      <c r="X34" s="54">
        <f>24*20</f>
        <v>480</v>
      </c>
      <c r="Y34" s="50"/>
      <c r="Z34" s="47"/>
      <c r="AA34" s="74">
        <f>24*20</f>
        <v>480</v>
      </c>
      <c r="AB34" s="46">
        <f>24*20</f>
        <v>480</v>
      </c>
      <c r="AC34" s="71"/>
      <c r="AD34" s="47"/>
      <c r="AE34" s="71"/>
      <c r="AF34" s="71"/>
      <c r="AG34" s="71"/>
      <c r="AH34" s="71"/>
      <c r="AI34" s="50"/>
      <c r="AJ34" s="57"/>
      <c r="AK34" s="71"/>
      <c r="AL34" s="47"/>
      <c r="AM34" s="71"/>
      <c r="AN34" s="47"/>
      <c r="AO34" s="71"/>
      <c r="AP34" s="47"/>
      <c r="AQ34" s="71"/>
      <c r="AR34" s="47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47"/>
      <c r="CA34" s="71"/>
      <c r="CB34" s="47"/>
      <c r="CC34" s="71"/>
      <c r="CD34" s="47"/>
      <c r="CE34" s="71"/>
      <c r="CF34" s="47"/>
      <c r="CG34" s="71"/>
      <c r="CH34" s="32"/>
    </row>
    <row r="35" spans="1:86">
      <c r="A35" s="39" t="s">
        <v>59</v>
      </c>
      <c r="B35" s="70" t="s">
        <v>60</v>
      </c>
      <c r="C35" s="74">
        <f>24*21</f>
        <v>504</v>
      </c>
      <c r="D35" s="74">
        <f>24*21</f>
        <v>504</v>
      </c>
      <c r="E35" s="74">
        <f>24*22</f>
        <v>528</v>
      </c>
      <c r="F35" s="74">
        <f>24*22</f>
        <v>528</v>
      </c>
      <c r="G35" s="54">
        <f>21*24</f>
        <v>504</v>
      </c>
      <c r="H35" s="74">
        <f>24*21</f>
        <v>504</v>
      </c>
      <c r="I35" s="54">
        <f>24*22</f>
        <v>528</v>
      </c>
      <c r="J35" s="74">
        <f>24*22</f>
        <v>528</v>
      </c>
      <c r="K35" s="54">
        <f>21*24</f>
        <v>504</v>
      </c>
      <c r="L35" s="74">
        <f>21*24</f>
        <v>504</v>
      </c>
      <c r="M35" s="74">
        <f>22*24</f>
        <v>528</v>
      </c>
      <c r="N35" s="74">
        <f>24*22</f>
        <v>528</v>
      </c>
      <c r="O35" s="54">
        <f>24*8</f>
        <v>192</v>
      </c>
      <c r="P35" s="74">
        <f>24*8</f>
        <v>192</v>
      </c>
      <c r="Q35" s="54">
        <f>24*48</f>
        <v>1152</v>
      </c>
      <c r="R35" s="74">
        <f>24*48</f>
        <v>1152</v>
      </c>
      <c r="S35" s="54">
        <f>24*8</f>
        <v>192</v>
      </c>
      <c r="T35" s="74">
        <f>24*8</f>
        <v>192</v>
      </c>
      <c r="U35" s="54">
        <f>24*48</f>
        <v>1152</v>
      </c>
      <c r="V35" s="74">
        <f>24*48</f>
        <v>1152</v>
      </c>
      <c r="W35" s="54">
        <f>24*2</f>
        <v>48</v>
      </c>
      <c r="X35" s="54">
        <f>24*2</f>
        <v>48</v>
      </c>
      <c r="Y35" s="54">
        <f>24*48</f>
        <v>1152</v>
      </c>
      <c r="Z35" s="46">
        <f>24*48</f>
        <v>1152</v>
      </c>
      <c r="AA35" s="74">
        <f>24*2</f>
        <v>48</v>
      </c>
      <c r="AB35" s="46">
        <f>24*2</f>
        <v>48</v>
      </c>
      <c r="AC35" s="71">
        <f>24*48</f>
        <v>1152</v>
      </c>
      <c r="AD35" s="47">
        <f>24*22</f>
        <v>528</v>
      </c>
      <c r="AE35" s="71">
        <f>24*7</f>
        <v>168</v>
      </c>
      <c r="AF35" s="71"/>
      <c r="AG35" s="71"/>
      <c r="AH35" s="71"/>
      <c r="AI35" s="50"/>
      <c r="AJ35" s="57"/>
      <c r="AK35" s="74">
        <f>24*17</f>
        <v>408</v>
      </c>
      <c r="AL35" s="46">
        <v>408</v>
      </c>
      <c r="AM35" s="74">
        <f>24*16</f>
        <v>384</v>
      </c>
      <c r="AN35" s="46">
        <v>384</v>
      </c>
      <c r="AO35" s="74">
        <f>24*19</f>
        <v>456</v>
      </c>
      <c r="AP35" s="46">
        <f>24*19</f>
        <v>456</v>
      </c>
      <c r="AQ35" s="74">
        <f>24*14</f>
        <v>336</v>
      </c>
      <c r="AR35" s="46">
        <f>24*14</f>
        <v>336</v>
      </c>
      <c r="AS35" s="74">
        <f>15*24</f>
        <v>360</v>
      </c>
      <c r="AT35" s="74">
        <v>360</v>
      </c>
      <c r="AU35" s="74">
        <f>24*14</f>
        <v>336</v>
      </c>
      <c r="AV35" s="74">
        <f>14*24</f>
        <v>336</v>
      </c>
      <c r="AW35" s="74">
        <f>24*13</f>
        <v>312</v>
      </c>
      <c r="AX35" s="74">
        <f>24*13</f>
        <v>312</v>
      </c>
      <c r="AY35" s="74">
        <f>24*20</f>
        <v>480</v>
      </c>
      <c r="AZ35" s="74">
        <f>24*20</f>
        <v>480</v>
      </c>
      <c r="BA35" s="74">
        <f>24*13</f>
        <v>312</v>
      </c>
      <c r="BB35" s="74">
        <f>24*13</f>
        <v>312</v>
      </c>
      <c r="BC35" s="74">
        <f>24*17</f>
        <v>408</v>
      </c>
      <c r="BD35" s="74">
        <f>17*24</f>
        <v>408</v>
      </c>
      <c r="BE35" s="74">
        <f>24*8</f>
        <v>192</v>
      </c>
      <c r="BF35" s="74">
        <f>24*8</f>
        <v>192</v>
      </c>
      <c r="BG35" s="74">
        <f>24*14</f>
        <v>336</v>
      </c>
      <c r="BH35" s="74">
        <f>24*14</f>
        <v>336</v>
      </c>
      <c r="BI35" s="74">
        <f>24*14</f>
        <v>336</v>
      </c>
      <c r="BJ35" s="74">
        <f>24*14</f>
        <v>336</v>
      </c>
      <c r="BK35" s="74">
        <f>24*16</f>
        <v>384</v>
      </c>
      <c r="BL35" s="74">
        <f>24*16</f>
        <v>384</v>
      </c>
      <c r="BM35" s="74">
        <f>24*13</f>
        <v>312</v>
      </c>
      <c r="BN35" s="74">
        <f>24*13</f>
        <v>312</v>
      </c>
      <c r="BO35" s="74">
        <f>24*10</f>
        <v>240</v>
      </c>
      <c r="BP35" s="74">
        <f>24*10</f>
        <v>240</v>
      </c>
      <c r="BQ35" s="74">
        <f>24*14</f>
        <v>336</v>
      </c>
      <c r="BR35" s="74">
        <f>24*14</f>
        <v>336</v>
      </c>
      <c r="BS35" s="74">
        <f>24*14</f>
        <v>336</v>
      </c>
      <c r="BT35" s="74">
        <f>24*14</f>
        <v>336</v>
      </c>
      <c r="BU35" s="74">
        <f>24*18</f>
        <v>432</v>
      </c>
      <c r="BV35" s="74">
        <f>24*18</f>
        <v>432</v>
      </c>
      <c r="BW35" s="74">
        <f>24*34</f>
        <v>816</v>
      </c>
      <c r="BX35" s="74">
        <f>24*34</f>
        <v>816</v>
      </c>
      <c r="BY35" s="74">
        <f>24*31</f>
        <v>744</v>
      </c>
      <c r="BZ35" s="46">
        <f>24*31</f>
        <v>744</v>
      </c>
      <c r="CA35" s="74">
        <f>24*23</f>
        <v>552</v>
      </c>
      <c r="CB35" s="46">
        <f>24*23</f>
        <v>552</v>
      </c>
      <c r="CC35" s="74">
        <f>24*15</f>
        <v>360</v>
      </c>
      <c r="CD35" s="46">
        <f>24*15</f>
        <v>360</v>
      </c>
      <c r="CE35" s="71">
        <f>24*20</f>
        <v>480</v>
      </c>
      <c r="CF35" s="47">
        <f>24*20</f>
        <v>480</v>
      </c>
      <c r="CG35" s="71"/>
      <c r="CH35" s="32"/>
    </row>
    <row r="36" spans="1:86">
      <c r="A36" s="39" t="s">
        <v>61</v>
      </c>
      <c r="B36" s="70" t="s">
        <v>62</v>
      </c>
      <c r="C36" s="71"/>
      <c r="D36" s="71"/>
      <c r="E36" s="71"/>
      <c r="F36" s="71"/>
      <c r="G36" s="50"/>
      <c r="H36" s="71"/>
      <c r="I36" s="50"/>
      <c r="J36" s="71"/>
      <c r="K36" s="50"/>
      <c r="L36" s="71"/>
      <c r="M36" s="71"/>
      <c r="N36" s="71"/>
      <c r="O36" s="50"/>
      <c r="P36" s="71"/>
      <c r="Q36" s="50"/>
      <c r="R36" s="71"/>
      <c r="S36" s="50"/>
      <c r="T36" s="71"/>
      <c r="U36" s="50"/>
      <c r="V36" s="71"/>
      <c r="W36" s="50"/>
      <c r="X36" s="50"/>
      <c r="Y36" s="50"/>
      <c r="Z36" s="47"/>
      <c r="AA36" s="71"/>
      <c r="AB36" s="47"/>
      <c r="AC36" s="71"/>
      <c r="AD36" s="47"/>
      <c r="AE36" s="71"/>
      <c r="AF36" s="71"/>
      <c r="AG36" s="71"/>
      <c r="AH36" s="71"/>
      <c r="AI36" s="50"/>
      <c r="AJ36" s="57"/>
      <c r="AK36" s="74">
        <f>24*4</f>
        <v>96</v>
      </c>
      <c r="AL36" s="46">
        <v>96</v>
      </c>
      <c r="AM36" s="74">
        <f>24*4</f>
        <v>96</v>
      </c>
      <c r="AN36" s="46">
        <v>96</v>
      </c>
      <c r="AO36" s="74">
        <f>24*5</f>
        <v>120</v>
      </c>
      <c r="AP36" s="46">
        <f>24*5</f>
        <v>120</v>
      </c>
      <c r="AQ36" s="74">
        <f>24*4</f>
        <v>96</v>
      </c>
      <c r="AR36" s="46">
        <v>96</v>
      </c>
      <c r="AS36" s="74">
        <f>4*24</f>
        <v>96</v>
      </c>
      <c r="AT36" s="74">
        <v>96</v>
      </c>
      <c r="AU36" s="74">
        <f>4*24</f>
        <v>96</v>
      </c>
      <c r="AV36" s="74">
        <f>24*4</f>
        <v>96</v>
      </c>
      <c r="AW36" s="74">
        <f>24*4</f>
        <v>96</v>
      </c>
      <c r="AX36" s="74">
        <f>24*4</f>
        <v>96</v>
      </c>
      <c r="AY36" s="74">
        <f>24*5</f>
        <v>120</v>
      </c>
      <c r="AZ36" s="74">
        <f>24*5</f>
        <v>120</v>
      </c>
      <c r="BA36" s="74">
        <f>24*4</f>
        <v>96</v>
      </c>
      <c r="BB36" s="74">
        <f>24*4</f>
        <v>96</v>
      </c>
      <c r="BC36" s="74">
        <f>24*4</f>
        <v>96</v>
      </c>
      <c r="BD36" s="74">
        <f>24*4</f>
        <v>96</v>
      </c>
      <c r="BE36" s="74">
        <f>24*3</f>
        <v>72</v>
      </c>
      <c r="BF36" s="74">
        <f>24*3</f>
        <v>72</v>
      </c>
      <c r="BG36" s="74">
        <f>24*5</f>
        <v>120</v>
      </c>
      <c r="BH36" s="74">
        <f>24*5</f>
        <v>120</v>
      </c>
      <c r="BI36" s="74">
        <f t="shared" ref="BI36:BN36" si="36">24*4</f>
        <v>96</v>
      </c>
      <c r="BJ36" s="74">
        <f t="shared" si="36"/>
        <v>96</v>
      </c>
      <c r="BK36" s="74">
        <f t="shared" si="36"/>
        <v>96</v>
      </c>
      <c r="BL36" s="74">
        <f t="shared" si="36"/>
        <v>96</v>
      </c>
      <c r="BM36" s="74">
        <f t="shared" si="36"/>
        <v>96</v>
      </c>
      <c r="BN36" s="74">
        <f t="shared" si="36"/>
        <v>96</v>
      </c>
      <c r="BO36" s="74">
        <f>24*3</f>
        <v>72</v>
      </c>
      <c r="BP36" s="74">
        <f>24*3</f>
        <v>72</v>
      </c>
      <c r="BQ36" s="74">
        <f>24*3</f>
        <v>72</v>
      </c>
      <c r="BR36" s="74">
        <f>24*3</f>
        <v>72</v>
      </c>
      <c r="BS36" s="74">
        <f>24*5</f>
        <v>120</v>
      </c>
      <c r="BT36" s="74">
        <f>24*5</f>
        <v>120</v>
      </c>
      <c r="BU36" s="74">
        <f>24*5</f>
        <v>120</v>
      </c>
      <c r="BV36" s="74">
        <f>24*5</f>
        <v>120</v>
      </c>
      <c r="BW36" s="74">
        <f>24*7</f>
        <v>168</v>
      </c>
      <c r="BX36" s="74">
        <f>24*7</f>
        <v>168</v>
      </c>
      <c r="BY36" s="74">
        <f>24*6</f>
        <v>144</v>
      </c>
      <c r="BZ36" s="46">
        <f>24*6</f>
        <v>144</v>
      </c>
      <c r="CA36" s="74">
        <f>24*6</f>
        <v>144</v>
      </c>
      <c r="CB36" s="46">
        <f>24*6</f>
        <v>144</v>
      </c>
      <c r="CC36" s="74">
        <f>24*3</f>
        <v>72</v>
      </c>
      <c r="CD36" s="46">
        <f>24*3</f>
        <v>72</v>
      </c>
      <c r="CE36" s="71">
        <f>24*4</f>
        <v>96</v>
      </c>
      <c r="CF36" s="47">
        <f>24*3</f>
        <v>72</v>
      </c>
      <c r="CG36" s="71"/>
      <c r="CH36" s="32"/>
    </row>
    <row r="37" spans="1:86">
      <c r="A37" s="39" t="s">
        <v>63</v>
      </c>
      <c r="B37" s="82" t="s">
        <v>64</v>
      </c>
      <c r="C37" s="74">
        <f>24*4</f>
        <v>96</v>
      </c>
      <c r="D37" s="74">
        <f>24*4</f>
        <v>96</v>
      </c>
      <c r="E37" s="74">
        <f>24*4</f>
        <v>96</v>
      </c>
      <c r="F37" s="74">
        <f>4*24</f>
        <v>96</v>
      </c>
      <c r="G37" s="54">
        <f>3*24</f>
        <v>72</v>
      </c>
      <c r="H37" s="74">
        <f>24*3</f>
        <v>72</v>
      </c>
      <c r="I37" s="54">
        <f>24*4</f>
        <v>96</v>
      </c>
      <c r="J37" s="74">
        <v>96</v>
      </c>
      <c r="K37" s="54">
        <v>72</v>
      </c>
      <c r="L37" s="74">
        <f>3*24</f>
        <v>72</v>
      </c>
      <c r="M37" s="74">
        <v>72</v>
      </c>
      <c r="N37" s="74">
        <f>24*3</f>
        <v>72</v>
      </c>
      <c r="O37" s="54">
        <f>24*7</f>
        <v>168</v>
      </c>
      <c r="P37" s="74">
        <f>24*7</f>
        <v>168</v>
      </c>
      <c r="Q37" s="50"/>
      <c r="R37" s="71"/>
      <c r="S37" s="54">
        <f>24*7</f>
        <v>168</v>
      </c>
      <c r="T37" s="74">
        <f>7*24</f>
        <v>168</v>
      </c>
      <c r="U37" s="50"/>
      <c r="V37" s="71"/>
      <c r="W37" s="54">
        <f>24*3</f>
        <v>72</v>
      </c>
      <c r="X37" s="54">
        <f>24*3</f>
        <v>72</v>
      </c>
      <c r="Y37" s="54">
        <v>24</v>
      </c>
      <c r="Z37" s="46">
        <v>24</v>
      </c>
      <c r="AA37" s="74">
        <f>24*4</f>
        <v>96</v>
      </c>
      <c r="AB37" s="46">
        <f>24*4</f>
        <v>96</v>
      </c>
      <c r="AC37" s="71"/>
      <c r="AD37" s="47"/>
      <c r="AE37" s="71">
        <v>24</v>
      </c>
      <c r="AF37" s="71"/>
      <c r="AG37" s="71"/>
      <c r="AH37" s="71"/>
      <c r="AI37" s="50"/>
      <c r="AJ37" s="57"/>
      <c r="AK37" s="71"/>
      <c r="AL37" s="47"/>
      <c r="AM37" s="71"/>
      <c r="AN37" s="47"/>
      <c r="AO37" s="71"/>
      <c r="AP37" s="47"/>
      <c r="AQ37" s="71"/>
      <c r="AR37" s="47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47"/>
      <c r="CA37" s="71"/>
      <c r="CB37" s="47"/>
      <c r="CC37" s="71"/>
      <c r="CD37" s="47"/>
      <c r="CE37" s="71"/>
      <c r="CF37" s="47"/>
      <c r="CG37" s="71"/>
      <c r="CH37" s="32"/>
    </row>
    <row r="38" spans="1:86" ht="15" thickBot="1">
      <c r="A38" s="36" t="s">
        <v>65</v>
      </c>
      <c r="B38" s="83" t="s">
        <v>66</v>
      </c>
      <c r="C38" s="74">
        <v>48</v>
      </c>
      <c r="D38" s="74">
        <f>24*2</f>
        <v>48</v>
      </c>
      <c r="E38" s="74">
        <f>24*2</f>
        <v>48</v>
      </c>
      <c r="F38" s="74">
        <v>48</v>
      </c>
      <c r="G38" s="55">
        <f>2*24</f>
        <v>48</v>
      </c>
      <c r="H38" s="55">
        <f>24*2</f>
        <v>48</v>
      </c>
      <c r="I38" s="55">
        <f>24*2</f>
        <v>48</v>
      </c>
      <c r="J38" s="76">
        <v>48</v>
      </c>
      <c r="K38" s="55">
        <f>2*24</f>
        <v>48</v>
      </c>
      <c r="L38" s="76">
        <v>48</v>
      </c>
      <c r="M38" s="76">
        <f>2*24</f>
        <v>48</v>
      </c>
      <c r="N38" s="76">
        <f>24*2</f>
        <v>48</v>
      </c>
      <c r="O38" s="55">
        <f>24*4</f>
        <v>96</v>
      </c>
      <c r="P38" s="76">
        <f>24*4</f>
        <v>96</v>
      </c>
      <c r="Q38" s="51"/>
      <c r="R38" s="53"/>
      <c r="S38" s="55">
        <f>24*5</f>
        <v>120</v>
      </c>
      <c r="T38" s="76">
        <f>24*5</f>
        <v>120</v>
      </c>
      <c r="U38" s="51"/>
      <c r="V38" s="53"/>
      <c r="W38" s="55">
        <f>24*2</f>
        <v>48</v>
      </c>
      <c r="X38" s="55">
        <f>24*2</f>
        <v>48</v>
      </c>
      <c r="Y38" s="51"/>
      <c r="Z38" s="48"/>
      <c r="AA38" s="76">
        <f>24*3</f>
        <v>72</v>
      </c>
      <c r="AB38" s="49">
        <f>24*3</f>
        <v>72</v>
      </c>
      <c r="AC38" s="53"/>
      <c r="AD38" s="48"/>
      <c r="AE38" s="71">
        <v>24</v>
      </c>
      <c r="AF38" s="71"/>
      <c r="AG38" s="71"/>
      <c r="AH38" s="71"/>
      <c r="AI38" s="51"/>
      <c r="AJ38" s="58"/>
      <c r="AK38" s="53"/>
      <c r="AL38" s="48"/>
      <c r="AM38" s="53"/>
      <c r="AN38" s="48"/>
      <c r="AO38" s="53"/>
      <c r="AP38" s="48"/>
      <c r="AQ38" s="53"/>
      <c r="AR38" s="48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48"/>
      <c r="CA38" s="53"/>
      <c r="CB38" s="48"/>
      <c r="CC38" s="53"/>
      <c r="CD38" s="48"/>
      <c r="CE38" s="53"/>
      <c r="CF38" s="48"/>
      <c r="CG38" s="53"/>
      <c r="CH38" s="34"/>
    </row>
    <row r="39" spans="1:86" s="21" customFormat="1">
      <c r="A39" s="24"/>
      <c r="B39" s="22" t="s">
        <v>36</v>
      </c>
      <c r="C39" s="23"/>
      <c r="D39" s="23">
        <f>SUM(C31:C38)</f>
        <v>936</v>
      </c>
      <c r="E39" s="23"/>
      <c r="F39" s="23">
        <f t="shared" ref="F39" si="37">SUM(E31:E38)</f>
        <v>984</v>
      </c>
      <c r="G39" s="23"/>
      <c r="H39" s="23">
        <f t="shared" ref="H39" si="38">SUM(G31:G38)</f>
        <v>936</v>
      </c>
      <c r="I39" s="23"/>
      <c r="J39" s="23">
        <f t="shared" ref="J39" si="39">SUM(I31:I38)</f>
        <v>984</v>
      </c>
      <c r="K39" s="23"/>
      <c r="L39" s="23">
        <f t="shared" ref="L39" si="40">SUM(K31:K38)</f>
        <v>912</v>
      </c>
      <c r="M39" s="23"/>
      <c r="N39" s="23">
        <f>SUM(M31:M38)</f>
        <v>936</v>
      </c>
      <c r="O39" s="23"/>
      <c r="P39" s="23">
        <f t="shared" ref="P39" si="41">SUM(O31:O38)</f>
        <v>1128</v>
      </c>
      <c r="Q39" s="23"/>
      <c r="R39" s="23">
        <f t="shared" ref="R39" si="42">SUM(Q31:Q38)</f>
        <v>1152</v>
      </c>
      <c r="S39" s="23"/>
      <c r="T39" s="23">
        <f t="shared" ref="T39" si="43">SUM(S31:S38)</f>
        <v>1152</v>
      </c>
      <c r="U39" s="23"/>
      <c r="V39" s="23">
        <f t="shared" ref="V39" si="44">SUM(U31:U38)</f>
        <v>1152</v>
      </c>
      <c r="W39" s="23"/>
      <c r="X39" s="23">
        <f t="shared" ref="X39" si="45">SUM(W31:W38)</f>
        <v>648</v>
      </c>
      <c r="Y39" s="23"/>
      <c r="Z39" s="23">
        <f t="shared" ref="Z39" si="46">SUM(Y31:Y38)</f>
        <v>1176</v>
      </c>
      <c r="AA39" s="23"/>
      <c r="AB39" s="23">
        <f>SUM(AA31:AA38)</f>
        <v>696</v>
      </c>
      <c r="AC39" s="23"/>
      <c r="AD39" s="23">
        <f>SUM(AC31:AC38)</f>
        <v>1152</v>
      </c>
      <c r="AE39" s="23"/>
      <c r="AF39" s="23">
        <f>SUM(AE31:AE38)</f>
        <v>216</v>
      </c>
      <c r="AG39" s="23"/>
      <c r="AH39" s="23">
        <f>SUM(AG31:AG38)</f>
        <v>0</v>
      </c>
      <c r="AI39" s="23"/>
      <c r="AJ39" s="23">
        <f>SUM(AI31:AI38)</f>
        <v>0</v>
      </c>
      <c r="AK39" s="23"/>
      <c r="AL39" s="23">
        <f t="shared" ref="AL39" si="47">SUM(AK31:AK38)</f>
        <v>552</v>
      </c>
      <c r="AM39" s="23"/>
      <c r="AN39" s="23">
        <f t="shared" ref="AN39" si="48">SUM(AM31:AM38)</f>
        <v>504</v>
      </c>
      <c r="AO39" s="23"/>
      <c r="AP39" s="23">
        <f t="shared" ref="AP39" si="49">SUM(AO31:AO38)</f>
        <v>624</v>
      </c>
      <c r="AQ39" s="23"/>
      <c r="AR39" s="23">
        <f t="shared" ref="AR39" si="50">SUM(AQ31:AQ38)</f>
        <v>456</v>
      </c>
      <c r="AS39" s="23"/>
      <c r="AT39" s="23">
        <f t="shared" ref="AT39" si="51">SUM(AS31:AS38)</f>
        <v>504</v>
      </c>
      <c r="AU39" s="23"/>
      <c r="AV39" s="23">
        <f t="shared" ref="AV39" si="52">SUM(AU31:AU38)</f>
        <v>456</v>
      </c>
      <c r="AW39" s="23"/>
      <c r="AX39" s="23">
        <f t="shared" ref="AX39" si="53">SUM(AW31:AW38)</f>
        <v>456</v>
      </c>
      <c r="AY39" s="23"/>
      <c r="AZ39" s="23">
        <f t="shared" ref="AZ39" si="54">SUM(AY31:AY38)</f>
        <v>624</v>
      </c>
      <c r="BA39" s="23"/>
      <c r="BB39" s="23">
        <f t="shared" ref="BB39" si="55">SUM(BA31:BA38)</f>
        <v>456</v>
      </c>
      <c r="BC39" s="23"/>
      <c r="BD39" s="23">
        <f t="shared" ref="BD39" si="56">SUM(BC31:BC38)</f>
        <v>528</v>
      </c>
      <c r="BE39" s="23"/>
      <c r="BF39" s="23">
        <f t="shared" ref="BF39" si="57">SUM(BE31:BE38)</f>
        <v>288</v>
      </c>
      <c r="BG39" s="23"/>
      <c r="BH39" s="23">
        <f t="shared" ref="BH39" si="58">SUM(BG31:BG38)</f>
        <v>480</v>
      </c>
      <c r="BI39" s="23"/>
      <c r="BJ39" s="23">
        <f t="shared" ref="BJ39" si="59">SUM(BI31:BI38)</f>
        <v>480</v>
      </c>
      <c r="BK39" s="23"/>
      <c r="BL39" s="23">
        <f t="shared" ref="BL39" si="60">SUM(BK31:BK38)</f>
        <v>504</v>
      </c>
      <c r="BM39" s="23"/>
      <c r="BN39" s="23">
        <f t="shared" ref="BN39" si="61">SUM(BM31:BM38)</f>
        <v>456</v>
      </c>
      <c r="BO39" s="23"/>
      <c r="BP39" s="23">
        <f t="shared" ref="BP39" si="62">SUM(BO31:BO38)</f>
        <v>312</v>
      </c>
      <c r="BQ39" s="23"/>
      <c r="BR39" s="23">
        <f t="shared" ref="BR39" si="63">SUM(BQ31:BQ38)</f>
        <v>456</v>
      </c>
      <c r="BS39" s="23"/>
      <c r="BT39" s="23">
        <f t="shared" ref="BT39" si="64">SUM(BS31:BS38)</f>
        <v>504</v>
      </c>
      <c r="BU39" s="23"/>
      <c r="BV39" s="23">
        <f t="shared" ref="BV39" si="65">SUM(BU31:BU38)</f>
        <v>576</v>
      </c>
      <c r="BW39" s="23"/>
      <c r="BX39" s="23">
        <f t="shared" ref="BX39" si="66">SUM(BW31:BW38)</f>
        <v>1008</v>
      </c>
      <c r="BY39" s="23"/>
      <c r="BZ39" s="23">
        <f t="shared" ref="BZ39" si="67">SUM(BY31:BY38)</f>
        <v>936</v>
      </c>
      <c r="CA39" s="23"/>
      <c r="CB39" s="23">
        <f t="shared" ref="CB39" si="68">SUM(CA31:CA38)</f>
        <v>744</v>
      </c>
      <c r="CC39" s="23"/>
      <c r="CD39" s="23">
        <f t="shared" ref="CD39" si="69">SUM(CC31:CC38)</f>
        <v>480</v>
      </c>
      <c r="CE39" s="23"/>
      <c r="CF39" s="23">
        <f t="shared" ref="CF39" si="70">SUM(CE31:CE38)</f>
        <v>624</v>
      </c>
      <c r="CG39" s="23"/>
      <c r="CH39" s="23">
        <f t="shared" ref="CH39" si="71">SUM(CG31:CG38)</f>
        <v>0</v>
      </c>
    </row>
    <row r="40" spans="1:86" ht="48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</row>
    <row r="41" spans="1:86" ht="48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</row>
    <row r="42" spans="1:86" ht="48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</row>
    <row r="43" spans="1:86" ht="48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</row>
    <row r="44" spans="1:86" ht="21.75" customHeight="1" thickBot="1">
      <c r="A44" s="521" t="s">
        <v>67</v>
      </c>
      <c r="B44" s="52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</row>
    <row r="45" spans="1:86" ht="15.75" customHeight="1">
      <c r="A45" s="522" t="s">
        <v>2</v>
      </c>
      <c r="B45" s="523" t="s">
        <v>3</v>
      </c>
      <c r="C45" s="564" t="s">
        <v>4</v>
      </c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64"/>
      <c r="AB45" s="564"/>
      <c r="AC45" s="564"/>
      <c r="AD45" s="564"/>
      <c r="AE45" s="564"/>
      <c r="AF45" s="564"/>
      <c r="AG45" s="564"/>
      <c r="AH45" s="564"/>
      <c r="AI45" s="564"/>
      <c r="AJ45" s="565"/>
      <c r="AK45" s="526" t="s">
        <v>5</v>
      </c>
      <c r="AL45" s="526"/>
      <c r="AM45" s="526"/>
      <c r="AN45" s="526"/>
      <c r="AO45" s="526"/>
      <c r="AP45" s="526"/>
      <c r="AQ45" s="526"/>
      <c r="AR45" s="526"/>
      <c r="AS45" s="526"/>
      <c r="AT45" s="526"/>
      <c r="AU45" s="526"/>
      <c r="AV45" s="526"/>
      <c r="AW45" s="526"/>
      <c r="AX45" s="526"/>
      <c r="AY45" s="526"/>
      <c r="AZ45" s="526"/>
      <c r="BA45" s="526"/>
      <c r="BB45" s="526"/>
      <c r="BC45" s="526"/>
      <c r="BD45" s="526"/>
      <c r="BE45" s="526"/>
      <c r="BF45" s="526"/>
      <c r="BG45" s="526"/>
      <c r="BH45" s="526"/>
      <c r="BI45" s="526"/>
      <c r="BJ45" s="526"/>
      <c r="BK45" s="526"/>
      <c r="BL45" s="526"/>
      <c r="BM45" s="526"/>
      <c r="BN45" s="526"/>
      <c r="BO45" s="526"/>
      <c r="BP45" s="526"/>
      <c r="BQ45" s="526"/>
      <c r="BR45" s="526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</row>
    <row r="46" spans="1:86" s="12" customFormat="1" ht="20.25" customHeight="1">
      <c r="A46" s="512"/>
      <c r="B46" s="515"/>
      <c r="C46" s="561">
        <v>20260202</v>
      </c>
      <c r="D46" s="542"/>
      <c r="E46" s="561">
        <v>20260205</v>
      </c>
      <c r="F46" s="542"/>
      <c r="G46" s="561">
        <v>20260209</v>
      </c>
      <c r="H46" s="542"/>
      <c r="I46" s="561">
        <v>20260212</v>
      </c>
      <c r="J46" s="542"/>
      <c r="K46" s="561">
        <v>20260216</v>
      </c>
      <c r="L46" s="542"/>
      <c r="M46" s="561">
        <v>20260219</v>
      </c>
      <c r="N46" s="542"/>
      <c r="O46" s="561">
        <v>20260223</v>
      </c>
      <c r="P46" s="542"/>
      <c r="Q46" s="561">
        <v>20260224</v>
      </c>
      <c r="R46" s="542"/>
      <c r="S46" s="561">
        <v>20260226</v>
      </c>
      <c r="T46" s="542"/>
      <c r="U46" s="561">
        <v>20260227</v>
      </c>
      <c r="V46" s="542"/>
      <c r="W46" s="561">
        <v>20260302</v>
      </c>
      <c r="X46" s="542"/>
      <c r="Y46" s="561">
        <v>20260303</v>
      </c>
      <c r="Z46" s="542"/>
      <c r="AA46" s="561">
        <v>20260305</v>
      </c>
      <c r="AB46" s="542"/>
      <c r="AC46" s="561">
        <v>20260306</v>
      </c>
      <c r="AD46" s="542"/>
      <c r="AE46" s="561">
        <v>20260309</v>
      </c>
      <c r="AF46" s="542"/>
      <c r="AG46" s="561"/>
      <c r="AH46" s="542"/>
      <c r="AI46" s="561"/>
      <c r="AJ46" s="556"/>
      <c r="AK46" s="505">
        <v>20260202</v>
      </c>
      <c r="AL46" s="506" t="s">
        <v>88</v>
      </c>
      <c r="AM46" s="505">
        <v>20260203</v>
      </c>
      <c r="AN46" s="506" t="s">
        <v>88</v>
      </c>
      <c r="AO46" s="505">
        <v>20260204</v>
      </c>
      <c r="AP46" s="506" t="s">
        <v>88</v>
      </c>
      <c r="AQ46" s="505">
        <v>20260205</v>
      </c>
      <c r="AR46" s="506" t="s">
        <v>88</v>
      </c>
      <c r="AS46" s="505">
        <v>20260206</v>
      </c>
      <c r="AT46" s="506" t="s">
        <v>88</v>
      </c>
      <c r="AU46" s="505">
        <v>20260209</v>
      </c>
      <c r="AV46" s="506" t="s">
        <v>88</v>
      </c>
      <c r="AW46" s="505">
        <v>20260210</v>
      </c>
      <c r="AX46" s="506" t="s">
        <v>88</v>
      </c>
      <c r="AY46" s="505">
        <v>20260211</v>
      </c>
      <c r="AZ46" s="506" t="s">
        <v>88</v>
      </c>
      <c r="BA46" s="505">
        <v>20260212</v>
      </c>
      <c r="BB46" s="506" t="s">
        <v>88</v>
      </c>
      <c r="BC46" s="505">
        <v>20260213</v>
      </c>
      <c r="BD46" s="506" t="s">
        <v>88</v>
      </c>
      <c r="BE46" s="505">
        <v>20260215</v>
      </c>
      <c r="BF46" s="506" t="s">
        <v>88</v>
      </c>
      <c r="BG46" s="505">
        <v>20260216</v>
      </c>
      <c r="BH46" s="506" t="s">
        <v>88</v>
      </c>
      <c r="BI46" s="505">
        <v>20260218</v>
      </c>
      <c r="BJ46" s="506" t="s">
        <v>88</v>
      </c>
      <c r="BK46" s="505">
        <v>20260219</v>
      </c>
      <c r="BL46" s="506" t="s">
        <v>88</v>
      </c>
      <c r="BM46" s="505">
        <v>20260220</v>
      </c>
      <c r="BN46" s="506" t="s">
        <v>88</v>
      </c>
      <c r="BO46" s="505">
        <v>20260221</v>
      </c>
      <c r="BP46" s="506" t="s">
        <v>88</v>
      </c>
      <c r="BQ46" s="505">
        <v>20260223</v>
      </c>
      <c r="BR46" s="506" t="s">
        <v>88</v>
      </c>
      <c r="BS46" s="505">
        <v>20260224</v>
      </c>
      <c r="BT46" s="506" t="s">
        <v>88</v>
      </c>
      <c r="BU46" s="505">
        <v>20260225</v>
      </c>
      <c r="BV46" s="506" t="s">
        <v>88</v>
      </c>
      <c r="BW46" s="505">
        <v>20260226</v>
      </c>
      <c r="BX46" s="506" t="s">
        <v>88</v>
      </c>
      <c r="BY46" s="505">
        <v>20260302</v>
      </c>
      <c r="BZ46" s="506" t="s">
        <v>88</v>
      </c>
      <c r="CA46" s="505">
        <v>20260303</v>
      </c>
      <c r="CB46" s="506" t="s">
        <v>88</v>
      </c>
      <c r="CC46" s="505">
        <v>20260304</v>
      </c>
      <c r="CD46" s="506" t="s">
        <v>88</v>
      </c>
      <c r="CE46" s="505">
        <v>20260305</v>
      </c>
      <c r="CF46" s="506" t="s">
        <v>88</v>
      </c>
      <c r="CG46" s="505">
        <v>20260306</v>
      </c>
      <c r="CH46" s="506" t="s">
        <v>88</v>
      </c>
    </row>
    <row r="47" spans="1:86" s="12" customFormat="1" ht="15.75" customHeight="1">
      <c r="A47" s="512"/>
      <c r="B47" s="515"/>
      <c r="C47" s="566"/>
      <c r="D47" s="567"/>
      <c r="E47" s="566"/>
      <c r="F47" s="567"/>
      <c r="G47" s="566"/>
      <c r="H47" s="567"/>
      <c r="I47" s="566"/>
      <c r="J47" s="567"/>
      <c r="K47" s="566"/>
      <c r="L47" s="567"/>
      <c r="M47" s="566"/>
      <c r="N47" s="567"/>
      <c r="O47" s="566"/>
      <c r="P47" s="567"/>
      <c r="Q47" s="566"/>
      <c r="R47" s="567"/>
      <c r="S47" s="566"/>
      <c r="T47" s="567"/>
      <c r="U47" s="566"/>
      <c r="V47" s="567"/>
      <c r="W47" s="566"/>
      <c r="X47" s="567"/>
      <c r="Y47" s="566"/>
      <c r="Z47" s="567"/>
      <c r="AA47" s="566"/>
      <c r="AB47" s="567"/>
      <c r="AC47" s="566"/>
      <c r="AD47" s="567"/>
      <c r="AE47" s="566"/>
      <c r="AF47" s="567"/>
      <c r="AG47" s="566"/>
      <c r="AH47" s="567"/>
      <c r="AI47" s="566"/>
      <c r="AJ47" s="573"/>
      <c r="AK47" s="502"/>
      <c r="AL47" s="503"/>
      <c r="AM47" s="502"/>
      <c r="AN47" s="503"/>
      <c r="AO47" s="502"/>
      <c r="AP47" s="503"/>
      <c r="AQ47" s="502"/>
      <c r="AR47" s="503"/>
      <c r="AS47" s="502"/>
      <c r="AT47" s="503"/>
      <c r="AU47" s="502"/>
      <c r="AV47" s="503"/>
      <c r="AW47" s="502"/>
      <c r="AX47" s="503"/>
      <c r="AY47" s="502"/>
      <c r="AZ47" s="503"/>
      <c r="BA47" s="502"/>
      <c r="BB47" s="503"/>
      <c r="BC47" s="502"/>
      <c r="BD47" s="503"/>
      <c r="BE47" s="502"/>
      <c r="BF47" s="503"/>
      <c r="BG47" s="502"/>
      <c r="BH47" s="503"/>
      <c r="BI47" s="502"/>
      <c r="BJ47" s="503"/>
      <c r="BK47" s="502"/>
      <c r="BL47" s="503"/>
      <c r="BM47" s="502"/>
      <c r="BN47" s="503"/>
      <c r="BO47" s="502"/>
      <c r="BP47" s="503"/>
      <c r="BQ47" s="502"/>
      <c r="BR47" s="503"/>
      <c r="BS47" s="502"/>
      <c r="BT47" s="503"/>
      <c r="BU47" s="502"/>
      <c r="BV47" s="503"/>
      <c r="BW47" s="502"/>
      <c r="BX47" s="503"/>
      <c r="BY47" s="502"/>
      <c r="BZ47" s="503"/>
      <c r="CA47" s="502"/>
      <c r="CB47" s="503"/>
      <c r="CC47" s="502"/>
      <c r="CD47" s="503"/>
      <c r="CE47" s="502"/>
      <c r="CF47" s="503"/>
      <c r="CG47" s="502"/>
      <c r="CH47" s="503"/>
    </row>
    <row r="48" spans="1:86" ht="15.75" customHeight="1">
      <c r="A48" s="512"/>
      <c r="B48" s="515"/>
      <c r="C48" s="568" t="s">
        <v>122</v>
      </c>
      <c r="D48" s="569"/>
      <c r="E48" s="562" t="s">
        <v>123</v>
      </c>
      <c r="F48" s="563"/>
      <c r="G48" s="562" t="s">
        <v>124</v>
      </c>
      <c r="H48" s="563"/>
      <c r="I48" s="569" t="s">
        <v>154</v>
      </c>
      <c r="J48" s="569"/>
      <c r="K48" s="569" t="s">
        <v>155</v>
      </c>
      <c r="L48" s="569"/>
      <c r="M48" s="569" t="s">
        <v>156</v>
      </c>
      <c r="N48" s="569"/>
      <c r="O48" s="569" t="s">
        <v>157</v>
      </c>
      <c r="P48" s="569"/>
      <c r="Q48" s="569" t="s">
        <v>158</v>
      </c>
      <c r="R48" s="569"/>
      <c r="S48" s="569" t="s">
        <v>159</v>
      </c>
      <c r="T48" s="569"/>
      <c r="U48" s="569" t="s">
        <v>160</v>
      </c>
      <c r="V48" s="569"/>
      <c r="W48" s="569" t="s">
        <v>161</v>
      </c>
      <c r="X48" s="569"/>
      <c r="Y48" s="569" t="s">
        <v>162</v>
      </c>
      <c r="Z48" s="569"/>
      <c r="AA48" s="569" t="s">
        <v>163</v>
      </c>
      <c r="AB48" s="569"/>
      <c r="AC48" s="569" t="s">
        <v>164</v>
      </c>
      <c r="AD48" s="569"/>
      <c r="AE48" s="569" t="s">
        <v>165</v>
      </c>
      <c r="AF48" s="569"/>
      <c r="AG48" s="562"/>
      <c r="AH48" s="563"/>
      <c r="AI48" s="562"/>
      <c r="AJ48" s="574"/>
      <c r="AK48" s="499"/>
      <c r="AL48" s="500"/>
      <c r="AM48" s="499"/>
      <c r="AN48" s="500"/>
      <c r="AO48" s="499"/>
      <c r="AP48" s="500"/>
      <c r="AQ48" s="499"/>
      <c r="AR48" s="500"/>
      <c r="AS48" s="499"/>
      <c r="AT48" s="500"/>
      <c r="AU48" s="499"/>
      <c r="AV48" s="500"/>
      <c r="AW48" s="499"/>
      <c r="AX48" s="500"/>
      <c r="AY48" s="499"/>
      <c r="AZ48" s="500"/>
      <c r="BA48" s="499"/>
      <c r="BB48" s="500"/>
      <c r="BC48" s="499"/>
      <c r="BD48" s="500"/>
      <c r="BE48" s="499"/>
      <c r="BF48" s="500"/>
      <c r="BG48" s="499"/>
      <c r="BH48" s="500"/>
      <c r="BI48" s="499"/>
      <c r="BJ48" s="500"/>
      <c r="BK48" s="499"/>
      <c r="BL48" s="500"/>
      <c r="BM48" s="499"/>
      <c r="BN48" s="500"/>
      <c r="BO48" s="499"/>
      <c r="BP48" s="500"/>
      <c r="BQ48" s="499"/>
      <c r="BR48" s="500"/>
      <c r="BS48" s="499"/>
      <c r="BT48" s="500"/>
      <c r="BU48" s="499"/>
      <c r="BV48" s="500"/>
      <c r="BW48" s="499"/>
      <c r="BX48" s="500"/>
      <c r="BY48" s="499"/>
      <c r="BZ48" s="500"/>
      <c r="CA48" s="499"/>
      <c r="CB48" s="500"/>
      <c r="CC48" s="499"/>
      <c r="CD48" s="500"/>
      <c r="CE48" s="499"/>
      <c r="CF48" s="500"/>
      <c r="CG48" s="499"/>
      <c r="CH48" s="500"/>
    </row>
    <row r="49" spans="1:86" s="1" customFormat="1" ht="15.75" customHeight="1">
      <c r="A49" s="513"/>
      <c r="B49" s="516"/>
      <c r="C49" s="89" t="s">
        <v>36</v>
      </c>
      <c r="D49" s="89" t="s">
        <v>37</v>
      </c>
      <c r="E49" s="89" t="s">
        <v>36</v>
      </c>
      <c r="F49" s="89" t="s">
        <v>37</v>
      </c>
      <c r="G49" s="89" t="s">
        <v>36</v>
      </c>
      <c r="H49" s="89" t="s">
        <v>37</v>
      </c>
      <c r="I49" s="89" t="s">
        <v>36</v>
      </c>
      <c r="J49" s="89" t="s">
        <v>37</v>
      </c>
      <c r="K49" s="89" t="s">
        <v>36</v>
      </c>
      <c r="L49" s="89" t="s">
        <v>37</v>
      </c>
      <c r="M49" s="89" t="s">
        <v>36</v>
      </c>
      <c r="N49" s="89" t="s">
        <v>37</v>
      </c>
      <c r="O49" s="89" t="s">
        <v>36</v>
      </c>
      <c r="P49" s="89" t="s">
        <v>37</v>
      </c>
      <c r="Q49" s="89" t="s">
        <v>36</v>
      </c>
      <c r="R49" s="89" t="s">
        <v>37</v>
      </c>
      <c r="S49" s="89" t="s">
        <v>36</v>
      </c>
      <c r="T49" s="89" t="s">
        <v>37</v>
      </c>
      <c r="U49" s="89" t="s">
        <v>36</v>
      </c>
      <c r="V49" s="89" t="s">
        <v>37</v>
      </c>
      <c r="W49" s="89" t="s">
        <v>36</v>
      </c>
      <c r="X49" s="89" t="s">
        <v>37</v>
      </c>
      <c r="Y49" s="89" t="s">
        <v>36</v>
      </c>
      <c r="Z49" s="89" t="s">
        <v>37</v>
      </c>
      <c r="AA49" s="89" t="s">
        <v>36</v>
      </c>
      <c r="AB49" s="89" t="s">
        <v>37</v>
      </c>
      <c r="AC49" s="89" t="s">
        <v>36</v>
      </c>
      <c r="AD49" s="89" t="s">
        <v>37</v>
      </c>
      <c r="AE49" s="89" t="s">
        <v>36</v>
      </c>
      <c r="AF49" s="89" t="s">
        <v>37</v>
      </c>
      <c r="AG49" s="89"/>
      <c r="AH49" s="89"/>
      <c r="AI49" s="89"/>
      <c r="AJ49" s="59"/>
      <c r="AK49" s="69" t="s">
        <v>36</v>
      </c>
      <c r="AL49" s="44" t="s">
        <v>37</v>
      </c>
      <c r="AM49" s="69" t="s">
        <v>36</v>
      </c>
      <c r="AN49" s="44" t="s">
        <v>37</v>
      </c>
      <c r="AO49" s="69" t="s">
        <v>36</v>
      </c>
      <c r="AP49" s="44" t="s">
        <v>37</v>
      </c>
      <c r="AQ49" s="69" t="s">
        <v>36</v>
      </c>
      <c r="AR49" s="44" t="s">
        <v>37</v>
      </c>
      <c r="AS49" s="69" t="s">
        <v>36</v>
      </c>
      <c r="AT49" s="44" t="s">
        <v>37</v>
      </c>
      <c r="AU49" s="69" t="s">
        <v>36</v>
      </c>
      <c r="AV49" s="44" t="s">
        <v>37</v>
      </c>
      <c r="AW49" s="69" t="s">
        <v>36</v>
      </c>
      <c r="AX49" s="44" t="s">
        <v>37</v>
      </c>
      <c r="AY49" s="69" t="s">
        <v>36</v>
      </c>
      <c r="AZ49" s="44" t="s">
        <v>37</v>
      </c>
      <c r="BA49" s="69" t="s">
        <v>36</v>
      </c>
      <c r="BB49" s="44" t="s">
        <v>37</v>
      </c>
      <c r="BC49" s="69" t="s">
        <v>36</v>
      </c>
      <c r="BD49" s="44" t="s">
        <v>37</v>
      </c>
      <c r="BE49" s="69" t="s">
        <v>36</v>
      </c>
      <c r="BF49" s="44" t="s">
        <v>37</v>
      </c>
      <c r="BG49" s="69" t="s">
        <v>36</v>
      </c>
      <c r="BH49" s="44" t="s">
        <v>37</v>
      </c>
      <c r="BI49" s="69" t="s">
        <v>36</v>
      </c>
      <c r="BJ49" s="44" t="s">
        <v>37</v>
      </c>
      <c r="BK49" s="69" t="s">
        <v>36</v>
      </c>
      <c r="BL49" s="44" t="s">
        <v>37</v>
      </c>
      <c r="BM49" s="69" t="s">
        <v>36</v>
      </c>
      <c r="BN49" s="44" t="s">
        <v>37</v>
      </c>
      <c r="BO49" s="69" t="s">
        <v>36</v>
      </c>
      <c r="BP49" s="44" t="s">
        <v>37</v>
      </c>
      <c r="BQ49" s="69" t="s">
        <v>36</v>
      </c>
      <c r="BR49" s="44" t="s">
        <v>37</v>
      </c>
      <c r="BS49" s="69" t="s">
        <v>36</v>
      </c>
      <c r="BT49" s="44" t="s">
        <v>37</v>
      </c>
      <c r="BU49" s="69" t="s">
        <v>36</v>
      </c>
      <c r="BV49" s="44" t="s">
        <v>37</v>
      </c>
      <c r="BW49" s="69" t="s">
        <v>36</v>
      </c>
      <c r="BX49" s="44" t="s">
        <v>37</v>
      </c>
      <c r="BY49" s="69" t="s">
        <v>36</v>
      </c>
      <c r="BZ49" s="44" t="s">
        <v>37</v>
      </c>
      <c r="CA49" s="69" t="s">
        <v>36</v>
      </c>
      <c r="CB49" s="44" t="s">
        <v>37</v>
      </c>
      <c r="CC49" s="69" t="s">
        <v>36</v>
      </c>
      <c r="CD49" s="44" t="s">
        <v>37</v>
      </c>
      <c r="CE49" s="69" t="s">
        <v>36</v>
      </c>
      <c r="CF49" s="44" t="s">
        <v>37</v>
      </c>
      <c r="CG49" s="69" t="s">
        <v>36</v>
      </c>
      <c r="CH49" s="44" t="s">
        <v>37</v>
      </c>
    </row>
    <row r="50" spans="1:86">
      <c r="A50" s="39" t="s">
        <v>74</v>
      </c>
      <c r="B50" s="70" t="s">
        <v>75</v>
      </c>
      <c r="C50" s="103">
        <f>48*6</f>
        <v>288</v>
      </c>
      <c r="D50" s="104">
        <v>288</v>
      </c>
      <c r="E50" s="103">
        <f>48*6</f>
        <v>288</v>
      </c>
      <c r="F50" s="104">
        <f>48*6</f>
        <v>288</v>
      </c>
      <c r="G50" s="91">
        <f>48*6</f>
        <v>288</v>
      </c>
      <c r="H50" s="91">
        <f>48*6</f>
        <v>288</v>
      </c>
      <c r="I50" s="91">
        <f>48*7</f>
        <v>336</v>
      </c>
      <c r="J50" s="91">
        <f>48*7</f>
        <v>336</v>
      </c>
      <c r="K50" s="91">
        <f>48*6</f>
        <v>288</v>
      </c>
      <c r="L50" s="91">
        <f>6*48</f>
        <v>288</v>
      </c>
      <c r="M50" s="91">
        <f>7*48</f>
        <v>336</v>
      </c>
      <c r="N50" s="91">
        <f>48*7</f>
        <v>336</v>
      </c>
      <c r="O50" s="91">
        <f>48*7</f>
        <v>336</v>
      </c>
      <c r="P50" s="91">
        <f>48*7</f>
        <v>336</v>
      </c>
      <c r="Q50" s="91">
        <f>48*7</f>
        <v>336</v>
      </c>
      <c r="R50" s="91">
        <f>48*7</f>
        <v>336</v>
      </c>
      <c r="S50" s="91">
        <f>48*14</f>
        <v>672</v>
      </c>
      <c r="T50" s="91">
        <f>48*14</f>
        <v>672</v>
      </c>
      <c r="U50" s="93"/>
      <c r="V50" s="93"/>
      <c r="W50" s="91">
        <f>48*7</f>
        <v>336</v>
      </c>
      <c r="X50" s="91">
        <f>48*7</f>
        <v>336</v>
      </c>
      <c r="Y50" s="93"/>
      <c r="Z50" s="93"/>
      <c r="AA50" s="103">
        <f>48*8</f>
        <v>384</v>
      </c>
      <c r="AB50" s="91">
        <f>48*8</f>
        <v>384</v>
      </c>
      <c r="AC50" s="64"/>
      <c r="AD50" s="106"/>
      <c r="AE50" s="103">
        <f>48*2</f>
        <v>96</v>
      </c>
      <c r="AF50" s="104">
        <f>48*2</f>
        <v>96</v>
      </c>
      <c r="AG50" s="64"/>
      <c r="AH50" s="106"/>
      <c r="AI50" s="64"/>
      <c r="AJ50" s="60"/>
      <c r="AK50" s="50"/>
      <c r="AL50" s="50"/>
      <c r="AM50" s="50"/>
      <c r="AN50" s="47"/>
      <c r="AO50" s="71"/>
      <c r="AP50" s="71"/>
      <c r="AQ50" s="50"/>
      <c r="AR50" s="47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47"/>
      <c r="CC50" s="71"/>
      <c r="CD50" s="71"/>
      <c r="CE50" s="50"/>
      <c r="CF50" s="47"/>
      <c r="CG50" s="71"/>
      <c r="CH50" s="32"/>
    </row>
    <row r="51" spans="1:86">
      <c r="A51" s="39" t="s">
        <v>76</v>
      </c>
      <c r="B51" s="70" t="s">
        <v>77</v>
      </c>
      <c r="C51" s="104">
        <f>48*12</f>
        <v>576</v>
      </c>
      <c r="D51" s="105">
        <v>576</v>
      </c>
      <c r="E51" s="104">
        <f t="shared" ref="E51:K51" si="72">48*12</f>
        <v>576</v>
      </c>
      <c r="F51" s="105">
        <f t="shared" si="72"/>
        <v>576</v>
      </c>
      <c r="G51" s="74">
        <f t="shared" si="72"/>
        <v>576</v>
      </c>
      <c r="H51" s="74">
        <f t="shared" si="72"/>
        <v>576</v>
      </c>
      <c r="I51" s="74">
        <f t="shared" si="72"/>
        <v>576</v>
      </c>
      <c r="J51" s="74">
        <f t="shared" si="72"/>
        <v>576</v>
      </c>
      <c r="K51" s="74">
        <f t="shared" si="72"/>
        <v>576</v>
      </c>
      <c r="L51" s="74">
        <f>12*48</f>
        <v>576</v>
      </c>
      <c r="M51" s="74">
        <f>12*48</f>
        <v>576</v>
      </c>
      <c r="N51" s="74">
        <f>48*12</f>
        <v>576</v>
      </c>
      <c r="O51" s="74">
        <f t="shared" ref="O51:U51" si="73">48*15</f>
        <v>720</v>
      </c>
      <c r="P51" s="74">
        <f t="shared" si="73"/>
        <v>720</v>
      </c>
      <c r="Q51" s="74">
        <f t="shared" si="73"/>
        <v>720</v>
      </c>
      <c r="R51" s="74">
        <f t="shared" si="73"/>
        <v>720</v>
      </c>
      <c r="S51" s="74">
        <f t="shared" si="73"/>
        <v>720</v>
      </c>
      <c r="T51" s="74">
        <f t="shared" si="73"/>
        <v>720</v>
      </c>
      <c r="U51" s="74">
        <f t="shared" si="73"/>
        <v>720</v>
      </c>
      <c r="V51" s="74">
        <f>48*15</f>
        <v>720</v>
      </c>
      <c r="W51" s="74">
        <f>48*5</f>
        <v>240</v>
      </c>
      <c r="X51" s="74">
        <f>48*5</f>
        <v>240</v>
      </c>
      <c r="Y51" s="91">
        <f>48*25</f>
        <v>1200</v>
      </c>
      <c r="Z51" s="91">
        <f>48*25</f>
        <v>1200</v>
      </c>
      <c r="AA51" s="91">
        <f>48*5</f>
        <v>240</v>
      </c>
      <c r="AB51" s="74">
        <f>48*5</f>
        <v>240</v>
      </c>
      <c r="AC51" s="104">
        <f>48*25</f>
        <v>1200</v>
      </c>
      <c r="AD51" s="105">
        <f>48*25</f>
        <v>1200</v>
      </c>
      <c r="AE51" s="106">
        <f>48*10</f>
        <v>480</v>
      </c>
      <c r="AF51" s="111">
        <f>48*3</f>
        <v>144</v>
      </c>
      <c r="AG51" s="106"/>
      <c r="AH51" s="111"/>
      <c r="AI51" s="106"/>
      <c r="AJ51" s="61"/>
      <c r="AK51" s="50"/>
      <c r="AL51" s="50"/>
      <c r="AM51" s="50"/>
      <c r="AN51" s="47"/>
      <c r="AO51" s="71"/>
      <c r="AP51" s="71"/>
      <c r="AQ51" s="50"/>
      <c r="AR51" s="47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47"/>
      <c r="CC51" s="71"/>
      <c r="CD51" s="71"/>
      <c r="CE51" s="50"/>
      <c r="CF51" s="47"/>
      <c r="CG51" s="71"/>
      <c r="CH51" s="32"/>
    </row>
    <row r="52" spans="1:86">
      <c r="A52" s="39" t="s">
        <v>74</v>
      </c>
      <c r="B52" s="70" t="s">
        <v>78</v>
      </c>
      <c r="C52" s="93"/>
      <c r="D52" s="71"/>
      <c r="E52" s="93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107"/>
      <c r="AA52" s="93"/>
      <c r="AB52" s="71"/>
      <c r="AC52" s="93"/>
      <c r="AD52" s="71"/>
      <c r="AE52" s="93"/>
      <c r="AF52" s="71"/>
      <c r="AG52" s="93"/>
      <c r="AH52" s="71"/>
      <c r="AI52" s="93"/>
      <c r="AJ52" s="57"/>
      <c r="AK52" s="54">
        <f>48*2</f>
        <v>96</v>
      </c>
      <c r="AL52" s="54">
        <v>96</v>
      </c>
      <c r="AM52" s="50"/>
      <c r="AN52" s="47"/>
      <c r="AO52" s="74">
        <v>48</v>
      </c>
      <c r="AP52" s="74">
        <v>48</v>
      </c>
      <c r="AQ52" s="54">
        <v>48</v>
      </c>
      <c r="AR52" s="46">
        <v>48</v>
      </c>
      <c r="AS52" s="50"/>
      <c r="AT52" s="50"/>
      <c r="AU52" s="54">
        <v>48</v>
      </c>
      <c r="AV52" s="54">
        <v>48</v>
      </c>
      <c r="AW52" s="54">
        <v>48</v>
      </c>
      <c r="AX52" s="54">
        <v>48</v>
      </c>
      <c r="AY52" s="54">
        <v>48</v>
      </c>
      <c r="AZ52" s="54">
        <v>48</v>
      </c>
      <c r="BA52" s="50"/>
      <c r="BB52" s="50"/>
      <c r="BC52" s="54">
        <v>48</v>
      </c>
      <c r="BD52" s="54">
        <v>48</v>
      </c>
      <c r="BE52" s="50"/>
      <c r="BF52" s="50"/>
      <c r="BG52" s="54">
        <v>48</v>
      </c>
      <c r="BH52" s="54">
        <v>48</v>
      </c>
      <c r="BI52" s="54">
        <v>48</v>
      </c>
      <c r="BJ52" s="54">
        <v>48</v>
      </c>
      <c r="BK52" s="54">
        <v>48</v>
      </c>
      <c r="BL52" s="54">
        <v>48</v>
      </c>
      <c r="BM52" s="50"/>
      <c r="BN52" s="50"/>
      <c r="BO52" s="54">
        <v>48</v>
      </c>
      <c r="BP52" s="54">
        <v>48</v>
      </c>
      <c r="BQ52" s="50"/>
      <c r="BR52" s="50"/>
      <c r="BS52" s="54">
        <v>48</v>
      </c>
      <c r="BT52" s="54">
        <v>48</v>
      </c>
      <c r="BU52" s="54">
        <v>48</v>
      </c>
      <c r="BV52" s="54">
        <v>48</v>
      </c>
      <c r="BW52" s="50"/>
      <c r="BX52" s="50"/>
      <c r="BY52" s="54">
        <v>48</v>
      </c>
      <c r="BZ52" s="54">
        <v>48</v>
      </c>
      <c r="CA52" s="54">
        <v>48</v>
      </c>
      <c r="CB52" s="46">
        <v>48</v>
      </c>
      <c r="CC52" s="74">
        <v>48</v>
      </c>
      <c r="CD52" s="74">
        <v>48</v>
      </c>
      <c r="CE52" s="54">
        <v>48</v>
      </c>
      <c r="CF52" s="46">
        <v>48</v>
      </c>
      <c r="CG52" s="74">
        <v>48</v>
      </c>
      <c r="CH52" s="121">
        <v>48</v>
      </c>
    </row>
    <row r="53" spans="1:86" ht="15" thickBot="1">
      <c r="A53" s="36" t="s">
        <v>76</v>
      </c>
      <c r="B53" s="75" t="s">
        <v>79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8"/>
      <c r="AK53" s="55">
        <f>48*12</f>
        <v>576</v>
      </c>
      <c r="AL53" s="55">
        <v>576</v>
      </c>
      <c r="AM53" s="55">
        <f>48*4</f>
        <v>192</v>
      </c>
      <c r="AN53" s="55">
        <f>48*4</f>
        <v>192</v>
      </c>
      <c r="AO53" s="76">
        <f>48*10</f>
        <v>480</v>
      </c>
      <c r="AP53" s="76">
        <f>48*10</f>
        <v>480</v>
      </c>
      <c r="AQ53" s="55">
        <f>48*8</f>
        <v>384</v>
      </c>
      <c r="AR53" s="49">
        <f>48*8</f>
        <v>384</v>
      </c>
      <c r="AS53" s="55">
        <f>48*8</f>
        <v>384</v>
      </c>
      <c r="AT53" s="55">
        <f>8*48</f>
        <v>384</v>
      </c>
      <c r="AU53" s="55">
        <f>8*48</f>
        <v>384</v>
      </c>
      <c r="AV53" s="55">
        <f>8*48</f>
        <v>384</v>
      </c>
      <c r="AW53" s="55">
        <f>48*7</f>
        <v>336</v>
      </c>
      <c r="AX53" s="55">
        <f>48*7</f>
        <v>336</v>
      </c>
      <c r="AY53" s="55">
        <f>48*10</f>
        <v>480</v>
      </c>
      <c r="AZ53" s="55">
        <f>48*10</f>
        <v>480</v>
      </c>
      <c r="BA53" s="55">
        <f>48*9</f>
        <v>432</v>
      </c>
      <c r="BB53" s="55">
        <f>48*9</f>
        <v>432</v>
      </c>
      <c r="BC53" s="55">
        <f>7*48</f>
        <v>336</v>
      </c>
      <c r="BD53" s="55">
        <f>7*48</f>
        <v>336</v>
      </c>
      <c r="BE53" s="55">
        <f>48*5</f>
        <v>240</v>
      </c>
      <c r="BF53" s="55">
        <f>48*5</f>
        <v>240</v>
      </c>
      <c r="BG53" s="55">
        <f>48*7</f>
        <v>336</v>
      </c>
      <c r="BH53" s="55">
        <f>48*7</f>
        <v>336</v>
      </c>
      <c r="BI53" s="55">
        <f>48*8</f>
        <v>384</v>
      </c>
      <c r="BJ53" s="55">
        <f>48*8</f>
        <v>384</v>
      </c>
      <c r="BK53" s="55">
        <f>48*7</f>
        <v>336</v>
      </c>
      <c r="BL53" s="55">
        <f>48*7</f>
        <v>336</v>
      </c>
      <c r="BM53" s="55">
        <f>48*8</f>
        <v>384</v>
      </c>
      <c r="BN53" s="55">
        <f>48*8</f>
        <v>384</v>
      </c>
      <c r="BO53" s="55">
        <f>48*5</f>
        <v>240</v>
      </c>
      <c r="BP53" s="55">
        <f>48*5</f>
        <v>240</v>
      </c>
      <c r="BQ53" s="55">
        <f>48*8</f>
        <v>384</v>
      </c>
      <c r="BR53" s="55">
        <f>48*8</f>
        <v>384</v>
      </c>
      <c r="BS53" s="55">
        <f>48*7</f>
        <v>336</v>
      </c>
      <c r="BT53" s="55">
        <f>48*7</f>
        <v>336</v>
      </c>
      <c r="BU53" s="55">
        <f>48*10</f>
        <v>480</v>
      </c>
      <c r="BV53" s="55">
        <f>48*10</f>
        <v>480</v>
      </c>
      <c r="BW53" s="55">
        <f>48*6</f>
        <v>288</v>
      </c>
      <c r="BX53" s="55">
        <f>6*48</f>
        <v>288</v>
      </c>
      <c r="BY53" s="55">
        <f>48*24</f>
        <v>1152</v>
      </c>
      <c r="BZ53" s="55">
        <f>48*24</f>
        <v>1152</v>
      </c>
      <c r="CA53" s="55">
        <f>48*20</f>
        <v>960</v>
      </c>
      <c r="CB53" s="55">
        <f>48*20</f>
        <v>960</v>
      </c>
      <c r="CC53" s="76">
        <f>48*17</f>
        <v>816</v>
      </c>
      <c r="CD53" s="76">
        <f>48*17</f>
        <v>816</v>
      </c>
      <c r="CE53" s="55">
        <f>48*10</f>
        <v>480</v>
      </c>
      <c r="CF53" s="49">
        <f>48*10</f>
        <v>480</v>
      </c>
      <c r="CG53" s="76">
        <f>48*13</f>
        <v>624</v>
      </c>
      <c r="CH53" s="122">
        <f>48*13</f>
        <v>624</v>
      </c>
    </row>
    <row r="54" spans="1:86" s="21" customFormat="1">
      <c r="B54" s="22" t="s">
        <v>36</v>
      </c>
      <c r="C54" s="23">
        <f>SUM(C50:C53)</f>
        <v>864</v>
      </c>
      <c r="D54" s="23">
        <f>SUM(C50:C53)</f>
        <v>864</v>
      </c>
      <c r="E54" s="23">
        <f t="shared" ref="E54" si="74">SUM(E50:E53)</f>
        <v>864</v>
      </c>
      <c r="F54" s="23">
        <f t="shared" ref="F54" si="75">SUM(E50:E53)</f>
        <v>864</v>
      </c>
      <c r="G54" s="23">
        <f t="shared" ref="G54" si="76">SUM(G50:G53)</f>
        <v>864</v>
      </c>
      <c r="H54" s="23">
        <f t="shared" ref="H54" si="77">SUM(G50:G53)</f>
        <v>864</v>
      </c>
      <c r="I54" s="23">
        <f t="shared" ref="I54" si="78">SUM(I50:I53)</f>
        <v>912</v>
      </c>
      <c r="J54" s="23">
        <f t="shared" ref="J54" si="79">SUM(I50:I53)</f>
        <v>912</v>
      </c>
      <c r="K54" s="23">
        <f t="shared" ref="K54" si="80">SUM(K50:K53)</f>
        <v>864</v>
      </c>
      <c r="L54" s="23">
        <f t="shared" ref="L54" si="81">SUM(K50:K53)</f>
        <v>864</v>
      </c>
      <c r="M54" s="23">
        <f t="shared" ref="M54" si="82">SUM(M50:M53)</f>
        <v>912</v>
      </c>
      <c r="N54" s="23">
        <f t="shared" ref="N54" si="83">SUM(M50:M53)</f>
        <v>912</v>
      </c>
      <c r="O54" s="23">
        <f t="shared" ref="O54" si="84">SUM(O50:O53)</f>
        <v>1056</v>
      </c>
      <c r="P54" s="23">
        <f t="shared" ref="P54" si="85">SUM(O50:O53)</f>
        <v>1056</v>
      </c>
      <c r="Q54" s="23">
        <f t="shared" ref="Q54" si="86">SUM(Q50:Q53)</f>
        <v>1056</v>
      </c>
      <c r="R54" s="23">
        <f t="shared" ref="R54" si="87">SUM(Q50:Q53)</f>
        <v>1056</v>
      </c>
      <c r="S54" s="23">
        <f t="shared" ref="S54" si="88">SUM(S50:S53)</f>
        <v>1392</v>
      </c>
      <c r="T54" s="23">
        <f t="shared" ref="T54" si="89">SUM(S50:S53)</f>
        <v>1392</v>
      </c>
      <c r="U54" s="23">
        <f t="shared" ref="U54" si="90">SUM(U50:U53)</f>
        <v>720</v>
      </c>
      <c r="V54" s="23">
        <f t="shared" ref="V54" si="91">SUM(U50:U53)</f>
        <v>720</v>
      </c>
      <c r="W54" s="23">
        <f t="shared" ref="W54" si="92">SUM(W50:W53)</f>
        <v>576</v>
      </c>
      <c r="X54" s="23">
        <f t="shared" ref="X54" si="93">SUM(W50:W53)</f>
        <v>576</v>
      </c>
      <c r="Y54" s="23">
        <f t="shared" ref="Y54" si="94">SUM(Y50:Y53)</f>
        <v>1200</v>
      </c>
      <c r="Z54" s="23">
        <f t="shared" ref="Z54" si="95">SUM(Y50:Y53)</f>
        <v>1200</v>
      </c>
      <c r="AA54" s="23">
        <f t="shared" ref="AA54:AC54" si="96">SUM(AA50:AA53)</f>
        <v>624</v>
      </c>
      <c r="AB54" s="23">
        <f>SUM(AA50:AA53)</f>
        <v>624</v>
      </c>
      <c r="AC54" s="23">
        <f t="shared" si="96"/>
        <v>1200</v>
      </c>
      <c r="AD54" s="23">
        <f>SUM(AC50:AC53)</f>
        <v>1200</v>
      </c>
      <c r="AE54" s="23">
        <f t="shared" ref="AE54:AG54" si="97">SUM(AE50:AE53)</f>
        <v>576</v>
      </c>
      <c r="AF54" s="23">
        <f>SUM(AE50:AE53)</f>
        <v>576</v>
      </c>
      <c r="AG54" s="23">
        <f t="shared" si="97"/>
        <v>0</v>
      </c>
      <c r="AH54" s="23">
        <f>SUM(AG50:AG53)</f>
        <v>0</v>
      </c>
      <c r="AI54" s="23">
        <f t="shared" ref="AI54" si="98">SUM(AI50:AI53)</f>
        <v>0</v>
      </c>
      <c r="AJ54" s="23">
        <f>SUM(AI50:AI53)</f>
        <v>0</v>
      </c>
      <c r="AK54" s="23">
        <f t="shared" ref="AK54" si="99">SUM(AK50:AK53)</f>
        <v>672</v>
      </c>
      <c r="AL54" s="23">
        <f t="shared" ref="AL54" si="100">SUM(AK50:AK53)</f>
        <v>672</v>
      </c>
      <c r="AM54" s="23">
        <f t="shared" ref="AM54" si="101">SUM(AM50:AM53)</f>
        <v>192</v>
      </c>
      <c r="AN54" s="23">
        <f t="shared" ref="AN54" si="102">SUM(AM50:AM53)</f>
        <v>192</v>
      </c>
      <c r="AO54" s="23">
        <f t="shared" ref="AO54" si="103">SUM(AO50:AO53)</f>
        <v>528</v>
      </c>
      <c r="AP54" s="23">
        <f t="shared" ref="AP54" si="104">SUM(AO50:AO53)</f>
        <v>528</v>
      </c>
      <c r="AQ54" s="23">
        <f t="shared" ref="AQ54" si="105">SUM(AQ50:AQ53)</f>
        <v>432</v>
      </c>
      <c r="AR54" s="23">
        <f t="shared" ref="AR54" si="106">SUM(AQ50:AQ53)</f>
        <v>432</v>
      </c>
      <c r="AS54" s="23">
        <f t="shared" ref="AS54" si="107">SUM(AS50:AS53)</f>
        <v>384</v>
      </c>
      <c r="AT54" s="23">
        <f t="shared" ref="AT54" si="108">SUM(AS50:AS53)</f>
        <v>384</v>
      </c>
      <c r="AU54" s="23">
        <f t="shared" ref="AU54" si="109">SUM(AU50:AU53)</f>
        <v>432</v>
      </c>
      <c r="AV54" s="23">
        <f t="shared" ref="AV54" si="110">SUM(AU50:AU53)</f>
        <v>432</v>
      </c>
      <c r="AW54" s="23">
        <f t="shared" ref="AW54" si="111">SUM(AW50:AW53)</f>
        <v>384</v>
      </c>
      <c r="AX54" s="23">
        <f t="shared" ref="AX54" si="112">SUM(AW50:AW53)</f>
        <v>384</v>
      </c>
      <c r="AY54" s="23">
        <f t="shared" ref="AY54" si="113">SUM(AY50:AY53)</f>
        <v>528</v>
      </c>
      <c r="AZ54" s="23">
        <f t="shared" ref="AZ54" si="114">SUM(AY50:AY53)</f>
        <v>528</v>
      </c>
      <c r="BA54" s="23">
        <f t="shared" ref="BA54" si="115">SUM(BA50:BA53)</f>
        <v>432</v>
      </c>
      <c r="BB54" s="23">
        <f t="shared" ref="BB54" si="116">SUM(BA50:BA53)</f>
        <v>432</v>
      </c>
      <c r="BC54" s="23">
        <f t="shared" ref="BC54" si="117">SUM(BC50:BC53)</f>
        <v>384</v>
      </c>
      <c r="BD54" s="23">
        <f t="shared" ref="BD54" si="118">SUM(BC50:BC53)</f>
        <v>384</v>
      </c>
      <c r="BE54" s="23">
        <f t="shared" ref="BE54" si="119">SUM(BE50:BE53)</f>
        <v>240</v>
      </c>
      <c r="BF54" s="23">
        <f t="shared" ref="BF54" si="120">SUM(BE50:BE53)</f>
        <v>240</v>
      </c>
      <c r="BG54" s="23">
        <f t="shared" ref="BG54" si="121">SUM(BG50:BG53)</f>
        <v>384</v>
      </c>
      <c r="BH54" s="23">
        <f t="shared" ref="BH54" si="122">SUM(BG50:BG53)</f>
        <v>384</v>
      </c>
      <c r="BI54" s="23">
        <f t="shared" ref="BI54" si="123">SUM(BI50:BI53)</f>
        <v>432</v>
      </c>
      <c r="BJ54" s="23">
        <f t="shared" ref="BJ54" si="124">SUM(BI50:BI53)</f>
        <v>432</v>
      </c>
      <c r="BK54" s="23">
        <f t="shared" ref="BK54" si="125">SUM(BK50:BK53)</f>
        <v>384</v>
      </c>
      <c r="BL54" s="23">
        <f t="shared" ref="BL54" si="126">SUM(BK50:BK53)</f>
        <v>384</v>
      </c>
      <c r="BM54" s="23">
        <f t="shared" ref="BM54" si="127">SUM(BM50:BM53)</f>
        <v>384</v>
      </c>
      <c r="BN54" s="23">
        <f t="shared" ref="BN54" si="128">SUM(BM50:BM53)</f>
        <v>384</v>
      </c>
      <c r="BO54" s="23">
        <f t="shared" ref="BO54" si="129">SUM(BO50:BO53)</f>
        <v>288</v>
      </c>
      <c r="BP54" s="23">
        <f t="shared" ref="BP54" si="130">SUM(BO50:BO53)</f>
        <v>288</v>
      </c>
      <c r="BQ54" s="23">
        <f t="shared" ref="BQ54" si="131">SUM(BQ50:BQ53)</f>
        <v>384</v>
      </c>
      <c r="BR54" s="23">
        <f t="shared" ref="BR54" si="132">SUM(BQ50:BQ53)</f>
        <v>384</v>
      </c>
      <c r="BS54" s="23">
        <f t="shared" ref="BS54" si="133">SUM(BS50:BS53)</f>
        <v>384</v>
      </c>
      <c r="BT54" s="23">
        <f t="shared" ref="BT54" si="134">SUM(BS50:BS53)</f>
        <v>384</v>
      </c>
      <c r="BU54" s="23">
        <f t="shared" ref="BU54" si="135">SUM(BU50:BU53)</f>
        <v>528</v>
      </c>
      <c r="BV54" s="23">
        <f t="shared" ref="BV54" si="136">SUM(BU50:BU53)</f>
        <v>528</v>
      </c>
      <c r="BW54" s="23">
        <f t="shared" ref="BW54" si="137">SUM(BW50:BW53)</f>
        <v>288</v>
      </c>
      <c r="BX54" s="23">
        <f t="shared" ref="BX54" si="138">SUM(BW50:BW53)</f>
        <v>288</v>
      </c>
      <c r="BY54" s="23">
        <f t="shared" ref="BY54" si="139">SUM(BY50:BY53)</f>
        <v>1200</v>
      </c>
      <c r="BZ54" s="23">
        <f t="shared" ref="BZ54" si="140">SUM(BY50:BY53)</f>
        <v>1200</v>
      </c>
      <c r="CA54" s="23">
        <f t="shared" ref="CA54" si="141">SUM(CA50:CA53)</f>
        <v>1008</v>
      </c>
      <c r="CB54" s="23">
        <f t="shared" ref="CB54" si="142">SUM(CA50:CA53)</f>
        <v>1008</v>
      </c>
      <c r="CC54" s="23">
        <f t="shared" ref="CC54" si="143">SUM(CC50:CC53)</f>
        <v>864</v>
      </c>
      <c r="CD54" s="23">
        <f t="shared" ref="CD54" si="144">SUM(CC50:CC53)</f>
        <v>864</v>
      </c>
      <c r="CE54" s="23">
        <f t="shared" ref="CE54" si="145">SUM(CE50:CE53)</f>
        <v>528</v>
      </c>
      <c r="CF54" s="23">
        <f t="shared" ref="CF54" si="146">SUM(CE50:CE53)</f>
        <v>528</v>
      </c>
      <c r="CG54" s="23">
        <f t="shared" ref="CG54" si="147">SUM(CG50:CG53)</f>
        <v>672</v>
      </c>
      <c r="CH54" s="23">
        <f t="shared" ref="CH54" si="148">SUM(CG50:CG53)</f>
        <v>672</v>
      </c>
    </row>
    <row r="55" spans="1:86"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</row>
    <row r="56" spans="1:86"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25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</row>
    <row r="57" spans="1:86"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25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</row>
    <row r="58" spans="1:86"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</row>
    <row r="59" spans="1:86"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</row>
    <row r="60" spans="1:86"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</row>
    <row r="61" spans="1:86"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</row>
    <row r="62" spans="1:86"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</row>
    <row r="63" spans="1:86"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</row>
    <row r="64" spans="1:86"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</row>
    <row r="65" spans="1:86"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</row>
    <row r="66" spans="1:86"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</row>
    <row r="67" spans="1:86"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</row>
    <row r="68" spans="1:86" ht="21.75" customHeight="1">
      <c r="A68" s="510" t="s">
        <v>80</v>
      </c>
      <c r="B68" s="510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</row>
    <row r="69" spans="1:86" ht="15.75" customHeight="1">
      <c r="A69" s="511" t="s">
        <v>2</v>
      </c>
      <c r="B69" s="514" t="s">
        <v>3</v>
      </c>
      <c r="C69" s="570" t="s">
        <v>5</v>
      </c>
      <c r="D69" s="571"/>
      <c r="E69" s="571"/>
      <c r="F69" s="571"/>
      <c r="G69" s="571"/>
      <c r="H69" s="571"/>
      <c r="I69" s="571"/>
      <c r="J69" s="571"/>
      <c r="K69" s="571"/>
      <c r="L69" s="571"/>
      <c r="M69" s="571"/>
      <c r="N69" s="571"/>
      <c r="O69" s="571"/>
      <c r="P69" s="571"/>
      <c r="Q69" s="571"/>
      <c r="R69" s="571"/>
      <c r="S69" s="571"/>
      <c r="T69" s="571"/>
      <c r="U69" s="571"/>
      <c r="V69" s="571"/>
      <c r="W69" s="571"/>
      <c r="X69" s="571"/>
      <c r="Y69" s="571"/>
      <c r="Z69" s="571"/>
      <c r="AA69" s="571"/>
      <c r="AB69" s="571"/>
      <c r="AC69" s="571"/>
      <c r="AD69" s="571"/>
      <c r="AE69" s="571"/>
      <c r="AF69" s="571"/>
      <c r="AG69" s="571"/>
      <c r="AH69" s="571"/>
      <c r="AI69" s="571"/>
      <c r="AJ69" s="571"/>
      <c r="AK69" s="571"/>
      <c r="AL69" s="571"/>
      <c r="AM69" s="571"/>
      <c r="AN69" s="571"/>
      <c r="AO69" s="571"/>
      <c r="AP69" s="571"/>
      <c r="AQ69" s="571"/>
      <c r="AR69" s="571"/>
      <c r="AS69" s="571"/>
      <c r="AT69" s="571"/>
      <c r="AU69" s="571"/>
      <c r="AV69" s="571"/>
      <c r="AW69" s="571"/>
      <c r="AX69" s="571"/>
      <c r="AY69" s="571"/>
      <c r="AZ69" s="571"/>
      <c r="BA69" s="571"/>
      <c r="BB69" s="571"/>
      <c r="BC69" s="571"/>
      <c r="BD69" s="571"/>
      <c r="BE69" s="571"/>
      <c r="BF69" s="571"/>
      <c r="BG69" s="571"/>
      <c r="BH69" s="571"/>
    </row>
    <row r="70" spans="1:86" s="12" customFormat="1" ht="15.75" customHeight="1">
      <c r="A70" s="512"/>
      <c r="B70" s="515"/>
      <c r="C70" s="505">
        <v>20260129</v>
      </c>
      <c r="D70" s="506"/>
      <c r="E70" s="505">
        <v>20260130</v>
      </c>
      <c r="F70" s="506"/>
      <c r="G70" s="505">
        <v>20260202</v>
      </c>
      <c r="H70" s="506"/>
      <c r="I70" s="505">
        <v>20260203</v>
      </c>
      <c r="J70" s="506"/>
      <c r="K70" s="505">
        <v>20260204</v>
      </c>
      <c r="L70" s="506"/>
      <c r="M70" s="505">
        <v>20260205</v>
      </c>
      <c r="N70" s="506"/>
      <c r="O70" s="505">
        <v>20260206</v>
      </c>
      <c r="P70" s="506"/>
      <c r="Q70" s="505">
        <v>20260209</v>
      </c>
      <c r="R70" s="506"/>
      <c r="S70" s="505">
        <v>20260210</v>
      </c>
      <c r="T70" s="506"/>
      <c r="U70" s="505">
        <v>20260211</v>
      </c>
      <c r="V70" s="506"/>
      <c r="W70" s="505">
        <v>20260212</v>
      </c>
      <c r="X70" s="506"/>
      <c r="Y70" s="505">
        <v>20260213</v>
      </c>
      <c r="Z70" s="506"/>
      <c r="AA70" s="505">
        <v>20260215</v>
      </c>
      <c r="AB70" s="506"/>
      <c r="AC70" s="505">
        <v>20260216</v>
      </c>
      <c r="AD70" s="506"/>
      <c r="AE70" s="505">
        <v>20260218</v>
      </c>
      <c r="AF70" s="506"/>
      <c r="AG70" s="505">
        <v>20260219</v>
      </c>
      <c r="AH70" s="506"/>
      <c r="AI70" s="505">
        <v>20260220</v>
      </c>
      <c r="AJ70" s="506"/>
      <c r="AK70" s="505">
        <v>20260221</v>
      </c>
      <c r="AL70" s="506"/>
      <c r="AM70" s="505">
        <v>20260223</v>
      </c>
      <c r="AN70" s="506"/>
      <c r="AO70" s="505">
        <v>20260224</v>
      </c>
      <c r="AP70" s="506"/>
      <c r="AQ70" s="505">
        <v>20260225</v>
      </c>
      <c r="AR70" s="506"/>
      <c r="AS70" s="505">
        <v>20260302</v>
      </c>
      <c r="AT70" s="506"/>
      <c r="AU70" s="505">
        <v>20260303</v>
      </c>
      <c r="AV70" s="506"/>
      <c r="AW70" s="505">
        <v>20260304</v>
      </c>
      <c r="AX70" s="506"/>
      <c r="AY70" s="505">
        <v>20260305</v>
      </c>
      <c r="AZ70" s="506"/>
      <c r="BA70" s="505">
        <v>20260306</v>
      </c>
      <c r="BB70" s="506"/>
      <c r="BC70" s="505">
        <v>20260309</v>
      </c>
      <c r="BD70" s="506"/>
      <c r="BE70" s="505">
        <v>20260310</v>
      </c>
      <c r="BF70" s="506"/>
      <c r="BG70" s="505"/>
      <c r="BH70" s="506"/>
    </row>
    <row r="71" spans="1:86" s="12" customFormat="1" ht="15.75" customHeight="1">
      <c r="A71" s="512"/>
      <c r="B71" s="515"/>
      <c r="C71" s="108"/>
      <c r="D71" s="109"/>
      <c r="E71" s="108"/>
      <c r="F71" s="109"/>
      <c r="G71" s="108"/>
      <c r="H71" s="109"/>
      <c r="I71" s="108"/>
      <c r="J71" s="109"/>
      <c r="K71" s="502"/>
      <c r="L71" s="503"/>
      <c r="M71" s="502"/>
      <c r="N71" s="503"/>
      <c r="O71" s="502"/>
      <c r="P71" s="503"/>
      <c r="Q71" s="509"/>
      <c r="R71" s="509"/>
      <c r="S71" s="509"/>
      <c r="T71" s="509"/>
      <c r="U71" s="509"/>
      <c r="V71" s="509"/>
      <c r="W71" s="502"/>
      <c r="X71" s="503"/>
      <c r="Y71" s="502"/>
      <c r="Z71" s="503"/>
      <c r="AA71" s="502"/>
      <c r="AB71" s="503"/>
      <c r="AC71" s="108"/>
      <c r="AD71" s="109"/>
      <c r="AE71" s="108"/>
      <c r="AF71" s="109"/>
      <c r="AG71" s="108"/>
      <c r="AH71" s="109"/>
      <c r="AI71" s="108"/>
      <c r="AJ71" s="109"/>
      <c r="AK71" s="108"/>
      <c r="AL71" s="109"/>
      <c r="AM71" s="108"/>
      <c r="AN71" s="109"/>
      <c r="AO71" s="108"/>
      <c r="AP71" s="109"/>
      <c r="AQ71" s="108"/>
      <c r="AR71" s="109"/>
      <c r="AS71" s="108"/>
      <c r="AT71" s="109"/>
      <c r="AU71" s="108"/>
      <c r="AV71" s="109"/>
      <c r="AW71" s="502"/>
      <c r="AX71" s="503"/>
      <c r="AY71" s="502"/>
      <c r="AZ71" s="503"/>
      <c r="BA71" s="502"/>
      <c r="BB71" s="503"/>
      <c r="BC71" s="509"/>
      <c r="BD71" s="509"/>
      <c r="BE71" s="509"/>
      <c r="BF71" s="509"/>
      <c r="BG71" s="509"/>
      <c r="BH71" s="509"/>
    </row>
    <row r="72" spans="1:86" ht="15.75" customHeight="1">
      <c r="A72" s="512"/>
      <c r="B72" s="515"/>
      <c r="C72" s="88"/>
      <c r="D72" s="110"/>
      <c r="E72" s="88"/>
      <c r="F72" s="110"/>
      <c r="G72" s="88"/>
      <c r="H72" s="110"/>
      <c r="I72" s="88"/>
      <c r="J72" s="110"/>
      <c r="K72" s="499"/>
      <c r="L72" s="500"/>
      <c r="M72" s="499"/>
      <c r="N72" s="500"/>
      <c r="O72" s="499"/>
      <c r="P72" s="500"/>
      <c r="Q72" s="498"/>
      <c r="R72" s="498"/>
      <c r="S72" s="498"/>
      <c r="T72" s="498"/>
      <c r="U72" s="498"/>
      <c r="V72" s="498"/>
      <c r="W72" s="499"/>
      <c r="X72" s="500"/>
      <c r="Y72" s="499"/>
      <c r="Z72" s="500"/>
      <c r="AA72" s="499"/>
      <c r="AB72" s="500"/>
      <c r="AC72" s="88"/>
      <c r="AD72" s="110"/>
      <c r="AE72" s="88"/>
      <c r="AF72" s="110"/>
      <c r="AG72" s="88"/>
      <c r="AH72" s="110"/>
      <c r="AI72" s="88"/>
      <c r="AJ72" s="110"/>
      <c r="AK72" s="88"/>
      <c r="AL72" s="110"/>
      <c r="AM72" s="88"/>
      <c r="AN72" s="110"/>
      <c r="AO72" s="88"/>
      <c r="AP72" s="110"/>
      <c r="AQ72" s="88"/>
      <c r="AR72" s="110"/>
      <c r="AS72" s="88"/>
      <c r="AT72" s="110"/>
      <c r="AU72" s="88"/>
      <c r="AV72" s="110"/>
      <c r="AW72" s="499"/>
      <c r="AX72" s="500"/>
      <c r="AY72" s="499"/>
      <c r="AZ72" s="500"/>
      <c r="BA72" s="499"/>
      <c r="BB72" s="500"/>
      <c r="BC72" s="498"/>
      <c r="BD72" s="498"/>
      <c r="BE72" s="498"/>
      <c r="BF72" s="498"/>
      <c r="BG72" s="498"/>
      <c r="BH72" s="498"/>
    </row>
    <row r="73" spans="1:86" s="1" customFormat="1" ht="15.75" customHeight="1">
      <c r="A73" s="513"/>
      <c r="B73" s="516"/>
      <c r="C73" s="69" t="s">
        <v>36</v>
      </c>
      <c r="D73" s="44" t="s">
        <v>37</v>
      </c>
      <c r="E73" s="69" t="s">
        <v>36</v>
      </c>
      <c r="F73" s="44" t="s">
        <v>37</v>
      </c>
      <c r="G73" s="69" t="s">
        <v>36</v>
      </c>
      <c r="H73" s="44" t="s">
        <v>37</v>
      </c>
      <c r="I73" s="69" t="s">
        <v>36</v>
      </c>
      <c r="J73" s="44" t="s">
        <v>37</v>
      </c>
      <c r="K73" s="69" t="s">
        <v>36</v>
      </c>
      <c r="L73" s="69" t="s">
        <v>37</v>
      </c>
      <c r="M73" s="69" t="s">
        <v>36</v>
      </c>
      <c r="N73" s="69" t="s">
        <v>37</v>
      </c>
      <c r="O73" s="69" t="s">
        <v>36</v>
      </c>
      <c r="P73" s="69" t="s">
        <v>37</v>
      </c>
      <c r="Q73" s="69" t="s">
        <v>36</v>
      </c>
      <c r="R73" s="69" t="s">
        <v>37</v>
      </c>
      <c r="S73" s="69" t="s">
        <v>36</v>
      </c>
      <c r="T73" s="69" t="s">
        <v>37</v>
      </c>
      <c r="U73" s="69" t="s">
        <v>36</v>
      </c>
      <c r="V73" s="69" t="s">
        <v>37</v>
      </c>
      <c r="W73" s="69" t="s">
        <v>36</v>
      </c>
      <c r="X73" s="69" t="s">
        <v>37</v>
      </c>
      <c r="Y73" s="69" t="s">
        <v>36</v>
      </c>
      <c r="Z73" s="69" t="s">
        <v>37</v>
      </c>
      <c r="AA73" s="69" t="s">
        <v>36</v>
      </c>
      <c r="AB73" s="69" t="s">
        <v>37</v>
      </c>
      <c r="AC73" s="69" t="s">
        <v>36</v>
      </c>
      <c r="AD73" s="69" t="s">
        <v>37</v>
      </c>
      <c r="AE73" s="69" t="s">
        <v>36</v>
      </c>
      <c r="AF73" s="69" t="s">
        <v>37</v>
      </c>
      <c r="AG73" s="69" t="s">
        <v>36</v>
      </c>
      <c r="AH73" s="69" t="s">
        <v>37</v>
      </c>
      <c r="AI73" s="69" t="s">
        <v>36</v>
      </c>
      <c r="AJ73" s="69" t="s">
        <v>37</v>
      </c>
      <c r="AK73" s="69" t="s">
        <v>36</v>
      </c>
      <c r="AL73" s="69" t="s">
        <v>37</v>
      </c>
      <c r="AM73" s="69" t="s">
        <v>36</v>
      </c>
      <c r="AN73" s="69" t="s">
        <v>37</v>
      </c>
      <c r="AO73" s="69" t="s">
        <v>36</v>
      </c>
      <c r="AP73" s="69" t="s">
        <v>37</v>
      </c>
      <c r="AQ73" s="69" t="s">
        <v>36</v>
      </c>
      <c r="AR73" s="69" t="s">
        <v>37</v>
      </c>
      <c r="AS73" s="69" t="s">
        <v>36</v>
      </c>
      <c r="AT73" s="69" t="s">
        <v>37</v>
      </c>
      <c r="AU73" s="69" t="s">
        <v>36</v>
      </c>
      <c r="AV73" s="69" t="s">
        <v>37</v>
      </c>
      <c r="AW73" s="69" t="s">
        <v>36</v>
      </c>
      <c r="AX73" s="69" t="s">
        <v>37</v>
      </c>
      <c r="AY73" s="69" t="s">
        <v>36</v>
      </c>
      <c r="AZ73" s="69" t="s">
        <v>37</v>
      </c>
      <c r="BA73" s="69" t="s">
        <v>36</v>
      </c>
      <c r="BB73" s="69" t="s">
        <v>37</v>
      </c>
      <c r="BC73" s="69" t="s">
        <v>36</v>
      </c>
      <c r="BD73" s="69" t="s">
        <v>37</v>
      </c>
      <c r="BE73" s="69" t="s">
        <v>36</v>
      </c>
      <c r="BF73" s="69" t="s">
        <v>37</v>
      </c>
      <c r="BG73" s="69"/>
      <c r="BH73" s="69"/>
    </row>
    <row r="74" spans="1:86">
      <c r="A74" s="39" t="s">
        <v>81</v>
      </c>
      <c r="B74" s="97" t="s">
        <v>82</v>
      </c>
      <c r="C74" s="98">
        <v>288</v>
      </c>
      <c r="D74" s="98">
        <f>96*3</f>
        <v>288</v>
      </c>
      <c r="E74" s="98">
        <v>96</v>
      </c>
      <c r="F74" s="98">
        <v>96</v>
      </c>
      <c r="G74" s="98">
        <f>96*7</f>
        <v>672</v>
      </c>
      <c r="H74" s="98">
        <v>672</v>
      </c>
      <c r="I74" s="98">
        <f>96*4</f>
        <v>384</v>
      </c>
      <c r="J74" s="98">
        <f>96*4</f>
        <v>384</v>
      </c>
      <c r="K74" s="98">
        <f>96*6</f>
        <v>576</v>
      </c>
      <c r="L74" s="98">
        <f>96*6</f>
        <v>576</v>
      </c>
      <c r="M74" s="98">
        <f>96*3</f>
        <v>288</v>
      </c>
      <c r="N74" s="98">
        <f>96*3</f>
        <v>288</v>
      </c>
      <c r="O74" s="98">
        <f>96*5</f>
        <v>480</v>
      </c>
      <c r="P74" s="98">
        <f>5*96</f>
        <v>480</v>
      </c>
      <c r="Q74" s="98">
        <f>4*96</f>
        <v>384</v>
      </c>
      <c r="R74" s="98">
        <f t="shared" ref="R74:T75" si="149">96*4</f>
        <v>384</v>
      </c>
      <c r="S74" s="98">
        <f t="shared" si="149"/>
        <v>384</v>
      </c>
      <c r="T74" s="98">
        <f t="shared" si="149"/>
        <v>384</v>
      </c>
      <c r="U74" s="98">
        <f>96*6</f>
        <v>576</v>
      </c>
      <c r="V74" s="98">
        <f>96*6</f>
        <v>576</v>
      </c>
      <c r="W74" s="74">
        <f>96*4</f>
        <v>384</v>
      </c>
      <c r="X74" s="74">
        <f>96*4</f>
        <v>384</v>
      </c>
      <c r="Y74" s="74">
        <f>96*4</f>
        <v>384</v>
      </c>
      <c r="Z74" s="74">
        <f>96*4</f>
        <v>384</v>
      </c>
      <c r="AA74" s="74">
        <f>96*3</f>
        <v>288</v>
      </c>
      <c r="AB74" s="74">
        <f>96*3</f>
        <v>288</v>
      </c>
      <c r="AC74" s="74">
        <f>96*5</f>
        <v>480</v>
      </c>
      <c r="AD74" s="74">
        <f>96*5</f>
        <v>480</v>
      </c>
      <c r="AE74" s="74">
        <f>96*4</f>
        <v>384</v>
      </c>
      <c r="AF74" s="74">
        <f>96*4</f>
        <v>384</v>
      </c>
      <c r="AG74" s="74">
        <f>96*3</f>
        <v>288</v>
      </c>
      <c r="AH74" s="74">
        <f>96*3</f>
        <v>288</v>
      </c>
      <c r="AI74" s="74">
        <f>96*5</f>
        <v>480</v>
      </c>
      <c r="AJ74" s="74">
        <f>96*5</f>
        <v>480</v>
      </c>
      <c r="AK74" s="74">
        <f>96*3</f>
        <v>288</v>
      </c>
      <c r="AL74" s="74">
        <f>96*3</f>
        <v>288</v>
      </c>
      <c r="AM74" s="98">
        <f>96*4</f>
        <v>384</v>
      </c>
      <c r="AN74" s="98">
        <f>96*4</f>
        <v>384</v>
      </c>
      <c r="AO74" s="98">
        <f>96*4</f>
        <v>384</v>
      </c>
      <c r="AP74" s="98">
        <f>96*4</f>
        <v>384</v>
      </c>
      <c r="AQ74" s="98">
        <f>96*6</f>
        <v>576</v>
      </c>
      <c r="AR74" s="98">
        <f>96*6</f>
        <v>576</v>
      </c>
      <c r="AS74" s="98">
        <f>96*9</f>
        <v>864</v>
      </c>
      <c r="AT74" s="98">
        <f>96*9</f>
        <v>864</v>
      </c>
      <c r="AU74" s="98">
        <f>96*10</f>
        <v>960</v>
      </c>
      <c r="AV74" s="98">
        <f>96*10</f>
        <v>960</v>
      </c>
      <c r="AW74" s="98">
        <f>96*14</f>
        <v>1344</v>
      </c>
      <c r="AX74" s="98">
        <f>96*14</f>
        <v>1344</v>
      </c>
      <c r="AY74" s="98">
        <f>96*5</f>
        <v>480</v>
      </c>
      <c r="AZ74" s="98">
        <f>96*5</f>
        <v>480</v>
      </c>
      <c r="BA74" s="116">
        <f>96*7</f>
        <v>672</v>
      </c>
      <c r="BB74" s="116">
        <f>96*7</f>
        <v>672</v>
      </c>
      <c r="BC74" s="116">
        <f>96*4</f>
        <v>384</v>
      </c>
      <c r="BD74" s="116"/>
      <c r="BE74" s="116">
        <f>96*7</f>
        <v>672</v>
      </c>
      <c r="BF74" s="116"/>
      <c r="BG74" s="116"/>
      <c r="BH74" s="116"/>
    </row>
    <row r="75" spans="1:86">
      <c r="A75" s="39" t="s">
        <v>83</v>
      </c>
      <c r="B75" s="97" t="s">
        <v>84</v>
      </c>
      <c r="C75" s="98">
        <v>288</v>
      </c>
      <c r="D75" s="98">
        <f>96*3</f>
        <v>288</v>
      </c>
      <c r="E75" s="98">
        <v>96</v>
      </c>
      <c r="F75" s="98">
        <v>96</v>
      </c>
      <c r="G75" s="98">
        <v>672</v>
      </c>
      <c r="H75" s="98">
        <v>672</v>
      </c>
      <c r="I75" s="98">
        <f>96*4</f>
        <v>384</v>
      </c>
      <c r="J75" s="98">
        <f>96*4</f>
        <v>384</v>
      </c>
      <c r="K75" s="98">
        <f>96*6</f>
        <v>576</v>
      </c>
      <c r="L75" s="98">
        <f>96*6</f>
        <v>576</v>
      </c>
      <c r="M75" s="98">
        <f>96*3</f>
        <v>288</v>
      </c>
      <c r="N75" s="98">
        <f>96*3</f>
        <v>288</v>
      </c>
      <c r="O75" s="98">
        <f>96*5</f>
        <v>480</v>
      </c>
      <c r="P75" s="98">
        <f>5*96</f>
        <v>480</v>
      </c>
      <c r="Q75" s="98">
        <v>384</v>
      </c>
      <c r="R75" s="98">
        <f t="shared" si="149"/>
        <v>384</v>
      </c>
      <c r="S75" s="98">
        <f t="shared" si="149"/>
        <v>384</v>
      </c>
      <c r="T75" s="98">
        <f t="shared" si="149"/>
        <v>384</v>
      </c>
      <c r="U75" s="98">
        <f>96*6</f>
        <v>576</v>
      </c>
      <c r="V75" s="98">
        <f>96*6</f>
        <v>576</v>
      </c>
      <c r="W75" s="74">
        <f>96*4</f>
        <v>384</v>
      </c>
      <c r="X75" s="74">
        <f>+X74</f>
        <v>384</v>
      </c>
      <c r="Y75" s="74">
        <f>96*4</f>
        <v>384</v>
      </c>
      <c r="Z75" s="74">
        <f>+Z74</f>
        <v>384</v>
      </c>
      <c r="AA75" s="74">
        <f>+AA74</f>
        <v>288</v>
      </c>
      <c r="AB75" s="74">
        <f>+AB74</f>
        <v>288</v>
      </c>
      <c r="AC75" s="74">
        <f>+AC74</f>
        <v>480</v>
      </c>
      <c r="AD75" s="74">
        <f>+AD74</f>
        <v>480</v>
      </c>
      <c r="AE75" s="74">
        <f>AE74</f>
        <v>384</v>
      </c>
      <c r="AF75" s="74">
        <f>+AF74</f>
        <v>384</v>
      </c>
      <c r="AG75" s="74">
        <f>AG74</f>
        <v>288</v>
      </c>
      <c r="AH75" s="74">
        <f>AH74</f>
        <v>288</v>
      </c>
      <c r="AI75" s="74">
        <f>AI74</f>
        <v>480</v>
      </c>
      <c r="AJ75" s="74">
        <f>96*5</f>
        <v>480</v>
      </c>
      <c r="AK75" s="74">
        <f>96*3</f>
        <v>288</v>
      </c>
      <c r="AL75" s="74">
        <f>96*3</f>
        <v>288</v>
      </c>
      <c r="AM75" s="98">
        <f>AM74</f>
        <v>384</v>
      </c>
      <c r="AN75" s="98">
        <f>96*4</f>
        <v>384</v>
      </c>
      <c r="AO75" s="98">
        <f>AO74</f>
        <v>384</v>
      </c>
      <c r="AP75" s="98">
        <f>96*4</f>
        <v>384</v>
      </c>
      <c r="AQ75" s="98">
        <f>AQ74</f>
        <v>576</v>
      </c>
      <c r="AR75" s="98">
        <f>96*6</f>
        <v>576</v>
      </c>
      <c r="AS75" s="98">
        <f>AS74</f>
        <v>864</v>
      </c>
      <c r="AT75" s="98">
        <f>AT74</f>
        <v>864</v>
      </c>
      <c r="AU75" s="98">
        <v>960</v>
      </c>
      <c r="AV75" s="98">
        <f>96*10</f>
        <v>960</v>
      </c>
      <c r="AW75" s="98">
        <f>AW74</f>
        <v>1344</v>
      </c>
      <c r="AX75" s="98">
        <f>AX74</f>
        <v>1344</v>
      </c>
      <c r="AY75" s="98">
        <f>AY74</f>
        <v>480</v>
      </c>
      <c r="AZ75" s="98">
        <f>AZ74</f>
        <v>480</v>
      </c>
      <c r="BA75" s="116">
        <f>BA74</f>
        <v>672</v>
      </c>
      <c r="BB75" s="116">
        <f>96*7</f>
        <v>672</v>
      </c>
      <c r="BC75" s="116">
        <f>BC74</f>
        <v>384</v>
      </c>
      <c r="BD75" s="116"/>
      <c r="BE75" s="116">
        <f>BE74</f>
        <v>672</v>
      </c>
      <c r="BF75" s="116"/>
      <c r="BG75" s="116"/>
      <c r="BH75" s="116"/>
    </row>
    <row r="76" spans="1:86" s="21" customFormat="1">
      <c r="B76" s="22" t="s">
        <v>36</v>
      </c>
      <c r="C76" s="23">
        <f>SUM(C74:C75)</f>
        <v>576</v>
      </c>
      <c r="D76" s="23">
        <f>SUM(C74:C75)</f>
        <v>576</v>
      </c>
      <c r="E76" s="23">
        <f t="shared" ref="E76" si="150">SUM(E74:E75)</f>
        <v>192</v>
      </c>
      <c r="F76" s="23">
        <f t="shared" ref="F76" si="151">SUM(E74:E75)</f>
        <v>192</v>
      </c>
      <c r="G76" s="23">
        <f t="shared" ref="G76" si="152">SUM(G74:G75)</f>
        <v>1344</v>
      </c>
      <c r="H76" s="23">
        <f t="shared" ref="H76" si="153">SUM(G74:G75)</f>
        <v>1344</v>
      </c>
      <c r="I76" s="23">
        <f t="shared" ref="I76" si="154">SUM(I74:I75)</f>
        <v>768</v>
      </c>
      <c r="J76" s="23">
        <f t="shared" ref="J76" si="155">SUM(I74:I75)</f>
        <v>768</v>
      </c>
      <c r="K76" s="23">
        <f t="shared" ref="K76" si="156">SUM(K74:K75)</f>
        <v>1152</v>
      </c>
      <c r="L76" s="23">
        <f t="shared" ref="L76" si="157">SUM(K74:K75)</f>
        <v>1152</v>
      </c>
      <c r="M76" s="23">
        <f t="shared" ref="M76" si="158">SUM(M74:M75)</f>
        <v>576</v>
      </c>
      <c r="N76" s="23">
        <f t="shared" ref="N76" si="159">SUM(M74:M75)</f>
        <v>576</v>
      </c>
      <c r="O76" s="23">
        <f t="shared" ref="O76" si="160">SUM(O74:O75)</f>
        <v>960</v>
      </c>
      <c r="P76" s="23">
        <f t="shared" ref="P76" si="161">SUM(O74:O75)</f>
        <v>960</v>
      </c>
      <c r="Q76" s="23">
        <f t="shared" ref="Q76" si="162">SUM(Q74:Q75)</f>
        <v>768</v>
      </c>
      <c r="R76" s="23">
        <f t="shared" ref="R76" si="163">SUM(Q74:Q75)</f>
        <v>768</v>
      </c>
      <c r="S76" s="23">
        <f t="shared" ref="S76" si="164">SUM(S74:S75)</f>
        <v>768</v>
      </c>
      <c r="T76" s="23">
        <f t="shared" ref="T76" si="165">SUM(S74:S75)</f>
        <v>768</v>
      </c>
      <c r="U76" s="23">
        <f t="shared" ref="U76" si="166">SUM(U74:U75)</f>
        <v>1152</v>
      </c>
      <c r="V76" s="23">
        <f t="shared" ref="V76" si="167">SUM(U74:U75)</f>
        <v>1152</v>
      </c>
      <c r="W76" s="23">
        <f t="shared" ref="W76" si="168">SUM(W74:W75)</f>
        <v>768</v>
      </c>
      <c r="X76" s="23">
        <f t="shared" ref="X76" si="169">SUM(W74:W75)</f>
        <v>768</v>
      </c>
      <c r="Y76" s="23">
        <f t="shared" ref="Y76" si="170">SUM(Y74:Y75)</f>
        <v>768</v>
      </c>
      <c r="Z76" s="23">
        <f t="shared" ref="Z76" si="171">SUM(Y74:Y75)</f>
        <v>768</v>
      </c>
      <c r="AA76" s="23">
        <f t="shared" ref="AA76:AC76" si="172">SUM(AA74:AA75)</f>
        <v>576</v>
      </c>
      <c r="AB76" s="23">
        <f>SUM(AA74:AA75)</f>
        <v>576</v>
      </c>
      <c r="AC76" s="23">
        <f t="shared" si="172"/>
        <v>960</v>
      </c>
      <c r="AD76" s="23" t="s">
        <v>125</v>
      </c>
      <c r="AE76" s="23">
        <f t="shared" ref="AE76:AG76" si="173">SUM(AE74:AE75)</f>
        <v>768</v>
      </c>
      <c r="AF76" s="23" t="s">
        <v>125</v>
      </c>
      <c r="AG76" s="23">
        <f t="shared" si="173"/>
        <v>576</v>
      </c>
      <c r="AH76" s="23" t="s">
        <v>125</v>
      </c>
      <c r="AI76" s="23">
        <f t="shared" ref="AI76" si="174">SUM(AI74:AI75)</f>
        <v>960</v>
      </c>
      <c r="AJ76" s="23" t="s">
        <v>125</v>
      </c>
      <c r="AK76" s="23">
        <f t="shared" ref="AK76" si="175">SUM(AK74:AK75)</f>
        <v>576</v>
      </c>
      <c r="AL76" s="23">
        <f t="shared" ref="AL76" si="176">SUM(AK74:AK75)</f>
        <v>576</v>
      </c>
      <c r="AM76" s="23">
        <f t="shared" ref="AM76" si="177">SUM(AM74:AM75)</f>
        <v>768</v>
      </c>
      <c r="AN76" s="23">
        <f t="shared" ref="AN76" si="178">SUM(AM74:AM75)</f>
        <v>768</v>
      </c>
      <c r="AO76" s="23">
        <f t="shared" ref="AO76" si="179">SUM(AO74:AO75)</f>
        <v>768</v>
      </c>
      <c r="AP76" s="23">
        <f t="shared" ref="AP76" si="180">SUM(AO74:AO75)</f>
        <v>768</v>
      </c>
      <c r="AQ76" s="23">
        <f t="shared" ref="AQ76" si="181">SUM(AQ74:AQ75)</f>
        <v>1152</v>
      </c>
      <c r="AR76" s="23">
        <f t="shared" ref="AR76" si="182">SUM(AQ74:AQ75)</f>
        <v>1152</v>
      </c>
      <c r="AS76" s="23">
        <f t="shared" ref="AS76" si="183">SUM(AS74:AS75)</f>
        <v>1728</v>
      </c>
      <c r="AT76" s="23">
        <f t="shared" ref="AT76" si="184">SUM(AS74:AS75)</f>
        <v>1728</v>
      </c>
      <c r="AU76" s="23">
        <f t="shared" ref="AU76" si="185">SUM(AU74:AU75)</f>
        <v>1920</v>
      </c>
      <c r="AV76" s="23">
        <f t="shared" ref="AV76" si="186">SUM(AU74:AU75)</f>
        <v>1920</v>
      </c>
      <c r="AW76" s="23"/>
      <c r="AX76" s="23">
        <f t="shared" ref="AX76" si="187">SUM(AW74:AW75)</f>
        <v>2688</v>
      </c>
      <c r="AY76" s="23">
        <f t="shared" ref="AY76" si="188">SUM(AY74:AY75)</f>
        <v>960</v>
      </c>
      <c r="AZ76" s="23">
        <f t="shared" ref="AZ76" si="189">SUM(AY74:AY75)</f>
        <v>960</v>
      </c>
      <c r="BA76" s="23">
        <f t="shared" ref="BA76" si="190">SUM(BA74:BA75)</f>
        <v>1344</v>
      </c>
      <c r="BB76" s="23">
        <f t="shared" ref="BB76" si="191">SUM(BA74:BA75)</f>
        <v>1344</v>
      </c>
      <c r="BC76" s="23">
        <f t="shared" ref="BC76" si="192">SUM(BC74:BC75)</f>
        <v>768</v>
      </c>
      <c r="BD76" s="23">
        <f t="shared" ref="BD76" si="193">SUM(BC74:BC75)</f>
        <v>768</v>
      </c>
      <c r="BE76" s="23">
        <f t="shared" ref="BE76" si="194">SUM(BE74:BE75)</f>
        <v>1344</v>
      </c>
      <c r="BF76" s="23">
        <f t="shared" ref="BF76" si="195">SUM(BE74:BE75)</f>
        <v>1344</v>
      </c>
      <c r="BG76" s="23">
        <f t="shared" ref="BG76" si="196">SUM(BG74:BG75)</f>
        <v>0</v>
      </c>
      <c r="BH76" s="23">
        <f t="shared" ref="BH76" si="197">SUM(BG74:BG75)</f>
        <v>0</v>
      </c>
      <c r="BI76" s="23"/>
      <c r="BJ76" s="23"/>
      <c r="BK76" s="23"/>
      <c r="BL76" s="23"/>
    </row>
    <row r="77" spans="1:86" s="13" customFormat="1">
      <c r="B77" s="13" t="s">
        <v>85</v>
      </c>
      <c r="BF77" s="23"/>
      <c r="BI77"/>
      <c r="BJ77"/>
      <c r="BK77"/>
      <c r="BL77"/>
      <c r="BM77"/>
      <c r="BN77"/>
    </row>
    <row r="78" spans="1:86" s="13" customFormat="1">
      <c r="B78" s="13" t="s">
        <v>86</v>
      </c>
      <c r="BI78"/>
      <c r="BJ78"/>
      <c r="BK78"/>
      <c r="BL78"/>
      <c r="BM78"/>
      <c r="BN78"/>
    </row>
  </sheetData>
  <mergeCells count="456">
    <mergeCell ref="AY72:AZ72"/>
    <mergeCell ref="BA72:BB72"/>
    <mergeCell ref="BC72:BD72"/>
    <mergeCell ref="BE72:BF72"/>
    <mergeCell ref="BG72:BH72"/>
    <mergeCell ref="C13:D13"/>
    <mergeCell ref="C28:D28"/>
    <mergeCell ref="E28:F28"/>
    <mergeCell ref="S72:T72"/>
    <mergeCell ref="U72:V72"/>
    <mergeCell ref="W72:X72"/>
    <mergeCell ref="Y72:Z72"/>
    <mergeCell ref="AA72:AB72"/>
    <mergeCell ref="AW72:AX72"/>
    <mergeCell ref="BE71:BF71"/>
    <mergeCell ref="BG71:BH71"/>
    <mergeCell ref="K72:L72"/>
    <mergeCell ref="M72:N72"/>
    <mergeCell ref="O72:P72"/>
    <mergeCell ref="Q72:R72"/>
    <mergeCell ref="AM70:AN70"/>
    <mergeCell ref="AO70:AP70"/>
    <mergeCell ref="AQ70:AR70"/>
    <mergeCell ref="AS70:AT70"/>
    <mergeCell ref="AU70:AV70"/>
    <mergeCell ref="AW70:AX70"/>
    <mergeCell ref="AA70:AB70"/>
    <mergeCell ref="AC70:AD70"/>
    <mergeCell ref="AE70:AF70"/>
    <mergeCell ref="AG70:AH70"/>
    <mergeCell ref="AW71:AX71"/>
    <mergeCell ref="AY71:AZ71"/>
    <mergeCell ref="BA71:BB71"/>
    <mergeCell ref="Q71:R71"/>
    <mergeCell ref="S71:T71"/>
    <mergeCell ref="U71:V71"/>
    <mergeCell ref="W71:X71"/>
    <mergeCell ref="AK70:AL70"/>
    <mergeCell ref="S70:T70"/>
    <mergeCell ref="U70:V70"/>
    <mergeCell ref="W70:X70"/>
    <mergeCell ref="Y70:Z70"/>
    <mergeCell ref="A68:B68"/>
    <mergeCell ref="A69:A73"/>
    <mergeCell ref="B69:B73"/>
    <mergeCell ref="C69:BH69"/>
    <mergeCell ref="C70:D70"/>
    <mergeCell ref="E70:F70"/>
    <mergeCell ref="G70:H70"/>
    <mergeCell ref="I70:J70"/>
    <mergeCell ref="K70:L70"/>
    <mergeCell ref="M70:N70"/>
    <mergeCell ref="AY70:AZ70"/>
    <mergeCell ref="BA70:BB70"/>
    <mergeCell ref="BC70:BD70"/>
    <mergeCell ref="BE70:BF70"/>
    <mergeCell ref="BG70:BH70"/>
    <mergeCell ref="O70:P70"/>
    <mergeCell ref="Q70:R70"/>
    <mergeCell ref="Y71:Z71"/>
    <mergeCell ref="AA71:AB71"/>
    <mergeCell ref="K71:L71"/>
    <mergeCell ref="AI70:AJ70"/>
    <mergeCell ref="BC71:BD71"/>
    <mergeCell ref="M71:N71"/>
    <mergeCell ref="O71:P71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8:BT48"/>
    <mergeCell ref="BU48:BV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8:P48"/>
    <mergeCell ref="Q48:R48"/>
    <mergeCell ref="S48:T48"/>
    <mergeCell ref="U48:V48"/>
    <mergeCell ref="W48:X48"/>
    <mergeCell ref="Y48:Z48"/>
    <mergeCell ref="C48:D48"/>
    <mergeCell ref="E48:F48"/>
    <mergeCell ref="G48:H48"/>
    <mergeCell ref="I48:J48"/>
    <mergeCell ref="K48:L48"/>
    <mergeCell ref="M48:N48"/>
    <mergeCell ref="BW47:BX47"/>
    <mergeCell ref="BY47:BZ47"/>
    <mergeCell ref="CA47:CB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S47:T47"/>
    <mergeCell ref="U47:V47"/>
    <mergeCell ref="W47:X47"/>
    <mergeCell ref="Y47:Z47"/>
    <mergeCell ref="CC47:CD47"/>
    <mergeCell ref="CE47:CF47"/>
    <mergeCell ref="CG47:CH47"/>
    <mergeCell ref="BK47:BL47"/>
    <mergeCell ref="BM47:BN47"/>
    <mergeCell ref="BO47:BP47"/>
    <mergeCell ref="BQ47:BR47"/>
    <mergeCell ref="BS47:BT47"/>
    <mergeCell ref="BU47:BV47"/>
    <mergeCell ref="M47:N47"/>
    <mergeCell ref="BW46:BX46"/>
    <mergeCell ref="BY46:BZ46"/>
    <mergeCell ref="CA46:CB46"/>
    <mergeCell ref="AY46:AZ46"/>
    <mergeCell ref="BA46:BB46"/>
    <mergeCell ref="BC46:BD46"/>
    <mergeCell ref="BE46:BF46"/>
    <mergeCell ref="BG46:BH46"/>
    <mergeCell ref="BI46:BJ46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7:AH47"/>
    <mergeCell ref="AI47:AJ47"/>
    <mergeCell ref="AK47:AL47"/>
    <mergeCell ref="O47:P47"/>
    <mergeCell ref="Q47:R47"/>
    <mergeCell ref="CC46:CD46"/>
    <mergeCell ref="CE46:CF46"/>
    <mergeCell ref="CG46:CH46"/>
    <mergeCell ref="BK46:BL46"/>
    <mergeCell ref="BM46:BN46"/>
    <mergeCell ref="BO46:BP46"/>
    <mergeCell ref="BQ46:BR46"/>
    <mergeCell ref="BS46:BT46"/>
    <mergeCell ref="BU46:BV46"/>
    <mergeCell ref="A45:A49"/>
    <mergeCell ref="B45:B49"/>
    <mergeCell ref="C45:AJ45"/>
    <mergeCell ref="AK45:BR45"/>
    <mergeCell ref="C46:D46"/>
    <mergeCell ref="E46:F46"/>
    <mergeCell ref="G46:H46"/>
    <mergeCell ref="I46:J46"/>
    <mergeCell ref="K46:L46"/>
    <mergeCell ref="M46:N46"/>
    <mergeCell ref="AG46:AH46"/>
    <mergeCell ref="AI46:AJ46"/>
    <mergeCell ref="AK46:AL46"/>
    <mergeCell ref="O46:P46"/>
    <mergeCell ref="Q46:R46"/>
    <mergeCell ref="S46:T46"/>
    <mergeCell ref="U46:V46"/>
    <mergeCell ref="W46:X46"/>
    <mergeCell ref="Y46:Z46"/>
    <mergeCell ref="C47:D47"/>
    <mergeCell ref="E47:F47"/>
    <mergeCell ref="G47:H47"/>
    <mergeCell ref="I47:J47"/>
    <mergeCell ref="K47:L47"/>
    <mergeCell ref="BY29:BZ29"/>
    <mergeCell ref="CA29:CB29"/>
    <mergeCell ref="CC29:CD29"/>
    <mergeCell ref="CE29:CF29"/>
    <mergeCell ref="CG29:CH29"/>
    <mergeCell ref="A44:B44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CC28:CD28"/>
    <mergeCell ref="CE28:CF28"/>
    <mergeCell ref="CG28:CH28"/>
    <mergeCell ref="C29:D29"/>
    <mergeCell ref="E29:F29"/>
    <mergeCell ref="G29:H29"/>
    <mergeCell ref="I29:J29"/>
    <mergeCell ref="K29:L29"/>
    <mergeCell ref="M29:N29"/>
    <mergeCell ref="O29:P29"/>
    <mergeCell ref="BQ28:BR28"/>
    <mergeCell ref="BS28:BT28"/>
    <mergeCell ref="BU28:BV28"/>
    <mergeCell ref="BW28:BX28"/>
    <mergeCell ref="BY28:BZ28"/>
    <mergeCell ref="CA28:CB28"/>
    <mergeCell ref="BE28:BF28"/>
    <mergeCell ref="BG28:BH28"/>
    <mergeCell ref="BI28:BJ28"/>
    <mergeCell ref="BK28:BL28"/>
    <mergeCell ref="BM28:BN28"/>
    <mergeCell ref="BO28:BP28"/>
    <mergeCell ref="AS28:AT28"/>
    <mergeCell ref="AU28:AV28"/>
    <mergeCell ref="AW28:AX28"/>
    <mergeCell ref="AY28:AZ28"/>
    <mergeCell ref="BA28:BB28"/>
    <mergeCell ref="BC28:BD28"/>
    <mergeCell ref="AG28:AH28"/>
    <mergeCell ref="AI28:AJ28"/>
    <mergeCell ref="AK28:AL28"/>
    <mergeCell ref="AM28:AN28"/>
    <mergeCell ref="AO28:AP28"/>
    <mergeCell ref="AQ28:AR28"/>
    <mergeCell ref="CE27:CF27"/>
    <mergeCell ref="CG27:CH27"/>
    <mergeCell ref="G28:H28"/>
    <mergeCell ref="I28:J28"/>
    <mergeCell ref="K28:L28"/>
    <mergeCell ref="Q28:R28"/>
    <mergeCell ref="Y28:Z28"/>
    <mergeCell ref="AA28:AB28"/>
    <mergeCell ref="AC28:AD28"/>
    <mergeCell ref="AE28:AF28"/>
    <mergeCell ref="BS27:BT27"/>
    <mergeCell ref="BU27:BV27"/>
    <mergeCell ref="BW27:BX27"/>
    <mergeCell ref="BY27:BZ27"/>
    <mergeCell ref="CA27:CB27"/>
    <mergeCell ref="CC27:CD27"/>
    <mergeCell ref="BG27:BH27"/>
    <mergeCell ref="BI27:BJ27"/>
    <mergeCell ref="BK27:BL27"/>
    <mergeCell ref="BM27:BN27"/>
    <mergeCell ref="BO27:BP27"/>
    <mergeCell ref="BQ27:BR27"/>
    <mergeCell ref="AU27:AV27"/>
    <mergeCell ref="AW27:AX27"/>
    <mergeCell ref="AY27:AZ27"/>
    <mergeCell ref="BA27:BB27"/>
    <mergeCell ref="BC27:BD27"/>
    <mergeCell ref="BE27:BF27"/>
    <mergeCell ref="AI27:AJ27"/>
    <mergeCell ref="AK27:AL27"/>
    <mergeCell ref="AM27:AN27"/>
    <mergeCell ref="AO27:AP27"/>
    <mergeCell ref="AQ27:AR27"/>
    <mergeCell ref="AS27:AT27"/>
    <mergeCell ref="W27:X27"/>
    <mergeCell ref="Y27:Z27"/>
    <mergeCell ref="AA27:AB27"/>
    <mergeCell ref="AC27:AD27"/>
    <mergeCell ref="AE27:AF27"/>
    <mergeCell ref="AG27:AH27"/>
    <mergeCell ref="K27:L27"/>
    <mergeCell ref="M27:N27"/>
    <mergeCell ref="O27:P27"/>
    <mergeCell ref="Q27:R27"/>
    <mergeCell ref="S27:T27"/>
    <mergeCell ref="U27:V27"/>
    <mergeCell ref="CG14:CH14"/>
    <mergeCell ref="A25:B25"/>
    <mergeCell ref="A26:A30"/>
    <mergeCell ref="B26:B30"/>
    <mergeCell ref="C26:AJ26"/>
    <mergeCell ref="AK26:CH26"/>
    <mergeCell ref="C27:D27"/>
    <mergeCell ref="E27:F27"/>
    <mergeCell ref="G27:H27"/>
    <mergeCell ref="I27:J27"/>
    <mergeCell ref="BU14:BV14"/>
    <mergeCell ref="BW14:BX14"/>
    <mergeCell ref="BY14:BZ14"/>
    <mergeCell ref="CA14:CB14"/>
    <mergeCell ref="CC14:CD14"/>
    <mergeCell ref="CE14:CF14"/>
    <mergeCell ref="BI14:BJ14"/>
    <mergeCell ref="BK14:BL14"/>
    <mergeCell ref="BM14:BN14"/>
    <mergeCell ref="BO14:BP14"/>
    <mergeCell ref="BQ14:BR14"/>
    <mergeCell ref="BS14:BT14"/>
    <mergeCell ref="AW14:AX14"/>
    <mergeCell ref="AY14:AZ14"/>
    <mergeCell ref="M14:N14"/>
    <mergeCell ref="O14:P14"/>
    <mergeCell ref="Q14:R14"/>
    <mergeCell ref="S14:T14"/>
    <mergeCell ref="U14:V14"/>
    <mergeCell ref="W14:X14"/>
    <mergeCell ref="BA14:BB14"/>
    <mergeCell ref="BC14:BD14"/>
    <mergeCell ref="BE14:BF14"/>
    <mergeCell ref="AK14:AL14"/>
    <mergeCell ref="AM14:AN14"/>
    <mergeCell ref="AO14:AP14"/>
    <mergeCell ref="AQ14:AR14"/>
    <mergeCell ref="AS14:AT14"/>
    <mergeCell ref="AU14:AV14"/>
    <mergeCell ref="BK13:BL13"/>
    <mergeCell ref="AO13:AP13"/>
    <mergeCell ref="AQ13:AR13"/>
    <mergeCell ref="Y14:Z14"/>
    <mergeCell ref="AA14:AB14"/>
    <mergeCell ref="AC14:AD14"/>
    <mergeCell ref="AE14:AF14"/>
    <mergeCell ref="AG14:AH14"/>
    <mergeCell ref="AI14:AJ14"/>
    <mergeCell ref="BG14:BH14"/>
    <mergeCell ref="BY13:BZ13"/>
    <mergeCell ref="CA13:CB13"/>
    <mergeCell ref="AS13:AT13"/>
    <mergeCell ref="AU13:AV13"/>
    <mergeCell ref="AW13:AX13"/>
    <mergeCell ref="CC13:CD13"/>
    <mergeCell ref="CE13:CF13"/>
    <mergeCell ref="CG13:CH13"/>
    <mergeCell ref="C14:D14"/>
    <mergeCell ref="E14:F14"/>
    <mergeCell ref="G14:H14"/>
    <mergeCell ref="I14:J14"/>
    <mergeCell ref="K14:L14"/>
    <mergeCell ref="BM13:BN13"/>
    <mergeCell ref="BO13:BP13"/>
    <mergeCell ref="BQ13:BR13"/>
    <mergeCell ref="BS13:BT13"/>
    <mergeCell ref="BU13:BV13"/>
    <mergeCell ref="BW13:BX13"/>
    <mergeCell ref="BA13:BB13"/>
    <mergeCell ref="BC13:BD13"/>
    <mergeCell ref="BE13:BF13"/>
    <mergeCell ref="BG13:BH13"/>
    <mergeCell ref="BI13:BJ13"/>
    <mergeCell ref="BY12:BZ12"/>
    <mergeCell ref="CA12:CB12"/>
    <mergeCell ref="CC12:CD12"/>
    <mergeCell ref="AY12:AZ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BO12:BP12"/>
    <mergeCell ref="BQ12:BR12"/>
    <mergeCell ref="BS12:BT12"/>
    <mergeCell ref="BU12:BV12"/>
    <mergeCell ref="BW12:BX12"/>
    <mergeCell ref="BA12:BB12"/>
    <mergeCell ref="BC12:BD12"/>
    <mergeCell ref="BE12:BF12"/>
    <mergeCell ref="BG12:BH12"/>
    <mergeCell ref="M12:N12"/>
    <mergeCell ref="O12:P12"/>
    <mergeCell ref="BA1:BB1"/>
    <mergeCell ref="O13:P13"/>
    <mergeCell ref="S13:T13"/>
    <mergeCell ref="U13:V13"/>
    <mergeCell ref="W13:X13"/>
    <mergeCell ref="Y13:Z13"/>
    <mergeCell ref="AA13:AB13"/>
    <mergeCell ref="Q12:R12"/>
    <mergeCell ref="S12:T12"/>
    <mergeCell ref="U12:V12"/>
    <mergeCell ref="W12:X12"/>
    <mergeCell ref="Y12:Z12"/>
    <mergeCell ref="AA12:AB12"/>
    <mergeCell ref="AY13:AZ13"/>
    <mergeCell ref="AC13:AD13"/>
    <mergeCell ref="AE13:AF13"/>
    <mergeCell ref="AG13:AH13"/>
    <mergeCell ref="AI13:AJ13"/>
    <mergeCell ref="AK13:AL13"/>
    <mergeCell ref="AM13:AN13"/>
    <mergeCell ref="Q13:R13"/>
    <mergeCell ref="M28:N28"/>
    <mergeCell ref="BM1:BN1"/>
    <mergeCell ref="BM2:BN2"/>
    <mergeCell ref="A4:CH4"/>
    <mergeCell ref="A10:B10"/>
    <mergeCell ref="A11:A15"/>
    <mergeCell ref="B11:B15"/>
    <mergeCell ref="C11:AJ11"/>
    <mergeCell ref="AK11:CH11"/>
    <mergeCell ref="C12:D12"/>
    <mergeCell ref="CE12:CF12"/>
    <mergeCell ref="CG12:CH12"/>
    <mergeCell ref="E13:F13"/>
    <mergeCell ref="G13:H13"/>
    <mergeCell ref="I13:J13"/>
    <mergeCell ref="K13:L13"/>
    <mergeCell ref="M13:N13"/>
    <mergeCell ref="BM12:BN12"/>
    <mergeCell ref="BI12:BJ12"/>
    <mergeCell ref="BK12:BL12"/>
    <mergeCell ref="E12:F12"/>
    <mergeCell ref="G12:H12"/>
    <mergeCell ref="I12:J12"/>
    <mergeCell ref="K12:L12"/>
  </mergeCells>
  <phoneticPr fontId="130" type="noConversion"/>
  <printOptions horizontalCentered="1"/>
  <pageMargins left="0.25" right="0.25" top="0.75" bottom="0.75" header="0.3" footer="0.3"/>
  <pageSetup paperSize="8" scale="36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/>
  <dimension ref="A1:CN78"/>
  <sheetViews>
    <sheetView workbookViewId="0"/>
  </sheetViews>
  <sheetFormatPr defaultColWidth="9" defaultRowHeight="14.5"/>
  <cols>
    <col min="1" max="1" width="12" customWidth="1"/>
    <col min="2" max="2" width="14.453125" customWidth="1"/>
    <col min="3" max="15" width="6.26953125" customWidth="1"/>
    <col min="16" max="16" width="6.7265625" customWidth="1"/>
    <col min="17" max="86" width="6.26953125" customWidth="1"/>
    <col min="87" max="89" width="3.7265625" customWidth="1"/>
    <col min="90" max="90" width="6.453125" customWidth="1"/>
    <col min="91" max="91" width="5.26953125" bestFit="1" customWidth="1"/>
    <col min="92" max="92" width="14.7265625" customWidth="1"/>
  </cols>
  <sheetData>
    <row r="1" spans="1:92" ht="15" thickBot="1">
      <c r="AV1" s="18"/>
      <c r="AW1" s="18"/>
      <c r="AX1" s="18"/>
      <c r="AY1" s="18"/>
      <c r="AZ1" s="18"/>
      <c r="BA1" s="552"/>
      <c r="BB1" s="552"/>
      <c r="BC1" s="19"/>
      <c r="BD1" s="19"/>
      <c r="BE1" s="18"/>
      <c r="BF1" s="18"/>
      <c r="BG1" s="18"/>
      <c r="BH1" s="18"/>
      <c r="BM1" s="552"/>
      <c r="BN1" s="552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</row>
    <row r="2" spans="1:92" ht="15" thickBot="1">
      <c r="BM2" s="553"/>
      <c r="BN2" s="553"/>
      <c r="CN2" s="20">
        <f ca="1">NOW()</f>
        <v>46262.429180208332</v>
      </c>
    </row>
    <row r="3" spans="1:92" ht="21.65" customHeight="1" thickBot="1">
      <c r="BI3" s="18"/>
      <c r="BJ3" s="18"/>
      <c r="BK3" s="19"/>
      <c r="BL3" s="19"/>
      <c r="CN3" s="43" t="s">
        <v>166</v>
      </c>
    </row>
    <row r="4" spans="1:92" ht="35.25" customHeight="1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54"/>
      <c r="W4" s="554"/>
      <c r="X4" s="554"/>
      <c r="Y4" s="554"/>
      <c r="Z4" s="554"/>
      <c r="AA4" s="554"/>
      <c r="AB4" s="554"/>
      <c r="AC4" s="554"/>
      <c r="AD4" s="554"/>
      <c r="AE4" s="554"/>
      <c r="AF4" s="554"/>
      <c r="AG4" s="554"/>
      <c r="AH4" s="554"/>
      <c r="AI4" s="554"/>
      <c r="AJ4" s="554"/>
      <c r="AK4" s="554"/>
      <c r="AL4" s="554"/>
      <c r="AM4" s="554"/>
      <c r="AN4" s="554"/>
      <c r="AO4" s="554"/>
      <c r="AP4" s="554"/>
      <c r="AQ4" s="554"/>
      <c r="AR4" s="554"/>
      <c r="AS4" s="554"/>
      <c r="AT4" s="554"/>
      <c r="AU4" s="554"/>
      <c r="AV4" s="554"/>
      <c r="AW4" s="554"/>
      <c r="AX4" s="554"/>
      <c r="AY4" s="554"/>
      <c r="AZ4" s="554"/>
      <c r="BA4" s="554"/>
      <c r="BB4" s="554"/>
      <c r="BC4" s="554"/>
      <c r="BD4" s="554"/>
      <c r="BE4" s="554"/>
      <c r="BF4" s="554"/>
      <c r="BG4" s="554"/>
      <c r="BH4" s="554"/>
      <c r="BI4" s="554"/>
      <c r="BJ4" s="554"/>
      <c r="BK4" s="554"/>
      <c r="BL4" s="554"/>
      <c r="BM4" s="554"/>
      <c r="BN4" s="554"/>
      <c r="BO4" s="554"/>
      <c r="BP4" s="554"/>
      <c r="BQ4" s="554"/>
      <c r="BR4" s="554"/>
      <c r="BS4" s="554"/>
      <c r="BT4" s="554"/>
      <c r="BU4" s="554"/>
      <c r="BV4" s="554"/>
      <c r="BW4" s="554"/>
      <c r="BX4" s="554"/>
      <c r="BY4" s="554"/>
      <c r="BZ4" s="554"/>
      <c r="CA4" s="554"/>
      <c r="CB4" s="554"/>
      <c r="CC4" s="554"/>
      <c r="CD4" s="554"/>
      <c r="CE4" s="554"/>
      <c r="CF4" s="554"/>
      <c r="CG4" s="554"/>
      <c r="CH4" s="554"/>
    </row>
    <row r="5" spans="1:92" ht="12" customHeight="1">
      <c r="A5" s="15"/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</row>
    <row r="6" spans="1:92" ht="48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</row>
    <row r="7" spans="1:92" ht="48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</row>
    <row r="8" spans="1:92" ht="48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</row>
    <row r="9" spans="1:92" ht="48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M9" t="s">
        <v>0</v>
      </c>
      <c r="CN9" t="s">
        <v>0</v>
      </c>
    </row>
    <row r="10" spans="1:92" ht="21.75" customHeight="1" thickBot="1">
      <c r="A10" s="510" t="s">
        <v>1</v>
      </c>
      <c r="B10" s="510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</row>
    <row r="11" spans="1:92" ht="15.75" customHeight="1">
      <c r="A11" s="511" t="s">
        <v>2</v>
      </c>
      <c r="B11" s="543" t="s">
        <v>3</v>
      </c>
      <c r="C11" s="524" t="s">
        <v>4</v>
      </c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525"/>
      <c r="AC11" s="525"/>
      <c r="AD11" s="525"/>
      <c r="AE11" s="525"/>
      <c r="AF11" s="525"/>
      <c r="AG11" s="525"/>
      <c r="AH11" s="525"/>
      <c r="AI11" s="525"/>
      <c r="AJ11" s="544"/>
      <c r="AK11" s="545" t="s">
        <v>5</v>
      </c>
      <c r="AL11" s="526"/>
      <c r="AM11" s="526"/>
      <c r="AN11" s="526"/>
      <c r="AO11" s="526"/>
      <c r="AP11" s="526"/>
      <c r="AQ11" s="526"/>
      <c r="AR11" s="526"/>
      <c r="AS11" s="526"/>
      <c r="AT11" s="526"/>
      <c r="AU11" s="526"/>
      <c r="AV11" s="526"/>
      <c r="AW11" s="526"/>
      <c r="AX11" s="526"/>
      <c r="AY11" s="526"/>
      <c r="AZ11" s="526"/>
      <c r="BA11" s="526"/>
      <c r="BB11" s="526"/>
      <c r="BC11" s="526"/>
      <c r="BD11" s="526"/>
      <c r="BE11" s="526"/>
      <c r="BF11" s="526"/>
      <c r="BG11" s="526"/>
      <c r="BH11" s="526"/>
      <c r="BI11" s="526"/>
      <c r="BJ11" s="526"/>
      <c r="BK11" s="526"/>
      <c r="BL11" s="526"/>
      <c r="BM11" s="526"/>
      <c r="BN11" s="526"/>
      <c r="BO11" s="526"/>
      <c r="BP11" s="526"/>
      <c r="BQ11" s="526"/>
      <c r="BR11" s="526"/>
      <c r="BS11" s="526"/>
      <c r="BT11" s="526"/>
      <c r="BU11" s="526"/>
      <c r="BV11" s="526"/>
      <c r="BW11" s="526"/>
      <c r="BX11" s="526"/>
      <c r="BY11" s="526"/>
      <c r="BZ11" s="526"/>
      <c r="CA11" s="526"/>
      <c r="CB11" s="526"/>
      <c r="CC11" s="526"/>
      <c r="CD11" s="526"/>
      <c r="CE11" s="526"/>
      <c r="CF11" s="526"/>
      <c r="CG11" s="526"/>
      <c r="CH11" s="526"/>
    </row>
    <row r="12" spans="1:92" s="12" customFormat="1" ht="15.75" customHeight="1">
      <c r="A12" s="512"/>
      <c r="B12" s="515"/>
      <c r="C12" s="527">
        <v>20260302</v>
      </c>
      <c r="D12" s="558"/>
      <c r="E12" s="527">
        <v>20260303</v>
      </c>
      <c r="F12" s="558"/>
      <c r="G12" s="527">
        <v>20260305</v>
      </c>
      <c r="H12" s="558"/>
      <c r="I12" s="527">
        <v>20260306</v>
      </c>
      <c r="J12" s="558"/>
      <c r="K12" s="527">
        <v>20260309</v>
      </c>
      <c r="L12" s="558"/>
      <c r="M12" s="527">
        <v>20260310</v>
      </c>
      <c r="N12" s="558"/>
      <c r="O12" s="527">
        <v>20260312</v>
      </c>
      <c r="P12" s="558"/>
      <c r="Q12" s="527"/>
      <c r="R12" s="558"/>
      <c r="S12" s="527"/>
      <c r="T12" s="558"/>
      <c r="U12" s="527"/>
      <c r="V12" s="558"/>
      <c r="W12" s="527"/>
      <c r="X12" s="558"/>
      <c r="Y12" s="527"/>
      <c r="Z12" s="558"/>
      <c r="AA12" s="527"/>
      <c r="AB12" s="558"/>
      <c r="AC12" s="527"/>
      <c r="AD12" s="558"/>
      <c r="AE12" s="527"/>
      <c r="AF12" s="558"/>
      <c r="AG12" s="527"/>
      <c r="AH12" s="558"/>
      <c r="AI12" s="527"/>
      <c r="AJ12" s="558"/>
      <c r="AK12" s="505">
        <v>20260302</v>
      </c>
      <c r="AL12" s="506"/>
      <c r="AM12" s="505">
        <v>20260303</v>
      </c>
      <c r="AN12" s="506"/>
      <c r="AO12" s="505">
        <v>20260304</v>
      </c>
      <c r="AP12" s="506"/>
      <c r="AQ12" s="505">
        <v>20260305</v>
      </c>
      <c r="AR12" s="506"/>
      <c r="AS12" s="505">
        <v>20260306</v>
      </c>
      <c r="AT12" s="506"/>
      <c r="AU12" s="505">
        <v>20260308</v>
      </c>
      <c r="AV12" s="506"/>
      <c r="AW12" s="505">
        <v>20260309</v>
      </c>
      <c r="AX12" s="506"/>
      <c r="AY12" s="505">
        <v>20260310</v>
      </c>
      <c r="AZ12" s="506"/>
      <c r="BA12" s="505">
        <v>20260311</v>
      </c>
      <c r="BB12" s="506"/>
      <c r="BC12" s="505">
        <v>20260312</v>
      </c>
      <c r="BD12" s="506"/>
      <c r="BE12" s="505">
        <v>20260313</v>
      </c>
      <c r="BF12" s="506"/>
      <c r="BG12" s="505">
        <v>20260315</v>
      </c>
      <c r="BH12" s="506"/>
      <c r="BI12" s="505">
        <v>20260316</v>
      </c>
      <c r="BJ12" s="506"/>
      <c r="BK12" s="505">
        <v>20260317</v>
      </c>
      <c r="BL12" s="506"/>
      <c r="BM12" s="505">
        <v>20260318</v>
      </c>
      <c r="BN12" s="506"/>
      <c r="BO12" s="505">
        <v>20260330</v>
      </c>
      <c r="BP12" s="506"/>
      <c r="BQ12" s="505">
        <v>20260331</v>
      </c>
      <c r="BR12" s="506"/>
      <c r="BS12" s="505"/>
      <c r="BT12" s="506"/>
      <c r="BU12" s="505"/>
      <c r="BV12" s="506"/>
      <c r="BW12" s="505"/>
      <c r="BX12" s="506"/>
      <c r="BY12" s="505"/>
      <c r="BZ12" s="506"/>
      <c r="CA12" s="505"/>
      <c r="CB12" s="506"/>
      <c r="CC12" s="505"/>
      <c r="CD12" s="506"/>
      <c r="CE12" s="505"/>
      <c r="CF12" s="506"/>
      <c r="CG12" s="505"/>
      <c r="CH12" s="506"/>
    </row>
    <row r="13" spans="1:92" s="12" customFormat="1" ht="15.75" customHeight="1">
      <c r="A13" s="512"/>
      <c r="B13" s="515"/>
      <c r="C13" s="536"/>
      <c r="D13" s="537"/>
      <c r="E13" s="550"/>
      <c r="F13" s="536"/>
      <c r="G13" s="550"/>
      <c r="H13" s="550"/>
      <c r="I13" s="550"/>
      <c r="J13" s="550"/>
      <c r="K13" s="550"/>
      <c r="L13" s="551"/>
      <c r="M13" s="536"/>
      <c r="N13" s="537"/>
      <c r="O13" s="550"/>
      <c r="P13" s="551"/>
      <c r="Q13" s="550"/>
      <c r="R13" s="551"/>
      <c r="S13" s="548"/>
      <c r="T13" s="549"/>
      <c r="U13" s="559"/>
      <c r="V13" s="549"/>
      <c r="W13" s="559"/>
      <c r="X13" s="549"/>
      <c r="Y13" s="536"/>
      <c r="Z13" s="537"/>
      <c r="AA13" s="536"/>
      <c r="AB13" s="537"/>
      <c r="AC13" s="550"/>
      <c r="AD13" s="536"/>
      <c r="AE13" s="550"/>
      <c r="AF13" s="550"/>
      <c r="AG13" s="550"/>
      <c r="AH13" s="550"/>
      <c r="AI13" s="550"/>
      <c r="AJ13" s="551"/>
      <c r="AK13" s="502"/>
      <c r="AL13" s="503"/>
      <c r="AM13" s="502"/>
      <c r="AN13" s="503"/>
      <c r="AO13" s="502"/>
      <c r="AP13" s="503"/>
      <c r="AQ13" s="502"/>
      <c r="AR13" s="503"/>
      <c r="AS13" s="502"/>
      <c r="AT13" s="503"/>
      <c r="AU13" s="502"/>
      <c r="AV13" s="503"/>
      <c r="AW13" s="502"/>
      <c r="AX13" s="503"/>
      <c r="AY13" s="502"/>
      <c r="AZ13" s="503"/>
      <c r="BA13" s="502"/>
      <c r="BB13" s="503"/>
      <c r="BC13" s="502"/>
      <c r="BD13" s="503"/>
      <c r="BE13" s="502"/>
      <c r="BF13" s="503"/>
      <c r="BG13" s="502"/>
      <c r="BH13" s="503"/>
      <c r="BI13" s="502"/>
      <c r="BJ13" s="503"/>
      <c r="BK13" s="502"/>
      <c r="BL13" s="503"/>
      <c r="BM13" s="502"/>
      <c r="BN13" s="503"/>
      <c r="BO13" s="502"/>
      <c r="BP13" s="503"/>
      <c r="BQ13" s="502"/>
      <c r="BR13" s="503"/>
      <c r="BS13" s="502"/>
      <c r="BT13" s="503"/>
      <c r="BU13" s="502"/>
      <c r="BV13" s="503"/>
      <c r="BW13" s="502"/>
      <c r="BX13" s="503"/>
      <c r="BY13" s="502"/>
      <c r="BZ13" s="503"/>
      <c r="CA13" s="502"/>
      <c r="CB13" s="503"/>
      <c r="CC13" s="502"/>
      <c r="CD13" s="503"/>
      <c r="CE13" s="502"/>
      <c r="CF13" s="503"/>
      <c r="CG13" s="502"/>
      <c r="CH13" s="503"/>
    </row>
    <row r="14" spans="1:92" ht="15.75" customHeight="1">
      <c r="A14" s="512"/>
      <c r="B14" s="515"/>
      <c r="C14" s="546" t="s">
        <v>136</v>
      </c>
      <c r="D14" s="547"/>
      <c r="E14" s="546" t="s">
        <v>137</v>
      </c>
      <c r="F14" s="547"/>
      <c r="G14" s="546" t="s">
        <v>138</v>
      </c>
      <c r="H14" s="547"/>
      <c r="I14" s="557" t="s">
        <v>139</v>
      </c>
      <c r="J14" s="557"/>
      <c r="K14" s="557" t="s">
        <v>167</v>
      </c>
      <c r="L14" s="560"/>
      <c r="M14" s="546" t="s">
        <v>168</v>
      </c>
      <c r="N14" s="547"/>
      <c r="O14" s="546" t="s">
        <v>169</v>
      </c>
      <c r="P14" s="547"/>
      <c r="Q14" s="546"/>
      <c r="R14" s="547"/>
      <c r="S14" s="546"/>
      <c r="T14" s="547"/>
      <c r="U14" s="546"/>
      <c r="V14" s="547"/>
      <c r="W14" s="546"/>
      <c r="X14" s="547"/>
      <c r="Y14" s="546"/>
      <c r="Z14" s="547"/>
      <c r="AA14" s="546"/>
      <c r="AB14" s="547"/>
      <c r="AC14" s="546"/>
      <c r="AD14" s="547"/>
      <c r="AE14" s="546"/>
      <c r="AF14" s="547"/>
      <c r="AG14" s="557"/>
      <c r="AH14" s="557"/>
      <c r="AI14" s="557"/>
      <c r="AJ14" s="560"/>
      <c r="AK14" s="499"/>
      <c r="AL14" s="500"/>
      <c r="AM14" s="499"/>
      <c r="AN14" s="500"/>
      <c r="AO14" s="499"/>
      <c r="AP14" s="500"/>
      <c r="AQ14" s="499"/>
      <c r="AR14" s="500"/>
      <c r="AS14" s="499"/>
      <c r="AT14" s="500"/>
      <c r="AU14" s="499"/>
      <c r="AV14" s="500"/>
      <c r="AW14" s="499"/>
      <c r="AX14" s="500"/>
      <c r="AY14" s="499"/>
      <c r="AZ14" s="500"/>
      <c r="BA14" s="499"/>
      <c r="BB14" s="500"/>
      <c r="BC14" s="499"/>
      <c r="BD14" s="500"/>
      <c r="BE14" s="499"/>
      <c r="BF14" s="500"/>
      <c r="BG14" s="499"/>
      <c r="BH14" s="500"/>
      <c r="BI14" s="499"/>
      <c r="BJ14" s="500"/>
      <c r="BK14" s="499"/>
      <c r="BL14" s="500"/>
      <c r="BM14" s="499"/>
      <c r="BN14" s="500"/>
      <c r="BO14" s="499"/>
      <c r="BP14" s="500"/>
      <c r="BQ14" s="499"/>
      <c r="BR14" s="500"/>
      <c r="BS14" s="499"/>
      <c r="BT14" s="500"/>
      <c r="BU14" s="499"/>
      <c r="BV14" s="500"/>
      <c r="BW14" s="499"/>
      <c r="BX14" s="500"/>
      <c r="BY14" s="499"/>
      <c r="BZ14" s="500"/>
      <c r="CA14" s="499"/>
      <c r="CB14" s="500"/>
      <c r="CC14" s="499"/>
      <c r="CD14" s="500"/>
      <c r="CE14" s="499"/>
      <c r="CF14" s="500"/>
      <c r="CG14" s="499"/>
      <c r="CH14" s="500"/>
    </row>
    <row r="15" spans="1:92" s="1" customFormat="1" ht="15.75" customHeight="1">
      <c r="A15" s="513"/>
      <c r="B15" s="516"/>
      <c r="C15" s="69" t="s">
        <v>36</v>
      </c>
      <c r="D15" s="56" t="s">
        <v>37</v>
      </c>
      <c r="E15" s="69" t="s">
        <v>36</v>
      </c>
      <c r="F15" s="56" t="s">
        <v>37</v>
      </c>
      <c r="G15" s="69" t="s">
        <v>36</v>
      </c>
      <c r="H15" s="56" t="s">
        <v>37</v>
      </c>
      <c r="I15" s="69" t="s">
        <v>36</v>
      </c>
      <c r="J15" s="56" t="s">
        <v>37</v>
      </c>
      <c r="K15" s="69" t="s">
        <v>36</v>
      </c>
      <c r="L15" s="56" t="s">
        <v>37</v>
      </c>
      <c r="M15" s="69" t="s">
        <v>36</v>
      </c>
      <c r="N15" s="56" t="s">
        <v>37</v>
      </c>
      <c r="O15" s="69" t="s">
        <v>36</v>
      </c>
      <c r="P15" s="56" t="s">
        <v>37</v>
      </c>
      <c r="Q15" s="69"/>
      <c r="R15" s="56"/>
      <c r="S15" s="69"/>
      <c r="T15" s="56"/>
      <c r="U15" s="69"/>
      <c r="V15" s="56"/>
      <c r="W15" s="69"/>
      <c r="X15" s="56"/>
      <c r="Y15" s="69"/>
      <c r="Z15" s="56"/>
      <c r="AA15" s="69"/>
      <c r="AB15" s="56"/>
      <c r="AC15" s="69"/>
      <c r="AD15" s="56"/>
      <c r="AE15" s="69"/>
      <c r="AF15" s="56"/>
      <c r="AG15" s="69"/>
      <c r="AH15" s="56"/>
      <c r="AI15" s="69"/>
      <c r="AJ15" s="56"/>
      <c r="AK15" s="69" t="s">
        <v>36</v>
      </c>
      <c r="AL15" s="44" t="s">
        <v>37</v>
      </c>
      <c r="AM15" s="69" t="s">
        <v>36</v>
      </c>
      <c r="AN15" s="44" t="s">
        <v>37</v>
      </c>
      <c r="AO15" s="69" t="s">
        <v>36</v>
      </c>
      <c r="AP15" s="44" t="s">
        <v>37</v>
      </c>
      <c r="AQ15" s="69" t="s">
        <v>36</v>
      </c>
      <c r="AR15" s="44" t="s">
        <v>37</v>
      </c>
      <c r="AS15" s="69" t="s">
        <v>36</v>
      </c>
      <c r="AT15" s="44" t="s">
        <v>37</v>
      </c>
      <c r="AU15" s="69" t="s">
        <v>36</v>
      </c>
      <c r="AV15" s="44" t="s">
        <v>37</v>
      </c>
      <c r="AW15" s="69" t="s">
        <v>36</v>
      </c>
      <c r="AX15" s="44" t="s">
        <v>37</v>
      </c>
      <c r="AY15" s="69" t="s">
        <v>36</v>
      </c>
      <c r="AZ15" s="44" t="s">
        <v>37</v>
      </c>
      <c r="BA15" s="69" t="s">
        <v>36</v>
      </c>
      <c r="BB15" s="44" t="s">
        <v>37</v>
      </c>
      <c r="BC15" s="69" t="s">
        <v>36</v>
      </c>
      <c r="BD15" s="44" t="s">
        <v>37</v>
      </c>
      <c r="BE15" s="69" t="s">
        <v>36</v>
      </c>
      <c r="BF15" s="44" t="s">
        <v>37</v>
      </c>
      <c r="BG15" s="69" t="s">
        <v>36</v>
      </c>
      <c r="BH15" s="44" t="s">
        <v>37</v>
      </c>
      <c r="BI15" s="69" t="s">
        <v>36</v>
      </c>
      <c r="BJ15" s="44" t="s">
        <v>37</v>
      </c>
      <c r="BK15" s="69" t="s">
        <v>36</v>
      </c>
      <c r="BL15" s="44" t="s">
        <v>37</v>
      </c>
      <c r="BM15" s="69" t="s">
        <v>36</v>
      </c>
      <c r="BN15" s="44" t="s">
        <v>37</v>
      </c>
      <c r="BO15" s="69" t="s">
        <v>36</v>
      </c>
      <c r="BP15" s="44" t="s">
        <v>37</v>
      </c>
      <c r="BQ15" s="69" t="s">
        <v>36</v>
      </c>
      <c r="BR15" s="44" t="s">
        <v>37</v>
      </c>
      <c r="BS15" s="69"/>
      <c r="BT15" s="44"/>
      <c r="BU15" s="69"/>
      <c r="BV15" s="44"/>
      <c r="BW15" s="69"/>
      <c r="BX15" s="44"/>
      <c r="BY15" s="69"/>
      <c r="BZ15" s="44"/>
      <c r="CA15" s="69"/>
      <c r="CB15" s="44"/>
      <c r="CC15" s="69"/>
      <c r="CD15" s="44"/>
      <c r="CE15" s="69"/>
      <c r="CF15" s="44"/>
      <c r="CG15" s="69"/>
      <c r="CH15" s="44"/>
    </row>
    <row r="16" spans="1:92">
      <c r="A16" s="37" t="s">
        <v>38</v>
      </c>
      <c r="B16" s="70" t="s">
        <v>39</v>
      </c>
      <c r="C16" s="71"/>
      <c r="D16" s="47"/>
      <c r="E16" s="74">
        <f>24*18</f>
        <v>432</v>
      </c>
      <c r="F16" s="46">
        <f>18*24</f>
        <v>432</v>
      </c>
      <c r="G16" s="71"/>
      <c r="H16" s="71"/>
      <c r="I16" s="74">
        <f>18*24</f>
        <v>432</v>
      </c>
      <c r="J16" s="74">
        <f>18*24</f>
        <v>432</v>
      </c>
      <c r="K16" s="74">
        <f>18*24</f>
        <v>432</v>
      </c>
      <c r="L16" s="62">
        <f>18*24</f>
        <v>432</v>
      </c>
      <c r="M16" s="72"/>
      <c r="N16" s="45"/>
      <c r="O16" s="72"/>
      <c r="P16" s="73"/>
      <c r="Q16" s="45"/>
      <c r="R16" s="73"/>
      <c r="S16" s="45"/>
      <c r="T16" s="45"/>
      <c r="U16" s="45"/>
      <c r="V16" s="45"/>
      <c r="W16" s="45"/>
      <c r="X16" s="45"/>
      <c r="Y16" s="72"/>
      <c r="Z16" s="72"/>
      <c r="AA16" s="72"/>
      <c r="AB16" s="45"/>
      <c r="AC16" s="72"/>
      <c r="AD16" s="45"/>
      <c r="AE16" s="72"/>
      <c r="AF16" s="72"/>
      <c r="AG16" s="71"/>
      <c r="AH16" s="71"/>
      <c r="AI16" s="71"/>
      <c r="AJ16" s="57"/>
      <c r="AK16" s="71"/>
      <c r="AL16" s="71"/>
      <c r="AM16" s="71"/>
      <c r="AN16" s="47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47"/>
      <c r="CA16" s="71"/>
      <c r="CB16" s="71"/>
      <c r="CC16" s="71"/>
      <c r="CD16" s="71"/>
      <c r="CE16" s="71"/>
      <c r="CF16" s="71"/>
      <c r="CG16" s="71"/>
      <c r="CH16" s="32"/>
      <c r="CL16" s="142"/>
      <c r="CM16" s="142"/>
    </row>
    <row r="17" spans="1:90">
      <c r="A17" s="38" t="s">
        <v>40</v>
      </c>
      <c r="B17" s="70" t="s">
        <v>41</v>
      </c>
      <c r="C17" s="74">
        <f>48*18</f>
        <v>864</v>
      </c>
      <c r="D17" s="46">
        <f>18*48</f>
        <v>864</v>
      </c>
      <c r="E17" s="74">
        <f>48*18</f>
        <v>864</v>
      </c>
      <c r="F17" s="46">
        <f>18*48</f>
        <v>864</v>
      </c>
      <c r="G17" s="74">
        <f>18*48</f>
        <v>864</v>
      </c>
      <c r="H17" s="74">
        <f>18*48</f>
        <v>864</v>
      </c>
      <c r="I17" s="74">
        <f>18*48</f>
        <v>864</v>
      </c>
      <c r="J17" s="74">
        <f>18*48</f>
        <v>864</v>
      </c>
      <c r="K17" s="74">
        <f t="shared" ref="K17:P17" si="0">18*24</f>
        <v>432</v>
      </c>
      <c r="L17" s="62">
        <f t="shared" si="0"/>
        <v>432</v>
      </c>
      <c r="M17" s="74">
        <f t="shared" si="0"/>
        <v>432</v>
      </c>
      <c r="N17" s="46">
        <f t="shared" si="0"/>
        <v>432</v>
      </c>
      <c r="O17" s="74">
        <f t="shared" si="0"/>
        <v>432</v>
      </c>
      <c r="P17" s="62">
        <f t="shared" si="0"/>
        <v>432</v>
      </c>
      <c r="Q17" s="72"/>
      <c r="R17" s="73"/>
      <c r="S17" s="45"/>
      <c r="T17" s="45"/>
      <c r="U17" s="45"/>
      <c r="V17" s="45"/>
      <c r="W17" s="45"/>
      <c r="X17" s="45"/>
      <c r="Y17" s="72"/>
      <c r="Z17" s="72"/>
      <c r="AA17" s="72"/>
      <c r="AB17" s="45"/>
      <c r="AC17" s="72"/>
      <c r="AD17" s="45"/>
      <c r="AE17" s="72"/>
      <c r="AF17" s="72"/>
      <c r="AG17" s="71"/>
      <c r="AH17" s="71"/>
      <c r="AI17" s="71"/>
      <c r="AJ17" s="57"/>
      <c r="AK17" s="71"/>
      <c r="AL17" s="71"/>
      <c r="AM17" s="71"/>
      <c r="AN17" s="47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47"/>
      <c r="CA17" s="71"/>
      <c r="CB17" s="71"/>
      <c r="CC17" s="71"/>
      <c r="CD17" s="71"/>
      <c r="CE17" s="71"/>
      <c r="CF17" s="71"/>
      <c r="CG17" s="71"/>
      <c r="CH17" s="32"/>
    </row>
    <row r="18" spans="1:90">
      <c r="A18" s="37" t="s">
        <v>38</v>
      </c>
      <c r="B18" s="70" t="s">
        <v>42</v>
      </c>
      <c r="C18" s="71"/>
      <c r="D18" s="71"/>
      <c r="E18" s="71"/>
      <c r="F18" s="71"/>
      <c r="G18" s="71"/>
      <c r="H18" s="57"/>
      <c r="I18" s="47"/>
      <c r="J18" s="47"/>
      <c r="K18" s="71"/>
      <c r="L18" s="71"/>
      <c r="M18" s="71"/>
      <c r="N18" s="47"/>
      <c r="O18" s="71"/>
      <c r="P18" s="57"/>
      <c r="Q18" s="47"/>
      <c r="R18" s="47"/>
      <c r="S18" s="47"/>
      <c r="T18" s="47"/>
      <c r="U18" s="47"/>
      <c r="V18" s="47"/>
      <c r="W18" s="47"/>
      <c r="X18" s="47"/>
      <c r="Y18" s="71"/>
      <c r="Z18" s="71"/>
      <c r="AA18" s="71"/>
      <c r="AB18" s="47"/>
      <c r="AC18" s="71"/>
      <c r="AD18" s="47"/>
      <c r="AE18" s="71"/>
      <c r="AF18" s="71"/>
      <c r="AG18" s="71"/>
      <c r="AH18" s="71"/>
      <c r="AI18" s="71"/>
      <c r="AJ18" s="57"/>
      <c r="AK18" s="74">
        <f>18*4</f>
        <v>72</v>
      </c>
      <c r="AL18" s="74">
        <f>18*4</f>
        <v>72</v>
      </c>
      <c r="AM18" s="74">
        <f>18*4</f>
        <v>72</v>
      </c>
      <c r="AN18" s="74">
        <f>18*4</f>
        <v>72</v>
      </c>
      <c r="AO18" s="74">
        <f>18*3</f>
        <v>54</v>
      </c>
      <c r="AP18" s="74">
        <f>18*3</f>
        <v>54</v>
      </c>
      <c r="AQ18" s="74">
        <f>18*2</f>
        <v>36</v>
      </c>
      <c r="AR18" s="74">
        <f>18*2</f>
        <v>36</v>
      </c>
      <c r="AS18" s="74">
        <v>36</v>
      </c>
      <c r="AT18" s="74">
        <v>36</v>
      </c>
      <c r="AU18" s="72"/>
      <c r="AV18" s="72"/>
      <c r="AW18" s="74">
        <f>18*3</f>
        <v>54</v>
      </c>
      <c r="AX18" s="74">
        <f>18*3</f>
        <v>54</v>
      </c>
      <c r="AY18" s="74">
        <f>18*2</f>
        <v>36</v>
      </c>
      <c r="AZ18" s="74">
        <f>18*2</f>
        <v>36</v>
      </c>
      <c r="BA18" s="74">
        <v>36</v>
      </c>
      <c r="BB18" s="74">
        <v>36</v>
      </c>
      <c r="BC18" s="74">
        <f>18*2</f>
        <v>36</v>
      </c>
      <c r="BD18" s="74">
        <v>36</v>
      </c>
      <c r="BE18" s="74">
        <f>18*3</f>
        <v>54</v>
      </c>
      <c r="BF18" s="74">
        <f>18*3</f>
        <v>54</v>
      </c>
      <c r="BG18" s="72"/>
      <c r="BH18" s="72"/>
      <c r="BI18" s="74">
        <f>18*3</f>
        <v>54</v>
      </c>
      <c r="BJ18" s="74">
        <f>18*3</f>
        <v>54</v>
      </c>
      <c r="BK18" s="74">
        <f>18*2</f>
        <v>36</v>
      </c>
      <c r="BL18" s="74">
        <v>36</v>
      </c>
      <c r="BM18" s="74">
        <v>36</v>
      </c>
      <c r="BN18" s="74">
        <v>36</v>
      </c>
      <c r="BO18" s="74">
        <v>18</v>
      </c>
      <c r="BP18" s="74">
        <v>18</v>
      </c>
      <c r="BQ18" s="72">
        <f>18*3</f>
        <v>54</v>
      </c>
      <c r="BR18" s="72">
        <f>18*2</f>
        <v>36</v>
      </c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1"/>
      <c r="CH18" s="32"/>
      <c r="CK18" s="12"/>
      <c r="CL18" s="142"/>
    </row>
    <row r="19" spans="1:90" ht="15" thickBot="1">
      <c r="A19" s="33" t="s">
        <v>40</v>
      </c>
      <c r="B19" s="75" t="s">
        <v>43</v>
      </c>
      <c r="C19" s="53"/>
      <c r="D19" s="53"/>
      <c r="E19" s="53"/>
      <c r="F19" s="53"/>
      <c r="G19" s="53"/>
      <c r="H19" s="58"/>
      <c r="I19" s="48"/>
      <c r="J19" s="48"/>
      <c r="K19" s="53"/>
      <c r="L19" s="53"/>
      <c r="M19" s="53"/>
      <c r="N19" s="48"/>
      <c r="O19" s="53"/>
      <c r="P19" s="58"/>
      <c r="Q19" s="53"/>
      <c r="R19" s="48"/>
      <c r="S19" s="53"/>
      <c r="T19" s="48"/>
      <c r="U19" s="48"/>
      <c r="V19" s="48"/>
      <c r="W19" s="48"/>
      <c r="X19" s="48"/>
      <c r="Y19" s="53"/>
      <c r="Z19" s="53"/>
      <c r="AA19" s="53"/>
      <c r="AB19" s="48"/>
      <c r="AC19" s="53"/>
      <c r="AD19" s="48"/>
      <c r="AE19" s="53"/>
      <c r="AF19" s="53"/>
      <c r="AG19" s="53"/>
      <c r="AH19" s="53"/>
      <c r="AI19" s="53"/>
      <c r="AJ19" s="58"/>
      <c r="AK19" s="76">
        <f>18*56</f>
        <v>1008</v>
      </c>
      <c r="AL19" s="76">
        <f>18*56</f>
        <v>1008</v>
      </c>
      <c r="AM19" s="76">
        <f>18*48</f>
        <v>864</v>
      </c>
      <c r="AN19" s="76">
        <f>18*48</f>
        <v>864</v>
      </c>
      <c r="AO19" s="76">
        <f>39*18</f>
        <v>702</v>
      </c>
      <c r="AP19" s="76">
        <f>18*39</f>
        <v>702</v>
      </c>
      <c r="AQ19" s="76">
        <f>18*24</f>
        <v>432</v>
      </c>
      <c r="AR19" s="76">
        <f>18*24</f>
        <v>432</v>
      </c>
      <c r="AS19" s="76">
        <f>18*34</f>
        <v>612</v>
      </c>
      <c r="AT19" s="76">
        <f>18*34</f>
        <v>612</v>
      </c>
      <c r="AU19" s="76">
        <v>18</v>
      </c>
      <c r="AV19" s="76">
        <v>18</v>
      </c>
      <c r="AW19" s="76">
        <f>24*18</f>
        <v>432</v>
      </c>
      <c r="AX19" s="76">
        <f>18*24</f>
        <v>432</v>
      </c>
      <c r="AY19" s="76">
        <f>18*33</f>
        <v>594</v>
      </c>
      <c r="AZ19" s="76">
        <f>18*33</f>
        <v>594</v>
      </c>
      <c r="BA19" s="76">
        <f>18*30</f>
        <v>540</v>
      </c>
      <c r="BB19" s="76">
        <f>18*30</f>
        <v>540</v>
      </c>
      <c r="BC19" s="76">
        <f>18*24</f>
        <v>432</v>
      </c>
      <c r="BD19" s="76">
        <f>18*24</f>
        <v>432</v>
      </c>
      <c r="BE19" s="76">
        <f>18*33</f>
        <v>594</v>
      </c>
      <c r="BF19" s="76">
        <f>18*33</f>
        <v>594</v>
      </c>
      <c r="BG19" s="76">
        <f>18*8</f>
        <v>144</v>
      </c>
      <c r="BH19" s="76">
        <f>18*8</f>
        <v>144</v>
      </c>
      <c r="BI19" s="76">
        <f>18*36</f>
        <v>648</v>
      </c>
      <c r="BJ19" s="76">
        <f>18*36</f>
        <v>648</v>
      </c>
      <c r="BK19" s="76">
        <f>18*25</f>
        <v>450</v>
      </c>
      <c r="BL19" s="76">
        <f>18*25</f>
        <v>450</v>
      </c>
      <c r="BM19" s="76">
        <f>18*17</f>
        <v>306</v>
      </c>
      <c r="BN19" s="76">
        <f>18*17</f>
        <v>306</v>
      </c>
      <c r="BO19" s="76">
        <f>18*12</f>
        <v>216</v>
      </c>
      <c r="BP19" s="76">
        <f>18*12</f>
        <v>216</v>
      </c>
      <c r="BQ19" s="126">
        <f>18*39</f>
        <v>702</v>
      </c>
      <c r="BR19" s="126">
        <f>18*26</f>
        <v>468</v>
      </c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6"/>
      <c r="CG19" s="53"/>
      <c r="CH19" s="34"/>
    </row>
    <row r="20" spans="1:90" s="21" customFormat="1" ht="12" customHeight="1">
      <c r="A20" s="24"/>
      <c r="B20" s="21" t="s">
        <v>36</v>
      </c>
      <c r="C20" s="23"/>
      <c r="D20" s="23">
        <f>SUM(C16:C19)</f>
        <v>864</v>
      </c>
      <c r="E20" s="23"/>
      <c r="F20" s="23">
        <f t="shared" ref="F20" si="1">SUM(E16:E19)</f>
        <v>1296</v>
      </c>
      <c r="G20" s="23"/>
      <c r="H20" s="23">
        <f t="shared" ref="H20" si="2">SUM(G16:G19)</f>
        <v>864</v>
      </c>
      <c r="I20" s="23"/>
      <c r="J20" s="23">
        <f t="shared" ref="J20" si="3">SUM(I16:I19)</f>
        <v>1296</v>
      </c>
      <c r="K20" s="23"/>
      <c r="L20" s="23">
        <f t="shared" ref="L20" si="4">SUM(K16:K19)</f>
        <v>864</v>
      </c>
      <c r="M20" s="23"/>
      <c r="N20" s="23">
        <f t="shared" ref="N20" si="5">SUM(M16:M19)</f>
        <v>432</v>
      </c>
      <c r="O20" s="23"/>
      <c r="P20" s="23">
        <f t="shared" ref="P20" si="6">SUM(O16:O19)</f>
        <v>432</v>
      </c>
      <c r="Q20" s="23"/>
      <c r="R20" s="23">
        <f t="shared" ref="R20" si="7">SUM(Q16:Q19)</f>
        <v>0</v>
      </c>
      <c r="S20" s="23"/>
      <c r="T20" s="23">
        <f t="shared" ref="T20" si="8">SUM(S16:S19)</f>
        <v>0</v>
      </c>
      <c r="U20" s="23"/>
      <c r="V20" s="23">
        <f t="shared" ref="V20" si="9">SUM(U16:U19)</f>
        <v>0</v>
      </c>
      <c r="W20" s="23"/>
      <c r="X20" s="23">
        <f t="shared" ref="X20" si="10">SUM(W16:W19)</f>
        <v>0</v>
      </c>
      <c r="Y20" s="23"/>
      <c r="Z20" s="23">
        <f t="shared" ref="Z20" si="11">SUM(Y16:Y19)</f>
        <v>0</v>
      </c>
      <c r="AA20" s="23"/>
      <c r="AB20" s="23">
        <f>SUM(AA16:AA19)</f>
        <v>0</v>
      </c>
      <c r="AC20" s="23"/>
      <c r="AD20" s="23">
        <f>SUM(AC16:AC19)</f>
        <v>0</v>
      </c>
      <c r="AE20" s="23"/>
      <c r="AF20" s="23">
        <f>SUM(AE16:AE19)</f>
        <v>0</v>
      </c>
      <c r="AG20" s="23"/>
      <c r="AH20" s="23">
        <f>SUM(AG16:AG19)</f>
        <v>0</v>
      </c>
      <c r="AI20" s="23"/>
      <c r="AJ20" s="23">
        <f>SUM(AI16:AI19)</f>
        <v>0</v>
      </c>
      <c r="AK20" s="23"/>
      <c r="AL20" s="23">
        <f t="shared" ref="AL20" si="12">SUM(AK16:AK19)</f>
        <v>1080</v>
      </c>
      <c r="AM20" s="23"/>
      <c r="AN20" s="23">
        <f t="shared" ref="AN20" si="13">SUM(AM16:AM19)</f>
        <v>936</v>
      </c>
      <c r="AO20" s="23"/>
      <c r="AP20" s="23">
        <f t="shared" ref="AP20" si="14">SUM(AO16:AO19)</f>
        <v>756</v>
      </c>
      <c r="AQ20" s="23"/>
      <c r="AR20" s="23">
        <f t="shared" ref="AR20" si="15">SUM(AQ16:AQ19)</f>
        <v>468</v>
      </c>
      <c r="AS20" s="23"/>
      <c r="AT20" s="23">
        <f t="shared" ref="AT20" si="16">SUM(AS16:AS19)</f>
        <v>648</v>
      </c>
      <c r="AU20" s="23"/>
      <c r="AV20" s="23">
        <f t="shared" ref="AV20" si="17">SUM(AU16:AU19)</f>
        <v>18</v>
      </c>
      <c r="AW20" s="23"/>
      <c r="AX20" s="23" t="s">
        <v>170</v>
      </c>
      <c r="AY20" s="23"/>
      <c r="AZ20" s="23">
        <f t="shared" ref="AZ20" si="18">SUM(AY16:AY19)</f>
        <v>630</v>
      </c>
      <c r="BA20" s="23"/>
      <c r="BB20" s="23">
        <f t="shared" ref="BB20" si="19">SUM(BA16:BA19)</f>
        <v>576</v>
      </c>
      <c r="BC20" s="23"/>
      <c r="BD20" s="23">
        <f t="shared" ref="BD20" si="20">SUM(BC16:BC19)</f>
        <v>468</v>
      </c>
      <c r="BE20" s="23"/>
      <c r="BF20" s="23">
        <f t="shared" ref="BF20" si="21">SUM(BE16:BE19)</f>
        <v>648</v>
      </c>
      <c r="BG20" s="23"/>
      <c r="BH20" s="23">
        <f t="shared" ref="BH20" si="22">SUM(BG16:BG19)</f>
        <v>144</v>
      </c>
      <c r="BI20" s="23"/>
      <c r="BJ20" s="23">
        <f t="shared" ref="BJ20" si="23">SUM(BI16:BI19)</f>
        <v>702</v>
      </c>
      <c r="BK20" s="23"/>
      <c r="BL20" s="23">
        <f t="shared" ref="BL20" si="24">SUM(BK16:BK19)</f>
        <v>486</v>
      </c>
      <c r="BM20" s="23"/>
      <c r="BN20" s="23">
        <f t="shared" ref="BN20" si="25">SUM(BM16:BM19)</f>
        <v>342</v>
      </c>
      <c r="BO20" s="23"/>
      <c r="BP20" s="23">
        <f t="shared" ref="BP20" si="26">SUM(BO16:BO19)</f>
        <v>234</v>
      </c>
      <c r="BQ20" s="23"/>
      <c r="BR20" s="23">
        <f t="shared" ref="BR20" si="27">SUM(BQ16:BQ19)</f>
        <v>756</v>
      </c>
      <c r="BS20" s="23"/>
      <c r="BT20" s="23">
        <f t="shared" ref="BT20" si="28">SUM(BS16:BS19)</f>
        <v>0</v>
      </c>
      <c r="BU20" s="23"/>
      <c r="BV20" s="23">
        <f t="shared" ref="BV20" si="29">SUM(BU16:BU19)</f>
        <v>0</v>
      </c>
      <c r="BW20" s="23"/>
      <c r="BX20" s="23">
        <f t="shared" ref="BX20" si="30">SUM(BW16:BW19)</f>
        <v>0</v>
      </c>
      <c r="BY20" s="23"/>
      <c r="BZ20" s="23">
        <f t="shared" ref="BZ20" si="31">SUM(BY16:BY19)</f>
        <v>0</v>
      </c>
      <c r="CA20" s="23"/>
      <c r="CB20" s="23">
        <f t="shared" ref="CB20" si="32">SUM(CA16:CA19)</f>
        <v>0</v>
      </c>
      <c r="CC20" s="23"/>
      <c r="CD20" s="23">
        <f t="shared" ref="CD20" si="33">SUM(CC16:CC19)</f>
        <v>0</v>
      </c>
      <c r="CE20" s="23"/>
      <c r="CF20" s="23">
        <f t="shared" ref="CF20" si="34">SUM(CE16:CE19)</f>
        <v>0</v>
      </c>
      <c r="CG20" s="23"/>
      <c r="CH20" s="23">
        <f t="shared" ref="CH20" si="35">SUM(CG16:CG19)</f>
        <v>0</v>
      </c>
    </row>
    <row r="21" spans="1:90" ht="48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</row>
    <row r="22" spans="1:90" ht="48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</row>
    <row r="23" spans="1:90" ht="48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</row>
    <row r="24" spans="1:90" ht="48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</row>
    <row r="25" spans="1:90" ht="21.75" customHeight="1" thickBot="1">
      <c r="A25" s="510" t="s">
        <v>44</v>
      </c>
      <c r="B25" s="510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</row>
    <row r="26" spans="1:90" ht="15.75" customHeight="1">
      <c r="A26" s="511" t="s">
        <v>2</v>
      </c>
      <c r="B26" s="543" t="s">
        <v>3</v>
      </c>
      <c r="C26" s="524" t="s">
        <v>4</v>
      </c>
      <c r="D26" s="525"/>
      <c r="E26" s="525"/>
      <c r="F26" s="525"/>
      <c r="G26" s="525"/>
      <c r="H26" s="525"/>
      <c r="I26" s="525"/>
      <c r="J26" s="525"/>
      <c r="K26" s="525"/>
      <c r="L26" s="525"/>
      <c r="M26" s="525"/>
      <c r="N26" s="525"/>
      <c r="O26" s="525"/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525"/>
      <c r="AC26" s="525"/>
      <c r="AD26" s="525"/>
      <c r="AE26" s="525"/>
      <c r="AF26" s="525"/>
      <c r="AG26" s="525"/>
      <c r="AH26" s="525"/>
      <c r="AI26" s="525"/>
      <c r="AJ26" s="544"/>
      <c r="AK26" s="545" t="s">
        <v>5</v>
      </c>
      <c r="AL26" s="526"/>
      <c r="AM26" s="526"/>
      <c r="AN26" s="526"/>
      <c r="AO26" s="526"/>
      <c r="AP26" s="526"/>
      <c r="AQ26" s="526"/>
      <c r="AR26" s="526"/>
      <c r="AS26" s="526"/>
      <c r="AT26" s="526"/>
      <c r="AU26" s="526"/>
      <c r="AV26" s="526"/>
      <c r="AW26" s="526"/>
      <c r="AX26" s="526"/>
      <c r="AY26" s="526"/>
      <c r="AZ26" s="526"/>
      <c r="BA26" s="526"/>
      <c r="BB26" s="526"/>
      <c r="BC26" s="526"/>
      <c r="BD26" s="526"/>
      <c r="BE26" s="526"/>
      <c r="BF26" s="526"/>
      <c r="BG26" s="526"/>
      <c r="BH26" s="526"/>
      <c r="BI26" s="526"/>
      <c r="BJ26" s="526"/>
      <c r="BK26" s="526"/>
      <c r="BL26" s="526"/>
      <c r="BM26" s="526"/>
      <c r="BN26" s="526"/>
      <c r="BO26" s="526"/>
      <c r="BP26" s="526"/>
      <c r="BQ26" s="526"/>
      <c r="BR26" s="526"/>
      <c r="BS26" s="526"/>
      <c r="BT26" s="526"/>
      <c r="BU26" s="526"/>
      <c r="BV26" s="526"/>
      <c r="BW26" s="526"/>
      <c r="BX26" s="526"/>
      <c r="BY26" s="526"/>
      <c r="BZ26" s="526"/>
      <c r="CA26" s="526"/>
      <c r="CB26" s="526"/>
      <c r="CC26" s="526"/>
      <c r="CD26" s="526"/>
      <c r="CE26" s="526"/>
      <c r="CF26" s="526"/>
      <c r="CG26" s="526"/>
      <c r="CH26" s="526"/>
    </row>
    <row r="27" spans="1:90" s="12" customFormat="1" ht="15.65" customHeight="1">
      <c r="A27" s="512"/>
      <c r="B27" s="515"/>
      <c r="C27" s="527">
        <v>20260302</v>
      </c>
      <c r="D27" s="528"/>
      <c r="E27" s="527">
        <v>20260303</v>
      </c>
      <c r="F27" s="528"/>
      <c r="G27" s="527">
        <v>20260305</v>
      </c>
      <c r="H27" s="528"/>
      <c r="I27" s="527">
        <v>20260306</v>
      </c>
      <c r="J27" s="528"/>
      <c r="K27" s="527">
        <v>20260310</v>
      </c>
      <c r="L27" s="528"/>
      <c r="M27" s="527">
        <v>20260313</v>
      </c>
      <c r="N27" s="528"/>
      <c r="O27" s="527"/>
      <c r="P27" s="528"/>
      <c r="Q27" s="527"/>
      <c r="R27" s="528"/>
      <c r="S27" s="527"/>
      <c r="T27" s="528"/>
      <c r="U27" s="527"/>
      <c r="V27" s="528"/>
      <c r="W27" s="527"/>
      <c r="X27" s="528"/>
      <c r="Y27" s="527"/>
      <c r="Z27" s="528"/>
      <c r="AA27" s="527"/>
      <c r="AB27" s="528"/>
      <c r="AC27" s="527"/>
      <c r="AD27" s="528"/>
      <c r="AE27" s="527"/>
      <c r="AF27" s="528"/>
      <c r="AG27" s="527"/>
      <c r="AH27" s="558"/>
      <c r="AI27" s="527"/>
      <c r="AJ27" s="558"/>
      <c r="AK27" s="505">
        <v>20260302</v>
      </c>
      <c r="AL27" s="506"/>
      <c r="AM27" s="505">
        <v>20260303</v>
      </c>
      <c r="AN27" s="506"/>
      <c r="AO27" s="505">
        <v>20260304</v>
      </c>
      <c r="AP27" s="506"/>
      <c r="AQ27" s="505">
        <v>20260305</v>
      </c>
      <c r="AR27" s="506"/>
      <c r="AS27" s="505">
        <v>20260306</v>
      </c>
      <c r="AT27" s="506"/>
      <c r="AU27" s="505">
        <v>20260309</v>
      </c>
      <c r="AV27" s="506"/>
      <c r="AW27" s="505">
        <v>20260310</v>
      </c>
      <c r="AX27" s="506"/>
      <c r="AY27" s="505">
        <v>20260311</v>
      </c>
      <c r="AZ27" s="506"/>
      <c r="BA27" s="505">
        <v>20260312</v>
      </c>
      <c r="BB27" s="506"/>
      <c r="BC27" s="505">
        <v>20260313</v>
      </c>
      <c r="BD27" s="506"/>
      <c r="BE27" s="505">
        <v>20260315</v>
      </c>
      <c r="BF27" s="506"/>
      <c r="BG27" s="505">
        <v>20260316</v>
      </c>
      <c r="BH27" s="506"/>
      <c r="BI27" s="505">
        <v>20260317</v>
      </c>
      <c r="BJ27" s="506"/>
      <c r="BK27" s="505">
        <v>20260318</v>
      </c>
      <c r="BL27" s="506"/>
      <c r="BM27" s="505">
        <v>20260330</v>
      </c>
      <c r="BN27" s="506"/>
      <c r="BO27" s="505">
        <v>20260331</v>
      </c>
      <c r="BP27" s="506"/>
      <c r="BQ27" s="505"/>
      <c r="BR27" s="506"/>
      <c r="BS27" s="505"/>
      <c r="BT27" s="506"/>
      <c r="BU27" s="505"/>
      <c r="BV27" s="506"/>
      <c r="BW27" s="505"/>
      <c r="BX27" s="506"/>
      <c r="BY27" s="505"/>
      <c r="BZ27" s="506"/>
      <c r="CA27" s="505"/>
      <c r="CB27" s="506"/>
      <c r="CC27" s="505"/>
      <c r="CD27" s="506"/>
      <c r="CE27" s="505"/>
      <c r="CF27" s="506"/>
      <c r="CG27" s="505"/>
      <c r="CH27" s="506"/>
    </row>
    <row r="28" spans="1:90" s="12" customFormat="1" ht="15.75" customHeight="1">
      <c r="A28" s="512"/>
      <c r="B28" s="515"/>
      <c r="C28" s="65"/>
      <c r="D28" s="80"/>
      <c r="E28" s="572"/>
      <c r="F28" s="539"/>
      <c r="G28" s="539"/>
      <c r="H28" s="538"/>
      <c r="I28" s="539"/>
      <c r="J28" s="538"/>
      <c r="K28" s="539"/>
      <c r="L28" s="538"/>
      <c r="M28" s="536"/>
      <c r="N28" s="537"/>
      <c r="O28" s="66"/>
      <c r="P28" s="66"/>
      <c r="Q28" s="536"/>
      <c r="R28" s="537"/>
      <c r="S28" s="65"/>
      <c r="T28" s="80"/>
      <c r="U28" s="65"/>
      <c r="V28" s="80"/>
      <c r="W28" s="65"/>
      <c r="X28" s="80"/>
      <c r="Y28" s="572"/>
      <c r="Z28" s="539"/>
      <c r="AA28" s="539"/>
      <c r="AB28" s="538"/>
      <c r="AC28" s="539"/>
      <c r="AD28" s="538"/>
      <c r="AE28" s="539"/>
      <c r="AF28" s="538"/>
      <c r="AG28" s="539"/>
      <c r="AH28" s="538"/>
      <c r="AI28" s="539"/>
      <c r="AJ28" s="538"/>
      <c r="AK28" s="502"/>
      <c r="AL28" s="503"/>
      <c r="AM28" s="502"/>
      <c r="AN28" s="503"/>
      <c r="AO28" s="502"/>
      <c r="AP28" s="503"/>
      <c r="AQ28" s="502"/>
      <c r="AR28" s="503"/>
      <c r="AS28" s="502"/>
      <c r="AT28" s="503"/>
      <c r="AU28" s="502"/>
      <c r="AV28" s="503"/>
      <c r="AW28" s="502"/>
      <c r="AX28" s="503"/>
      <c r="AY28" s="502"/>
      <c r="AZ28" s="503"/>
      <c r="BA28" s="502"/>
      <c r="BB28" s="503"/>
      <c r="BC28" s="502"/>
      <c r="BD28" s="503"/>
      <c r="BE28" s="502"/>
      <c r="BF28" s="503"/>
      <c r="BG28" s="502"/>
      <c r="BH28" s="503"/>
      <c r="BI28" s="502"/>
      <c r="BJ28" s="503"/>
      <c r="BK28" s="502"/>
      <c r="BL28" s="503"/>
      <c r="BM28" s="502"/>
      <c r="BN28" s="503"/>
      <c r="BO28" s="502"/>
      <c r="BP28" s="503"/>
      <c r="BQ28" s="502"/>
      <c r="BR28" s="503"/>
      <c r="BS28" s="502"/>
      <c r="BT28" s="503"/>
      <c r="BU28" s="502"/>
      <c r="BV28" s="503"/>
      <c r="BW28" s="502"/>
      <c r="BX28" s="503"/>
      <c r="BY28" s="502"/>
      <c r="BZ28" s="503"/>
      <c r="CA28" s="502"/>
      <c r="CB28" s="503"/>
      <c r="CC28" s="502"/>
      <c r="CD28" s="503"/>
      <c r="CE28" s="502"/>
      <c r="CF28" s="503"/>
      <c r="CG28" s="502"/>
      <c r="CH28" s="503"/>
    </row>
    <row r="29" spans="1:90" ht="15.75" customHeight="1">
      <c r="A29" s="512"/>
      <c r="B29" s="515"/>
      <c r="C29" s="530" t="s">
        <v>149</v>
      </c>
      <c r="D29" s="531"/>
      <c r="E29" s="530" t="s">
        <v>150</v>
      </c>
      <c r="F29" s="531"/>
      <c r="G29" s="530" t="s">
        <v>151</v>
      </c>
      <c r="H29" s="531"/>
      <c r="I29" s="530" t="s">
        <v>152</v>
      </c>
      <c r="J29" s="531"/>
      <c r="K29" s="530" t="s">
        <v>153</v>
      </c>
      <c r="L29" s="531"/>
      <c r="M29" s="530" t="s">
        <v>171</v>
      </c>
      <c r="N29" s="531"/>
      <c r="O29" s="530"/>
      <c r="P29" s="531"/>
      <c r="Q29" s="530"/>
      <c r="R29" s="531"/>
      <c r="S29" s="530"/>
      <c r="T29" s="531"/>
      <c r="U29" s="530"/>
      <c r="V29" s="531"/>
      <c r="W29" s="530"/>
      <c r="X29" s="531"/>
      <c r="Y29" s="530"/>
      <c r="Z29" s="531"/>
      <c r="AA29" s="530"/>
      <c r="AB29" s="531"/>
      <c r="AC29" s="530"/>
      <c r="AD29" s="531"/>
      <c r="AE29" s="530"/>
      <c r="AF29" s="531"/>
      <c r="AG29" s="530"/>
      <c r="AH29" s="531"/>
      <c r="AI29" s="530"/>
      <c r="AJ29" s="531"/>
      <c r="AK29" s="499"/>
      <c r="AL29" s="500"/>
      <c r="AM29" s="499"/>
      <c r="AN29" s="500"/>
      <c r="AO29" s="499"/>
      <c r="AP29" s="500"/>
      <c r="AQ29" s="499"/>
      <c r="AR29" s="500"/>
      <c r="AS29" s="499"/>
      <c r="AT29" s="500"/>
      <c r="AU29" s="499"/>
      <c r="AV29" s="500"/>
      <c r="AW29" s="499"/>
      <c r="AX29" s="500"/>
      <c r="AY29" s="499"/>
      <c r="AZ29" s="500"/>
      <c r="BA29" s="499"/>
      <c r="BB29" s="500"/>
      <c r="BC29" s="499"/>
      <c r="BD29" s="500"/>
      <c r="BE29" s="499"/>
      <c r="BF29" s="500"/>
      <c r="BG29" s="499"/>
      <c r="BH29" s="500"/>
      <c r="BI29" s="499"/>
      <c r="BJ29" s="500"/>
      <c r="BK29" s="499"/>
      <c r="BL29" s="500"/>
      <c r="BM29" s="499"/>
      <c r="BN29" s="500"/>
      <c r="BO29" s="499"/>
      <c r="BP29" s="500"/>
      <c r="BQ29" s="499"/>
      <c r="BR29" s="500"/>
      <c r="BS29" s="499"/>
      <c r="BT29" s="500"/>
      <c r="BU29" s="499"/>
      <c r="BV29" s="500"/>
      <c r="BW29" s="499"/>
      <c r="BX29" s="500"/>
      <c r="BY29" s="499"/>
      <c r="BZ29" s="500"/>
      <c r="CA29" s="499"/>
      <c r="CB29" s="500"/>
      <c r="CC29" s="499"/>
      <c r="CD29" s="500"/>
      <c r="CE29" s="499"/>
      <c r="CF29" s="500"/>
      <c r="CG29" s="499"/>
      <c r="CH29" s="500"/>
    </row>
    <row r="30" spans="1:90" s="1" customFormat="1" ht="15.75" customHeight="1">
      <c r="A30" s="513"/>
      <c r="B30" s="516"/>
      <c r="C30" s="69" t="s">
        <v>36</v>
      </c>
      <c r="D30" s="44" t="s">
        <v>37</v>
      </c>
      <c r="E30" s="69" t="s">
        <v>36</v>
      </c>
      <c r="F30" s="44" t="s">
        <v>37</v>
      </c>
      <c r="G30" s="69" t="s">
        <v>36</v>
      </c>
      <c r="H30" s="44" t="s">
        <v>37</v>
      </c>
      <c r="I30" s="69" t="s">
        <v>36</v>
      </c>
      <c r="J30" s="44" t="s">
        <v>37</v>
      </c>
      <c r="K30" s="69" t="s">
        <v>36</v>
      </c>
      <c r="L30" s="44" t="s">
        <v>37</v>
      </c>
      <c r="M30" s="69" t="s">
        <v>36</v>
      </c>
      <c r="N30" s="44" t="s">
        <v>37</v>
      </c>
      <c r="O30" s="69"/>
      <c r="P30" s="44"/>
      <c r="Q30" s="69"/>
      <c r="R30" s="44"/>
      <c r="S30" s="69"/>
      <c r="T30" s="44"/>
      <c r="U30" s="69"/>
      <c r="V30" s="44"/>
      <c r="W30" s="69"/>
      <c r="X30" s="44"/>
      <c r="Y30" s="69"/>
      <c r="Z30" s="44"/>
      <c r="AA30" s="69"/>
      <c r="AB30" s="44"/>
      <c r="AC30" s="69"/>
      <c r="AD30" s="44"/>
      <c r="AE30" s="69"/>
      <c r="AF30" s="44"/>
      <c r="AG30" s="69"/>
      <c r="AH30" s="44"/>
      <c r="AI30" s="69"/>
      <c r="AJ30" s="44"/>
      <c r="AK30" s="69" t="s">
        <v>36</v>
      </c>
      <c r="AL30" s="44" t="s">
        <v>37</v>
      </c>
      <c r="AM30" s="69" t="s">
        <v>36</v>
      </c>
      <c r="AN30" s="44" t="s">
        <v>37</v>
      </c>
      <c r="AO30" s="69" t="s">
        <v>36</v>
      </c>
      <c r="AP30" s="44" t="s">
        <v>37</v>
      </c>
      <c r="AQ30" s="69" t="s">
        <v>36</v>
      </c>
      <c r="AR30" s="44" t="s">
        <v>37</v>
      </c>
      <c r="AS30" s="69" t="s">
        <v>36</v>
      </c>
      <c r="AT30" s="44" t="s">
        <v>37</v>
      </c>
      <c r="AU30" s="69" t="s">
        <v>36</v>
      </c>
      <c r="AV30" s="44" t="s">
        <v>37</v>
      </c>
      <c r="AW30" s="69" t="s">
        <v>36</v>
      </c>
      <c r="AX30" s="44" t="s">
        <v>37</v>
      </c>
      <c r="AY30" s="69" t="s">
        <v>36</v>
      </c>
      <c r="AZ30" s="44" t="s">
        <v>37</v>
      </c>
      <c r="BA30" s="69" t="s">
        <v>36</v>
      </c>
      <c r="BB30" s="44" t="s">
        <v>37</v>
      </c>
      <c r="BC30" s="69" t="s">
        <v>36</v>
      </c>
      <c r="BD30" s="44" t="s">
        <v>37</v>
      </c>
      <c r="BE30" s="69" t="s">
        <v>36</v>
      </c>
      <c r="BF30" s="44" t="s">
        <v>37</v>
      </c>
      <c r="BG30" s="69" t="s">
        <v>36</v>
      </c>
      <c r="BH30" s="44" t="s">
        <v>37</v>
      </c>
      <c r="BI30" s="69" t="s">
        <v>36</v>
      </c>
      <c r="BJ30" s="44" t="s">
        <v>37</v>
      </c>
      <c r="BK30" s="69" t="s">
        <v>36</v>
      </c>
      <c r="BL30" s="44" t="s">
        <v>37</v>
      </c>
      <c r="BM30" s="69" t="s">
        <v>36</v>
      </c>
      <c r="BN30" s="44" t="s">
        <v>37</v>
      </c>
      <c r="BO30" s="69" t="s">
        <v>36</v>
      </c>
      <c r="BP30" s="44" t="s">
        <v>37</v>
      </c>
      <c r="BQ30" s="69"/>
      <c r="BR30" s="44"/>
      <c r="BS30" s="69"/>
      <c r="BT30" s="44"/>
      <c r="BU30" s="69"/>
      <c r="BV30" s="44"/>
      <c r="BW30" s="69"/>
      <c r="BX30" s="44"/>
      <c r="BY30" s="69"/>
      <c r="BZ30" s="44"/>
      <c r="CA30" s="69"/>
      <c r="CB30" s="44"/>
      <c r="CC30" s="69"/>
      <c r="CD30" s="44"/>
      <c r="CE30" s="69"/>
      <c r="CF30" s="44"/>
      <c r="CG30" s="69"/>
      <c r="CH30" s="44"/>
    </row>
    <row r="31" spans="1:90">
      <c r="A31" s="39" t="s">
        <v>51</v>
      </c>
      <c r="B31" s="70" t="s">
        <v>52</v>
      </c>
      <c r="C31" s="50"/>
      <c r="D31" s="50"/>
      <c r="E31" s="50"/>
      <c r="F31" s="47"/>
      <c r="G31" s="71"/>
      <c r="H31" s="47"/>
      <c r="I31" s="71"/>
      <c r="J31" s="47"/>
      <c r="K31" s="71"/>
      <c r="L31" s="71"/>
      <c r="M31" s="50"/>
      <c r="N31" s="71"/>
      <c r="O31" s="50"/>
      <c r="P31" s="71"/>
      <c r="Q31" s="50"/>
      <c r="R31" s="71"/>
      <c r="S31" s="50"/>
      <c r="T31" s="71"/>
      <c r="U31" s="50"/>
      <c r="V31" s="71"/>
      <c r="W31" s="50"/>
      <c r="X31" s="50"/>
      <c r="Y31" s="50"/>
      <c r="Z31" s="47"/>
      <c r="AA31" s="71"/>
      <c r="AB31" s="47"/>
      <c r="AC31" s="71"/>
      <c r="AD31" s="47"/>
      <c r="AE31" s="71"/>
      <c r="AF31" s="71"/>
      <c r="AG31" s="71"/>
      <c r="AH31" s="71"/>
      <c r="AI31" s="50"/>
      <c r="AJ31" s="57"/>
      <c r="AK31" s="71"/>
      <c r="AL31" s="71"/>
      <c r="AM31" s="71"/>
      <c r="AN31" s="47"/>
      <c r="AO31" s="71"/>
      <c r="AP31" s="47"/>
      <c r="AQ31" s="71"/>
      <c r="AR31" s="47"/>
      <c r="AS31" s="71"/>
      <c r="AT31" s="47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47"/>
      <c r="CA31" s="71"/>
      <c r="CB31" s="47"/>
      <c r="CC31" s="71"/>
      <c r="CD31" s="47"/>
      <c r="CE31" s="71"/>
      <c r="CF31" s="47"/>
      <c r="CG31" s="71"/>
      <c r="CH31" s="32"/>
    </row>
    <row r="32" spans="1:90">
      <c r="A32" s="39" t="s">
        <v>53</v>
      </c>
      <c r="B32" s="70" t="s">
        <v>54</v>
      </c>
      <c r="C32" s="50"/>
      <c r="D32" s="50"/>
      <c r="E32" s="50"/>
      <c r="F32" s="47"/>
      <c r="G32" s="71"/>
      <c r="H32" s="45"/>
      <c r="I32" s="71"/>
      <c r="J32" s="45"/>
      <c r="K32" s="71"/>
      <c r="L32" s="71"/>
      <c r="M32" s="50"/>
      <c r="N32" s="71"/>
      <c r="O32" s="50"/>
      <c r="P32" s="71"/>
      <c r="Q32" s="50"/>
      <c r="R32" s="71"/>
      <c r="S32" s="50"/>
      <c r="T32" s="71"/>
      <c r="U32" s="50"/>
      <c r="V32" s="71"/>
      <c r="W32" s="50"/>
      <c r="X32" s="50"/>
      <c r="Y32" s="50"/>
      <c r="Z32" s="47"/>
      <c r="AA32" s="71"/>
      <c r="AB32" s="45"/>
      <c r="AC32" s="71"/>
      <c r="AD32" s="45"/>
      <c r="AE32" s="71"/>
      <c r="AF32" s="71"/>
      <c r="AG32" s="71"/>
      <c r="AH32" s="71"/>
      <c r="AI32" s="50"/>
      <c r="AJ32" s="57"/>
      <c r="AK32" s="71"/>
      <c r="AL32" s="71"/>
      <c r="AM32" s="71"/>
      <c r="AN32" s="47"/>
      <c r="AO32" s="71"/>
      <c r="AP32" s="47"/>
      <c r="AQ32" s="71"/>
      <c r="AR32" s="47"/>
      <c r="AS32" s="71"/>
      <c r="AT32" s="47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47"/>
      <c r="CA32" s="71"/>
      <c r="CB32" s="47"/>
      <c r="CC32" s="71"/>
      <c r="CD32" s="47"/>
      <c r="CE32" s="71"/>
      <c r="CF32" s="47"/>
      <c r="CG32" s="71"/>
      <c r="CH32" s="32"/>
    </row>
    <row r="33" spans="1:86">
      <c r="A33" s="39" t="s">
        <v>55</v>
      </c>
      <c r="B33" s="70" t="s">
        <v>56</v>
      </c>
      <c r="C33" s="50"/>
      <c r="D33" s="50"/>
      <c r="E33" s="50"/>
      <c r="F33" s="47"/>
      <c r="G33" s="71"/>
      <c r="H33" s="47"/>
      <c r="I33" s="71"/>
      <c r="J33" s="47"/>
      <c r="K33" s="71"/>
      <c r="L33" s="71"/>
      <c r="M33" s="50"/>
      <c r="N33" s="71"/>
      <c r="O33" s="50"/>
      <c r="P33" s="71"/>
      <c r="Q33" s="50"/>
      <c r="R33" s="71"/>
      <c r="S33" s="50"/>
      <c r="T33" s="71"/>
      <c r="U33" s="50"/>
      <c r="V33" s="71"/>
      <c r="W33" s="50"/>
      <c r="X33" s="50"/>
      <c r="Y33" s="50"/>
      <c r="Z33" s="47"/>
      <c r="AA33" s="71"/>
      <c r="AB33" s="47"/>
      <c r="AC33" s="71"/>
      <c r="AD33" s="47"/>
      <c r="AE33" s="71"/>
      <c r="AF33" s="71"/>
      <c r="AG33" s="71"/>
      <c r="AH33" s="71"/>
      <c r="AI33" s="50"/>
      <c r="AJ33" s="57"/>
      <c r="AK33" s="74">
        <v>24</v>
      </c>
      <c r="AL33" s="74">
        <v>24</v>
      </c>
      <c r="AM33" s="74">
        <f>24*2</f>
        <v>48</v>
      </c>
      <c r="AN33" s="45"/>
      <c r="AO33" s="74">
        <v>48</v>
      </c>
      <c r="AP33" s="46">
        <f>24*2</f>
        <v>48</v>
      </c>
      <c r="AQ33" s="74">
        <f>24*2</f>
        <v>48</v>
      </c>
      <c r="AR33" s="46">
        <v>48</v>
      </c>
      <c r="AS33" s="74">
        <f>24*2</f>
        <v>48</v>
      </c>
      <c r="AT33" s="46">
        <v>48</v>
      </c>
      <c r="AU33" s="74">
        <v>48</v>
      </c>
      <c r="AV33" s="74">
        <f>24*2</f>
        <v>48</v>
      </c>
      <c r="AW33" s="74">
        <v>48</v>
      </c>
      <c r="AX33" s="74">
        <v>48</v>
      </c>
      <c r="AY33" s="74">
        <v>48</v>
      </c>
      <c r="AZ33" s="74">
        <v>48</v>
      </c>
      <c r="BA33" s="74">
        <v>48</v>
      </c>
      <c r="BB33" s="74">
        <v>48</v>
      </c>
      <c r="BC33" s="74">
        <v>48</v>
      </c>
      <c r="BD33" s="74">
        <f>24*2</f>
        <v>48</v>
      </c>
      <c r="BE33" s="74">
        <v>24</v>
      </c>
      <c r="BF33" s="74">
        <v>24</v>
      </c>
      <c r="BG33" s="74">
        <f>24*2</f>
        <v>48</v>
      </c>
      <c r="BH33" s="74">
        <v>48</v>
      </c>
      <c r="BI33" s="74">
        <f>24*2</f>
        <v>48</v>
      </c>
      <c r="BJ33" s="74">
        <f>24*2</f>
        <v>48</v>
      </c>
      <c r="BK33" s="74">
        <v>24</v>
      </c>
      <c r="BL33" s="74">
        <v>24</v>
      </c>
      <c r="BM33" s="74">
        <v>24</v>
      </c>
      <c r="BN33" s="74">
        <v>24</v>
      </c>
      <c r="BO33" s="72">
        <v>48</v>
      </c>
      <c r="BP33" s="72">
        <v>24</v>
      </c>
      <c r="BQ33" s="72"/>
      <c r="BR33" s="72"/>
      <c r="BS33" s="72"/>
      <c r="BT33" s="72"/>
      <c r="BU33" s="72"/>
      <c r="BV33" s="72"/>
      <c r="BW33" s="72"/>
      <c r="BX33" s="72"/>
      <c r="BY33" s="72"/>
      <c r="BZ33" s="45"/>
      <c r="CA33" s="72"/>
      <c r="CB33" s="45"/>
      <c r="CC33" s="72"/>
      <c r="CD33" s="45"/>
      <c r="CE33" s="72"/>
      <c r="CF33" s="45"/>
      <c r="CG33" s="71"/>
      <c r="CH33" s="32"/>
    </row>
    <row r="34" spans="1:86">
      <c r="A34" s="39" t="s">
        <v>57</v>
      </c>
      <c r="B34" s="70" t="s">
        <v>58</v>
      </c>
      <c r="C34" s="54">
        <f>24*20</f>
        <v>480</v>
      </c>
      <c r="D34" s="54">
        <f>24*20</f>
        <v>480</v>
      </c>
      <c r="E34" s="50"/>
      <c r="F34" s="47"/>
      <c r="G34" s="74">
        <f>24*20</f>
        <v>480</v>
      </c>
      <c r="H34" s="46">
        <f>24*20</f>
        <v>480</v>
      </c>
      <c r="I34" s="71"/>
      <c r="J34" s="47"/>
      <c r="K34" s="71"/>
      <c r="L34" s="71"/>
      <c r="M34" s="72"/>
      <c r="N34" s="72"/>
      <c r="O34" s="123"/>
      <c r="P34" s="72"/>
      <c r="Q34" s="123"/>
      <c r="R34" s="72"/>
      <c r="S34" s="123"/>
      <c r="T34" s="72"/>
      <c r="U34" s="123"/>
      <c r="V34" s="72"/>
      <c r="W34" s="123"/>
      <c r="X34" s="123"/>
      <c r="Y34" s="123"/>
      <c r="Z34" s="45"/>
      <c r="AA34" s="72"/>
      <c r="AB34" s="45"/>
      <c r="AC34" s="72"/>
      <c r="AD34" s="45"/>
      <c r="AE34" s="72"/>
      <c r="AF34" s="72"/>
      <c r="AG34" s="71"/>
      <c r="AH34" s="71"/>
      <c r="AI34" s="50"/>
      <c r="AJ34" s="57"/>
      <c r="AK34" s="71"/>
      <c r="AL34" s="71"/>
      <c r="AM34" s="71"/>
      <c r="AN34" s="47"/>
      <c r="AO34" s="71"/>
      <c r="AP34" s="47"/>
      <c r="AQ34" s="71"/>
      <c r="AR34" s="47"/>
      <c r="AS34" s="71"/>
      <c r="AT34" s="47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45"/>
      <c r="CA34" s="72"/>
      <c r="CB34" s="45"/>
      <c r="CC34" s="72"/>
      <c r="CD34" s="45"/>
      <c r="CE34" s="72"/>
      <c r="CF34" s="45"/>
      <c r="CG34" s="71"/>
      <c r="CH34" s="32"/>
    </row>
    <row r="35" spans="1:86">
      <c r="A35" s="39" t="s">
        <v>59</v>
      </c>
      <c r="B35" s="70" t="s">
        <v>60</v>
      </c>
      <c r="C35" s="54">
        <f>24*2</f>
        <v>48</v>
      </c>
      <c r="D35" s="54">
        <f>24*2</f>
        <v>48</v>
      </c>
      <c r="E35" s="54">
        <f>24*48</f>
        <v>1152</v>
      </c>
      <c r="F35" s="46">
        <f>24*48</f>
        <v>1152</v>
      </c>
      <c r="G35" s="74">
        <f>24*2</f>
        <v>48</v>
      </c>
      <c r="H35" s="46">
        <f>24*2</f>
        <v>48</v>
      </c>
      <c r="I35" s="74">
        <f>24*48</f>
        <v>1152</v>
      </c>
      <c r="J35" s="46">
        <f>24*48</f>
        <v>1152</v>
      </c>
      <c r="K35" s="74">
        <f>24*7</f>
        <v>168</v>
      </c>
      <c r="L35" s="74">
        <f>24*7</f>
        <v>168</v>
      </c>
      <c r="M35" s="74">
        <f>24*8</f>
        <v>192</v>
      </c>
      <c r="N35" s="74">
        <f>24*8</f>
        <v>192</v>
      </c>
      <c r="O35" s="123"/>
      <c r="P35" s="72"/>
      <c r="Q35" s="123"/>
      <c r="R35" s="72"/>
      <c r="S35" s="123"/>
      <c r="T35" s="72"/>
      <c r="U35" s="123"/>
      <c r="V35" s="72"/>
      <c r="W35" s="123"/>
      <c r="X35" s="123"/>
      <c r="Y35" s="123"/>
      <c r="Z35" s="45"/>
      <c r="AA35" s="72"/>
      <c r="AB35" s="45"/>
      <c r="AC35" s="72"/>
      <c r="AD35" s="45"/>
      <c r="AE35" s="72"/>
      <c r="AF35" s="72"/>
      <c r="AG35" s="71"/>
      <c r="AH35" s="71"/>
      <c r="AI35" s="50"/>
      <c r="AJ35" s="57"/>
      <c r="AK35" s="74">
        <f>24*34</f>
        <v>816</v>
      </c>
      <c r="AL35" s="74">
        <f>24*34</f>
        <v>816</v>
      </c>
      <c r="AM35" s="74">
        <f>24*31</f>
        <v>744</v>
      </c>
      <c r="AN35" s="46">
        <f>24*31</f>
        <v>744</v>
      </c>
      <c r="AO35" s="74">
        <f>24*23</f>
        <v>552</v>
      </c>
      <c r="AP35" s="46">
        <f>24*23</f>
        <v>552</v>
      </c>
      <c r="AQ35" s="74">
        <f>24*15</f>
        <v>360</v>
      </c>
      <c r="AR35" s="46">
        <f>24*15</f>
        <v>360</v>
      </c>
      <c r="AS35" s="74">
        <f>24*20</f>
        <v>480</v>
      </c>
      <c r="AT35" s="46">
        <f>24*20</f>
        <v>480</v>
      </c>
      <c r="AU35" s="74">
        <f>24*16</f>
        <v>384</v>
      </c>
      <c r="AV35" s="74">
        <f>24*16</f>
        <v>384</v>
      </c>
      <c r="AW35" s="74">
        <f>24*19</f>
        <v>456</v>
      </c>
      <c r="AX35" s="74">
        <f>24*19</f>
        <v>456</v>
      </c>
      <c r="AY35" s="74">
        <f>24*18</f>
        <v>432</v>
      </c>
      <c r="AZ35" s="74">
        <f>24*18</f>
        <v>432</v>
      </c>
      <c r="BA35" s="74">
        <f>24*15</f>
        <v>360</v>
      </c>
      <c r="BB35" s="74">
        <f>24*15</f>
        <v>360</v>
      </c>
      <c r="BC35" s="74">
        <f>24*19</f>
        <v>456</v>
      </c>
      <c r="BD35" s="74">
        <f>24*19</f>
        <v>456</v>
      </c>
      <c r="BE35" s="74">
        <f>24*5</f>
        <v>120</v>
      </c>
      <c r="BF35" s="74">
        <f>24*5</f>
        <v>120</v>
      </c>
      <c r="BG35" s="74">
        <f>24*22</f>
        <v>528</v>
      </c>
      <c r="BH35" s="74">
        <f>24*22</f>
        <v>528</v>
      </c>
      <c r="BI35" s="74">
        <f>24*15</f>
        <v>360</v>
      </c>
      <c r="BJ35" s="74">
        <f>24*15</f>
        <v>360</v>
      </c>
      <c r="BK35" s="74">
        <f>24*10</f>
        <v>240</v>
      </c>
      <c r="BL35" s="74">
        <f>24*10</f>
        <v>240</v>
      </c>
      <c r="BM35" s="74">
        <f>24*9</f>
        <v>216</v>
      </c>
      <c r="BN35" s="74">
        <f>24*9</f>
        <v>216</v>
      </c>
      <c r="BO35" s="72">
        <f>24*26</f>
        <v>624</v>
      </c>
      <c r="BP35" s="72">
        <f>24*18</f>
        <v>432</v>
      </c>
      <c r="BQ35" s="72"/>
      <c r="BR35" s="72"/>
      <c r="BS35" s="72"/>
      <c r="BT35" s="72"/>
      <c r="BU35" s="72"/>
      <c r="BV35" s="72"/>
      <c r="BW35" s="72"/>
      <c r="BX35" s="72"/>
      <c r="BY35" s="72"/>
      <c r="BZ35" s="45"/>
      <c r="CA35" s="72"/>
      <c r="CB35" s="45"/>
      <c r="CC35" s="72"/>
      <c r="CD35" s="45"/>
      <c r="CE35" s="72"/>
      <c r="CF35" s="45"/>
      <c r="CG35" s="71"/>
      <c r="CH35" s="32"/>
    </row>
    <row r="36" spans="1:86">
      <c r="A36" s="39" t="s">
        <v>61</v>
      </c>
      <c r="B36" s="70" t="s">
        <v>62</v>
      </c>
      <c r="C36" s="50"/>
      <c r="D36" s="50"/>
      <c r="E36" s="50"/>
      <c r="F36" s="47"/>
      <c r="G36" s="71"/>
      <c r="H36" s="47"/>
      <c r="I36" s="71"/>
      <c r="J36" s="47"/>
      <c r="K36" s="71"/>
      <c r="L36" s="71"/>
      <c r="M36" s="72"/>
      <c r="N36" s="72"/>
      <c r="O36" s="123"/>
      <c r="P36" s="72"/>
      <c r="Q36" s="123"/>
      <c r="R36" s="72"/>
      <c r="S36" s="123"/>
      <c r="T36" s="72"/>
      <c r="U36" s="123"/>
      <c r="V36" s="72"/>
      <c r="W36" s="123"/>
      <c r="X36" s="123"/>
      <c r="Y36" s="123"/>
      <c r="Z36" s="45"/>
      <c r="AA36" s="72"/>
      <c r="AB36" s="45"/>
      <c r="AC36" s="72"/>
      <c r="AD36" s="45"/>
      <c r="AE36" s="72"/>
      <c r="AF36" s="72"/>
      <c r="AG36" s="71"/>
      <c r="AH36" s="71"/>
      <c r="AI36" s="50"/>
      <c r="AJ36" s="57"/>
      <c r="AK36" s="74">
        <f>24*7</f>
        <v>168</v>
      </c>
      <c r="AL36" s="74">
        <f>24*7</f>
        <v>168</v>
      </c>
      <c r="AM36" s="74">
        <f>24*6</f>
        <v>144</v>
      </c>
      <c r="AN36" s="46">
        <f>24*6</f>
        <v>144</v>
      </c>
      <c r="AO36" s="74">
        <f>24*6</f>
        <v>144</v>
      </c>
      <c r="AP36" s="46">
        <f>24*6</f>
        <v>144</v>
      </c>
      <c r="AQ36" s="74">
        <f>24*3</f>
        <v>72</v>
      </c>
      <c r="AR36" s="46">
        <f>24*3</f>
        <v>72</v>
      </c>
      <c r="AS36" s="74">
        <f>24*4</f>
        <v>96</v>
      </c>
      <c r="AT36" s="46">
        <f>24*4</f>
        <v>96</v>
      </c>
      <c r="AU36" s="74">
        <f>24*3</f>
        <v>72</v>
      </c>
      <c r="AV36" s="74">
        <f>24*3</f>
        <v>72</v>
      </c>
      <c r="AW36" s="74">
        <f>24*5</f>
        <v>120</v>
      </c>
      <c r="AX36" s="74">
        <f>24*5</f>
        <v>120</v>
      </c>
      <c r="AY36" s="74">
        <f>24*4</f>
        <v>96</v>
      </c>
      <c r="AZ36" s="74">
        <f>24*4</f>
        <v>96</v>
      </c>
      <c r="BA36" s="74">
        <f>24*3</f>
        <v>72</v>
      </c>
      <c r="BB36" s="74">
        <v>72</v>
      </c>
      <c r="BC36" s="74">
        <f>24*4</f>
        <v>96</v>
      </c>
      <c r="BD36" s="74">
        <f>24*4</f>
        <v>96</v>
      </c>
      <c r="BE36" s="74">
        <v>24</v>
      </c>
      <c r="BF36" s="74">
        <v>24</v>
      </c>
      <c r="BG36" s="74">
        <f>24*6</f>
        <v>144</v>
      </c>
      <c r="BH36" s="74">
        <f>24*6</f>
        <v>144</v>
      </c>
      <c r="BI36" s="74">
        <f>24*3</f>
        <v>72</v>
      </c>
      <c r="BJ36" s="74">
        <f>24*3</f>
        <v>72</v>
      </c>
      <c r="BK36" s="74">
        <f>24*3</f>
        <v>72</v>
      </c>
      <c r="BL36" s="74">
        <f>24*3</f>
        <v>72</v>
      </c>
      <c r="BM36" s="74">
        <v>24</v>
      </c>
      <c r="BN36" s="74">
        <v>24</v>
      </c>
      <c r="BO36" s="72">
        <f>24*7</f>
        <v>168</v>
      </c>
      <c r="BP36" s="72">
        <f>24*5</f>
        <v>120</v>
      </c>
      <c r="BQ36" s="72"/>
      <c r="BR36" s="72"/>
      <c r="BS36" s="72"/>
      <c r="BT36" s="72"/>
      <c r="BU36" s="72"/>
      <c r="BV36" s="72"/>
      <c r="BW36" s="72"/>
      <c r="BX36" s="72"/>
      <c r="BY36" s="72"/>
      <c r="BZ36" s="45"/>
      <c r="CA36" s="72"/>
      <c r="CB36" s="45"/>
      <c r="CC36" s="72"/>
      <c r="CD36" s="45"/>
      <c r="CE36" s="72"/>
      <c r="CF36" s="45"/>
      <c r="CG36" s="71"/>
      <c r="CH36" s="32"/>
    </row>
    <row r="37" spans="1:86">
      <c r="A37" s="39" t="s">
        <v>63</v>
      </c>
      <c r="B37" s="82" t="s">
        <v>64</v>
      </c>
      <c r="C37" s="54">
        <f>24*3</f>
        <v>72</v>
      </c>
      <c r="D37" s="54">
        <f>24*3</f>
        <v>72</v>
      </c>
      <c r="E37" s="54">
        <v>24</v>
      </c>
      <c r="F37" s="46">
        <v>24</v>
      </c>
      <c r="G37" s="74">
        <f>24*4</f>
        <v>96</v>
      </c>
      <c r="H37" s="46">
        <f>24*4</f>
        <v>96</v>
      </c>
      <c r="I37" s="71"/>
      <c r="J37" s="47"/>
      <c r="K37" s="74">
        <v>24</v>
      </c>
      <c r="L37" s="74">
        <v>24</v>
      </c>
      <c r="M37" s="74">
        <v>24</v>
      </c>
      <c r="N37" s="74">
        <v>24</v>
      </c>
      <c r="O37" s="123"/>
      <c r="P37" s="72"/>
      <c r="Q37" s="123"/>
      <c r="R37" s="72"/>
      <c r="S37" s="123"/>
      <c r="T37" s="72"/>
      <c r="U37" s="123"/>
      <c r="V37" s="72"/>
      <c r="W37" s="123"/>
      <c r="X37" s="123"/>
      <c r="Y37" s="123"/>
      <c r="Z37" s="45"/>
      <c r="AA37" s="72"/>
      <c r="AB37" s="45"/>
      <c r="AC37" s="72"/>
      <c r="AD37" s="45"/>
      <c r="AE37" s="72"/>
      <c r="AF37" s="72"/>
      <c r="AG37" s="71"/>
      <c r="AH37" s="71"/>
      <c r="AI37" s="50"/>
      <c r="AJ37" s="57"/>
      <c r="AK37" s="71"/>
      <c r="AL37" s="47"/>
      <c r="AM37" s="71"/>
      <c r="AN37" s="47"/>
      <c r="AO37" s="71"/>
      <c r="AP37" s="47"/>
      <c r="AQ37" s="71"/>
      <c r="AR37" s="47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47"/>
      <c r="CA37" s="71"/>
      <c r="CB37" s="47"/>
      <c r="CC37" s="71"/>
      <c r="CD37" s="47"/>
      <c r="CE37" s="71"/>
      <c r="CF37" s="47"/>
      <c r="CG37" s="71"/>
      <c r="CH37" s="32"/>
    </row>
    <row r="38" spans="1:86" ht="15" thickBot="1">
      <c r="A38" s="36" t="s">
        <v>65</v>
      </c>
      <c r="B38" s="83" t="s">
        <v>66</v>
      </c>
      <c r="C38" s="55">
        <f>24*2</f>
        <v>48</v>
      </c>
      <c r="D38" s="55">
        <f>24*2</f>
        <v>48</v>
      </c>
      <c r="E38" s="51"/>
      <c r="F38" s="48"/>
      <c r="G38" s="76">
        <f>24*3</f>
        <v>72</v>
      </c>
      <c r="H38" s="49">
        <f>24*3</f>
        <v>72</v>
      </c>
      <c r="I38" s="53"/>
      <c r="J38" s="48"/>
      <c r="K38" s="74">
        <v>24</v>
      </c>
      <c r="L38" s="74">
        <v>24</v>
      </c>
      <c r="M38" s="76">
        <v>48</v>
      </c>
      <c r="N38" s="76">
        <v>48</v>
      </c>
      <c r="O38" s="125"/>
      <c r="P38" s="126"/>
      <c r="Q38" s="125"/>
      <c r="R38" s="126"/>
      <c r="S38" s="125"/>
      <c r="T38" s="126"/>
      <c r="U38" s="125"/>
      <c r="V38" s="126"/>
      <c r="W38" s="125"/>
      <c r="X38" s="125"/>
      <c r="Y38" s="125"/>
      <c r="Z38" s="127"/>
      <c r="AA38" s="126"/>
      <c r="AB38" s="127"/>
      <c r="AC38" s="126"/>
      <c r="AD38" s="127"/>
      <c r="AE38" s="72"/>
      <c r="AF38" s="72"/>
      <c r="AG38" s="71"/>
      <c r="AH38" s="71"/>
      <c r="AI38" s="51"/>
      <c r="AJ38" s="58"/>
      <c r="AK38" s="53"/>
      <c r="AL38" s="48"/>
      <c r="AM38" s="53"/>
      <c r="AN38" s="48"/>
      <c r="AO38" s="53"/>
      <c r="AP38" s="48"/>
      <c r="AQ38" s="53"/>
      <c r="AR38" s="48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48"/>
      <c r="CA38" s="53"/>
      <c r="CB38" s="48"/>
      <c r="CC38" s="53"/>
      <c r="CD38" s="48"/>
      <c r="CE38" s="53"/>
      <c r="CF38" s="48"/>
      <c r="CG38" s="53"/>
      <c r="CH38" s="34"/>
    </row>
    <row r="39" spans="1:86" s="21" customFormat="1">
      <c r="A39" s="24"/>
      <c r="B39" s="22" t="s">
        <v>36</v>
      </c>
      <c r="C39" s="23"/>
      <c r="D39" s="23">
        <f>SUM(C31:C38)</f>
        <v>648</v>
      </c>
      <c r="E39" s="23"/>
      <c r="F39" s="23">
        <f t="shared" ref="F39" si="36">SUM(E31:E38)</f>
        <v>1176</v>
      </c>
      <c r="G39" s="23"/>
      <c r="H39" s="23">
        <f t="shared" ref="H39" si="37">SUM(G31:G38)</f>
        <v>696</v>
      </c>
      <c r="I39" s="23"/>
      <c r="J39" s="23">
        <f t="shared" ref="J39" si="38">SUM(I31:I38)</f>
        <v>1152</v>
      </c>
      <c r="K39" s="23"/>
      <c r="L39" s="23">
        <f t="shared" ref="L39" si="39">SUM(K31:K38)</f>
        <v>216</v>
      </c>
      <c r="M39" s="23"/>
      <c r="N39" s="23">
        <f>SUM(M31:M38)</f>
        <v>264</v>
      </c>
      <c r="O39" s="23"/>
      <c r="P39" s="23">
        <f t="shared" ref="P39" si="40">SUM(O31:O38)</f>
        <v>0</v>
      </c>
      <c r="Q39" s="23"/>
      <c r="R39" s="23">
        <f t="shared" ref="R39" si="41">SUM(Q31:Q38)</f>
        <v>0</v>
      </c>
      <c r="S39" s="23"/>
      <c r="T39" s="23">
        <f t="shared" ref="T39" si="42">SUM(S31:S38)</f>
        <v>0</v>
      </c>
      <c r="U39" s="23"/>
      <c r="V39" s="23">
        <f t="shared" ref="V39" si="43">SUM(U31:U38)</f>
        <v>0</v>
      </c>
      <c r="W39" s="23"/>
      <c r="X39" s="23">
        <f t="shared" ref="X39" si="44">SUM(W31:W38)</f>
        <v>0</v>
      </c>
      <c r="Y39" s="23"/>
      <c r="Z39" s="23">
        <f t="shared" ref="Z39" si="45">SUM(Y31:Y38)</f>
        <v>0</v>
      </c>
      <c r="AA39" s="23"/>
      <c r="AB39" s="23">
        <f>SUM(AA31:AA38)</f>
        <v>0</v>
      </c>
      <c r="AC39" s="23"/>
      <c r="AD39" s="23">
        <f>SUM(AC31:AC38)</f>
        <v>0</v>
      </c>
      <c r="AE39" s="23"/>
      <c r="AF39" s="23">
        <f>SUM(AE31:AE38)</f>
        <v>0</v>
      </c>
      <c r="AG39" s="23"/>
      <c r="AH39" s="23">
        <f>SUM(AG31:AG38)</f>
        <v>0</v>
      </c>
      <c r="AI39" s="23"/>
      <c r="AJ39" s="23">
        <f>SUM(AI31:AI38)</f>
        <v>0</v>
      </c>
      <c r="AK39" s="23"/>
      <c r="AL39" s="23">
        <f t="shared" ref="AL39" si="46">SUM(AK31:AK38)</f>
        <v>1008</v>
      </c>
      <c r="AM39" s="23"/>
      <c r="AN39" s="23">
        <f t="shared" ref="AN39" si="47">SUM(AM31:AM38)</f>
        <v>936</v>
      </c>
      <c r="AO39" s="23"/>
      <c r="AP39" s="23">
        <f t="shared" ref="AP39" si="48">SUM(AO31:AO38)</f>
        <v>744</v>
      </c>
      <c r="AQ39" s="23"/>
      <c r="AR39" s="23">
        <f t="shared" ref="AR39" si="49">SUM(AQ31:AQ38)</f>
        <v>480</v>
      </c>
      <c r="AS39" s="23"/>
      <c r="AT39" s="23">
        <f t="shared" ref="AT39" si="50">SUM(AS31:AS38)</f>
        <v>624</v>
      </c>
      <c r="AU39" s="23"/>
      <c r="AV39" s="23">
        <f t="shared" ref="AV39" si="51">SUM(AU31:AU38)</f>
        <v>504</v>
      </c>
      <c r="AW39" s="23"/>
      <c r="AX39" s="23">
        <f t="shared" ref="AX39" si="52">SUM(AW31:AW38)</f>
        <v>624</v>
      </c>
      <c r="AY39" s="23"/>
      <c r="AZ39" s="23">
        <f t="shared" ref="AZ39" si="53">SUM(AY31:AY38)</f>
        <v>576</v>
      </c>
      <c r="BA39" s="23"/>
      <c r="BB39" s="23">
        <f t="shared" ref="BB39" si="54">SUM(BA31:BA38)</f>
        <v>480</v>
      </c>
      <c r="BC39" s="23"/>
      <c r="BD39" s="23">
        <f t="shared" ref="BD39" si="55">SUM(BC31:BC38)</f>
        <v>600</v>
      </c>
      <c r="BE39" s="23"/>
      <c r="BF39" s="23">
        <f t="shared" ref="BF39" si="56">SUM(BE31:BE38)</f>
        <v>168</v>
      </c>
      <c r="BG39" s="23"/>
      <c r="BH39" s="23">
        <f t="shared" ref="BH39" si="57">SUM(BG31:BG38)</f>
        <v>720</v>
      </c>
      <c r="BI39" s="23"/>
      <c r="BJ39" s="23">
        <f t="shared" ref="BJ39" si="58">SUM(BI31:BI38)</f>
        <v>480</v>
      </c>
      <c r="BK39" s="23"/>
      <c r="BL39" s="23">
        <f t="shared" ref="BL39" si="59">SUM(BK31:BK38)</f>
        <v>336</v>
      </c>
      <c r="BM39" s="23"/>
      <c r="BN39" s="23">
        <f t="shared" ref="BN39" si="60">SUM(BM31:BM38)</f>
        <v>264</v>
      </c>
      <c r="BO39" s="23"/>
      <c r="BP39" s="23">
        <f t="shared" ref="BP39" si="61">SUM(BO31:BO38)</f>
        <v>840</v>
      </c>
      <c r="BQ39" s="23"/>
      <c r="BR39" s="23">
        <f t="shared" ref="BR39" si="62">SUM(BQ31:BQ38)</f>
        <v>0</v>
      </c>
      <c r="BS39" s="23"/>
      <c r="BT39" s="23">
        <f t="shared" ref="BT39" si="63">SUM(BS31:BS38)</f>
        <v>0</v>
      </c>
      <c r="BU39" s="23"/>
      <c r="BV39" s="23">
        <f t="shared" ref="BV39" si="64">SUM(BU31:BU38)</f>
        <v>0</v>
      </c>
      <c r="BW39" s="23"/>
      <c r="BX39" s="23">
        <f t="shared" ref="BX39" si="65">SUM(BW31:BW38)</f>
        <v>0</v>
      </c>
      <c r="BY39" s="23"/>
      <c r="BZ39" s="23">
        <f t="shared" ref="BZ39" si="66">SUM(BY31:BY38)</f>
        <v>0</v>
      </c>
      <c r="CA39" s="23"/>
      <c r="CB39" s="23">
        <f t="shared" ref="CB39" si="67">SUM(CA31:CA38)</f>
        <v>0</v>
      </c>
      <c r="CC39" s="23"/>
      <c r="CD39" s="23">
        <f t="shared" ref="CD39" si="68">SUM(CC31:CC38)</f>
        <v>0</v>
      </c>
      <c r="CE39" s="23"/>
      <c r="CF39" s="23">
        <f t="shared" ref="CF39" si="69">SUM(CE31:CE38)</f>
        <v>0</v>
      </c>
      <c r="CG39" s="23"/>
      <c r="CH39" s="23">
        <f t="shared" ref="CH39" si="70">SUM(CG31:CG38)</f>
        <v>0</v>
      </c>
    </row>
    <row r="40" spans="1:86" ht="48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</row>
    <row r="41" spans="1:86" ht="48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</row>
    <row r="42" spans="1:86" ht="48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</row>
    <row r="43" spans="1:86" ht="48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</row>
    <row r="44" spans="1:86" ht="21.75" customHeight="1" thickBot="1">
      <c r="A44" s="521" t="s">
        <v>67</v>
      </c>
      <c r="B44" s="52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</row>
    <row r="45" spans="1:86" ht="15.75" customHeight="1">
      <c r="A45" s="522" t="s">
        <v>2</v>
      </c>
      <c r="B45" s="523" t="s">
        <v>3</v>
      </c>
      <c r="C45" s="564" t="s">
        <v>4</v>
      </c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64"/>
      <c r="AB45" s="564"/>
      <c r="AC45" s="564"/>
      <c r="AD45" s="564"/>
      <c r="AE45" s="564"/>
      <c r="AF45" s="564"/>
      <c r="AG45" s="564"/>
      <c r="AH45" s="564"/>
      <c r="AI45" s="564"/>
      <c r="AJ45" s="565"/>
      <c r="AK45" s="526" t="s">
        <v>5</v>
      </c>
      <c r="AL45" s="526"/>
      <c r="AM45" s="526"/>
      <c r="AN45" s="526"/>
      <c r="AO45" s="526"/>
      <c r="AP45" s="526"/>
      <c r="AQ45" s="526"/>
      <c r="AR45" s="526"/>
      <c r="AS45" s="526"/>
      <c r="AT45" s="526"/>
      <c r="AU45" s="526"/>
      <c r="AV45" s="526"/>
      <c r="AW45" s="526"/>
      <c r="AX45" s="526"/>
      <c r="AY45" s="526"/>
      <c r="AZ45" s="526"/>
      <c r="BA45" s="526"/>
      <c r="BB45" s="526"/>
      <c r="BC45" s="526"/>
      <c r="BD45" s="526"/>
      <c r="BE45" s="526"/>
      <c r="BF45" s="526"/>
      <c r="BG45" s="526"/>
      <c r="BH45" s="526"/>
      <c r="BI45" s="526"/>
      <c r="BJ45" s="526"/>
      <c r="BK45" s="526"/>
      <c r="BL45" s="526"/>
      <c r="BM45" s="526"/>
      <c r="BN45" s="526"/>
      <c r="BO45" s="526"/>
      <c r="BP45" s="526"/>
      <c r="BQ45" s="526"/>
      <c r="BR45" s="526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</row>
    <row r="46" spans="1:86" s="12" customFormat="1" ht="20.25" customHeight="1">
      <c r="A46" s="512"/>
      <c r="B46" s="515"/>
      <c r="C46" s="561">
        <v>20260302</v>
      </c>
      <c r="D46" s="542"/>
      <c r="E46" s="561">
        <v>20260303</v>
      </c>
      <c r="F46" s="542"/>
      <c r="G46" s="561">
        <v>20260305</v>
      </c>
      <c r="H46" s="542"/>
      <c r="I46" s="561">
        <v>20260306</v>
      </c>
      <c r="J46" s="542"/>
      <c r="K46" s="561">
        <v>20260309</v>
      </c>
      <c r="L46" s="542"/>
      <c r="M46" s="561">
        <v>20260312</v>
      </c>
      <c r="N46" s="542"/>
      <c r="O46" s="561"/>
      <c r="P46" s="542"/>
      <c r="Q46" s="561"/>
      <c r="R46" s="542"/>
      <c r="S46" s="561"/>
      <c r="T46" s="542"/>
      <c r="U46" s="561"/>
      <c r="V46" s="542"/>
      <c r="W46" s="561"/>
      <c r="X46" s="542"/>
      <c r="Y46" s="561"/>
      <c r="Z46" s="542"/>
      <c r="AA46" s="561"/>
      <c r="AB46" s="542"/>
      <c r="AC46" s="561"/>
      <c r="AD46" s="542"/>
      <c r="AE46" s="561"/>
      <c r="AF46" s="542"/>
      <c r="AG46" s="561"/>
      <c r="AH46" s="542"/>
      <c r="AI46" s="561"/>
      <c r="AJ46" s="556"/>
      <c r="AK46" s="505">
        <v>20260302</v>
      </c>
      <c r="AL46" s="506" t="s">
        <v>88</v>
      </c>
      <c r="AM46" s="505">
        <v>20260303</v>
      </c>
      <c r="AN46" s="506" t="s">
        <v>88</v>
      </c>
      <c r="AO46" s="505">
        <v>20260304</v>
      </c>
      <c r="AP46" s="506" t="s">
        <v>88</v>
      </c>
      <c r="AQ46" s="505">
        <v>20260305</v>
      </c>
      <c r="AR46" s="506" t="s">
        <v>88</v>
      </c>
      <c r="AS46" s="505">
        <v>20260306</v>
      </c>
      <c r="AT46" s="506" t="s">
        <v>88</v>
      </c>
      <c r="AU46" s="505">
        <v>20260309</v>
      </c>
      <c r="AV46" s="506"/>
      <c r="AW46" s="505">
        <v>20260310</v>
      </c>
      <c r="AX46" s="506"/>
      <c r="AY46" s="505">
        <v>20260311</v>
      </c>
      <c r="AZ46" s="506"/>
      <c r="BA46" s="505">
        <v>20260312</v>
      </c>
      <c r="BB46" s="506"/>
      <c r="BC46" s="505">
        <v>20260313</v>
      </c>
      <c r="BD46" s="506"/>
      <c r="BE46" s="505">
        <v>20260315</v>
      </c>
      <c r="BF46" s="506"/>
      <c r="BG46" s="505">
        <v>20260316</v>
      </c>
      <c r="BH46" s="506"/>
      <c r="BI46" s="505">
        <v>20260317</v>
      </c>
      <c r="BJ46" s="506"/>
      <c r="BK46" s="505">
        <v>20260318</v>
      </c>
      <c r="BL46" s="506"/>
      <c r="BM46" s="505">
        <v>20260330</v>
      </c>
      <c r="BN46" s="506"/>
      <c r="BO46" s="505">
        <v>20260331</v>
      </c>
      <c r="BP46" s="506"/>
      <c r="BQ46" s="505"/>
      <c r="BR46" s="506"/>
      <c r="BS46" s="505"/>
      <c r="BT46" s="506"/>
      <c r="BU46" s="505"/>
      <c r="BV46" s="506"/>
      <c r="BW46" s="505"/>
      <c r="BX46" s="506"/>
      <c r="BY46" s="505"/>
      <c r="BZ46" s="506"/>
      <c r="CA46" s="505"/>
      <c r="CB46" s="506"/>
      <c r="CC46" s="505"/>
      <c r="CD46" s="506"/>
      <c r="CE46" s="505"/>
      <c r="CF46" s="506"/>
      <c r="CG46" s="505"/>
      <c r="CH46" s="506"/>
    </row>
    <row r="47" spans="1:86" s="12" customFormat="1" ht="15.75" customHeight="1">
      <c r="A47" s="512"/>
      <c r="B47" s="515"/>
      <c r="C47" s="566"/>
      <c r="D47" s="567"/>
      <c r="E47" s="566"/>
      <c r="F47" s="567"/>
      <c r="G47" s="566"/>
      <c r="H47" s="567"/>
      <c r="I47" s="566"/>
      <c r="J47" s="567"/>
      <c r="K47" s="566"/>
      <c r="L47" s="567"/>
      <c r="M47" s="566"/>
      <c r="N47" s="567"/>
      <c r="O47" s="566"/>
      <c r="P47" s="567"/>
      <c r="Q47" s="566"/>
      <c r="R47" s="567"/>
      <c r="S47" s="566"/>
      <c r="T47" s="567"/>
      <c r="U47" s="566"/>
      <c r="V47" s="567"/>
      <c r="W47" s="566"/>
      <c r="X47" s="567"/>
      <c r="Y47" s="566"/>
      <c r="Z47" s="567"/>
      <c r="AA47" s="566"/>
      <c r="AB47" s="567"/>
      <c r="AC47" s="566"/>
      <c r="AD47" s="567"/>
      <c r="AE47" s="566"/>
      <c r="AF47" s="567"/>
      <c r="AG47" s="566"/>
      <c r="AH47" s="567"/>
      <c r="AI47" s="566"/>
      <c r="AJ47" s="573"/>
      <c r="AK47" s="502"/>
      <c r="AL47" s="503"/>
      <c r="AM47" s="502"/>
      <c r="AN47" s="503"/>
      <c r="AO47" s="502"/>
      <c r="AP47" s="503"/>
      <c r="AQ47" s="502"/>
      <c r="AR47" s="503"/>
      <c r="AS47" s="502"/>
      <c r="AT47" s="503"/>
      <c r="AU47" s="502"/>
      <c r="AV47" s="503"/>
      <c r="AW47" s="502"/>
      <c r="AX47" s="503"/>
      <c r="AY47" s="502"/>
      <c r="AZ47" s="503"/>
      <c r="BA47" s="502"/>
      <c r="BB47" s="503"/>
      <c r="BC47" s="502"/>
      <c r="BD47" s="503"/>
      <c r="BE47" s="502"/>
      <c r="BF47" s="503"/>
      <c r="BG47" s="502"/>
      <c r="BH47" s="503"/>
      <c r="BI47" s="502"/>
      <c r="BJ47" s="503"/>
      <c r="BK47" s="502"/>
      <c r="BL47" s="503"/>
      <c r="BM47" s="502"/>
      <c r="BN47" s="503"/>
      <c r="BO47" s="502"/>
      <c r="BP47" s="503"/>
      <c r="BQ47" s="502"/>
      <c r="BR47" s="503"/>
      <c r="BS47" s="502"/>
      <c r="BT47" s="503"/>
      <c r="BU47" s="502"/>
      <c r="BV47" s="503"/>
      <c r="BW47" s="502"/>
      <c r="BX47" s="503"/>
      <c r="BY47" s="502"/>
      <c r="BZ47" s="503"/>
      <c r="CA47" s="502"/>
      <c r="CB47" s="503"/>
      <c r="CC47" s="502"/>
      <c r="CD47" s="503"/>
      <c r="CE47" s="502"/>
      <c r="CF47" s="503"/>
      <c r="CG47" s="502"/>
      <c r="CH47" s="503"/>
    </row>
    <row r="48" spans="1:86" ht="15.75" customHeight="1">
      <c r="A48" s="512"/>
      <c r="B48" s="515"/>
      <c r="C48" s="569" t="s">
        <v>161</v>
      </c>
      <c r="D48" s="569"/>
      <c r="E48" s="569" t="s">
        <v>162</v>
      </c>
      <c r="F48" s="569"/>
      <c r="G48" s="569" t="s">
        <v>163</v>
      </c>
      <c r="H48" s="569"/>
      <c r="I48" s="569" t="s">
        <v>164</v>
      </c>
      <c r="J48" s="569"/>
      <c r="K48" s="569" t="s">
        <v>165</v>
      </c>
      <c r="L48" s="569"/>
      <c r="M48" s="569" t="s">
        <v>172</v>
      </c>
      <c r="N48" s="569"/>
      <c r="O48" s="569"/>
      <c r="P48" s="569"/>
      <c r="Q48" s="569"/>
      <c r="R48" s="569"/>
      <c r="S48" s="569"/>
      <c r="T48" s="569"/>
      <c r="U48" s="569"/>
      <c r="V48" s="569"/>
      <c r="W48" s="569"/>
      <c r="X48" s="569"/>
      <c r="Y48" s="569"/>
      <c r="Z48" s="569"/>
      <c r="AA48" s="569"/>
      <c r="AB48" s="569"/>
      <c r="AC48" s="569"/>
      <c r="AD48" s="569"/>
      <c r="AE48" s="569"/>
      <c r="AF48" s="569"/>
      <c r="AG48" s="562"/>
      <c r="AH48" s="563"/>
      <c r="AI48" s="562"/>
      <c r="AJ48" s="574"/>
      <c r="AK48" s="499"/>
      <c r="AL48" s="500"/>
      <c r="AM48" s="499"/>
      <c r="AN48" s="500"/>
      <c r="AO48" s="499"/>
      <c r="AP48" s="500"/>
      <c r="AQ48" s="499"/>
      <c r="AR48" s="500"/>
      <c r="AS48" s="499"/>
      <c r="AT48" s="500"/>
      <c r="AU48" s="499"/>
      <c r="AV48" s="500"/>
      <c r="AW48" s="499"/>
      <c r="AX48" s="500"/>
      <c r="AY48" s="499"/>
      <c r="AZ48" s="500"/>
      <c r="BA48" s="499"/>
      <c r="BB48" s="500"/>
      <c r="BC48" s="499"/>
      <c r="BD48" s="500"/>
      <c r="BE48" s="499"/>
      <c r="BF48" s="500"/>
      <c r="BG48" s="499"/>
      <c r="BH48" s="500"/>
      <c r="BI48" s="499"/>
      <c r="BJ48" s="500"/>
      <c r="BK48" s="499"/>
      <c r="BL48" s="500"/>
      <c r="BM48" s="499"/>
      <c r="BN48" s="500"/>
      <c r="BO48" s="499"/>
      <c r="BP48" s="500"/>
      <c r="BQ48" s="499"/>
      <c r="BR48" s="500"/>
      <c r="BS48" s="499"/>
      <c r="BT48" s="500"/>
      <c r="BU48" s="499"/>
      <c r="BV48" s="500"/>
      <c r="BW48" s="499"/>
      <c r="BX48" s="500"/>
      <c r="BY48" s="499"/>
      <c r="BZ48" s="500"/>
      <c r="CA48" s="499"/>
      <c r="CB48" s="500"/>
      <c r="CC48" s="499"/>
      <c r="CD48" s="500"/>
      <c r="CE48" s="499"/>
      <c r="CF48" s="500"/>
      <c r="CG48" s="499"/>
      <c r="CH48" s="500"/>
    </row>
    <row r="49" spans="1:86" s="1" customFormat="1" ht="15.75" customHeight="1">
      <c r="A49" s="513"/>
      <c r="B49" s="516"/>
      <c r="C49" s="89" t="s">
        <v>36</v>
      </c>
      <c r="D49" s="89" t="s">
        <v>37</v>
      </c>
      <c r="E49" s="89" t="s">
        <v>36</v>
      </c>
      <c r="F49" s="89" t="s">
        <v>37</v>
      </c>
      <c r="G49" s="89" t="s">
        <v>36</v>
      </c>
      <c r="H49" s="89" t="s">
        <v>37</v>
      </c>
      <c r="I49" s="89" t="s">
        <v>36</v>
      </c>
      <c r="J49" s="89" t="s">
        <v>37</v>
      </c>
      <c r="K49" s="89" t="s">
        <v>36</v>
      </c>
      <c r="L49" s="89" t="s">
        <v>37</v>
      </c>
      <c r="M49" s="89" t="s">
        <v>36</v>
      </c>
      <c r="N49" s="89" t="s">
        <v>37</v>
      </c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59"/>
      <c r="AK49" s="69" t="s">
        <v>36</v>
      </c>
      <c r="AL49" s="44" t="s">
        <v>37</v>
      </c>
      <c r="AM49" s="69" t="s">
        <v>36</v>
      </c>
      <c r="AN49" s="44" t="s">
        <v>37</v>
      </c>
      <c r="AO49" s="69" t="s">
        <v>36</v>
      </c>
      <c r="AP49" s="44" t="s">
        <v>37</v>
      </c>
      <c r="AQ49" s="69" t="s">
        <v>36</v>
      </c>
      <c r="AR49" s="44" t="s">
        <v>37</v>
      </c>
      <c r="AS49" s="69" t="s">
        <v>36</v>
      </c>
      <c r="AT49" s="44" t="s">
        <v>37</v>
      </c>
      <c r="AU49" s="69" t="s">
        <v>36</v>
      </c>
      <c r="AV49" s="44" t="s">
        <v>37</v>
      </c>
      <c r="AW49" s="69" t="s">
        <v>36</v>
      </c>
      <c r="AX49" s="44" t="s">
        <v>37</v>
      </c>
      <c r="AY49" s="69" t="s">
        <v>36</v>
      </c>
      <c r="AZ49" s="44" t="s">
        <v>37</v>
      </c>
      <c r="BA49" s="69" t="s">
        <v>36</v>
      </c>
      <c r="BB49" s="44" t="s">
        <v>37</v>
      </c>
      <c r="BC49" s="69" t="s">
        <v>36</v>
      </c>
      <c r="BD49" s="44" t="s">
        <v>37</v>
      </c>
      <c r="BE49" s="69" t="s">
        <v>36</v>
      </c>
      <c r="BF49" s="44" t="s">
        <v>37</v>
      </c>
      <c r="BG49" s="69" t="s">
        <v>36</v>
      </c>
      <c r="BH49" s="44" t="s">
        <v>37</v>
      </c>
      <c r="BI49" s="69" t="s">
        <v>36</v>
      </c>
      <c r="BJ49" s="44" t="s">
        <v>37</v>
      </c>
      <c r="BK49" s="69" t="s">
        <v>36</v>
      </c>
      <c r="BL49" s="44" t="s">
        <v>37</v>
      </c>
      <c r="BM49" s="69" t="s">
        <v>36</v>
      </c>
      <c r="BN49" s="44" t="s">
        <v>37</v>
      </c>
      <c r="BO49" s="69" t="s">
        <v>36</v>
      </c>
      <c r="BP49" s="44" t="s">
        <v>37</v>
      </c>
      <c r="BQ49" s="69"/>
      <c r="BR49" s="44"/>
      <c r="BS49" s="69"/>
      <c r="BT49" s="44"/>
      <c r="BU49" s="69"/>
      <c r="BV49" s="44"/>
      <c r="BW49" s="69"/>
      <c r="BX49" s="44"/>
      <c r="BY49" s="69"/>
      <c r="BZ49" s="44"/>
      <c r="CA49" s="69"/>
      <c r="CB49" s="44"/>
      <c r="CC49" s="69"/>
      <c r="CD49" s="44"/>
      <c r="CE49" s="69"/>
      <c r="CF49" s="44"/>
      <c r="CG49" s="69"/>
      <c r="CH49" s="44"/>
    </row>
    <row r="50" spans="1:86">
      <c r="A50" s="39" t="s">
        <v>74</v>
      </c>
      <c r="B50" s="70" t="s">
        <v>75</v>
      </c>
      <c r="C50" s="91">
        <f>48*7</f>
        <v>336</v>
      </c>
      <c r="D50" s="91">
        <f>48*7</f>
        <v>336</v>
      </c>
      <c r="E50" s="93"/>
      <c r="F50" s="93"/>
      <c r="G50" s="103">
        <f>48*8</f>
        <v>384</v>
      </c>
      <c r="H50" s="91">
        <f>48*8</f>
        <v>384</v>
      </c>
      <c r="I50" s="64"/>
      <c r="J50" s="106"/>
      <c r="K50" s="103">
        <f>48*2</f>
        <v>96</v>
      </c>
      <c r="L50" s="104">
        <f>48*2</f>
        <v>96</v>
      </c>
      <c r="M50" s="91">
        <f>48*3</f>
        <v>144</v>
      </c>
      <c r="N50" s="91">
        <f>48*3</f>
        <v>144</v>
      </c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30"/>
      <c r="AB50" s="129"/>
      <c r="AC50" s="130"/>
      <c r="AD50" s="131"/>
      <c r="AE50" s="130"/>
      <c r="AF50" s="131"/>
      <c r="AG50" s="64"/>
      <c r="AH50" s="106"/>
      <c r="AI50" s="64"/>
      <c r="AJ50" s="60"/>
      <c r="AK50" s="50"/>
      <c r="AL50" s="50"/>
      <c r="AM50" s="50"/>
      <c r="AN50" s="47"/>
      <c r="AO50" s="71"/>
      <c r="AP50" s="71"/>
      <c r="AQ50" s="50"/>
      <c r="AR50" s="47"/>
      <c r="AS50" s="71"/>
      <c r="AT50" s="32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47"/>
      <c r="CC50" s="71"/>
      <c r="CD50" s="71"/>
      <c r="CE50" s="50"/>
      <c r="CF50" s="47"/>
      <c r="CG50" s="71"/>
      <c r="CH50" s="32"/>
    </row>
    <row r="51" spans="1:86">
      <c r="A51" s="39" t="s">
        <v>76</v>
      </c>
      <c r="B51" s="70" t="s">
        <v>77</v>
      </c>
      <c r="C51" s="74">
        <f>48*5</f>
        <v>240</v>
      </c>
      <c r="D51" s="74">
        <f>48*5</f>
        <v>240</v>
      </c>
      <c r="E51" s="91">
        <f>48*25</f>
        <v>1200</v>
      </c>
      <c r="F51" s="91">
        <f>48*25</f>
        <v>1200</v>
      </c>
      <c r="G51" s="91">
        <f>48*5</f>
        <v>240</v>
      </c>
      <c r="H51" s="74">
        <f>48*5</f>
        <v>240</v>
      </c>
      <c r="I51" s="104">
        <f>48*25</f>
        <v>1200</v>
      </c>
      <c r="J51" s="105">
        <f>48*25</f>
        <v>1200</v>
      </c>
      <c r="K51" s="104">
        <f>48*10</f>
        <v>480</v>
      </c>
      <c r="L51" s="105">
        <f>48*10</f>
        <v>480</v>
      </c>
      <c r="M51" s="74">
        <f>48*10</f>
        <v>480</v>
      </c>
      <c r="N51" s="74">
        <f>48*10</f>
        <v>480</v>
      </c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129"/>
      <c r="Z51" s="129"/>
      <c r="AA51" s="129"/>
      <c r="AB51" s="72"/>
      <c r="AC51" s="131"/>
      <c r="AD51" s="132"/>
      <c r="AE51" s="131"/>
      <c r="AF51" s="132"/>
      <c r="AG51" s="106"/>
      <c r="AH51" s="111"/>
      <c r="AI51" s="106"/>
      <c r="AJ51" s="61"/>
      <c r="AK51" s="50"/>
      <c r="AL51" s="50"/>
      <c r="AM51" s="50"/>
      <c r="AN51" s="47"/>
      <c r="AO51" s="71"/>
      <c r="AP51" s="71"/>
      <c r="AQ51" s="50"/>
      <c r="AR51" s="47"/>
      <c r="AS51" s="71"/>
      <c r="AT51" s="32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47"/>
      <c r="CC51" s="71"/>
      <c r="CD51" s="71"/>
      <c r="CE51" s="50"/>
      <c r="CF51" s="47"/>
      <c r="CG51" s="71"/>
      <c r="CH51" s="32"/>
    </row>
    <row r="52" spans="1:86">
      <c r="A52" s="39" t="s">
        <v>74</v>
      </c>
      <c r="B52" s="70" t="s">
        <v>78</v>
      </c>
      <c r="C52" s="93"/>
      <c r="D52" s="71"/>
      <c r="E52" s="93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107"/>
      <c r="AA52" s="93"/>
      <c r="AB52" s="71"/>
      <c r="AC52" s="93"/>
      <c r="AD52" s="71"/>
      <c r="AE52" s="93"/>
      <c r="AF52" s="71"/>
      <c r="AG52" s="93"/>
      <c r="AH52" s="71"/>
      <c r="AI52" s="93"/>
      <c r="AJ52" s="57"/>
      <c r="AK52" s="54">
        <v>48</v>
      </c>
      <c r="AL52" s="54">
        <v>48</v>
      </c>
      <c r="AM52" s="54">
        <v>48</v>
      </c>
      <c r="AN52" s="46">
        <v>48</v>
      </c>
      <c r="AO52" s="74">
        <v>48</v>
      </c>
      <c r="AP52" s="74">
        <v>48</v>
      </c>
      <c r="AQ52" s="54">
        <v>48</v>
      </c>
      <c r="AR52" s="46">
        <v>48</v>
      </c>
      <c r="AS52" s="74">
        <v>48</v>
      </c>
      <c r="AT52" s="121">
        <v>48</v>
      </c>
      <c r="AU52" s="54">
        <v>48</v>
      </c>
      <c r="AV52" s="54">
        <v>48</v>
      </c>
      <c r="AW52" s="54">
        <v>48</v>
      </c>
      <c r="AX52" s="54">
        <v>48</v>
      </c>
      <c r="AY52" s="54">
        <v>48</v>
      </c>
      <c r="AZ52" s="54">
        <v>48</v>
      </c>
      <c r="BA52" s="54">
        <v>48</v>
      </c>
      <c r="BB52" s="54">
        <v>48</v>
      </c>
      <c r="BC52" s="54">
        <v>48</v>
      </c>
      <c r="BD52" s="54">
        <v>48</v>
      </c>
      <c r="BE52" s="123"/>
      <c r="BF52" s="123"/>
      <c r="BG52" s="54">
        <v>48</v>
      </c>
      <c r="BH52" s="54">
        <v>48</v>
      </c>
      <c r="BI52" s="54">
        <v>48</v>
      </c>
      <c r="BJ52" s="54">
        <v>48</v>
      </c>
      <c r="BK52" s="123"/>
      <c r="BL52" s="123"/>
      <c r="BM52" s="54">
        <v>48</v>
      </c>
      <c r="BN52" s="54">
        <v>48</v>
      </c>
      <c r="BO52" s="54">
        <v>48</v>
      </c>
      <c r="BP52" s="54">
        <v>48</v>
      </c>
      <c r="BQ52" s="123"/>
      <c r="BR52" s="123"/>
      <c r="BS52" s="123"/>
      <c r="BT52" s="123"/>
      <c r="BU52" s="123"/>
      <c r="BV52" s="123"/>
      <c r="BW52" s="123"/>
      <c r="BX52" s="123"/>
      <c r="BY52" s="123"/>
      <c r="BZ52" s="123"/>
      <c r="CA52" s="123"/>
      <c r="CB52" s="45"/>
      <c r="CC52" s="72"/>
      <c r="CD52" s="72"/>
      <c r="CE52" s="123"/>
      <c r="CF52" s="45"/>
      <c r="CG52" s="72"/>
      <c r="CH52" s="124"/>
    </row>
    <row r="53" spans="1:86" ht="15" thickBot="1">
      <c r="A53" s="36" t="s">
        <v>76</v>
      </c>
      <c r="B53" s="75" t="s">
        <v>79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8"/>
      <c r="AK53" s="55">
        <f>48*24</f>
        <v>1152</v>
      </c>
      <c r="AL53" s="55">
        <f>48*24</f>
        <v>1152</v>
      </c>
      <c r="AM53" s="55">
        <f>48*20</f>
        <v>960</v>
      </c>
      <c r="AN53" s="55">
        <f>48*20</f>
        <v>960</v>
      </c>
      <c r="AO53" s="76">
        <f>48*17</f>
        <v>816</v>
      </c>
      <c r="AP53" s="76">
        <f>48*17</f>
        <v>816</v>
      </c>
      <c r="AQ53" s="55">
        <f>48*10</f>
        <v>480</v>
      </c>
      <c r="AR53" s="49">
        <f>48*10</f>
        <v>480</v>
      </c>
      <c r="AS53" s="76">
        <f>48*13</f>
        <v>624</v>
      </c>
      <c r="AT53" s="122">
        <f>48*13</f>
        <v>624</v>
      </c>
      <c r="AU53" s="55">
        <f>48*10</f>
        <v>480</v>
      </c>
      <c r="AV53" s="55">
        <f>48*10</f>
        <v>480</v>
      </c>
      <c r="AW53" s="55">
        <f>48*14</f>
        <v>672</v>
      </c>
      <c r="AX53" s="55">
        <f>48*14</f>
        <v>672</v>
      </c>
      <c r="AY53" s="55">
        <f>48*13</f>
        <v>624</v>
      </c>
      <c r="AZ53" s="55">
        <f>48*13</f>
        <v>624</v>
      </c>
      <c r="BA53" s="55">
        <f>48*10</f>
        <v>480</v>
      </c>
      <c r="BB53" s="55">
        <f>48*10</f>
        <v>480</v>
      </c>
      <c r="BC53" s="55">
        <f>48*13</f>
        <v>624</v>
      </c>
      <c r="BD53" s="55">
        <f>48*13</f>
        <v>624</v>
      </c>
      <c r="BE53" s="55">
        <f>48*4</f>
        <v>192</v>
      </c>
      <c r="BF53" s="55">
        <f>48*4</f>
        <v>192</v>
      </c>
      <c r="BG53" s="55">
        <f>48*16</f>
        <v>768</v>
      </c>
      <c r="BH53" s="55">
        <f>48*16</f>
        <v>768</v>
      </c>
      <c r="BI53" s="55">
        <f>48*10</f>
        <v>480</v>
      </c>
      <c r="BJ53" s="55">
        <f>48*10</f>
        <v>480</v>
      </c>
      <c r="BK53" s="55">
        <f>48*8</f>
        <v>384</v>
      </c>
      <c r="BL53" s="55">
        <f>48*8</f>
        <v>384</v>
      </c>
      <c r="BM53" s="55">
        <f>48*4</f>
        <v>192</v>
      </c>
      <c r="BN53" s="55">
        <f>48*4</f>
        <v>192</v>
      </c>
      <c r="BO53" s="125">
        <f>48*16</f>
        <v>768</v>
      </c>
      <c r="BP53" s="125">
        <f>48*12</f>
        <v>576</v>
      </c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6"/>
      <c r="CD53" s="126"/>
      <c r="CE53" s="125"/>
      <c r="CF53" s="127"/>
      <c r="CG53" s="126"/>
      <c r="CH53" s="128"/>
    </row>
    <row r="54" spans="1:86" s="21" customFormat="1">
      <c r="B54" s="22" t="s">
        <v>36</v>
      </c>
      <c r="C54" s="23">
        <f>SUM(C50:C53)</f>
        <v>576</v>
      </c>
      <c r="D54" s="23">
        <f>SUM(C50:C53)</f>
        <v>576</v>
      </c>
      <c r="E54" s="23">
        <f t="shared" ref="E54" si="71">SUM(E50:E53)</f>
        <v>1200</v>
      </c>
      <c r="F54" s="23">
        <f t="shared" ref="F54" si="72">SUM(E50:E53)</f>
        <v>1200</v>
      </c>
      <c r="G54" s="23">
        <f t="shared" ref="G54" si="73">SUM(G50:G53)</f>
        <v>624</v>
      </c>
      <c r="H54" s="23">
        <f t="shared" ref="H54" si="74">SUM(G50:G53)</f>
        <v>624</v>
      </c>
      <c r="I54" s="23">
        <f t="shared" ref="I54" si="75">SUM(I50:I53)</f>
        <v>1200</v>
      </c>
      <c r="J54" s="23">
        <f t="shared" ref="J54" si="76">SUM(I50:I53)</f>
        <v>1200</v>
      </c>
      <c r="K54" s="23">
        <f t="shared" ref="K54" si="77">SUM(K50:K53)</f>
        <v>576</v>
      </c>
      <c r="L54" s="23">
        <f t="shared" ref="L54" si="78">SUM(K50:K53)</f>
        <v>576</v>
      </c>
      <c r="M54" s="23">
        <f t="shared" ref="M54" si="79">SUM(M50:M53)</f>
        <v>624</v>
      </c>
      <c r="N54" s="23">
        <f t="shared" ref="N54" si="80">SUM(M50:M53)</f>
        <v>624</v>
      </c>
      <c r="O54" s="23">
        <f t="shared" ref="O54" si="81">SUM(O50:O53)</f>
        <v>0</v>
      </c>
      <c r="P54" s="23">
        <f t="shared" ref="P54" si="82">SUM(O50:O53)</f>
        <v>0</v>
      </c>
      <c r="Q54" s="23">
        <f t="shared" ref="Q54" si="83">SUM(Q50:Q53)</f>
        <v>0</v>
      </c>
      <c r="R54" s="23">
        <f t="shared" ref="R54" si="84">SUM(Q50:Q53)</f>
        <v>0</v>
      </c>
      <c r="S54" s="23">
        <f t="shared" ref="S54" si="85">SUM(S50:S53)</f>
        <v>0</v>
      </c>
      <c r="T54" s="23">
        <f t="shared" ref="T54" si="86">SUM(S50:S53)</f>
        <v>0</v>
      </c>
      <c r="U54" s="23">
        <f t="shared" ref="U54" si="87">SUM(U50:U53)</f>
        <v>0</v>
      </c>
      <c r="V54" s="23">
        <f t="shared" ref="V54" si="88">SUM(U50:U53)</f>
        <v>0</v>
      </c>
      <c r="W54" s="23">
        <f t="shared" ref="W54" si="89">SUM(W50:W53)</f>
        <v>0</v>
      </c>
      <c r="X54" s="23">
        <f t="shared" ref="X54" si="90">SUM(W50:W53)</f>
        <v>0</v>
      </c>
      <c r="Y54" s="23">
        <f t="shared" ref="Y54" si="91">SUM(Y50:Y53)</f>
        <v>0</v>
      </c>
      <c r="Z54" s="23">
        <f t="shared" ref="Z54" si="92">SUM(Y50:Y53)</f>
        <v>0</v>
      </c>
      <c r="AA54" s="23">
        <f t="shared" ref="AA54:AC54" si="93">SUM(AA50:AA53)</f>
        <v>0</v>
      </c>
      <c r="AB54" s="23">
        <f>SUM(AA50:AA53)</f>
        <v>0</v>
      </c>
      <c r="AC54" s="23">
        <f t="shared" si="93"/>
        <v>0</v>
      </c>
      <c r="AD54" s="23">
        <f>SUM(AC50:AC53)</f>
        <v>0</v>
      </c>
      <c r="AE54" s="23">
        <f t="shared" ref="AE54:AG54" si="94">SUM(AE50:AE53)</f>
        <v>0</v>
      </c>
      <c r="AF54" s="23">
        <f>SUM(AE50:AE53)</f>
        <v>0</v>
      </c>
      <c r="AG54" s="23">
        <f t="shared" si="94"/>
        <v>0</v>
      </c>
      <c r="AH54" s="23">
        <f>SUM(AG50:AG53)</f>
        <v>0</v>
      </c>
      <c r="AI54" s="23">
        <f t="shared" ref="AI54" si="95">SUM(AI50:AI53)</f>
        <v>0</v>
      </c>
      <c r="AJ54" s="23">
        <f>SUM(AI50:AI53)</f>
        <v>0</v>
      </c>
      <c r="AK54" s="23">
        <f t="shared" ref="AK54" si="96">SUM(AK50:AK53)</f>
        <v>1200</v>
      </c>
      <c r="AL54" s="23">
        <f t="shared" ref="AL54" si="97">SUM(AK50:AK53)</f>
        <v>1200</v>
      </c>
      <c r="AM54" s="23">
        <f t="shared" ref="AM54" si="98">SUM(AM50:AM53)</f>
        <v>1008</v>
      </c>
      <c r="AN54" s="23">
        <f t="shared" ref="AN54" si="99">SUM(AM50:AM53)</f>
        <v>1008</v>
      </c>
      <c r="AO54" s="23">
        <f t="shared" ref="AO54" si="100">SUM(AO50:AO53)</f>
        <v>864</v>
      </c>
      <c r="AP54" s="23">
        <f t="shared" ref="AP54" si="101">SUM(AO50:AO53)</f>
        <v>864</v>
      </c>
      <c r="AQ54" s="23">
        <f t="shared" ref="AQ54" si="102">SUM(AQ50:AQ53)</f>
        <v>528</v>
      </c>
      <c r="AR54" s="23">
        <f t="shared" ref="AR54" si="103">SUM(AQ50:AQ53)</f>
        <v>528</v>
      </c>
      <c r="AS54" s="23">
        <f t="shared" ref="AS54" si="104">SUM(AS50:AS53)</f>
        <v>672</v>
      </c>
      <c r="AT54" s="23">
        <f t="shared" ref="AT54" si="105">SUM(AS50:AS53)</f>
        <v>672</v>
      </c>
      <c r="AU54" s="23">
        <f t="shared" ref="AU54" si="106">SUM(AU50:AU53)</f>
        <v>528</v>
      </c>
      <c r="AV54" s="23">
        <f t="shared" ref="AV54" si="107">SUM(AU50:AU53)</f>
        <v>528</v>
      </c>
      <c r="AW54" s="23">
        <f t="shared" ref="AW54" si="108">SUM(AW50:AW53)</f>
        <v>720</v>
      </c>
      <c r="AX54" s="23">
        <f t="shared" ref="AX54" si="109">SUM(AW50:AW53)</f>
        <v>720</v>
      </c>
      <c r="AY54" s="23">
        <f t="shared" ref="AY54" si="110">SUM(AY50:AY53)</f>
        <v>672</v>
      </c>
      <c r="AZ54" s="23">
        <f t="shared" ref="AZ54" si="111">SUM(AY50:AY53)</f>
        <v>672</v>
      </c>
      <c r="BA54" s="23">
        <f t="shared" ref="BA54" si="112">SUM(BA50:BA53)</f>
        <v>528</v>
      </c>
      <c r="BB54" s="23">
        <f t="shared" ref="BB54" si="113">SUM(BA50:BA53)</f>
        <v>528</v>
      </c>
      <c r="BC54" s="23">
        <f t="shared" ref="BC54" si="114">SUM(BC50:BC53)</f>
        <v>672</v>
      </c>
      <c r="BD54" s="23">
        <f t="shared" ref="BD54" si="115">SUM(BC50:BC53)</f>
        <v>672</v>
      </c>
      <c r="BE54" s="23">
        <f t="shared" ref="BE54" si="116">SUM(BE50:BE53)</f>
        <v>192</v>
      </c>
      <c r="BF54" s="23">
        <f t="shared" ref="BF54" si="117">SUM(BE50:BE53)</f>
        <v>192</v>
      </c>
      <c r="BG54" s="23">
        <f t="shared" ref="BG54" si="118">SUM(BG50:BG53)</f>
        <v>816</v>
      </c>
      <c r="BH54" s="23">
        <f t="shared" ref="BH54" si="119">SUM(BG50:BG53)</f>
        <v>816</v>
      </c>
      <c r="BI54" s="23">
        <f t="shared" ref="BI54" si="120">SUM(BI50:BI53)</f>
        <v>528</v>
      </c>
      <c r="BJ54" s="23">
        <f t="shared" ref="BJ54" si="121">SUM(BI50:BI53)</f>
        <v>528</v>
      </c>
      <c r="BK54" s="23">
        <f t="shared" ref="BK54" si="122">SUM(BK50:BK53)</f>
        <v>384</v>
      </c>
      <c r="BL54" s="23">
        <f t="shared" ref="BL54" si="123">SUM(BK50:BK53)</f>
        <v>384</v>
      </c>
      <c r="BM54" s="23">
        <f t="shared" ref="BM54" si="124">SUM(BM50:BM53)</f>
        <v>240</v>
      </c>
      <c r="BN54" s="23">
        <f t="shared" ref="BN54" si="125">SUM(BM50:BM53)</f>
        <v>240</v>
      </c>
      <c r="BO54" s="23">
        <f t="shared" ref="BO54" si="126">SUM(BO50:BO53)</f>
        <v>816</v>
      </c>
      <c r="BP54" s="23">
        <f t="shared" ref="BP54" si="127">SUM(BO50:BO53)</f>
        <v>816</v>
      </c>
      <c r="BQ54" s="23">
        <f t="shared" ref="BQ54" si="128">SUM(BQ50:BQ53)</f>
        <v>0</v>
      </c>
      <c r="BR54" s="23">
        <f t="shared" ref="BR54" si="129">SUM(BQ50:BQ53)</f>
        <v>0</v>
      </c>
      <c r="BS54" s="23">
        <f t="shared" ref="BS54" si="130">SUM(BS50:BS53)</f>
        <v>0</v>
      </c>
      <c r="BT54" s="23">
        <f t="shared" ref="BT54" si="131">SUM(BS50:BS53)</f>
        <v>0</v>
      </c>
      <c r="BU54" s="23">
        <f t="shared" ref="BU54" si="132">SUM(BU50:BU53)</f>
        <v>0</v>
      </c>
      <c r="BV54" s="23">
        <f t="shared" ref="BV54" si="133">SUM(BU50:BU53)</f>
        <v>0</v>
      </c>
      <c r="BW54" s="23">
        <f t="shared" ref="BW54" si="134">SUM(BW50:BW53)</f>
        <v>0</v>
      </c>
      <c r="BX54" s="23">
        <f t="shared" ref="BX54" si="135">SUM(BW50:BW53)</f>
        <v>0</v>
      </c>
      <c r="BY54" s="23">
        <f t="shared" ref="BY54" si="136">SUM(BY50:BY53)</f>
        <v>0</v>
      </c>
      <c r="BZ54" s="23">
        <f t="shared" ref="BZ54" si="137">SUM(BY50:BY53)</f>
        <v>0</v>
      </c>
      <c r="CA54" s="23">
        <f t="shared" ref="CA54" si="138">SUM(CA50:CA53)</f>
        <v>0</v>
      </c>
      <c r="CB54" s="23">
        <f t="shared" ref="CB54" si="139">SUM(CA50:CA53)</f>
        <v>0</v>
      </c>
      <c r="CC54" s="23">
        <f t="shared" ref="CC54" si="140">SUM(CC50:CC53)</f>
        <v>0</v>
      </c>
      <c r="CD54" s="23">
        <f t="shared" ref="CD54" si="141">SUM(CC50:CC53)</f>
        <v>0</v>
      </c>
      <c r="CE54" s="23">
        <f t="shared" ref="CE54" si="142">SUM(CE50:CE53)</f>
        <v>0</v>
      </c>
      <c r="CF54" s="23">
        <f t="shared" ref="CF54" si="143">SUM(CE50:CE53)</f>
        <v>0</v>
      </c>
      <c r="CG54" s="23">
        <f t="shared" ref="CG54" si="144">SUM(CG50:CG53)</f>
        <v>0</v>
      </c>
      <c r="CH54" s="23">
        <f t="shared" ref="CH54" si="145">SUM(CG50:CG53)</f>
        <v>0</v>
      </c>
    </row>
    <row r="55" spans="1:86"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</row>
    <row r="56" spans="1:86"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25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</row>
    <row r="57" spans="1:86"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25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</row>
    <row r="58" spans="1:86"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</row>
    <row r="59" spans="1:86"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</row>
    <row r="60" spans="1:86"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</row>
    <row r="61" spans="1:86"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</row>
    <row r="62" spans="1:86"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</row>
    <row r="63" spans="1:86"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</row>
    <row r="64" spans="1:86"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</row>
    <row r="65" spans="1:86"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</row>
    <row r="66" spans="1:86"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</row>
    <row r="67" spans="1:86"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</row>
    <row r="68" spans="1:86" ht="21.75" customHeight="1">
      <c r="A68" s="510" t="s">
        <v>80</v>
      </c>
      <c r="B68" s="510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</row>
    <row r="69" spans="1:86" ht="15.75" customHeight="1">
      <c r="A69" s="511" t="s">
        <v>2</v>
      </c>
      <c r="B69" s="514" t="s">
        <v>3</v>
      </c>
      <c r="C69" s="570" t="s">
        <v>5</v>
      </c>
      <c r="D69" s="571"/>
      <c r="E69" s="571"/>
      <c r="F69" s="571"/>
      <c r="G69" s="571"/>
      <c r="H69" s="571"/>
      <c r="I69" s="571"/>
      <c r="J69" s="571"/>
      <c r="K69" s="571"/>
      <c r="L69" s="571"/>
      <c r="M69" s="571"/>
      <c r="N69" s="571"/>
      <c r="O69" s="571"/>
      <c r="P69" s="571"/>
      <c r="Q69" s="571"/>
      <c r="R69" s="571"/>
      <c r="S69" s="571"/>
      <c r="T69" s="571"/>
      <c r="U69" s="571"/>
      <c r="V69" s="571"/>
      <c r="W69" s="571"/>
      <c r="X69" s="571"/>
      <c r="Y69" s="571"/>
      <c r="Z69" s="571"/>
      <c r="AA69" s="571"/>
      <c r="AB69" s="571"/>
      <c r="AC69" s="571"/>
      <c r="AD69" s="571"/>
      <c r="AE69" s="571"/>
      <c r="AF69" s="571"/>
      <c r="AG69" s="571"/>
      <c r="AH69" s="571"/>
      <c r="AI69" s="571"/>
      <c r="AJ69" s="571"/>
      <c r="AK69" s="571"/>
      <c r="AL69" s="571"/>
      <c r="AM69" s="571"/>
      <c r="AN69" s="571"/>
      <c r="AO69" s="571"/>
      <c r="AP69" s="571"/>
      <c r="AQ69" s="571"/>
      <c r="AR69" s="571"/>
      <c r="AS69" s="571"/>
      <c r="AT69" s="571"/>
      <c r="AU69" s="571"/>
      <c r="AV69" s="571"/>
      <c r="AW69" s="571"/>
      <c r="AX69" s="571"/>
      <c r="AY69" s="571"/>
      <c r="AZ69" s="571"/>
      <c r="BA69" s="571"/>
      <c r="BB69" s="571"/>
      <c r="BC69" s="571"/>
      <c r="BD69" s="571"/>
      <c r="BE69" s="571"/>
      <c r="BF69" s="571"/>
      <c r="BG69" s="571"/>
      <c r="BH69" s="571"/>
    </row>
    <row r="70" spans="1:86" s="12" customFormat="1" ht="15.75" customHeight="1">
      <c r="A70" s="512"/>
      <c r="B70" s="515"/>
      <c r="C70" s="505">
        <v>20260302</v>
      </c>
      <c r="D70" s="506"/>
      <c r="E70" s="505">
        <v>20260303</v>
      </c>
      <c r="F70" s="506"/>
      <c r="G70" s="505">
        <v>20260304</v>
      </c>
      <c r="H70" s="506"/>
      <c r="I70" s="505">
        <v>20260305</v>
      </c>
      <c r="J70" s="506"/>
      <c r="K70" s="505">
        <v>20260306</v>
      </c>
      <c r="L70" s="506"/>
      <c r="M70" s="505">
        <v>20260309</v>
      </c>
      <c r="N70" s="506"/>
      <c r="O70" s="505">
        <v>20260310</v>
      </c>
      <c r="P70" s="506"/>
      <c r="Q70" s="505">
        <v>20260311</v>
      </c>
      <c r="R70" s="506"/>
      <c r="S70" s="505">
        <v>20260312</v>
      </c>
      <c r="T70" s="506"/>
      <c r="U70" s="505">
        <v>20260313</v>
      </c>
      <c r="V70" s="506"/>
      <c r="W70" s="505">
        <v>20260315</v>
      </c>
      <c r="X70" s="506"/>
      <c r="Y70" s="505">
        <v>20260316</v>
      </c>
      <c r="Z70" s="506"/>
      <c r="AA70" s="505">
        <v>20260317</v>
      </c>
      <c r="AB70" s="506"/>
      <c r="AC70" s="505">
        <v>20260318</v>
      </c>
      <c r="AD70" s="506"/>
      <c r="AE70" s="505">
        <v>20260330</v>
      </c>
      <c r="AF70" s="506"/>
      <c r="AG70" s="505">
        <v>20260331</v>
      </c>
      <c r="AH70" s="506"/>
      <c r="AI70" s="505"/>
      <c r="AJ70" s="506"/>
      <c r="AK70" s="505"/>
      <c r="AL70" s="506"/>
      <c r="AM70" s="505"/>
      <c r="AN70" s="506"/>
      <c r="AO70" s="505"/>
      <c r="AP70" s="506"/>
      <c r="AQ70" s="505"/>
      <c r="AR70" s="506"/>
      <c r="AS70" s="505"/>
      <c r="AT70" s="506"/>
      <c r="AU70" s="505"/>
      <c r="AV70" s="506"/>
      <c r="AW70" s="505"/>
      <c r="AX70" s="506"/>
      <c r="AY70" s="505"/>
      <c r="AZ70" s="506"/>
      <c r="BA70" s="505"/>
      <c r="BB70" s="506"/>
      <c r="BC70" s="505"/>
      <c r="BD70" s="506"/>
      <c r="BE70" s="505"/>
      <c r="BF70" s="506"/>
      <c r="BG70" s="505"/>
      <c r="BH70" s="506"/>
    </row>
    <row r="71" spans="1:86" s="12" customFormat="1" ht="15.75" customHeight="1">
      <c r="A71" s="512"/>
      <c r="B71" s="515"/>
      <c r="C71" s="108"/>
      <c r="D71" s="109"/>
      <c r="E71" s="108"/>
      <c r="F71" s="109"/>
      <c r="G71" s="502"/>
      <c r="H71" s="503"/>
      <c r="I71" s="502"/>
      <c r="J71" s="503"/>
      <c r="K71" s="502"/>
      <c r="L71" s="503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2"/>
      <c r="X71" s="503"/>
      <c r="Y71" s="502"/>
      <c r="Z71" s="503"/>
      <c r="AA71" s="502"/>
      <c r="AB71" s="503"/>
      <c r="AC71" s="502"/>
      <c r="AD71" s="503"/>
      <c r="AE71" s="108"/>
      <c r="AF71" s="109"/>
      <c r="AG71" s="108"/>
      <c r="AH71" s="109"/>
      <c r="AI71" s="108"/>
      <c r="AJ71" s="109"/>
      <c r="AK71" s="108"/>
      <c r="AL71" s="109"/>
      <c r="AM71" s="108"/>
      <c r="AN71" s="109"/>
      <c r="AO71" s="108"/>
      <c r="AP71" s="109"/>
      <c r="AQ71" s="108"/>
      <c r="AR71" s="109"/>
      <c r="AS71" s="108"/>
      <c r="AT71" s="109"/>
      <c r="AU71" s="108"/>
      <c r="AV71" s="109"/>
      <c r="AW71" s="502"/>
      <c r="AX71" s="503"/>
      <c r="AY71" s="502"/>
      <c r="AZ71" s="503"/>
      <c r="BA71" s="502"/>
      <c r="BB71" s="503"/>
      <c r="BC71" s="509"/>
      <c r="BD71" s="509"/>
      <c r="BE71" s="509"/>
      <c r="BF71" s="509"/>
      <c r="BG71" s="509"/>
      <c r="BH71" s="509"/>
    </row>
    <row r="72" spans="1:86" ht="15.75" customHeight="1">
      <c r="A72" s="512"/>
      <c r="B72" s="515"/>
      <c r="C72" s="88"/>
      <c r="D72" s="110"/>
      <c r="E72" s="88"/>
      <c r="F72" s="110"/>
      <c r="G72" s="499"/>
      <c r="H72" s="500"/>
      <c r="I72" s="499"/>
      <c r="J72" s="500"/>
      <c r="K72" s="499"/>
      <c r="L72" s="500"/>
      <c r="M72" s="498"/>
      <c r="N72" s="498"/>
      <c r="O72" s="498"/>
      <c r="P72" s="498"/>
      <c r="Q72" s="498"/>
      <c r="R72" s="498"/>
      <c r="S72" s="498"/>
      <c r="T72" s="498"/>
      <c r="U72" s="498"/>
      <c r="V72" s="498"/>
      <c r="W72" s="499"/>
      <c r="X72" s="500"/>
      <c r="Y72" s="499"/>
      <c r="Z72" s="500"/>
      <c r="AA72" s="499"/>
      <c r="AB72" s="500"/>
      <c r="AC72" s="499"/>
      <c r="AD72" s="500"/>
      <c r="AE72" s="88"/>
      <c r="AF72" s="110"/>
      <c r="AG72" s="88"/>
      <c r="AH72" s="110"/>
      <c r="AI72" s="88"/>
      <c r="AJ72" s="110"/>
      <c r="AK72" s="88"/>
      <c r="AL72" s="110"/>
      <c r="AM72" s="88"/>
      <c r="AN72" s="110"/>
      <c r="AO72" s="88"/>
      <c r="AP72" s="110"/>
      <c r="AQ72" s="88"/>
      <c r="AR72" s="110"/>
      <c r="AS72" s="88"/>
      <c r="AT72" s="110"/>
      <c r="AU72" s="88"/>
      <c r="AV72" s="110"/>
      <c r="AW72" s="499"/>
      <c r="AX72" s="500"/>
      <c r="AY72" s="499"/>
      <c r="AZ72" s="500"/>
      <c r="BA72" s="499"/>
      <c r="BB72" s="500"/>
      <c r="BC72" s="498"/>
      <c r="BD72" s="498"/>
      <c r="BE72" s="498"/>
      <c r="BF72" s="498"/>
      <c r="BG72" s="498"/>
      <c r="BH72" s="498"/>
    </row>
    <row r="73" spans="1:86" s="1" customFormat="1" ht="15.75" customHeight="1">
      <c r="A73" s="513"/>
      <c r="B73" s="516"/>
      <c r="C73" s="69" t="s">
        <v>36</v>
      </c>
      <c r="D73" s="69" t="s">
        <v>37</v>
      </c>
      <c r="E73" s="69" t="s">
        <v>36</v>
      </c>
      <c r="F73" s="69" t="s">
        <v>37</v>
      </c>
      <c r="G73" s="69" t="s">
        <v>36</v>
      </c>
      <c r="H73" s="69" t="s">
        <v>37</v>
      </c>
      <c r="I73" s="69" t="s">
        <v>36</v>
      </c>
      <c r="J73" s="69" t="s">
        <v>37</v>
      </c>
      <c r="K73" s="69" t="s">
        <v>36</v>
      </c>
      <c r="L73" s="69" t="s">
        <v>37</v>
      </c>
      <c r="M73" s="69" t="s">
        <v>36</v>
      </c>
      <c r="N73" s="69" t="s">
        <v>37</v>
      </c>
      <c r="O73" s="69" t="s">
        <v>36</v>
      </c>
      <c r="P73" s="69" t="s">
        <v>37</v>
      </c>
      <c r="Q73" s="69" t="s">
        <v>36</v>
      </c>
      <c r="R73" s="69" t="s">
        <v>37</v>
      </c>
      <c r="S73" s="69" t="s">
        <v>36</v>
      </c>
      <c r="T73" s="69" t="s">
        <v>37</v>
      </c>
      <c r="U73" s="69" t="s">
        <v>36</v>
      </c>
      <c r="V73" s="69" t="s">
        <v>37</v>
      </c>
      <c r="W73" s="69" t="s">
        <v>36</v>
      </c>
      <c r="X73" s="69" t="s">
        <v>37</v>
      </c>
      <c r="Y73" s="69" t="s">
        <v>36</v>
      </c>
      <c r="Z73" s="69" t="s">
        <v>37</v>
      </c>
      <c r="AA73" s="69" t="s">
        <v>36</v>
      </c>
      <c r="AB73" s="69" t="s">
        <v>37</v>
      </c>
      <c r="AC73" s="69" t="s">
        <v>36</v>
      </c>
      <c r="AD73" s="69" t="s">
        <v>37</v>
      </c>
      <c r="AE73" s="69" t="s">
        <v>36</v>
      </c>
      <c r="AF73" s="69" t="s">
        <v>37</v>
      </c>
      <c r="AG73" s="69" t="s">
        <v>36</v>
      </c>
      <c r="AH73" s="69" t="s">
        <v>37</v>
      </c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</row>
    <row r="74" spans="1:86">
      <c r="A74" s="39" t="s">
        <v>81</v>
      </c>
      <c r="B74" s="97" t="s">
        <v>82</v>
      </c>
      <c r="C74" s="98">
        <f>96*9</f>
        <v>864</v>
      </c>
      <c r="D74" s="98">
        <f>96*9</f>
        <v>864</v>
      </c>
      <c r="E74" s="98">
        <f>96*10</f>
        <v>960</v>
      </c>
      <c r="F74" s="98">
        <f>96*10</f>
        <v>960</v>
      </c>
      <c r="G74" s="98">
        <f>96*14</f>
        <v>1344</v>
      </c>
      <c r="H74" s="98">
        <f>96*14</f>
        <v>1344</v>
      </c>
      <c r="I74" s="98">
        <f>96*5</f>
        <v>480</v>
      </c>
      <c r="J74" s="98">
        <f>96*5</f>
        <v>480</v>
      </c>
      <c r="K74" s="98">
        <f>96*7</f>
        <v>672</v>
      </c>
      <c r="L74" s="98">
        <f>96*7</f>
        <v>672</v>
      </c>
      <c r="M74" s="98">
        <f>96*5</f>
        <v>480</v>
      </c>
      <c r="N74" s="98">
        <f>96*5</f>
        <v>480</v>
      </c>
      <c r="O74" s="98">
        <f>96*7</f>
        <v>672</v>
      </c>
      <c r="P74" s="98">
        <f>96*7</f>
        <v>672</v>
      </c>
      <c r="Q74" s="98">
        <f>96*6</f>
        <v>576</v>
      </c>
      <c r="R74" s="98">
        <f>96*6</f>
        <v>576</v>
      </c>
      <c r="S74" s="98">
        <f>96*5</f>
        <v>480</v>
      </c>
      <c r="T74" s="98">
        <f>96*5</f>
        <v>480</v>
      </c>
      <c r="U74" s="98">
        <f>96*7</f>
        <v>672</v>
      </c>
      <c r="V74" s="98">
        <f>96*7</f>
        <v>672</v>
      </c>
      <c r="W74" s="74">
        <v>96</v>
      </c>
      <c r="X74" s="74">
        <v>96</v>
      </c>
      <c r="Y74" s="74">
        <f>96*8</f>
        <v>768</v>
      </c>
      <c r="Z74" s="74">
        <f>96*8</f>
        <v>768</v>
      </c>
      <c r="AA74" s="74">
        <f>96*5</f>
        <v>480</v>
      </c>
      <c r="AB74" s="74">
        <f>96*5</f>
        <v>480</v>
      </c>
      <c r="AC74" s="74">
        <f>96*4</f>
        <v>384</v>
      </c>
      <c r="AD74" s="74">
        <f>96*4</f>
        <v>384</v>
      </c>
      <c r="AE74" s="74">
        <f>96*3</f>
        <v>288</v>
      </c>
      <c r="AF74" s="74">
        <f>96*3</f>
        <v>288</v>
      </c>
      <c r="AG74" s="72">
        <f>96*9</f>
        <v>864</v>
      </c>
      <c r="AH74" s="72">
        <f>96*6</f>
        <v>576</v>
      </c>
      <c r="AI74" s="72"/>
      <c r="AJ74" s="72"/>
      <c r="AK74" s="72"/>
      <c r="AL74" s="72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</row>
    <row r="75" spans="1:86">
      <c r="A75" s="39" t="s">
        <v>83</v>
      </c>
      <c r="B75" s="97" t="s">
        <v>84</v>
      </c>
      <c r="C75" s="98">
        <f>C74</f>
        <v>864</v>
      </c>
      <c r="D75" s="98">
        <f>D74</f>
        <v>864</v>
      </c>
      <c r="E75" s="98">
        <v>960</v>
      </c>
      <c r="F75" s="98">
        <f>96*10</f>
        <v>960</v>
      </c>
      <c r="G75" s="98">
        <f>G74</f>
        <v>1344</v>
      </c>
      <c r="H75" s="98">
        <f>H74</f>
        <v>1344</v>
      </c>
      <c r="I75" s="98">
        <f>I74</f>
        <v>480</v>
      </c>
      <c r="J75" s="98">
        <f>J74</f>
        <v>480</v>
      </c>
      <c r="K75" s="98">
        <f>K74</f>
        <v>672</v>
      </c>
      <c r="L75" s="98">
        <f>96*7</f>
        <v>672</v>
      </c>
      <c r="M75" s="98">
        <f>M74</f>
        <v>480</v>
      </c>
      <c r="N75" s="98">
        <f>96*5</f>
        <v>480</v>
      </c>
      <c r="O75" s="98">
        <f>O74</f>
        <v>672</v>
      </c>
      <c r="P75" s="98">
        <f>96*7</f>
        <v>672</v>
      </c>
      <c r="Q75" s="98">
        <f>Q74</f>
        <v>576</v>
      </c>
      <c r="R75" s="98">
        <f>96*6</f>
        <v>576</v>
      </c>
      <c r="S75" s="98">
        <f>96*5</f>
        <v>480</v>
      </c>
      <c r="T75" s="98">
        <f>+T74</f>
        <v>480</v>
      </c>
      <c r="U75" s="98">
        <f>+U74</f>
        <v>672</v>
      </c>
      <c r="V75" s="98">
        <f>+V74</f>
        <v>672</v>
      </c>
      <c r="W75" s="74">
        <f>+W74</f>
        <v>96</v>
      </c>
      <c r="X75" s="74">
        <v>96</v>
      </c>
      <c r="Y75" s="74">
        <f>+Y74</f>
        <v>768</v>
      </c>
      <c r="Z75" s="74">
        <f>96*8</f>
        <v>768</v>
      </c>
      <c r="AA75" s="74">
        <f>+AA74</f>
        <v>480</v>
      </c>
      <c r="AB75" s="74">
        <f>AB74</f>
        <v>480</v>
      </c>
      <c r="AC75" s="74">
        <f>+AC74</f>
        <v>384</v>
      </c>
      <c r="AD75" s="74">
        <f>AD74</f>
        <v>384</v>
      </c>
      <c r="AE75" s="74">
        <f>+AE74</f>
        <v>288</v>
      </c>
      <c r="AF75" s="74">
        <f>96*3</f>
        <v>288</v>
      </c>
      <c r="AG75" s="72">
        <f>+AG74</f>
        <v>864</v>
      </c>
      <c r="AH75" s="72">
        <f>AH74</f>
        <v>576</v>
      </c>
      <c r="AI75" s="72"/>
      <c r="AJ75" s="72"/>
      <c r="AK75" s="72"/>
      <c r="AL75" s="72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</row>
    <row r="76" spans="1:86" s="21" customFormat="1">
      <c r="B76" s="22" t="s">
        <v>36</v>
      </c>
      <c r="C76" s="23">
        <f>SUM(C74:C75)</f>
        <v>1728</v>
      </c>
      <c r="D76" s="23">
        <f>SUM(C74:C75)</f>
        <v>1728</v>
      </c>
      <c r="E76" s="23">
        <f t="shared" ref="E76" si="146">SUM(E74:E75)</f>
        <v>1920</v>
      </c>
      <c r="F76" s="23">
        <f t="shared" ref="F76" si="147">SUM(E74:E75)</f>
        <v>1920</v>
      </c>
      <c r="G76" s="23">
        <f t="shared" ref="G76" si="148">SUM(G74:G75)</f>
        <v>2688</v>
      </c>
      <c r="H76" s="23">
        <f t="shared" ref="H76" si="149">SUM(G74:G75)</f>
        <v>2688</v>
      </c>
      <c r="I76" s="23">
        <f t="shared" ref="I76" si="150">SUM(I74:I75)</f>
        <v>960</v>
      </c>
      <c r="J76" s="23">
        <f t="shared" ref="J76" si="151">SUM(I74:I75)</f>
        <v>960</v>
      </c>
      <c r="K76" s="23">
        <f t="shared" ref="K76" si="152">SUM(K74:K75)</f>
        <v>1344</v>
      </c>
      <c r="L76" s="23">
        <f t="shared" ref="L76" si="153">SUM(K74:K75)</f>
        <v>1344</v>
      </c>
      <c r="M76" s="23">
        <f t="shared" ref="M76" si="154">SUM(M74:M75)</f>
        <v>960</v>
      </c>
      <c r="N76" s="23">
        <f t="shared" ref="N76" si="155">SUM(M74:M75)</f>
        <v>960</v>
      </c>
      <c r="O76" s="23">
        <f t="shared" ref="O76" si="156">SUM(O74:O75)</f>
        <v>1344</v>
      </c>
      <c r="P76" s="23">
        <f t="shared" ref="P76" si="157">SUM(O74:O75)</f>
        <v>1344</v>
      </c>
      <c r="Q76" s="23">
        <f t="shared" ref="Q76" si="158">SUM(Q74:Q75)</f>
        <v>1152</v>
      </c>
      <c r="R76" s="23">
        <f t="shared" ref="R76" si="159">SUM(Q74:Q75)</f>
        <v>1152</v>
      </c>
      <c r="S76" s="23">
        <f t="shared" ref="S76" si="160">SUM(S74:S75)</f>
        <v>960</v>
      </c>
      <c r="T76" s="23">
        <f t="shared" ref="T76" si="161">SUM(S74:S75)</f>
        <v>960</v>
      </c>
      <c r="U76" s="23">
        <f t="shared" ref="U76" si="162">SUM(U74:U75)</f>
        <v>1344</v>
      </c>
      <c r="V76" s="23">
        <f t="shared" ref="V76" si="163">SUM(U74:U75)</f>
        <v>1344</v>
      </c>
      <c r="W76" s="23">
        <f t="shared" ref="W76" si="164">SUM(W74:W75)</f>
        <v>192</v>
      </c>
      <c r="X76" s="23">
        <f t="shared" ref="X76" si="165">SUM(W74:W75)</f>
        <v>192</v>
      </c>
      <c r="Y76" s="23">
        <f t="shared" ref="Y76" si="166">SUM(Y74:Y75)</f>
        <v>1536</v>
      </c>
      <c r="Z76" s="23">
        <f t="shared" ref="Z76" si="167">SUM(Y74:Y75)</f>
        <v>1536</v>
      </c>
      <c r="AA76" s="23">
        <f t="shared" ref="AA76:AC76" si="168">SUM(AA74:AA75)</f>
        <v>960</v>
      </c>
      <c r="AB76" s="23">
        <f>SUM(AA74:AA75)</f>
        <v>960</v>
      </c>
      <c r="AC76" s="23">
        <f t="shared" si="168"/>
        <v>768</v>
      </c>
      <c r="AD76" s="23" t="s">
        <v>125</v>
      </c>
      <c r="AE76" s="23">
        <f t="shared" ref="AE76:AG76" si="169">SUM(AE74:AE75)</f>
        <v>576</v>
      </c>
      <c r="AF76" s="23" t="s">
        <v>125</v>
      </c>
      <c r="AG76" s="23">
        <f t="shared" si="169"/>
        <v>1728</v>
      </c>
      <c r="AH76" s="23" t="s">
        <v>125</v>
      </c>
      <c r="AI76" s="23">
        <f t="shared" ref="AI76" si="170">SUM(AI74:AI75)</f>
        <v>0</v>
      </c>
      <c r="AJ76" s="23" t="s">
        <v>125</v>
      </c>
      <c r="AK76" s="23">
        <f t="shared" ref="AK76" si="171">SUM(AK74:AK75)</f>
        <v>0</v>
      </c>
      <c r="AL76" s="23">
        <f t="shared" ref="AL76" si="172">SUM(AK74:AK75)</f>
        <v>0</v>
      </c>
      <c r="AM76" s="23">
        <f t="shared" ref="AM76" si="173">SUM(AM74:AM75)</f>
        <v>0</v>
      </c>
      <c r="AN76" s="23">
        <f t="shared" ref="AN76" si="174">SUM(AM74:AM75)</f>
        <v>0</v>
      </c>
      <c r="AO76" s="23">
        <f t="shared" ref="AO76" si="175">SUM(AO74:AO75)</f>
        <v>0</v>
      </c>
      <c r="AP76" s="23">
        <f t="shared" ref="AP76" si="176">SUM(AO74:AO75)</f>
        <v>0</v>
      </c>
      <c r="AQ76" s="23">
        <f t="shared" ref="AQ76" si="177">SUM(AQ74:AQ75)</f>
        <v>0</v>
      </c>
      <c r="AR76" s="23">
        <f t="shared" ref="AR76" si="178">SUM(AQ74:AQ75)</f>
        <v>0</v>
      </c>
      <c r="AS76" s="23">
        <f t="shared" ref="AS76" si="179">SUM(AS74:AS75)</f>
        <v>0</v>
      </c>
      <c r="AT76" s="23">
        <f t="shared" ref="AT76" si="180">SUM(AS74:AS75)</f>
        <v>0</v>
      </c>
      <c r="AU76" s="23">
        <f t="shared" ref="AU76" si="181">SUM(AU74:AU75)</f>
        <v>0</v>
      </c>
      <c r="AV76" s="23">
        <f t="shared" ref="AV76" si="182">SUM(AU74:AU75)</f>
        <v>0</v>
      </c>
      <c r="AW76" s="23"/>
      <c r="AX76" s="23">
        <f t="shared" ref="AX76" si="183">SUM(AW74:AW75)</f>
        <v>0</v>
      </c>
      <c r="AY76" s="23">
        <f t="shared" ref="AY76" si="184">SUM(AY74:AY75)</f>
        <v>0</v>
      </c>
      <c r="AZ76" s="23">
        <f t="shared" ref="AZ76" si="185">SUM(AY74:AY75)</f>
        <v>0</v>
      </c>
      <c r="BA76" s="23">
        <f t="shared" ref="BA76" si="186">SUM(BA74:BA75)</f>
        <v>0</v>
      </c>
      <c r="BB76" s="23">
        <f t="shared" ref="BB76" si="187">SUM(BA74:BA75)</f>
        <v>0</v>
      </c>
      <c r="BC76" s="23">
        <f t="shared" ref="BC76" si="188">SUM(BC74:BC75)</f>
        <v>0</v>
      </c>
      <c r="BD76" s="23">
        <f t="shared" ref="BD76" si="189">SUM(BC74:BC75)</f>
        <v>0</v>
      </c>
      <c r="BE76" s="23">
        <f t="shared" ref="BE76" si="190">SUM(BE74:BE75)</f>
        <v>0</v>
      </c>
      <c r="BF76" s="23">
        <f t="shared" ref="BF76" si="191">SUM(BE74:BE75)</f>
        <v>0</v>
      </c>
      <c r="BG76" s="23">
        <f t="shared" ref="BG76" si="192">SUM(BG74:BG75)</f>
        <v>0</v>
      </c>
      <c r="BH76" s="23">
        <f t="shared" ref="BH76" si="193">SUM(BG74:BG75)</f>
        <v>0</v>
      </c>
      <c r="BI76" s="23"/>
      <c r="BJ76" s="23"/>
      <c r="BK76" s="23"/>
      <c r="BL76" s="23"/>
    </row>
    <row r="77" spans="1:86" s="13" customFormat="1">
      <c r="B77" s="13" t="s">
        <v>85</v>
      </c>
      <c r="BF77" s="23"/>
      <c r="BI77"/>
      <c r="BJ77"/>
      <c r="BK77"/>
      <c r="BL77"/>
      <c r="BM77"/>
      <c r="BN77"/>
    </row>
    <row r="78" spans="1:86" s="13" customFormat="1">
      <c r="B78" s="13" t="s">
        <v>86</v>
      </c>
      <c r="BI78"/>
      <c r="BJ78"/>
      <c r="BK78"/>
      <c r="BL78"/>
      <c r="BM78"/>
      <c r="BN78"/>
    </row>
  </sheetData>
  <mergeCells count="461">
    <mergeCell ref="BA1:BB1"/>
    <mergeCell ref="BM1:BN1"/>
    <mergeCell ref="BM2:BN2"/>
    <mergeCell ref="A4:CH4"/>
    <mergeCell ref="A10:B10"/>
    <mergeCell ref="A11:A15"/>
    <mergeCell ref="B11:B15"/>
    <mergeCell ref="C11:AJ11"/>
    <mergeCell ref="AK11:CH11"/>
    <mergeCell ref="C12:D12"/>
    <mergeCell ref="Q12:R12"/>
    <mergeCell ref="S12:T12"/>
    <mergeCell ref="U12:V12"/>
    <mergeCell ref="W12:X12"/>
    <mergeCell ref="Y12:Z12"/>
    <mergeCell ref="AA12:AB12"/>
    <mergeCell ref="E12:F12"/>
    <mergeCell ref="G12:H12"/>
    <mergeCell ref="I12:J12"/>
    <mergeCell ref="K12:L12"/>
    <mergeCell ref="M12:N12"/>
    <mergeCell ref="O12:P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BY12:BZ12"/>
    <mergeCell ref="CA12:CB12"/>
    <mergeCell ref="CC12:CD12"/>
    <mergeCell ref="CE12:CF12"/>
    <mergeCell ref="CG12:CH12"/>
    <mergeCell ref="C13:D13"/>
    <mergeCell ref="E13:F13"/>
    <mergeCell ref="G13:H13"/>
    <mergeCell ref="I13:J13"/>
    <mergeCell ref="K13:L13"/>
    <mergeCell ref="BM12:BN12"/>
    <mergeCell ref="BO12:BP12"/>
    <mergeCell ref="BQ12:BR12"/>
    <mergeCell ref="BS12:BT12"/>
    <mergeCell ref="BU12:BV12"/>
    <mergeCell ref="BW12:BX12"/>
    <mergeCell ref="BA12:BB12"/>
    <mergeCell ref="BC12:BD12"/>
    <mergeCell ref="BE12:BF12"/>
    <mergeCell ref="BG12:BH12"/>
    <mergeCell ref="BI12:BJ12"/>
    <mergeCell ref="BK12:BL12"/>
    <mergeCell ref="AO12:AP12"/>
    <mergeCell ref="AQ12:AR12"/>
    <mergeCell ref="Y13:Z13"/>
    <mergeCell ref="AA13:AB13"/>
    <mergeCell ref="AC13:AD13"/>
    <mergeCell ref="AE13:AF13"/>
    <mergeCell ref="AG13:AH13"/>
    <mergeCell ref="AI13:AJ13"/>
    <mergeCell ref="M13:N13"/>
    <mergeCell ref="O13:P13"/>
    <mergeCell ref="Q13:R13"/>
    <mergeCell ref="S13:T13"/>
    <mergeCell ref="U13:V13"/>
    <mergeCell ref="W13:X13"/>
    <mergeCell ref="BA13:BB13"/>
    <mergeCell ref="BC13:BD13"/>
    <mergeCell ref="BE13:BF13"/>
    <mergeCell ref="BG13:BH13"/>
    <mergeCell ref="AK13:AL13"/>
    <mergeCell ref="AM13:AN13"/>
    <mergeCell ref="AO13:AP13"/>
    <mergeCell ref="AQ13:AR13"/>
    <mergeCell ref="AS13:AT13"/>
    <mergeCell ref="AU13:AV13"/>
    <mergeCell ref="CG13:CH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BU13:BV13"/>
    <mergeCell ref="BW13:BX13"/>
    <mergeCell ref="BY13:BZ13"/>
    <mergeCell ref="CA13:CB13"/>
    <mergeCell ref="CC13:CD13"/>
    <mergeCell ref="CE13:CF13"/>
    <mergeCell ref="BI13:BJ13"/>
    <mergeCell ref="BK13:BL13"/>
    <mergeCell ref="BM13:BN13"/>
    <mergeCell ref="BO13:BP13"/>
    <mergeCell ref="BQ13:BR13"/>
    <mergeCell ref="BS13:BT13"/>
    <mergeCell ref="AW13:AX13"/>
    <mergeCell ref="AY13:AZ13"/>
    <mergeCell ref="A25:B25"/>
    <mergeCell ref="A26:A30"/>
    <mergeCell ref="B26:B30"/>
    <mergeCell ref="C26:AJ26"/>
    <mergeCell ref="AK26:CH26"/>
    <mergeCell ref="C27:D27"/>
    <mergeCell ref="E27:F27"/>
    <mergeCell ref="BQ14:BR14"/>
    <mergeCell ref="BS14:BT14"/>
    <mergeCell ref="BU14:BV14"/>
    <mergeCell ref="BW14:BX14"/>
    <mergeCell ref="BY14:BZ14"/>
    <mergeCell ref="CA14:CB14"/>
    <mergeCell ref="BE14:BF14"/>
    <mergeCell ref="BG14:BH14"/>
    <mergeCell ref="BI14:BJ14"/>
    <mergeCell ref="BK14:BL14"/>
    <mergeCell ref="BM14:BN14"/>
    <mergeCell ref="BO14:BP14"/>
    <mergeCell ref="AS14:AT14"/>
    <mergeCell ref="AU14:AV14"/>
    <mergeCell ref="AW14:AX14"/>
    <mergeCell ref="AY14:AZ14"/>
    <mergeCell ref="BA14:BB14"/>
    <mergeCell ref="G27:H27"/>
    <mergeCell ref="I27:J27"/>
    <mergeCell ref="K27:L27"/>
    <mergeCell ref="M27:N27"/>
    <mergeCell ref="O27:P27"/>
    <mergeCell ref="Q27:R27"/>
    <mergeCell ref="CC14:CD14"/>
    <mergeCell ref="CE14:CF14"/>
    <mergeCell ref="CG14:CH14"/>
    <mergeCell ref="BC14:BD14"/>
    <mergeCell ref="AG14:AH14"/>
    <mergeCell ref="AI14:AJ14"/>
    <mergeCell ref="AK14:AL14"/>
    <mergeCell ref="AM14:AN14"/>
    <mergeCell ref="AO14:AP14"/>
    <mergeCell ref="AQ14:AR14"/>
    <mergeCell ref="U14:V14"/>
    <mergeCell ref="W14:X14"/>
    <mergeCell ref="Y14:Z14"/>
    <mergeCell ref="AA14:AB14"/>
    <mergeCell ref="AC14:AD14"/>
    <mergeCell ref="AE14:AF14"/>
    <mergeCell ref="CG27:CH27"/>
    <mergeCell ref="BW27:BX27"/>
    <mergeCell ref="E28:F28"/>
    <mergeCell ref="G28:H28"/>
    <mergeCell ref="I28:J28"/>
    <mergeCell ref="K28:L28"/>
    <mergeCell ref="M28:N28"/>
    <mergeCell ref="BO27:BP27"/>
    <mergeCell ref="BQ27:BR27"/>
    <mergeCell ref="BS27:BT27"/>
    <mergeCell ref="BU27:BV27"/>
    <mergeCell ref="Q28:R28"/>
    <mergeCell ref="Y28:Z28"/>
    <mergeCell ref="AA28:AB28"/>
    <mergeCell ref="AC28:AD28"/>
    <mergeCell ref="AE28:AF28"/>
    <mergeCell ref="AG28:AH28"/>
    <mergeCell ref="S27:T27"/>
    <mergeCell ref="U27:V27"/>
    <mergeCell ref="W27:X27"/>
    <mergeCell ref="Y27:Z27"/>
    <mergeCell ref="AA27:AB27"/>
    <mergeCell ref="AC27:AD27"/>
    <mergeCell ref="AY28:AZ28"/>
    <mergeCell ref="BA28:BB28"/>
    <mergeCell ref="BC28:BD28"/>
    <mergeCell ref="AE27:AF27"/>
    <mergeCell ref="AG27:AH27"/>
    <mergeCell ref="AI27:AJ27"/>
    <mergeCell ref="AK27:AL27"/>
    <mergeCell ref="AM27:AN27"/>
    <mergeCell ref="AO27:AP27"/>
    <mergeCell ref="BY27:BZ27"/>
    <mergeCell ref="BC27:BD27"/>
    <mergeCell ref="BE27:BF27"/>
    <mergeCell ref="BG27:BH27"/>
    <mergeCell ref="BI27:BJ27"/>
    <mergeCell ref="BK27:BL27"/>
    <mergeCell ref="BM27:BN27"/>
    <mergeCell ref="AQ27:AR27"/>
    <mergeCell ref="AS27:AT27"/>
    <mergeCell ref="AU27:AV27"/>
    <mergeCell ref="AW27:AX27"/>
    <mergeCell ref="AY27:AZ27"/>
    <mergeCell ref="BA27:BB27"/>
    <mergeCell ref="CE28:CF28"/>
    <mergeCell ref="CG28:CH28"/>
    <mergeCell ref="BU28:BV28"/>
    <mergeCell ref="BW28:BX28"/>
    <mergeCell ref="BY28:BZ28"/>
    <mergeCell ref="CA28:CB28"/>
    <mergeCell ref="CC28:CD28"/>
    <mergeCell ref="CA27:CB27"/>
    <mergeCell ref="CC27:CD27"/>
    <mergeCell ref="CE27:CF27"/>
    <mergeCell ref="C29:D29"/>
    <mergeCell ref="E29:F29"/>
    <mergeCell ref="G29:H29"/>
    <mergeCell ref="I29:J29"/>
    <mergeCell ref="K29:L29"/>
    <mergeCell ref="M29:N29"/>
    <mergeCell ref="O29:P29"/>
    <mergeCell ref="Q29:R29"/>
    <mergeCell ref="BS28:BT28"/>
    <mergeCell ref="BG28:BH28"/>
    <mergeCell ref="BI28:BJ28"/>
    <mergeCell ref="BK28:BL28"/>
    <mergeCell ref="BM28:BN28"/>
    <mergeCell ref="BO28:BP28"/>
    <mergeCell ref="BQ28:BR28"/>
    <mergeCell ref="AU28:AV28"/>
    <mergeCell ref="AW28:AX28"/>
    <mergeCell ref="BE28:BF28"/>
    <mergeCell ref="AI28:AJ28"/>
    <mergeCell ref="AK28:AL28"/>
    <mergeCell ref="AM28:AN28"/>
    <mergeCell ref="AO28:AP28"/>
    <mergeCell ref="AQ28:AR28"/>
    <mergeCell ref="AS28:AT28"/>
    <mergeCell ref="CG29:CH29"/>
    <mergeCell ref="A44:B44"/>
    <mergeCell ref="A45:A49"/>
    <mergeCell ref="B45:B49"/>
    <mergeCell ref="C45:AJ45"/>
    <mergeCell ref="AK45:BR45"/>
    <mergeCell ref="C46:D46"/>
    <mergeCell ref="BO29:BP29"/>
    <mergeCell ref="BQ29:BR29"/>
    <mergeCell ref="BS29:BT29"/>
    <mergeCell ref="BU29:BV29"/>
    <mergeCell ref="BW29:BX29"/>
    <mergeCell ref="BY29:BZ29"/>
    <mergeCell ref="BC29:BD29"/>
    <mergeCell ref="BE29:BF29"/>
    <mergeCell ref="BG29:BH29"/>
    <mergeCell ref="BI29:BJ29"/>
    <mergeCell ref="BK29:BL29"/>
    <mergeCell ref="BM29:BN29"/>
    <mergeCell ref="AQ29:AR29"/>
    <mergeCell ref="AS29:AT29"/>
    <mergeCell ref="AU29:AV29"/>
    <mergeCell ref="AW29:AX29"/>
    <mergeCell ref="AY29:AZ29"/>
    <mergeCell ref="E46:F46"/>
    <mergeCell ref="G46:H46"/>
    <mergeCell ref="I46:J46"/>
    <mergeCell ref="K46:L46"/>
    <mergeCell ref="M46:N46"/>
    <mergeCell ref="O46:P46"/>
    <mergeCell ref="CA29:CB29"/>
    <mergeCell ref="CC29:CD29"/>
    <mergeCell ref="CE29:CF29"/>
    <mergeCell ref="BA29:BB29"/>
    <mergeCell ref="AE29:AF29"/>
    <mergeCell ref="AG29:AH29"/>
    <mergeCell ref="AI29:AJ29"/>
    <mergeCell ref="AK29:AL29"/>
    <mergeCell ref="AM29:AN29"/>
    <mergeCell ref="AO29:AP29"/>
    <mergeCell ref="S29:T29"/>
    <mergeCell ref="U29:V29"/>
    <mergeCell ref="W29:X29"/>
    <mergeCell ref="Y29:Z29"/>
    <mergeCell ref="AA29:AB29"/>
    <mergeCell ref="AC29:AD29"/>
    <mergeCell ref="CE46:CF46"/>
    <mergeCell ref="CG46:CH46"/>
    <mergeCell ref="C47:D47"/>
    <mergeCell ref="E47:F47"/>
    <mergeCell ref="G47:H47"/>
    <mergeCell ref="I47:J47"/>
    <mergeCell ref="K47:L47"/>
    <mergeCell ref="BM46:BN46"/>
    <mergeCell ref="BO46:BP46"/>
    <mergeCell ref="BQ46:BR46"/>
    <mergeCell ref="BS46:BT46"/>
    <mergeCell ref="BU46:BV46"/>
    <mergeCell ref="BW46:BX46"/>
    <mergeCell ref="BA46:BB46"/>
    <mergeCell ref="BC46:BD46"/>
    <mergeCell ref="BE46:BF46"/>
    <mergeCell ref="BG46:BH46"/>
    <mergeCell ref="BI46:BJ46"/>
    <mergeCell ref="BK46:BL46"/>
    <mergeCell ref="AO46:AP46"/>
    <mergeCell ref="AQ46:AR46"/>
    <mergeCell ref="AS46:AT46"/>
    <mergeCell ref="AU46:AV46"/>
    <mergeCell ref="AW46:AX46"/>
    <mergeCell ref="M47:N47"/>
    <mergeCell ref="O47:P47"/>
    <mergeCell ref="Q47:R47"/>
    <mergeCell ref="S47:T47"/>
    <mergeCell ref="U47:V47"/>
    <mergeCell ref="W47:X47"/>
    <mergeCell ref="BY46:BZ46"/>
    <mergeCell ref="CA46:CB46"/>
    <mergeCell ref="CC46:CD46"/>
    <mergeCell ref="AY46:AZ46"/>
    <mergeCell ref="AC46:AD46"/>
    <mergeCell ref="AE46:AF46"/>
    <mergeCell ref="AG46:AH46"/>
    <mergeCell ref="AI46:AJ46"/>
    <mergeCell ref="AK46:AL46"/>
    <mergeCell ref="AM46:AN46"/>
    <mergeCell ref="Q46:R46"/>
    <mergeCell ref="S46:T46"/>
    <mergeCell ref="U46:V46"/>
    <mergeCell ref="W46:X46"/>
    <mergeCell ref="Y46:Z46"/>
    <mergeCell ref="AA46:AB46"/>
    <mergeCell ref="AK47:AL47"/>
    <mergeCell ref="AM47:AN47"/>
    <mergeCell ref="AO47:AP47"/>
    <mergeCell ref="AQ47:AR47"/>
    <mergeCell ref="AS47:AT47"/>
    <mergeCell ref="AU47:AV47"/>
    <mergeCell ref="Y47:Z47"/>
    <mergeCell ref="AA47:AB47"/>
    <mergeCell ref="AC47:AD47"/>
    <mergeCell ref="AE47:AF47"/>
    <mergeCell ref="AG47:AH47"/>
    <mergeCell ref="AI47:AJ47"/>
    <mergeCell ref="BM47:BN47"/>
    <mergeCell ref="BO47:BP47"/>
    <mergeCell ref="BQ47:BR47"/>
    <mergeCell ref="BS47:BT47"/>
    <mergeCell ref="AW47:AX47"/>
    <mergeCell ref="AY47:AZ47"/>
    <mergeCell ref="BA47:BB47"/>
    <mergeCell ref="BC47:BD47"/>
    <mergeCell ref="BE47:BF47"/>
    <mergeCell ref="BG47:BH47"/>
    <mergeCell ref="U48:V48"/>
    <mergeCell ref="W48:X48"/>
    <mergeCell ref="Y48:Z48"/>
    <mergeCell ref="AA48:AB48"/>
    <mergeCell ref="AC48:AD48"/>
    <mergeCell ref="AE48:AF48"/>
    <mergeCell ref="CG47:CH47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BU47:BV47"/>
    <mergeCell ref="BW47:BX47"/>
    <mergeCell ref="BY47:BZ47"/>
    <mergeCell ref="CA47:CB47"/>
    <mergeCell ref="CC47:CD47"/>
    <mergeCell ref="CE47:CF47"/>
    <mergeCell ref="BI47:BJ47"/>
    <mergeCell ref="BK47:BL47"/>
    <mergeCell ref="AW48:AX48"/>
    <mergeCell ref="AY48:AZ48"/>
    <mergeCell ref="BA48:BB48"/>
    <mergeCell ref="BC48:BD48"/>
    <mergeCell ref="AG48:AH48"/>
    <mergeCell ref="AI48:AJ48"/>
    <mergeCell ref="AK48:AL48"/>
    <mergeCell ref="AM48:AN48"/>
    <mergeCell ref="AO48:AP48"/>
    <mergeCell ref="AQ48:AR48"/>
    <mergeCell ref="CC48:CD48"/>
    <mergeCell ref="CE48:CF48"/>
    <mergeCell ref="CG48:CH48"/>
    <mergeCell ref="A68:B68"/>
    <mergeCell ref="A69:A73"/>
    <mergeCell ref="B69:B73"/>
    <mergeCell ref="C69:BH69"/>
    <mergeCell ref="C70:D70"/>
    <mergeCell ref="E70:F70"/>
    <mergeCell ref="G70:H70"/>
    <mergeCell ref="BQ48:BR48"/>
    <mergeCell ref="BS48:BT48"/>
    <mergeCell ref="BU48:BV48"/>
    <mergeCell ref="BW48:BX48"/>
    <mergeCell ref="BY48:BZ48"/>
    <mergeCell ref="CA48:CB48"/>
    <mergeCell ref="BE48:BF48"/>
    <mergeCell ref="BG48:BH48"/>
    <mergeCell ref="BI48:BJ48"/>
    <mergeCell ref="BK48:BL48"/>
    <mergeCell ref="BM48:BN48"/>
    <mergeCell ref="BO48:BP48"/>
    <mergeCell ref="AS48:AT48"/>
    <mergeCell ref="AU48:AV48"/>
    <mergeCell ref="Y70:Z70"/>
    <mergeCell ref="AA70:AB70"/>
    <mergeCell ref="AC70:AD70"/>
    <mergeCell ref="AE70:AF70"/>
    <mergeCell ref="I70:J70"/>
    <mergeCell ref="K70:L70"/>
    <mergeCell ref="M70:N70"/>
    <mergeCell ref="O70:P70"/>
    <mergeCell ref="Q70:R70"/>
    <mergeCell ref="S70:T70"/>
    <mergeCell ref="BE70:BF70"/>
    <mergeCell ref="BG70:BH70"/>
    <mergeCell ref="K71:L71"/>
    <mergeCell ref="M71:N71"/>
    <mergeCell ref="O71:P71"/>
    <mergeCell ref="Q71:R71"/>
    <mergeCell ref="S71:T71"/>
    <mergeCell ref="U71:V71"/>
    <mergeCell ref="W71:X71"/>
    <mergeCell ref="Y71:Z71"/>
    <mergeCell ref="AS70:AT70"/>
    <mergeCell ref="AU70:AV70"/>
    <mergeCell ref="AW70:AX70"/>
    <mergeCell ref="AY70:AZ70"/>
    <mergeCell ref="BA70:BB70"/>
    <mergeCell ref="BC70:BD70"/>
    <mergeCell ref="AG70:AH70"/>
    <mergeCell ref="AI70:AJ70"/>
    <mergeCell ref="AK70:AL70"/>
    <mergeCell ref="AM70:AN70"/>
    <mergeCell ref="AO70:AP70"/>
    <mergeCell ref="AQ70:AR70"/>
    <mergeCell ref="U70:V70"/>
    <mergeCell ref="W70:X70"/>
    <mergeCell ref="BG72:BH72"/>
    <mergeCell ref="BG71:BH71"/>
    <mergeCell ref="K72:L72"/>
    <mergeCell ref="M72:N72"/>
    <mergeCell ref="O72:P72"/>
    <mergeCell ref="Q72:R72"/>
    <mergeCell ref="S72:T72"/>
    <mergeCell ref="U72:V72"/>
    <mergeCell ref="W72:X72"/>
    <mergeCell ref="Y72:Z72"/>
    <mergeCell ref="AA72:AB72"/>
    <mergeCell ref="AA71:AB71"/>
    <mergeCell ref="AW71:AX71"/>
    <mergeCell ref="AY71:AZ71"/>
    <mergeCell ref="BA71:BB71"/>
    <mergeCell ref="BC71:BD71"/>
    <mergeCell ref="BE71:BF71"/>
    <mergeCell ref="AC71:AD71"/>
    <mergeCell ref="AC72:AD72"/>
    <mergeCell ref="G71:H71"/>
    <mergeCell ref="I71:J71"/>
    <mergeCell ref="G72:H72"/>
    <mergeCell ref="I72:J72"/>
    <mergeCell ref="AW72:AX72"/>
    <mergeCell ref="AY72:AZ72"/>
    <mergeCell ref="BA72:BB72"/>
    <mergeCell ref="BC72:BD72"/>
    <mergeCell ref="BE72:BF72"/>
  </mergeCells>
  <printOptions horizontalCentered="1"/>
  <pageMargins left="0.25" right="0.25" top="0.75" bottom="0.75" header="0.3" footer="0.3"/>
  <pageSetup paperSize="8" scale="36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/>
  <dimension ref="A1:CN78"/>
  <sheetViews>
    <sheetView workbookViewId="0"/>
  </sheetViews>
  <sheetFormatPr defaultColWidth="9" defaultRowHeight="14.5"/>
  <cols>
    <col min="1" max="1" width="12" customWidth="1"/>
    <col min="2" max="2" width="14.453125" customWidth="1"/>
    <col min="3" max="15" width="6.26953125" customWidth="1"/>
    <col min="16" max="16" width="6.7265625" customWidth="1"/>
    <col min="17" max="86" width="6.26953125" customWidth="1"/>
    <col min="87" max="89" width="3.7265625" customWidth="1"/>
    <col min="90" max="90" width="6.453125" customWidth="1"/>
    <col min="91" max="91" width="5.26953125" bestFit="1" customWidth="1"/>
    <col min="92" max="92" width="14.7265625" customWidth="1"/>
  </cols>
  <sheetData>
    <row r="1" spans="1:92" ht="15" thickBot="1">
      <c r="AV1" s="18"/>
      <c r="AW1" s="18"/>
      <c r="AX1" s="18"/>
      <c r="AY1" s="18"/>
      <c r="AZ1" s="18"/>
      <c r="BA1" s="552"/>
      <c r="BB1" s="552"/>
      <c r="BC1" s="19"/>
      <c r="BD1" s="19"/>
      <c r="BE1" s="18"/>
      <c r="BF1" s="18"/>
      <c r="BG1" s="18"/>
      <c r="BH1" s="18"/>
      <c r="BM1" s="552"/>
      <c r="BN1" s="552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</row>
    <row r="2" spans="1:92" ht="15" thickBot="1">
      <c r="BM2" s="553"/>
      <c r="BN2" s="553"/>
      <c r="CN2" s="20">
        <f ca="1">NOW()</f>
        <v>46262.429180208332</v>
      </c>
    </row>
    <row r="3" spans="1:92" ht="21.65" customHeight="1" thickBot="1">
      <c r="BI3" s="18"/>
      <c r="BJ3" s="18"/>
      <c r="BK3" s="19"/>
      <c r="BL3" s="19"/>
      <c r="CN3" s="43" t="s">
        <v>173</v>
      </c>
    </row>
    <row r="4" spans="1:92" ht="35.25" customHeight="1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54"/>
      <c r="W4" s="554"/>
      <c r="X4" s="554"/>
      <c r="Y4" s="554"/>
      <c r="Z4" s="554"/>
      <c r="AA4" s="554"/>
      <c r="AB4" s="554"/>
      <c r="AC4" s="554"/>
      <c r="AD4" s="554"/>
      <c r="AE4" s="554"/>
      <c r="AF4" s="554"/>
      <c r="AG4" s="554"/>
      <c r="AH4" s="554"/>
      <c r="AI4" s="554"/>
      <c r="AJ4" s="554"/>
      <c r="AK4" s="554"/>
      <c r="AL4" s="554"/>
      <c r="AM4" s="554"/>
      <c r="AN4" s="554"/>
      <c r="AO4" s="554"/>
      <c r="AP4" s="554"/>
      <c r="AQ4" s="554"/>
      <c r="AR4" s="554"/>
      <c r="AS4" s="554"/>
      <c r="AT4" s="554"/>
      <c r="AU4" s="554"/>
      <c r="AV4" s="554"/>
      <c r="AW4" s="554"/>
      <c r="AX4" s="554"/>
      <c r="AY4" s="554"/>
      <c r="AZ4" s="554"/>
      <c r="BA4" s="554"/>
      <c r="BB4" s="554"/>
      <c r="BC4" s="554"/>
      <c r="BD4" s="554"/>
      <c r="BE4" s="554"/>
      <c r="BF4" s="554"/>
      <c r="BG4" s="554"/>
      <c r="BH4" s="554"/>
      <c r="BI4" s="554"/>
      <c r="BJ4" s="554"/>
      <c r="BK4" s="554"/>
      <c r="BL4" s="554"/>
      <c r="BM4" s="554"/>
      <c r="BN4" s="554"/>
      <c r="BO4" s="554"/>
      <c r="BP4" s="554"/>
      <c r="BQ4" s="554"/>
      <c r="BR4" s="554"/>
      <c r="BS4" s="554"/>
      <c r="BT4" s="554"/>
      <c r="BU4" s="554"/>
      <c r="BV4" s="554"/>
      <c r="BW4" s="554"/>
      <c r="BX4" s="554"/>
      <c r="BY4" s="554"/>
      <c r="BZ4" s="554"/>
      <c r="CA4" s="554"/>
      <c r="CB4" s="554"/>
      <c r="CC4" s="554"/>
      <c r="CD4" s="554"/>
      <c r="CE4" s="554"/>
      <c r="CF4" s="554"/>
      <c r="CG4" s="554"/>
      <c r="CH4" s="554"/>
    </row>
    <row r="5" spans="1:92" ht="12" customHeight="1">
      <c r="A5" s="15"/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</row>
    <row r="6" spans="1:92" ht="48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</row>
    <row r="7" spans="1:92" ht="48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</row>
    <row r="8" spans="1:92" ht="48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</row>
    <row r="9" spans="1:92" ht="48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M9" t="s">
        <v>0</v>
      </c>
      <c r="CN9" t="s">
        <v>0</v>
      </c>
    </row>
    <row r="10" spans="1:92" ht="21.75" customHeight="1" thickBot="1">
      <c r="A10" s="510" t="s">
        <v>1</v>
      </c>
      <c r="B10" s="510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</row>
    <row r="11" spans="1:92" ht="15.75" customHeight="1">
      <c r="A11" s="511" t="s">
        <v>2</v>
      </c>
      <c r="B11" s="543" t="s">
        <v>3</v>
      </c>
      <c r="C11" s="524" t="s">
        <v>4</v>
      </c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525"/>
      <c r="AC11" s="525"/>
      <c r="AD11" s="525"/>
      <c r="AE11" s="525"/>
      <c r="AF11" s="525"/>
      <c r="AG11" s="525"/>
      <c r="AH11" s="525"/>
      <c r="AI11" s="525"/>
      <c r="AJ11" s="544"/>
      <c r="AK11" s="545" t="s">
        <v>5</v>
      </c>
      <c r="AL11" s="526"/>
      <c r="AM11" s="526"/>
      <c r="AN11" s="526"/>
      <c r="AO11" s="526"/>
      <c r="AP11" s="526"/>
      <c r="AQ11" s="526"/>
      <c r="AR11" s="526"/>
      <c r="AS11" s="526"/>
      <c r="AT11" s="526"/>
      <c r="AU11" s="526"/>
      <c r="AV11" s="526"/>
      <c r="AW11" s="526"/>
      <c r="AX11" s="526"/>
      <c r="AY11" s="526"/>
      <c r="AZ11" s="526"/>
      <c r="BA11" s="526"/>
      <c r="BB11" s="526"/>
      <c r="BC11" s="526"/>
      <c r="BD11" s="526"/>
      <c r="BE11" s="526"/>
      <c r="BF11" s="526"/>
      <c r="BG11" s="526"/>
      <c r="BH11" s="526"/>
      <c r="BI11" s="526"/>
      <c r="BJ11" s="526"/>
      <c r="BK11" s="526"/>
      <c r="BL11" s="526"/>
      <c r="BM11" s="526"/>
      <c r="BN11" s="526"/>
      <c r="BO11" s="526"/>
      <c r="BP11" s="526"/>
      <c r="BQ11" s="526"/>
      <c r="BR11" s="526"/>
      <c r="BS11" s="526"/>
      <c r="BT11" s="526"/>
      <c r="BU11" s="526"/>
      <c r="BV11" s="526"/>
      <c r="BW11" s="526"/>
      <c r="BX11" s="526"/>
      <c r="BY11" s="526"/>
      <c r="BZ11" s="526"/>
      <c r="CA11" s="526"/>
      <c r="CB11" s="526"/>
      <c r="CC11" s="526"/>
      <c r="CD11" s="526"/>
      <c r="CE11" s="526"/>
      <c r="CF11" s="526"/>
      <c r="CG11" s="526"/>
      <c r="CH11" s="526"/>
    </row>
    <row r="12" spans="1:92" s="12" customFormat="1" ht="15.75" customHeight="1">
      <c r="A12" s="512"/>
      <c r="B12" s="515"/>
      <c r="C12" s="527">
        <v>20260406</v>
      </c>
      <c r="D12" s="558"/>
      <c r="E12" s="527">
        <v>20260407</v>
      </c>
      <c r="F12" s="558"/>
      <c r="G12" s="527">
        <v>20260409</v>
      </c>
      <c r="H12" s="558"/>
      <c r="I12" s="527">
        <v>20260413</v>
      </c>
      <c r="J12" s="558"/>
      <c r="K12" s="527">
        <v>20260414</v>
      </c>
      <c r="L12" s="558"/>
      <c r="M12" s="527">
        <v>20260416</v>
      </c>
      <c r="N12" s="558"/>
      <c r="O12" s="527">
        <v>20260420</v>
      </c>
      <c r="P12" s="558"/>
      <c r="Q12" s="527">
        <v>20260421</v>
      </c>
      <c r="R12" s="558"/>
      <c r="S12" s="527">
        <v>20260423</v>
      </c>
      <c r="T12" s="558"/>
      <c r="U12" s="527">
        <v>20260427</v>
      </c>
      <c r="V12" s="558"/>
      <c r="W12" s="527">
        <v>20260428</v>
      </c>
      <c r="X12" s="558"/>
      <c r="Y12" s="527">
        <v>20260430</v>
      </c>
      <c r="Z12" s="558"/>
      <c r="AA12" s="527">
        <v>20260504</v>
      </c>
      <c r="AB12" s="558"/>
      <c r="AC12" s="527">
        <v>20260505</v>
      </c>
      <c r="AD12" s="558"/>
      <c r="AE12" s="527"/>
      <c r="AF12" s="558"/>
      <c r="AG12" s="527"/>
      <c r="AH12" s="558"/>
      <c r="AI12" s="527"/>
      <c r="AJ12" s="558"/>
      <c r="AK12" s="505">
        <v>20260401</v>
      </c>
      <c r="AL12" s="506"/>
      <c r="AM12" s="505">
        <v>20260402</v>
      </c>
      <c r="AN12" s="506"/>
      <c r="AO12" s="505">
        <v>20260406</v>
      </c>
      <c r="AP12" s="506"/>
      <c r="AQ12" s="505">
        <v>20260407</v>
      </c>
      <c r="AR12" s="506"/>
      <c r="AS12" s="505">
        <v>20260408</v>
      </c>
      <c r="AT12" s="506"/>
      <c r="AU12" s="505">
        <v>20260409</v>
      </c>
      <c r="AV12" s="506"/>
      <c r="AW12" s="505">
        <v>20260410</v>
      </c>
      <c r="AX12" s="506"/>
      <c r="AY12" s="505">
        <v>20260413</v>
      </c>
      <c r="AZ12" s="506"/>
      <c r="BA12" s="505">
        <v>20260414</v>
      </c>
      <c r="BB12" s="506"/>
      <c r="BC12" s="505">
        <v>20260415</v>
      </c>
      <c r="BD12" s="506"/>
      <c r="BE12" s="505">
        <v>20260416</v>
      </c>
      <c r="BF12" s="506"/>
      <c r="BG12" s="505">
        <v>20260417</v>
      </c>
      <c r="BH12" s="506"/>
      <c r="BI12" s="505">
        <v>20260420</v>
      </c>
      <c r="BJ12" s="506"/>
      <c r="BK12" s="505">
        <v>20260421</v>
      </c>
      <c r="BL12" s="506"/>
      <c r="BM12" s="505">
        <v>20260422</v>
      </c>
      <c r="BN12" s="506"/>
      <c r="BO12" s="505">
        <v>20260423</v>
      </c>
      <c r="BP12" s="506"/>
      <c r="BQ12" s="505">
        <v>20260424</v>
      </c>
      <c r="BR12" s="506"/>
      <c r="BS12" s="505">
        <v>20260427</v>
      </c>
      <c r="BT12" s="506"/>
      <c r="BU12" s="505">
        <v>20260428</v>
      </c>
      <c r="BV12" s="506"/>
      <c r="BW12" s="505">
        <v>20260429</v>
      </c>
      <c r="BX12" s="506"/>
      <c r="BY12" s="505">
        <v>20260430</v>
      </c>
      <c r="BZ12" s="506"/>
      <c r="CA12" s="505">
        <v>20260504</v>
      </c>
      <c r="CB12" s="506"/>
      <c r="CC12" s="505">
        <v>20260505</v>
      </c>
      <c r="CD12" s="506"/>
      <c r="CE12" s="505"/>
      <c r="CF12" s="506"/>
      <c r="CG12" s="505"/>
      <c r="CH12" s="506"/>
    </row>
    <row r="13" spans="1:92" s="12" customFormat="1" ht="15.75" customHeight="1">
      <c r="A13" s="512"/>
      <c r="B13" s="515"/>
      <c r="C13" s="550"/>
      <c r="D13" s="551"/>
      <c r="E13" s="548"/>
      <c r="F13" s="549"/>
      <c r="G13" s="550"/>
      <c r="H13" s="550"/>
      <c r="I13" s="550"/>
      <c r="J13" s="550"/>
      <c r="K13" s="550"/>
      <c r="L13" s="551"/>
      <c r="M13" s="536"/>
      <c r="N13" s="537"/>
      <c r="O13" s="550"/>
      <c r="P13" s="551"/>
      <c r="Q13" s="550"/>
      <c r="R13" s="551"/>
      <c r="S13" s="548"/>
      <c r="T13" s="549"/>
      <c r="U13" s="559"/>
      <c r="V13" s="549"/>
      <c r="W13" s="559"/>
      <c r="X13" s="549"/>
      <c r="Y13" s="536"/>
      <c r="Z13" s="537"/>
      <c r="AA13" s="536"/>
      <c r="AB13" s="537"/>
      <c r="AC13" s="550"/>
      <c r="AD13" s="536"/>
      <c r="AE13" s="550"/>
      <c r="AF13" s="550"/>
      <c r="AG13" s="550"/>
      <c r="AH13" s="550"/>
      <c r="AI13" s="550"/>
      <c r="AJ13" s="551"/>
      <c r="AK13" s="502"/>
      <c r="AL13" s="503"/>
      <c r="AM13" s="502"/>
      <c r="AN13" s="503"/>
      <c r="AO13" s="502"/>
      <c r="AP13" s="503"/>
      <c r="AQ13" s="502"/>
      <c r="AR13" s="503"/>
      <c r="AS13" s="502"/>
      <c r="AT13" s="503"/>
      <c r="AU13" s="502"/>
      <c r="AV13" s="503"/>
      <c r="AW13" s="502"/>
      <c r="AX13" s="503"/>
      <c r="AY13" s="502"/>
      <c r="AZ13" s="503"/>
      <c r="BA13" s="502"/>
      <c r="BB13" s="503"/>
      <c r="BC13" s="502"/>
      <c r="BD13" s="503"/>
      <c r="BE13" s="502"/>
      <c r="BF13" s="503"/>
      <c r="BG13" s="502"/>
      <c r="BH13" s="503"/>
      <c r="BI13" s="502"/>
      <c r="BJ13" s="503"/>
      <c r="BK13" s="502"/>
      <c r="BL13" s="503"/>
      <c r="BM13" s="502"/>
      <c r="BN13" s="503"/>
      <c r="BO13" s="502"/>
      <c r="BP13" s="503"/>
      <c r="BQ13" s="502"/>
      <c r="BR13" s="503"/>
      <c r="BS13" s="502"/>
      <c r="BT13" s="503"/>
      <c r="BU13" s="502"/>
      <c r="BV13" s="503"/>
      <c r="BW13" s="502"/>
      <c r="BX13" s="503"/>
      <c r="BY13" s="502"/>
      <c r="BZ13" s="503"/>
      <c r="CA13" s="502"/>
      <c r="CB13" s="503"/>
      <c r="CC13" s="502"/>
      <c r="CD13" s="503"/>
      <c r="CE13" s="502"/>
      <c r="CF13" s="503"/>
      <c r="CG13" s="502"/>
      <c r="CH13" s="503"/>
    </row>
    <row r="14" spans="1:92" ht="15.75" customHeight="1">
      <c r="A14" s="512"/>
      <c r="B14" s="515"/>
      <c r="C14" s="546" t="s">
        <v>174</v>
      </c>
      <c r="D14" s="547"/>
      <c r="E14" s="546" t="s">
        <v>175</v>
      </c>
      <c r="F14" s="547"/>
      <c r="G14" s="546" t="s">
        <v>176</v>
      </c>
      <c r="H14" s="547"/>
      <c r="I14" s="546" t="s">
        <v>177</v>
      </c>
      <c r="J14" s="547"/>
      <c r="K14" s="546" t="s">
        <v>178</v>
      </c>
      <c r="L14" s="547"/>
      <c r="M14" s="546" t="s">
        <v>179</v>
      </c>
      <c r="N14" s="547"/>
      <c r="O14" s="546" t="s">
        <v>180</v>
      </c>
      <c r="P14" s="547"/>
      <c r="Q14" s="546" t="s">
        <v>181</v>
      </c>
      <c r="R14" s="547"/>
      <c r="S14" s="546" t="s">
        <v>182</v>
      </c>
      <c r="T14" s="547"/>
      <c r="U14" s="546" t="s">
        <v>183</v>
      </c>
      <c r="V14" s="547"/>
      <c r="W14" s="546" t="s">
        <v>184</v>
      </c>
      <c r="X14" s="547"/>
      <c r="Y14" s="546" t="s">
        <v>185</v>
      </c>
      <c r="Z14" s="547"/>
      <c r="AA14" s="546" t="s">
        <v>186</v>
      </c>
      <c r="AB14" s="547"/>
      <c r="AC14" s="546" t="s">
        <v>187</v>
      </c>
      <c r="AD14" s="547"/>
      <c r="AE14" s="546"/>
      <c r="AF14" s="547"/>
      <c r="AG14" s="557"/>
      <c r="AH14" s="557"/>
      <c r="AI14" s="557"/>
      <c r="AJ14" s="560"/>
      <c r="AK14" s="499"/>
      <c r="AL14" s="500"/>
      <c r="AM14" s="499"/>
      <c r="AN14" s="500"/>
      <c r="AO14" s="499"/>
      <c r="AP14" s="500"/>
      <c r="AQ14" s="499"/>
      <c r="AR14" s="500"/>
      <c r="AS14" s="499"/>
      <c r="AT14" s="500"/>
      <c r="AU14" s="499"/>
      <c r="AV14" s="500"/>
      <c r="AW14" s="499"/>
      <c r="AX14" s="500"/>
      <c r="AY14" s="499"/>
      <c r="AZ14" s="500"/>
      <c r="BA14" s="499"/>
      <c r="BB14" s="500"/>
      <c r="BC14" s="499"/>
      <c r="BD14" s="500"/>
      <c r="BE14" s="499"/>
      <c r="BF14" s="500"/>
      <c r="BG14" s="499"/>
      <c r="BH14" s="500"/>
      <c r="BI14" s="499"/>
      <c r="BJ14" s="500"/>
      <c r="BK14" s="499"/>
      <c r="BL14" s="500"/>
      <c r="BM14" s="499"/>
      <c r="BN14" s="500"/>
      <c r="BO14" s="499"/>
      <c r="BP14" s="500"/>
      <c r="BQ14" s="499"/>
      <c r="BR14" s="500"/>
      <c r="BS14" s="499"/>
      <c r="BT14" s="500"/>
      <c r="BU14" s="499"/>
      <c r="BV14" s="500"/>
      <c r="BW14" s="499"/>
      <c r="BX14" s="500"/>
      <c r="BY14" s="499"/>
      <c r="BZ14" s="500"/>
      <c r="CA14" s="499"/>
      <c r="CB14" s="500"/>
      <c r="CC14" s="499"/>
      <c r="CD14" s="500"/>
      <c r="CE14" s="499"/>
      <c r="CF14" s="500"/>
      <c r="CG14" s="499"/>
      <c r="CH14" s="500"/>
    </row>
    <row r="15" spans="1:92" s="1" customFormat="1" ht="15.75" customHeight="1">
      <c r="A15" s="513"/>
      <c r="B15" s="516"/>
      <c r="C15" s="69" t="s">
        <v>36</v>
      </c>
      <c r="D15" s="56" t="s">
        <v>37</v>
      </c>
      <c r="E15" s="69" t="s">
        <v>36</v>
      </c>
      <c r="F15" s="56" t="s">
        <v>37</v>
      </c>
      <c r="G15" s="69" t="s">
        <v>36</v>
      </c>
      <c r="H15" s="56" t="s">
        <v>37</v>
      </c>
      <c r="I15" s="69" t="s">
        <v>36</v>
      </c>
      <c r="J15" s="56" t="s">
        <v>37</v>
      </c>
      <c r="K15" s="69" t="s">
        <v>36</v>
      </c>
      <c r="L15" s="56" t="s">
        <v>37</v>
      </c>
      <c r="M15" s="69" t="s">
        <v>36</v>
      </c>
      <c r="N15" s="56" t="s">
        <v>37</v>
      </c>
      <c r="O15" s="69" t="s">
        <v>36</v>
      </c>
      <c r="P15" s="56" t="s">
        <v>37</v>
      </c>
      <c r="Q15" s="69" t="s">
        <v>36</v>
      </c>
      <c r="R15" s="56" t="s">
        <v>37</v>
      </c>
      <c r="S15" s="69" t="s">
        <v>36</v>
      </c>
      <c r="T15" s="56" t="s">
        <v>37</v>
      </c>
      <c r="U15" s="69" t="s">
        <v>36</v>
      </c>
      <c r="V15" s="56" t="s">
        <v>37</v>
      </c>
      <c r="W15" s="69" t="s">
        <v>36</v>
      </c>
      <c r="X15" s="56" t="s">
        <v>37</v>
      </c>
      <c r="Y15" s="69" t="s">
        <v>36</v>
      </c>
      <c r="Z15" s="56" t="s">
        <v>37</v>
      </c>
      <c r="AA15" s="69" t="s">
        <v>36</v>
      </c>
      <c r="AB15" s="56" t="s">
        <v>37</v>
      </c>
      <c r="AC15" s="69" t="s">
        <v>36</v>
      </c>
      <c r="AD15" s="56" t="s">
        <v>37</v>
      </c>
      <c r="AE15" s="69"/>
      <c r="AF15" s="56"/>
      <c r="AG15" s="69"/>
      <c r="AH15" s="56"/>
      <c r="AI15" s="69"/>
      <c r="AJ15" s="56"/>
      <c r="AK15" s="69" t="s">
        <v>36</v>
      </c>
      <c r="AL15" s="44" t="s">
        <v>37</v>
      </c>
      <c r="AM15" s="69" t="s">
        <v>36</v>
      </c>
      <c r="AN15" s="44" t="s">
        <v>37</v>
      </c>
      <c r="AO15" s="69" t="s">
        <v>36</v>
      </c>
      <c r="AP15" s="44" t="s">
        <v>37</v>
      </c>
      <c r="AQ15" s="69" t="s">
        <v>36</v>
      </c>
      <c r="AR15" s="44" t="s">
        <v>37</v>
      </c>
      <c r="AS15" s="69" t="s">
        <v>36</v>
      </c>
      <c r="AT15" s="44" t="s">
        <v>37</v>
      </c>
      <c r="AU15" s="69" t="s">
        <v>36</v>
      </c>
      <c r="AV15" s="44" t="s">
        <v>37</v>
      </c>
      <c r="AW15" s="69" t="s">
        <v>36</v>
      </c>
      <c r="AX15" s="44" t="s">
        <v>37</v>
      </c>
      <c r="AY15" s="69" t="s">
        <v>36</v>
      </c>
      <c r="AZ15" s="44" t="s">
        <v>37</v>
      </c>
      <c r="BA15" s="69" t="s">
        <v>36</v>
      </c>
      <c r="BB15" s="44" t="s">
        <v>37</v>
      </c>
      <c r="BC15" s="69" t="s">
        <v>36</v>
      </c>
      <c r="BD15" s="44" t="s">
        <v>37</v>
      </c>
      <c r="BE15" s="69" t="s">
        <v>36</v>
      </c>
      <c r="BF15" s="44" t="s">
        <v>37</v>
      </c>
      <c r="BG15" s="69" t="s">
        <v>36</v>
      </c>
      <c r="BH15" s="44" t="s">
        <v>37</v>
      </c>
      <c r="BI15" s="69" t="s">
        <v>36</v>
      </c>
      <c r="BJ15" s="44" t="s">
        <v>37</v>
      </c>
      <c r="BK15" s="69" t="s">
        <v>36</v>
      </c>
      <c r="BL15" s="44" t="s">
        <v>37</v>
      </c>
      <c r="BM15" s="69" t="s">
        <v>36</v>
      </c>
      <c r="BN15" s="44" t="s">
        <v>37</v>
      </c>
      <c r="BO15" s="69" t="s">
        <v>36</v>
      </c>
      <c r="BP15" s="44" t="s">
        <v>37</v>
      </c>
      <c r="BQ15" s="69" t="s">
        <v>36</v>
      </c>
      <c r="BR15" s="44" t="s">
        <v>37</v>
      </c>
      <c r="BS15" s="69" t="s">
        <v>36</v>
      </c>
      <c r="BT15" s="44" t="s">
        <v>37</v>
      </c>
      <c r="BU15" s="69" t="s">
        <v>36</v>
      </c>
      <c r="BV15" s="44" t="s">
        <v>37</v>
      </c>
      <c r="BW15" s="69" t="s">
        <v>36</v>
      </c>
      <c r="BX15" s="44" t="s">
        <v>37</v>
      </c>
      <c r="BY15" s="69" t="s">
        <v>36</v>
      </c>
      <c r="BZ15" s="44" t="s">
        <v>37</v>
      </c>
      <c r="CA15" s="69" t="s">
        <v>36</v>
      </c>
      <c r="CB15" s="44" t="s">
        <v>37</v>
      </c>
      <c r="CC15" s="69" t="s">
        <v>36</v>
      </c>
      <c r="CD15" s="44" t="s">
        <v>37</v>
      </c>
      <c r="CE15" s="69"/>
      <c r="CF15" s="44"/>
      <c r="CG15" s="69"/>
      <c r="CH15" s="44"/>
    </row>
    <row r="16" spans="1:92">
      <c r="A16" s="37" t="s">
        <v>38</v>
      </c>
      <c r="B16" s="70" t="s">
        <v>39</v>
      </c>
      <c r="C16" s="45"/>
      <c r="D16" s="73"/>
      <c r="E16" s="46">
        <f>18*24</f>
        <v>432</v>
      </c>
      <c r="F16" s="46">
        <f>18*24</f>
        <v>432</v>
      </c>
      <c r="G16" s="71"/>
      <c r="H16" s="71"/>
      <c r="I16" s="71"/>
      <c r="J16" s="71"/>
      <c r="K16" s="74">
        <f>18*24</f>
        <v>432</v>
      </c>
      <c r="L16" s="62">
        <f>18*24</f>
        <v>432</v>
      </c>
      <c r="M16" s="71"/>
      <c r="N16" s="47"/>
      <c r="O16" s="71"/>
      <c r="P16" s="57"/>
      <c r="Q16" s="46">
        <f>18*24</f>
        <v>432</v>
      </c>
      <c r="R16" s="62">
        <f>18*24</f>
        <v>432</v>
      </c>
      <c r="S16" s="45"/>
      <c r="T16" s="45"/>
      <c r="U16" s="45"/>
      <c r="V16" s="45"/>
      <c r="W16" s="45"/>
      <c r="X16" s="45"/>
      <c r="Y16" s="72"/>
      <c r="Z16" s="72"/>
      <c r="AA16" s="74">
        <f>18*24</f>
        <v>432</v>
      </c>
      <c r="AB16" s="46">
        <f>24*18</f>
        <v>432</v>
      </c>
      <c r="AC16" s="72"/>
      <c r="AD16" s="45"/>
      <c r="AE16" s="72"/>
      <c r="AF16" s="72"/>
      <c r="AG16" s="71"/>
      <c r="AH16" s="71"/>
      <c r="AI16" s="71"/>
      <c r="AJ16" s="57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47"/>
      <c r="CA16" s="71"/>
      <c r="CB16" s="71"/>
      <c r="CC16" s="71"/>
      <c r="CD16" s="71"/>
      <c r="CE16" s="71"/>
      <c r="CF16" s="71"/>
      <c r="CG16" s="71"/>
      <c r="CH16" s="32"/>
      <c r="CL16" s="142"/>
      <c r="CM16" s="142"/>
    </row>
    <row r="17" spans="1:90">
      <c r="A17" s="38" t="s">
        <v>40</v>
      </c>
      <c r="B17" s="70" t="s">
        <v>41</v>
      </c>
      <c r="C17" s="74">
        <f>18*24</f>
        <v>432</v>
      </c>
      <c r="D17" s="62">
        <f>18*24</f>
        <v>432</v>
      </c>
      <c r="E17" s="45"/>
      <c r="F17" s="45"/>
      <c r="G17" s="74">
        <f>18*24</f>
        <v>432</v>
      </c>
      <c r="H17" s="74">
        <f>18*24</f>
        <v>432</v>
      </c>
      <c r="I17" s="74">
        <f>18*24</f>
        <v>432</v>
      </c>
      <c r="J17" s="74">
        <f>18*24</f>
        <v>432</v>
      </c>
      <c r="K17" s="74">
        <f>18*24</f>
        <v>432</v>
      </c>
      <c r="L17" s="62">
        <f>18*24</f>
        <v>432</v>
      </c>
      <c r="M17" s="74">
        <f>18*24</f>
        <v>432</v>
      </c>
      <c r="N17" s="46">
        <f>18*24</f>
        <v>432</v>
      </c>
      <c r="O17" s="74">
        <f>18*24</f>
        <v>432</v>
      </c>
      <c r="P17" s="62">
        <f>18*24</f>
        <v>432</v>
      </c>
      <c r="Q17" s="74">
        <f>18*24</f>
        <v>432</v>
      </c>
      <c r="R17" s="62">
        <f>18*24</f>
        <v>432</v>
      </c>
      <c r="S17" s="46">
        <f>18*24</f>
        <v>432</v>
      </c>
      <c r="T17" s="46">
        <f>18*24</f>
        <v>432</v>
      </c>
      <c r="U17" s="46">
        <f>18*24</f>
        <v>432</v>
      </c>
      <c r="V17" s="46">
        <f>18*24</f>
        <v>432</v>
      </c>
      <c r="W17" s="46">
        <v>432</v>
      </c>
      <c r="X17" s="46">
        <f>24*18</f>
        <v>432</v>
      </c>
      <c r="Y17" s="74">
        <f>18*24</f>
        <v>432</v>
      </c>
      <c r="Z17" s="74">
        <f>24*18</f>
        <v>432</v>
      </c>
      <c r="AA17" s="74">
        <f>18*24</f>
        <v>432</v>
      </c>
      <c r="AB17" s="46">
        <f>24*18</f>
        <v>432</v>
      </c>
      <c r="AC17" s="72">
        <f>18*24</f>
        <v>432</v>
      </c>
      <c r="AD17" s="45">
        <f>18*24</f>
        <v>432</v>
      </c>
      <c r="AE17" s="72"/>
      <c r="AF17" s="72"/>
      <c r="AG17" s="71"/>
      <c r="AH17" s="71"/>
      <c r="AI17" s="71"/>
      <c r="AJ17" s="57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47"/>
      <c r="CA17" s="71"/>
      <c r="CB17" s="71"/>
      <c r="CC17" s="71"/>
      <c r="CD17" s="71"/>
      <c r="CE17" s="71"/>
      <c r="CF17" s="71"/>
      <c r="CG17" s="71"/>
      <c r="CH17" s="32"/>
    </row>
    <row r="18" spans="1:90">
      <c r="A18" s="37" t="s">
        <v>38</v>
      </c>
      <c r="B18" s="70" t="s">
        <v>42</v>
      </c>
      <c r="C18" s="47"/>
      <c r="D18" s="47"/>
      <c r="E18" s="47"/>
      <c r="F18" s="47"/>
      <c r="G18" s="71"/>
      <c r="H18" s="57"/>
      <c r="I18" s="47"/>
      <c r="J18" s="47"/>
      <c r="K18" s="71"/>
      <c r="L18" s="71"/>
      <c r="M18" s="71"/>
      <c r="N18" s="47"/>
      <c r="O18" s="71"/>
      <c r="P18" s="57"/>
      <c r="Q18" s="47"/>
      <c r="R18" s="47"/>
      <c r="S18" s="47"/>
      <c r="T18" s="47"/>
      <c r="U18" s="47"/>
      <c r="V18" s="47"/>
      <c r="W18" s="47"/>
      <c r="X18" s="47"/>
      <c r="Y18" s="71"/>
      <c r="Z18" s="71"/>
      <c r="AA18" s="71"/>
      <c r="AB18" s="47"/>
      <c r="AC18" s="71"/>
      <c r="AD18" s="47"/>
      <c r="AE18" s="71"/>
      <c r="AF18" s="71"/>
      <c r="AG18" s="71"/>
      <c r="AH18" s="71"/>
      <c r="AI18" s="71"/>
      <c r="AJ18" s="57"/>
      <c r="AK18" s="74">
        <f>18*1</f>
        <v>18</v>
      </c>
      <c r="AL18" s="74">
        <v>18</v>
      </c>
      <c r="AM18" s="74">
        <f>18*2</f>
        <v>36</v>
      </c>
      <c r="AN18" s="74">
        <v>36</v>
      </c>
      <c r="AO18" s="74">
        <f>18*2</f>
        <v>36</v>
      </c>
      <c r="AP18" s="74">
        <f>18*2</f>
        <v>36</v>
      </c>
      <c r="AQ18" s="74">
        <v>18</v>
      </c>
      <c r="AR18" s="74">
        <v>18</v>
      </c>
      <c r="AS18" s="74">
        <f>18*3</f>
        <v>54</v>
      </c>
      <c r="AT18" s="74">
        <f>18*3</f>
        <v>54</v>
      </c>
      <c r="AU18" s="74">
        <f>18*3</f>
        <v>54</v>
      </c>
      <c r="AV18" s="74">
        <f>18*3</f>
        <v>54</v>
      </c>
      <c r="AW18" s="74">
        <v>18</v>
      </c>
      <c r="AX18" s="74">
        <v>18</v>
      </c>
      <c r="AY18" s="74">
        <f>18*3</f>
        <v>54</v>
      </c>
      <c r="AZ18" s="74">
        <f>18*3</f>
        <v>54</v>
      </c>
      <c r="BA18" s="74">
        <f>18*2</f>
        <v>36</v>
      </c>
      <c r="BB18" s="74">
        <f>18*2</f>
        <v>36</v>
      </c>
      <c r="BC18" s="74">
        <f>18*2</f>
        <v>36</v>
      </c>
      <c r="BD18" s="74">
        <f>18*2</f>
        <v>36</v>
      </c>
      <c r="BE18" s="74">
        <v>36</v>
      </c>
      <c r="BF18" s="74">
        <v>36</v>
      </c>
      <c r="BG18" s="74">
        <v>18</v>
      </c>
      <c r="BH18" s="74">
        <v>18</v>
      </c>
      <c r="BI18" s="74">
        <f>18*3</f>
        <v>54</v>
      </c>
      <c r="BJ18" s="74">
        <f>18*3</f>
        <v>54</v>
      </c>
      <c r="BK18" s="74">
        <v>18</v>
      </c>
      <c r="BL18" s="74">
        <v>18</v>
      </c>
      <c r="BM18" s="74">
        <f>18*3</f>
        <v>54</v>
      </c>
      <c r="BN18" s="74">
        <f>18*3</f>
        <v>54</v>
      </c>
      <c r="BO18" s="74">
        <f>2*18</f>
        <v>36</v>
      </c>
      <c r="BP18" s="74">
        <v>36</v>
      </c>
      <c r="BQ18" s="74">
        <f>3*18</f>
        <v>54</v>
      </c>
      <c r="BR18" s="74">
        <f>18*3</f>
        <v>54</v>
      </c>
      <c r="BS18" s="74">
        <v>18</v>
      </c>
      <c r="BT18" s="74">
        <v>18</v>
      </c>
      <c r="BU18" s="74">
        <f>3*18</f>
        <v>54</v>
      </c>
      <c r="BV18" s="74">
        <f>18*3</f>
        <v>54</v>
      </c>
      <c r="BW18" s="74">
        <f>18*2</f>
        <v>36</v>
      </c>
      <c r="BX18" s="74">
        <v>36</v>
      </c>
      <c r="BY18" s="74">
        <f>18*3</f>
        <v>54</v>
      </c>
      <c r="BZ18" s="74">
        <f>3*18</f>
        <v>54</v>
      </c>
      <c r="CA18" s="72"/>
      <c r="CB18" s="72"/>
      <c r="CC18" s="72">
        <v>18</v>
      </c>
      <c r="CD18" s="72"/>
      <c r="CE18" s="72"/>
      <c r="CF18" s="72"/>
      <c r="CG18" s="71"/>
      <c r="CH18" s="32"/>
      <c r="CK18" s="12"/>
      <c r="CL18" s="142"/>
    </row>
    <row r="19" spans="1:90" ht="15" thickBot="1">
      <c r="A19" s="33" t="s">
        <v>40</v>
      </c>
      <c r="B19" s="75" t="s">
        <v>43</v>
      </c>
      <c r="C19" s="53"/>
      <c r="D19" s="48"/>
      <c r="E19" s="53"/>
      <c r="F19" s="48"/>
      <c r="G19" s="53"/>
      <c r="H19" s="58"/>
      <c r="I19" s="48"/>
      <c r="J19" s="48"/>
      <c r="K19" s="53"/>
      <c r="L19" s="53"/>
      <c r="M19" s="53"/>
      <c r="N19" s="48"/>
      <c r="O19" s="53"/>
      <c r="P19" s="58"/>
      <c r="Q19" s="53"/>
      <c r="R19" s="48"/>
      <c r="S19" s="53"/>
      <c r="T19" s="48"/>
      <c r="U19" s="48"/>
      <c r="V19" s="48"/>
      <c r="W19" s="48"/>
      <c r="X19" s="48"/>
      <c r="Y19" s="53"/>
      <c r="Z19" s="53"/>
      <c r="AA19" s="53"/>
      <c r="AB19" s="48"/>
      <c r="AC19" s="53"/>
      <c r="AD19" s="48"/>
      <c r="AE19" s="53"/>
      <c r="AF19" s="53"/>
      <c r="AG19" s="53"/>
      <c r="AH19" s="53"/>
      <c r="AI19" s="53"/>
      <c r="AJ19" s="58"/>
      <c r="AK19" s="76">
        <f>18*16</f>
        <v>288</v>
      </c>
      <c r="AL19" s="76">
        <f>18*16</f>
        <v>288</v>
      </c>
      <c r="AM19" s="76">
        <f>18*22</f>
        <v>396</v>
      </c>
      <c r="AN19" s="76">
        <f>18*22</f>
        <v>396</v>
      </c>
      <c r="AO19" s="76">
        <f>18*21</f>
        <v>378</v>
      </c>
      <c r="AP19" s="76">
        <f>18*21</f>
        <v>378</v>
      </c>
      <c r="AQ19" s="76">
        <f>18*15</f>
        <v>270</v>
      </c>
      <c r="AR19" s="76">
        <f>18*15</f>
        <v>270</v>
      </c>
      <c r="AS19" s="76">
        <f>18*22</f>
        <v>396</v>
      </c>
      <c r="AT19" s="76">
        <f>18*22</f>
        <v>396</v>
      </c>
      <c r="AU19" s="76">
        <f>18*22</f>
        <v>396</v>
      </c>
      <c r="AV19" s="76">
        <f>18*22</f>
        <v>396</v>
      </c>
      <c r="AW19" s="76">
        <f>18*15</f>
        <v>270</v>
      </c>
      <c r="AX19" s="76">
        <f>18*15</f>
        <v>270</v>
      </c>
      <c r="AY19" s="76">
        <f>18*26</f>
        <v>468</v>
      </c>
      <c r="AZ19" s="76">
        <f>18*26</f>
        <v>468</v>
      </c>
      <c r="BA19" s="76">
        <f>18*15</f>
        <v>270</v>
      </c>
      <c r="BB19" s="76">
        <f>18*15</f>
        <v>270</v>
      </c>
      <c r="BC19" s="76">
        <f>18*22</f>
        <v>396</v>
      </c>
      <c r="BD19" s="76">
        <f>18*22</f>
        <v>396</v>
      </c>
      <c r="BE19" s="76">
        <f>18*22</f>
        <v>396</v>
      </c>
      <c r="BF19" s="76">
        <f>18*22</f>
        <v>396</v>
      </c>
      <c r="BG19" s="76">
        <f>18*15</f>
        <v>270</v>
      </c>
      <c r="BH19" s="76">
        <f>18*15</f>
        <v>270</v>
      </c>
      <c r="BI19" s="76">
        <f>18*26</f>
        <v>468</v>
      </c>
      <c r="BJ19" s="76">
        <f>18*26</f>
        <v>468</v>
      </c>
      <c r="BK19" s="76">
        <f>18*15</f>
        <v>270</v>
      </c>
      <c r="BL19" s="76">
        <f>18*15</f>
        <v>270</v>
      </c>
      <c r="BM19" s="76">
        <f>18*21</f>
        <v>378</v>
      </c>
      <c r="BN19" s="76">
        <f>18*21</f>
        <v>378</v>
      </c>
      <c r="BO19" s="76">
        <f>23*18</f>
        <v>414</v>
      </c>
      <c r="BP19" s="76">
        <f>23*18</f>
        <v>414</v>
      </c>
      <c r="BQ19" s="76">
        <f>19*18</f>
        <v>342</v>
      </c>
      <c r="BR19" s="76">
        <f>19*18</f>
        <v>342</v>
      </c>
      <c r="BS19" s="76">
        <f>18*16</f>
        <v>288</v>
      </c>
      <c r="BT19" s="76">
        <f>18*16</f>
        <v>288</v>
      </c>
      <c r="BU19" s="76">
        <f>18*22</f>
        <v>396</v>
      </c>
      <c r="BV19" s="76">
        <f>22*18</f>
        <v>396</v>
      </c>
      <c r="BW19" s="76">
        <f>18*21</f>
        <v>378</v>
      </c>
      <c r="BX19" s="76">
        <f>18*21</f>
        <v>378</v>
      </c>
      <c r="BY19" s="76">
        <f>18*24</f>
        <v>432</v>
      </c>
      <c r="BZ19" s="76">
        <f>18*24</f>
        <v>432</v>
      </c>
      <c r="CA19" s="76">
        <f>9*18</f>
        <v>162</v>
      </c>
      <c r="CB19" s="76">
        <f>9*18</f>
        <v>162</v>
      </c>
      <c r="CC19" s="126">
        <f>18*14</f>
        <v>252</v>
      </c>
      <c r="CD19" s="126">
        <f>18*5</f>
        <v>90</v>
      </c>
      <c r="CE19" s="126"/>
      <c r="CF19" s="126"/>
      <c r="CG19" s="53"/>
      <c r="CH19" s="34"/>
    </row>
    <row r="20" spans="1:90" s="21" customFormat="1" ht="12" customHeight="1">
      <c r="A20" s="24"/>
      <c r="B20" s="21" t="s">
        <v>36</v>
      </c>
      <c r="C20" s="23"/>
      <c r="D20" s="23">
        <f>SUM(C16:C19)</f>
        <v>432</v>
      </c>
      <c r="E20" s="23"/>
      <c r="F20" s="23">
        <f t="shared" ref="F20" si="0">SUM(E16:E19)</f>
        <v>432</v>
      </c>
      <c r="G20" s="23"/>
      <c r="H20" s="23">
        <f t="shared" ref="H20" si="1">SUM(G16:G19)</f>
        <v>432</v>
      </c>
      <c r="I20" s="23"/>
      <c r="J20" s="23">
        <f t="shared" ref="J20" si="2">SUM(I16:I19)</f>
        <v>432</v>
      </c>
      <c r="K20" s="23"/>
      <c r="L20" s="23">
        <f t="shared" ref="L20" si="3">SUM(K16:K19)</f>
        <v>864</v>
      </c>
      <c r="M20" s="23"/>
      <c r="N20" s="23">
        <f t="shared" ref="N20" si="4">SUM(M16:M19)</f>
        <v>432</v>
      </c>
      <c r="O20" s="23"/>
      <c r="P20" s="23">
        <f t="shared" ref="P20" si="5">SUM(O16:O19)</f>
        <v>432</v>
      </c>
      <c r="Q20" s="23"/>
      <c r="R20" s="23"/>
      <c r="S20" s="23"/>
      <c r="T20" s="23"/>
      <c r="U20" s="23"/>
      <c r="V20" s="23">
        <f t="shared" ref="V20" si="6">SUM(U16:U19)</f>
        <v>432</v>
      </c>
      <c r="W20" s="23"/>
      <c r="X20" s="23">
        <f t="shared" ref="X20" si="7">SUM(W16:W19)</f>
        <v>432</v>
      </c>
      <c r="Y20" s="23"/>
      <c r="Z20" s="23">
        <f t="shared" ref="Z20" si="8">SUM(Y16:Y19)</f>
        <v>432</v>
      </c>
      <c r="AA20" s="23"/>
      <c r="AB20" s="23">
        <f>SUM(AA16:AA19)</f>
        <v>864</v>
      </c>
      <c r="AC20" s="23"/>
      <c r="AD20" s="23">
        <f>SUM(AC16:AC19)</f>
        <v>432</v>
      </c>
      <c r="AE20" s="23"/>
      <c r="AF20" s="23">
        <f>SUM(AE16:AE19)</f>
        <v>0</v>
      </c>
      <c r="AG20" s="23"/>
      <c r="AH20" s="23">
        <f>SUM(AG16:AG19)</f>
        <v>0</v>
      </c>
      <c r="AI20" s="23"/>
      <c r="AJ20" s="23">
        <f>SUM(AI16:AI19)</f>
        <v>0</v>
      </c>
      <c r="AK20" s="23"/>
      <c r="AL20" s="23">
        <f t="shared" ref="AL20" si="9">SUM(AK16:AK19)</f>
        <v>306</v>
      </c>
      <c r="AM20" s="23"/>
      <c r="AN20" s="23">
        <f t="shared" ref="AN20" si="10">SUM(AM16:AM19)</f>
        <v>432</v>
      </c>
      <c r="AO20" s="23"/>
      <c r="AP20" s="23">
        <f t="shared" ref="AP20" si="11">SUM(AO16:AO19)</f>
        <v>414</v>
      </c>
      <c r="AQ20" s="23"/>
      <c r="AR20" s="23">
        <f t="shared" ref="AR20" si="12">SUM(AQ16:AQ19)</f>
        <v>288</v>
      </c>
      <c r="AS20" s="23"/>
      <c r="AT20" s="23">
        <f t="shared" ref="AT20" si="13">SUM(AS16:AS19)</f>
        <v>450</v>
      </c>
      <c r="AU20" s="23"/>
      <c r="AV20" s="23">
        <f t="shared" ref="AV20" si="14">SUM(AU16:AU19)</f>
        <v>450</v>
      </c>
      <c r="AW20" s="23"/>
      <c r="AX20" s="23" t="s">
        <v>170</v>
      </c>
      <c r="AY20" s="23"/>
      <c r="AZ20" s="23">
        <f t="shared" ref="AZ20" si="15">SUM(AY16:AY19)</f>
        <v>522</v>
      </c>
      <c r="BA20" s="23"/>
      <c r="BB20" s="23">
        <f t="shared" ref="BB20" si="16">SUM(BA16:BA19)</f>
        <v>306</v>
      </c>
      <c r="BC20" s="23"/>
      <c r="BD20" s="23">
        <f t="shared" ref="BD20" si="17">SUM(BC16:BC19)</f>
        <v>432</v>
      </c>
      <c r="BE20" s="23"/>
      <c r="BF20" s="23">
        <f t="shared" ref="BF20" si="18">SUM(BE16:BE19)</f>
        <v>432</v>
      </c>
      <c r="BG20" s="23"/>
      <c r="BH20" s="23">
        <f t="shared" ref="BH20" si="19">SUM(BG16:BG19)</f>
        <v>288</v>
      </c>
      <c r="BI20" s="23"/>
      <c r="BJ20" s="23">
        <f t="shared" ref="BJ20" si="20">SUM(BI16:BI19)</f>
        <v>522</v>
      </c>
      <c r="BK20" s="23"/>
      <c r="BL20" s="23">
        <f t="shared" ref="BL20" si="21">SUM(BK16:BK19)</f>
        <v>288</v>
      </c>
      <c r="BM20" s="23"/>
      <c r="BN20" s="23">
        <f t="shared" ref="BN20" si="22">SUM(BM16:BM19)</f>
        <v>432</v>
      </c>
      <c r="BO20" s="23"/>
      <c r="BP20" s="23">
        <f t="shared" ref="BP20" si="23">SUM(BO16:BO19)</f>
        <v>450</v>
      </c>
      <c r="BQ20" s="23"/>
      <c r="BR20" s="23">
        <f t="shared" ref="BR20" si="24">SUM(BQ16:BQ19)</f>
        <v>396</v>
      </c>
      <c r="BS20" s="23"/>
      <c r="BT20" s="23">
        <f t="shared" ref="BT20" si="25">SUM(BS16:BS19)</f>
        <v>306</v>
      </c>
      <c r="BU20" s="23"/>
      <c r="BV20" s="23">
        <f t="shared" ref="BV20" si="26">SUM(BU16:BU19)</f>
        <v>450</v>
      </c>
      <c r="BW20" s="23"/>
      <c r="BX20" s="23">
        <f t="shared" ref="BX20" si="27">SUM(BW16:BW19)</f>
        <v>414</v>
      </c>
      <c r="BY20" s="23"/>
      <c r="BZ20" s="23">
        <f t="shared" ref="BZ20" si="28">SUM(BY16:BY19)</f>
        <v>486</v>
      </c>
      <c r="CA20" s="23"/>
      <c r="CB20" s="23">
        <f t="shared" ref="CB20" si="29">SUM(CA16:CA19)</f>
        <v>162</v>
      </c>
      <c r="CC20" s="23"/>
      <c r="CD20" s="23">
        <f t="shared" ref="CD20" si="30">SUM(CC16:CC19)</f>
        <v>270</v>
      </c>
      <c r="CE20" s="23"/>
      <c r="CF20" s="23">
        <f t="shared" ref="CF20" si="31">SUM(CE16:CE19)</f>
        <v>0</v>
      </c>
      <c r="CG20" s="23"/>
      <c r="CH20" s="23">
        <f t="shared" ref="CH20" si="32">SUM(CG16:CG19)</f>
        <v>0</v>
      </c>
    </row>
    <row r="21" spans="1:90" ht="48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</row>
    <row r="22" spans="1:90" ht="48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</row>
    <row r="23" spans="1:90" ht="48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</row>
    <row r="24" spans="1:90" ht="48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</row>
    <row r="25" spans="1:90" ht="21.75" customHeight="1" thickBot="1">
      <c r="A25" s="510" t="s">
        <v>44</v>
      </c>
      <c r="B25" s="510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</row>
    <row r="26" spans="1:90" ht="15.75" customHeight="1">
      <c r="A26" s="511" t="s">
        <v>2</v>
      </c>
      <c r="B26" s="543" t="s">
        <v>3</v>
      </c>
      <c r="C26" s="524" t="s">
        <v>4</v>
      </c>
      <c r="D26" s="525"/>
      <c r="E26" s="525"/>
      <c r="F26" s="525"/>
      <c r="G26" s="525"/>
      <c r="H26" s="525"/>
      <c r="I26" s="525"/>
      <c r="J26" s="525"/>
      <c r="K26" s="525"/>
      <c r="L26" s="525"/>
      <c r="M26" s="525"/>
      <c r="N26" s="525"/>
      <c r="O26" s="525"/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525"/>
      <c r="AC26" s="525"/>
      <c r="AD26" s="525"/>
      <c r="AE26" s="525"/>
      <c r="AF26" s="525"/>
      <c r="AG26" s="525"/>
      <c r="AH26" s="525"/>
      <c r="AI26" s="525"/>
      <c r="AJ26" s="544"/>
      <c r="AK26" s="545" t="s">
        <v>5</v>
      </c>
      <c r="AL26" s="526"/>
      <c r="AM26" s="526"/>
      <c r="AN26" s="526"/>
      <c r="AO26" s="526"/>
      <c r="AP26" s="526"/>
      <c r="AQ26" s="526"/>
      <c r="AR26" s="526"/>
      <c r="AS26" s="526"/>
      <c r="AT26" s="526"/>
      <c r="AU26" s="526"/>
      <c r="AV26" s="526"/>
      <c r="AW26" s="526"/>
      <c r="AX26" s="526"/>
      <c r="AY26" s="526"/>
      <c r="AZ26" s="526"/>
      <c r="BA26" s="526"/>
      <c r="BB26" s="526"/>
      <c r="BC26" s="526"/>
      <c r="BD26" s="526"/>
      <c r="BE26" s="526"/>
      <c r="BF26" s="526"/>
      <c r="BG26" s="526"/>
      <c r="BH26" s="526"/>
      <c r="BI26" s="526"/>
      <c r="BJ26" s="526"/>
      <c r="BK26" s="526"/>
      <c r="BL26" s="526"/>
      <c r="BM26" s="526"/>
      <c r="BN26" s="526"/>
      <c r="BO26" s="526"/>
      <c r="BP26" s="526"/>
      <c r="BQ26" s="526"/>
      <c r="BR26" s="526"/>
      <c r="BS26" s="526"/>
      <c r="BT26" s="526"/>
      <c r="BU26" s="526"/>
      <c r="BV26" s="526"/>
      <c r="BW26" s="526"/>
      <c r="BX26" s="526"/>
      <c r="BY26" s="526"/>
      <c r="BZ26" s="526"/>
      <c r="CA26" s="526"/>
      <c r="CB26" s="526"/>
      <c r="CC26" s="526"/>
      <c r="CD26" s="526"/>
      <c r="CE26" s="526"/>
      <c r="CF26" s="526"/>
      <c r="CG26" s="526"/>
      <c r="CH26" s="526"/>
    </row>
    <row r="27" spans="1:90" s="12" customFormat="1" ht="15.65" customHeight="1">
      <c r="A27" s="512"/>
      <c r="B27" s="515"/>
      <c r="C27" s="527">
        <v>20260407</v>
      </c>
      <c r="D27" s="528"/>
      <c r="E27" s="527">
        <v>20260410</v>
      </c>
      <c r="F27" s="528"/>
      <c r="G27" s="527">
        <v>20260414</v>
      </c>
      <c r="H27" s="528"/>
      <c r="I27" s="527">
        <v>20260417</v>
      </c>
      <c r="J27" s="528"/>
      <c r="K27" s="527">
        <v>20260421</v>
      </c>
      <c r="L27" s="528"/>
      <c r="M27" s="527">
        <v>20260424</v>
      </c>
      <c r="N27" s="528"/>
      <c r="O27" s="527">
        <v>20260428</v>
      </c>
      <c r="P27" s="528"/>
      <c r="Q27" s="527">
        <v>20260430</v>
      </c>
      <c r="R27" s="528"/>
      <c r="S27" s="527">
        <v>20260505</v>
      </c>
      <c r="T27" s="528"/>
      <c r="U27" s="527"/>
      <c r="V27" s="528"/>
      <c r="W27" s="527"/>
      <c r="X27" s="528"/>
      <c r="Y27" s="527"/>
      <c r="Z27" s="528"/>
      <c r="AA27" s="527"/>
      <c r="AB27" s="528"/>
      <c r="AC27" s="527"/>
      <c r="AD27" s="528"/>
      <c r="AE27" s="527"/>
      <c r="AF27" s="528"/>
      <c r="AG27" s="527"/>
      <c r="AH27" s="558"/>
      <c r="AI27" s="527"/>
      <c r="AJ27" s="558"/>
      <c r="AK27" s="505">
        <v>20260401</v>
      </c>
      <c r="AL27" s="506"/>
      <c r="AM27" s="505">
        <v>20260402</v>
      </c>
      <c r="AN27" s="506"/>
      <c r="AO27" s="505">
        <v>20260406</v>
      </c>
      <c r="AP27" s="506"/>
      <c r="AQ27" s="505">
        <v>20260407</v>
      </c>
      <c r="AR27" s="506"/>
      <c r="AS27" s="505">
        <v>20260408</v>
      </c>
      <c r="AT27" s="506"/>
      <c r="AU27" s="505">
        <v>20260409</v>
      </c>
      <c r="AV27" s="506"/>
      <c r="AW27" s="505">
        <v>20260410</v>
      </c>
      <c r="AX27" s="506"/>
      <c r="AY27" s="505">
        <v>20260413</v>
      </c>
      <c r="AZ27" s="506"/>
      <c r="BA27" s="505">
        <v>20260414</v>
      </c>
      <c r="BB27" s="506"/>
      <c r="BC27" s="505">
        <v>20260415</v>
      </c>
      <c r="BD27" s="506"/>
      <c r="BE27" s="505">
        <v>20260416</v>
      </c>
      <c r="BF27" s="506"/>
      <c r="BG27" s="505">
        <v>20260417</v>
      </c>
      <c r="BH27" s="506"/>
      <c r="BI27" s="505">
        <v>20260420</v>
      </c>
      <c r="BJ27" s="506"/>
      <c r="BK27" s="505">
        <v>20260421</v>
      </c>
      <c r="BL27" s="506"/>
      <c r="BM27" s="505">
        <v>20260422</v>
      </c>
      <c r="BN27" s="506"/>
      <c r="BO27" s="505">
        <v>20260423</v>
      </c>
      <c r="BP27" s="506"/>
      <c r="BQ27" s="505">
        <v>20260424</v>
      </c>
      <c r="BR27" s="506"/>
      <c r="BS27" s="505">
        <v>20260427</v>
      </c>
      <c r="BT27" s="506"/>
      <c r="BU27" s="505">
        <v>20260428</v>
      </c>
      <c r="BV27" s="506"/>
      <c r="BW27" s="505">
        <v>20260429</v>
      </c>
      <c r="BX27" s="506"/>
      <c r="BY27" s="505">
        <v>20260430</v>
      </c>
      <c r="BZ27" s="506"/>
      <c r="CA27" s="505">
        <v>20260504</v>
      </c>
      <c r="CB27" s="506"/>
      <c r="CC27" s="505">
        <v>20260505</v>
      </c>
      <c r="CD27" s="506"/>
      <c r="CE27" s="505"/>
      <c r="CF27" s="506"/>
      <c r="CG27" s="505"/>
      <c r="CH27" s="506"/>
    </row>
    <row r="28" spans="1:90" s="12" customFormat="1" ht="15.75" customHeight="1">
      <c r="A28" s="512"/>
      <c r="B28" s="515"/>
      <c r="C28" s="66"/>
      <c r="D28" s="66"/>
      <c r="E28" s="572"/>
      <c r="F28" s="539"/>
      <c r="G28" s="539"/>
      <c r="H28" s="538"/>
      <c r="I28" s="539"/>
      <c r="J28" s="538"/>
      <c r="K28" s="539"/>
      <c r="L28" s="538"/>
      <c r="M28" s="536"/>
      <c r="N28" s="537"/>
      <c r="O28" s="66"/>
      <c r="P28" s="66"/>
      <c r="Q28" s="536"/>
      <c r="R28" s="537"/>
      <c r="S28" s="65"/>
      <c r="T28" s="80"/>
      <c r="U28" s="65"/>
      <c r="V28" s="80"/>
      <c r="W28" s="65"/>
      <c r="X28" s="80"/>
      <c r="Y28" s="572"/>
      <c r="Z28" s="539"/>
      <c r="AA28" s="539"/>
      <c r="AB28" s="538"/>
      <c r="AC28" s="539"/>
      <c r="AD28" s="538"/>
      <c r="AE28" s="539"/>
      <c r="AF28" s="538"/>
      <c r="AG28" s="539"/>
      <c r="AH28" s="538"/>
      <c r="AI28" s="539"/>
      <c r="AJ28" s="538"/>
      <c r="AK28" s="502"/>
      <c r="AL28" s="503"/>
      <c r="AM28" s="502"/>
      <c r="AN28" s="503"/>
      <c r="AO28" s="502"/>
      <c r="AP28" s="503"/>
      <c r="AQ28" s="502"/>
      <c r="AR28" s="503"/>
      <c r="AS28" s="502"/>
      <c r="AT28" s="503"/>
      <c r="AU28" s="502"/>
      <c r="AV28" s="503"/>
      <c r="AW28" s="502"/>
      <c r="AX28" s="503"/>
      <c r="AY28" s="502"/>
      <c r="AZ28" s="503"/>
      <c r="BA28" s="502"/>
      <c r="BB28" s="503"/>
      <c r="BC28" s="502"/>
      <c r="BD28" s="503"/>
      <c r="BE28" s="502"/>
      <c r="BF28" s="503"/>
      <c r="BG28" s="502"/>
      <c r="BH28" s="503"/>
      <c r="BI28" s="502"/>
      <c r="BJ28" s="503"/>
      <c r="BK28" s="502"/>
      <c r="BL28" s="503"/>
      <c r="BM28" s="502"/>
      <c r="BN28" s="503"/>
      <c r="BO28" s="502"/>
      <c r="BP28" s="503"/>
      <c r="BQ28" s="502"/>
      <c r="BR28" s="503"/>
      <c r="BS28" s="502"/>
      <c r="BT28" s="503"/>
      <c r="BU28" s="502"/>
      <c r="BV28" s="503"/>
      <c r="BW28" s="502"/>
      <c r="BX28" s="503"/>
      <c r="BY28" s="502"/>
      <c r="BZ28" s="503"/>
      <c r="CA28" s="502"/>
      <c r="CB28" s="503"/>
      <c r="CC28" s="502"/>
      <c r="CD28" s="503"/>
      <c r="CE28" s="502"/>
      <c r="CF28" s="503"/>
      <c r="CG28" s="502"/>
      <c r="CH28" s="503"/>
    </row>
    <row r="29" spans="1:90" ht="15.75" customHeight="1">
      <c r="A29" s="512"/>
      <c r="B29" s="515"/>
      <c r="C29" s="530" t="s">
        <v>188</v>
      </c>
      <c r="D29" s="531"/>
      <c r="E29" s="530" t="s">
        <v>189</v>
      </c>
      <c r="F29" s="531"/>
      <c r="G29" s="530" t="s">
        <v>190</v>
      </c>
      <c r="H29" s="531"/>
      <c r="I29" s="530" t="s">
        <v>191</v>
      </c>
      <c r="J29" s="531"/>
      <c r="K29" s="530" t="s">
        <v>192</v>
      </c>
      <c r="L29" s="531"/>
      <c r="M29" s="530" t="s">
        <v>193</v>
      </c>
      <c r="N29" s="531"/>
      <c r="O29" s="530" t="s">
        <v>194</v>
      </c>
      <c r="P29" s="531"/>
      <c r="Q29" s="530" t="s">
        <v>195</v>
      </c>
      <c r="R29" s="531"/>
      <c r="S29" s="530" t="s">
        <v>196</v>
      </c>
      <c r="T29" s="531"/>
      <c r="U29" s="530"/>
      <c r="V29" s="531"/>
      <c r="W29" s="530"/>
      <c r="X29" s="531"/>
      <c r="Y29" s="530"/>
      <c r="Z29" s="531"/>
      <c r="AA29" s="530"/>
      <c r="AB29" s="531"/>
      <c r="AC29" s="530"/>
      <c r="AD29" s="531"/>
      <c r="AE29" s="530"/>
      <c r="AF29" s="531"/>
      <c r="AG29" s="530"/>
      <c r="AH29" s="531"/>
      <c r="AI29" s="530"/>
      <c r="AJ29" s="531"/>
      <c r="AK29" s="499"/>
      <c r="AL29" s="500"/>
      <c r="AM29" s="499"/>
      <c r="AN29" s="500"/>
      <c r="AO29" s="499"/>
      <c r="AP29" s="500"/>
      <c r="AQ29" s="499"/>
      <c r="AR29" s="500"/>
      <c r="AS29" s="499"/>
      <c r="AT29" s="500"/>
      <c r="AU29" s="499"/>
      <c r="AV29" s="500"/>
      <c r="AW29" s="499"/>
      <c r="AX29" s="500"/>
      <c r="AY29" s="499"/>
      <c r="AZ29" s="500"/>
      <c r="BA29" s="499"/>
      <c r="BB29" s="500"/>
      <c r="BC29" s="499"/>
      <c r="BD29" s="500"/>
      <c r="BE29" s="499"/>
      <c r="BF29" s="500"/>
      <c r="BG29" s="499"/>
      <c r="BH29" s="500"/>
      <c r="BI29" s="499"/>
      <c r="BJ29" s="500"/>
      <c r="BK29" s="499"/>
      <c r="BL29" s="500"/>
      <c r="BM29" s="499"/>
      <c r="BN29" s="500"/>
      <c r="BO29" s="499"/>
      <c r="BP29" s="500"/>
      <c r="BQ29" s="499"/>
      <c r="BR29" s="500"/>
      <c r="BS29" s="499"/>
      <c r="BT29" s="500"/>
      <c r="BU29" s="499"/>
      <c r="BV29" s="500"/>
      <c r="BW29" s="499"/>
      <c r="BX29" s="500"/>
      <c r="BY29" s="499"/>
      <c r="BZ29" s="500"/>
      <c r="CA29" s="499"/>
      <c r="CB29" s="500"/>
      <c r="CC29" s="499"/>
      <c r="CD29" s="500"/>
      <c r="CE29" s="499"/>
      <c r="CF29" s="500"/>
      <c r="CG29" s="499"/>
      <c r="CH29" s="500"/>
    </row>
    <row r="30" spans="1:90" s="1" customFormat="1" ht="15.75" customHeight="1">
      <c r="A30" s="513"/>
      <c r="B30" s="516"/>
      <c r="C30" s="69" t="s">
        <v>36</v>
      </c>
      <c r="D30" s="44" t="s">
        <v>37</v>
      </c>
      <c r="E30" s="69" t="s">
        <v>36</v>
      </c>
      <c r="F30" s="44" t="s">
        <v>37</v>
      </c>
      <c r="G30" s="69" t="s">
        <v>36</v>
      </c>
      <c r="H30" s="44" t="s">
        <v>37</v>
      </c>
      <c r="I30" s="69" t="s">
        <v>36</v>
      </c>
      <c r="J30" s="44" t="s">
        <v>37</v>
      </c>
      <c r="K30" s="69" t="s">
        <v>36</v>
      </c>
      <c r="L30" s="44" t="s">
        <v>37</v>
      </c>
      <c r="M30" s="69" t="s">
        <v>36</v>
      </c>
      <c r="N30" s="44" t="s">
        <v>37</v>
      </c>
      <c r="O30" s="69" t="s">
        <v>36</v>
      </c>
      <c r="P30" s="44" t="s">
        <v>37</v>
      </c>
      <c r="Q30" s="69" t="s">
        <v>36</v>
      </c>
      <c r="R30" s="44" t="s">
        <v>37</v>
      </c>
      <c r="S30" s="69" t="s">
        <v>36</v>
      </c>
      <c r="T30" s="44" t="s">
        <v>37</v>
      </c>
      <c r="U30" s="69"/>
      <c r="V30" s="44"/>
      <c r="W30" s="69"/>
      <c r="X30" s="44"/>
      <c r="Y30" s="69"/>
      <c r="Z30" s="44"/>
      <c r="AA30" s="69"/>
      <c r="AB30" s="44"/>
      <c r="AC30" s="69"/>
      <c r="AD30" s="44"/>
      <c r="AE30" s="69"/>
      <c r="AF30" s="44"/>
      <c r="AG30" s="69"/>
      <c r="AH30" s="44"/>
      <c r="AI30" s="69"/>
      <c r="AJ30" s="44"/>
      <c r="AK30" s="69" t="s">
        <v>36</v>
      </c>
      <c r="AL30" s="44" t="s">
        <v>37</v>
      </c>
      <c r="AM30" s="69" t="s">
        <v>36</v>
      </c>
      <c r="AN30" s="44" t="s">
        <v>37</v>
      </c>
      <c r="AO30" s="69" t="s">
        <v>36</v>
      </c>
      <c r="AP30" s="44" t="s">
        <v>37</v>
      </c>
      <c r="AQ30" s="69" t="s">
        <v>36</v>
      </c>
      <c r="AR30" s="44" t="s">
        <v>37</v>
      </c>
      <c r="AS30" s="69" t="s">
        <v>36</v>
      </c>
      <c r="AT30" s="44" t="s">
        <v>37</v>
      </c>
      <c r="AU30" s="69" t="s">
        <v>36</v>
      </c>
      <c r="AV30" s="44" t="s">
        <v>37</v>
      </c>
      <c r="AW30" s="69" t="s">
        <v>36</v>
      </c>
      <c r="AX30" s="44" t="s">
        <v>37</v>
      </c>
      <c r="AY30" s="69" t="s">
        <v>36</v>
      </c>
      <c r="AZ30" s="44" t="s">
        <v>37</v>
      </c>
      <c r="BA30" s="69" t="s">
        <v>36</v>
      </c>
      <c r="BB30" s="44" t="s">
        <v>37</v>
      </c>
      <c r="BC30" s="69" t="s">
        <v>36</v>
      </c>
      <c r="BD30" s="44" t="s">
        <v>37</v>
      </c>
      <c r="BE30" s="69" t="s">
        <v>36</v>
      </c>
      <c r="BF30" s="44" t="s">
        <v>37</v>
      </c>
      <c r="BG30" s="69" t="s">
        <v>36</v>
      </c>
      <c r="BH30" s="44" t="s">
        <v>37</v>
      </c>
      <c r="BI30" s="69" t="s">
        <v>36</v>
      </c>
      <c r="BJ30" s="44" t="s">
        <v>37</v>
      </c>
      <c r="BK30" s="69" t="s">
        <v>36</v>
      </c>
      <c r="BL30" s="44" t="s">
        <v>37</v>
      </c>
      <c r="BM30" s="69" t="s">
        <v>36</v>
      </c>
      <c r="BN30" s="44" t="s">
        <v>37</v>
      </c>
      <c r="BO30" s="69" t="s">
        <v>36</v>
      </c>
      <c r="BP30" s="44" t="s">
        <v>37</v>
      </c>
      <c r="BQ30" s="69" t="s">
        <v>36</v>
      </c>
      <c r="BR30" s="44" t="s">
        <v>37</v>
      </c>
      <c r="BS30" s="69" t="s">
        <v>36</v>
      </c>
      <c r="BT30" s="44" t="s">
        <v>37</v>
      </c>
      <c r="BU30" s="69" t="s">
        <v>36</v>
      </c>
      <c r="BV30" s="44" t="s">
        <v>37</v>
      </c>
      <c r="BW30" s="69" t="s">
        <v>36</v>
      </c>
      <c r="BX30" s="44" t="s">
        <v>37</v>
      </c>
      <c r="BY30" s="69" t="s">
        <v>36</v>
      </c>
      <c r="BZ30" s="44" t="s">
        <v>37</v>
      </c>
      <c r="CA30" s="69" t="s">
        <v>36</v>
      </c>
      <c r="CB30" s="44" t="s">
        <v>37</v>
      </c>
      <c r="CC30" s="69" t="s">
        <v>36</v>
      </c>
      <c r="CD30" s="44" t="s">
        <v>37</v>
      </c>
      <c r="CE30" s="69"/>
      <c r="CF30" s="44"/>
      <c r="CG30" s="69"/>
      <c r="CH30" s="44"/>
    </row>
    <row r="31" spans="1:90">
      <c r="A31" s="39" t="s">
        <v>51</v>
      </c>
      <c r="B31" s="70" t="s">
        <v>52</v>
      </c>
      <c r="C31" s="50"/>
      <c r="D31" s="71"/>
      <c r="E31" s="50"/>
      <c r="F31" s="47"/>
      <c r="G31" s="71"/>
      <c r="H31" s="47"/>
      <c r="I31" s="71"/>
      <c r="J31" s="47"/>
      <c r="K31" s="71"/>
      <c r="L31" s="71"/>
      <c r="M31" s="50"/>
      <c r="N31" s="71"/>
      <c r="O31" s="50"/>
      <c r="P31" s="71"/>
      <c r="Q31" s="50"/>
      <c r="R31" s="71"/>
      <c r="S31" s="50"/>
      <c r="T31" s="71"/>
      <c r="U31" s="50"/>
      <c r="V31" s="71"/>
      <c r="W31" s="50"/>
      <c r="X31" s="50"/>
      <c r="Y31" s="50"/>
      <c r="Z31" s="47"/>
      <c r="AA31" s="71"/>
      <c r="AB31" s="47"/>
      <c r="AC31" s="71"/>
      <c r="AD31" s="47"/>
      <c r="AE31" s="71"/>
      <c r="AF31" s="71"/>
      <c r="AG31" s="71"/>
      <c r="AH31" s="71"/>
      <c r="AI31" s="50"/>
      <c r="AJ31" s="57"/>
      <c r="AK31" s="71"/>
      <c r="AL31" s="71"/>
      <c r="AM31" s="71"/>
      <c r="AN31" s="71"/>
      <c r="AO31" s="71"/>
      <c r="AP31" s="47"/>
      <c r="AQ31" s="71"/>
      <c r="AR31" s="47"/>
      <c r="AS31" s="71"/>
      <c r="AT31" s="47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47"/>
      <c r="CA31" s="71"/>
      <c r="CB31" s="47"/>
      <c r="CC31" s="71"/>
      <c r="CD31" s="47"/>
      <c r="CE31" s="71"/>
      <c r="CF31" s="47"/>
      <c r="CG31" s="71"/>
      <c r="CH31" s="32"/>
    </row>
    <row r="32" spans="1:90">
      <c r="A32" s="39" t="s">
        <v>53</v>
      </c>
      <c r="B32" s="70" t="s">
        <v>54</v>
      </c>
      <c r="C32" s="50"/>
      <c r="D32" s="71"/>
      <c r="E32" s="50"/>
      <c r="F32" s="47"/>
      <c r="G32" s="71"/>
      <c r="H32" s="45"/>
      <c r="I32" s="71"/>
      <c r="J32" s="45"/>
      <c r="K32" s="71"/>
      <c r="L32" s="71"/>
      <c r="M32" s="50"/>
      <c r="N32" s="71"/>
      <c r="O32" s="50"/>
      <c r="P32" s="71"/>
      <c r="Q32" s="50"/>
      <c r="R32" s="71"/>
      <c r="S32" s="50"/>
      <c r="T32" s="71"/>
      <c r="U32" s="50"/>
      <c r="V32" s="71"/>
      <c r="W32" s="50"/>
      <c r="X32" s="50"/>
      <c r="Y32" s="50"/>
      <c r="Z32" s="47"/>
      <c r="AA32" s="71"/>
      <c r="AB32" s="45"/>
      <c r="AC32" s="71"/>
      <c r="AD32" s="45"/>
      <c r="AE32" s="71"/>
      <c r="AF32" s="71"/>
      <c r="AG32" s="71"/>
      <c r="AH32" s="71"/>
      <c r="AI32" s="50"/>
      <c r="AJ32" s="57"/>
      <c r="AK32" s="71"/>
      <c r="AL32" s="71"/>
      <c r="AM32" s="71"/>
      <c r="AN32" s="71"/>
      <c r="AO32" s="71"/>
      <c r="AP32" s="47"/>
      <c r="AQ32" s="71"/>
      <c r="AR32" s="47"/>
      <c r="AS32" s="71"/>
      <c r="AT32" s="47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47"/>
      <c r="CA32" s="71"/>
      <c r="CB32" s="47"/>
      <c r="CC32" s="71"/>
      <c r="CD32" s="47"/>
      <c r="CE32" s="71"/>
      <c r="CF32" s="47"/>
      <c r="CG32" s="71"/>
      <c r="CH32" s="32"/>
    </row>
    <row r="33" spans="1:86">
      <c r="A33" s="39" t="s">
        <v>55</v>
      </c>
      <c r="B33" s="70" t="s">
        <v>56</v>
      </c>
      <c r="C33" s="50"/>
      <c r="D33" s="71"/>
      <c r="E33" s="50"/>
      <c r="F33" s="47"/>
      <c r="G33" s="71"/>
      <c r="H33" s="47"/>
      <c r="I33" s="71"/>
      <c r="J33" s="47"/>
      <c r="K33" s="71"/>
      <c r="L33" s="71"/>
      <c r="M33" s="50"/>
      <c r="N33" s="71"/>
      <c r="O33" s="50"/>
      <c r="P33" s="71"/>
      <c r="Q33" s="50"/>
      <c r="R33" s="71"/>
      <c r="S33" s="50"/>
      <c r="T33" s="71"/>
      <c r="U33" s="50"/>
      <c r="V33" s="71"/>
      <c r="W33" s="50"/>
      <c r="X33" s="50"/>
      <c r="Y33" s="50"/>
      <c r="Z33" s="47"/>
      <c r="AA33" s="71"/>
      <c r="AB33" s="47"/>
      <c r="AC33" s="71"/>
      <c r="AD33" s="47"/>
      <c r="AE33" s="71"/>
      <c r="AF33" s="71"/>
      <c r="AG33" s="71"/>
      <c r="AH33" s="71"/>
      <c r="AI33" s="50"/>
      <c r="AJ33" s="57"/>
      <c r="AK33" s="72"/>
      <c r="AL33" s="72"/>
      <c r="AM33" s="74">
        <v>48</v>
      </c>
      <c r="AN33" s="74">
        <v>48</v>
      </c>
      <c r="AO33" s="74">
        <v>48</v>
      </c>
      <c r="AP33" s="46">
        <v>48</v>
      </c>
      <c r="AQ33" s="74">
        <v>24</v>
      </c>
      <c r="AR33" s="46">
        <v>24</v>
      </c>
      <c r="AS33" s="74">
        <v>48</v>
      </c>
      <c r="AT33" s="46">
        <f>24*2</f>
        <v>48</v>
      </c>
      <c r="AU33" s="74">
        <v>24</v>
      </c>
      <c r="AV33" s="74">
        <v>24</v>
      </c>
      <c r="AW33" s="74">
        <v>24</v>
      </c>
      <c r="AX33" s="74">
        <v>24</v>
      </c>
      <c r="AY33" s="74">
        <f>24*3</f>
        <v>72</v>
      </c>
      <c r="AZ33" s="74">
        <f>24*3</f>
        <v>72</v>
      </c>
      <c r="BA33" s="74">
        <v>24</v>
      </c>
      <c r="BB33" s="74">
        <v>24</v>
      </c>
      <c r="BC33" s="74">
        <f>24*2</f>
        <v>48</v>
      </c>
      <c r="BD33" s="74">
        <f>24*2</f>
        <v>48</v>
      </c>
      <c r="BE33" s="74">
        <v>24</v>
      </c>
      <c r="BF33" s="74">
        <v>24</v>
      </c>
      <c r="BG33" s="74">
        <v>24</v>
      </c>
      <c r="BH33" s="74">
        <v>24</v>
      </c>
      <c r="BI33" s="74">
        <v>48</v>
      </c>
      <c r="BJ33" s="74">
        <f>24*2</f>
        <v>48</v>
      </c>
      <c r="BK33" s="74">
        <v>48</v>
      </c>
      <c r="BL33" s="74">
        <f>24*2</f>
        <v>48</v>
      </c>
      <c r="BM33" s="74">
        <v>48</v>
      </c>
      <c r="BN33" s="74">
        <v>48</v>
      </c>
      <c r="BO33" s="74">
        <v>24</v>
      </c>
      <c r="BP33" s="74">
        <v>24</v>
      </c>
      <c r="BQ33" s="74">
        <f>2*24</f>
        <v>48</v>
      </c>
      <c r="BR33" s="74">
        <v>48</v>
      </c>
      <c r="BS33" s="74">
        <v>24</v>
      </c>
      <c r="BT33" s="74">
        <v>24</v>
      </c>
      <c r="BU33" s="74">
        <f>2*24</f>
        <v>48</v>
      </c>
      <c r="BV33" s="74">
        <v>48</v>
      </c>
      <c r="BW33" s="74">
        <v>48</v>
      </c>
      <c r="BX33" s="74">
        <v>48</v>
      </c>
      <c r="BY33" s="74">
        <v>48</v>
      </c>
      <c r="BZ33" s="46">
        <v>48</v>
      </c>
      <c r="CA33" s="72"/>
      <c r="CB33" s="45"/>
      <c r="CC33" s="72">
        <v>24</v>
      </c>
      <c r="CD33" s="45"/>
      <c r="CE33" s="72"/>
      <c r="CF33" s="45"/>
      <c r="CG33" s="71"/>
      <c r="CH33" s="32"/>
    </row>
    <row r="34" spans="1:86">
      <c r="A34" s="39" t="s">
        <v>57</v>
      </c>
      <c r="B34" s="70" t="s">
        <v>58</v>
      </c>
      <c r="C34" s="54">
        <f t="shared" ref="C34:H34" si="33">24*5</f>
        <v>120</v>
      </c>
      <c r="D34" s="74">
        <f t="shared" si="33"/>
        <v>120</v>
      </c>
      <c r="E34" s="54">
        <f t="shared" si="33"/>
        <v>120</v>
      </c>
      <c r="F34" s="46">
        <f t="shared" si="33"/>
        <v>120</v>
      </c>
      <c r="G34" s="74">
        <f t="shared" si="33"/>
        <v>120</v>
      </c>
      <c r="H34" s="46">
        <f t="shared" si="33"/>
        <v>120</v>
      </c>
      <c r="I34" s="74">
        <f t="shared" ref="I34:N34" si="34">24*5</f>
        <v>120</v>
      </c>
      <c r="J34" s="46">
        <f t="shared" si="34"/>
        <v>120</v>
      </c>
      <c r="K34" s="74">
        <f t="shared" si="34"/>
        <v>120</v>
      </c>
      <c r="L34" s="74">
        <f t="shared" si="34"/>
        <v>120</v>
      </c>
      <c r="M34" s="74">
        <f t="shared" si="34"/>
        <v>120</v>
      </c>
      <c r="N34" s="74">
        <f t="shared" si="34"/>
        <v>120</v>
      </c>
      <c r="O34" s="54">
        <f>7*24</f>
        <v>168</v>
      </c>
      <c r="P34" s="74">
        <f>24*7</f>
        <v>168</v>
      </c>
      <c r="Q34" s="54">
        <f>8*24</f>
        <v>192</v>
      </c>
      <c r="R34" s="74">
        <f>8*24</f>
        <v>192</v>
      </c>
      <c r="S34" s="123">
        <f>7*24</f>
        <v>168</v>
      </c>
      <c r="T34" s="72">
        <f>5*24</f>
        <v>120</v>
      </c>
      <c r="U34" s="123"/>
      <c r="V34" s="72"/>
      <c r="W34" s="123"/>
      <c r="X34" s="123"/>
      <c r="Y34" s="123"/>
      <c r="Z34" s="45"/>
      <c r="AA34" s="72"/>
      <c r="AB34" s="45"/>
      <c r="AC34" s="72"/>
      <c r="AD34" s="45"/>
      <c r="AE34" s="72"/>
      <c r="AF34" s="72"/>
      <c r="AG34" s="71"/>
      <c r="AH34" s="71"/>
      <c r="AI34" s="50"/>
      <c r="AJ34" s="57"/>
      <c r="AK34" s="72"/>
      <c r="AL34" s="72"/>
      <c r="AM34" s="72"/>
      <c r="AN34" s="72"/>
      <c r="AO34" s="71"/>
      <c r="AP34" s="47"/>
      <c r="AQ34" s="71"/>
      <c r="AR34" s="47"/>
      <c r="AS34" s="71"/>
      <c r="AT34" s="47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2"/>
      <c r="BR34" s="72"/>
      <c r="BS34" s="72"/>
      <c r="BT34" s="72"/>
      <c r="BU34" s="72"/>
      <c r="BV34" s="72"/>
      <c r="BW34" s="72"/>
      <c r="BX34" s="72"/>
      <c r="BY34" s="72"/>
      <c r="BZ34" s="45"/>
      <c r="CA34" s="72"/>
      <c r="CB34" s="45"/>
      <c r="CC34" s="72"/>
      <c r="CD34" s="45"/>
      <c r="CE34" s="72"/>
      <c r="CF34" s="45"/>
      <c r="CG34" s="71"/>
      <c r="CH34" s="32"/>
    </row>
    <row r="35" spans="1:86">
      <c r="A35" s="39" t="s">
        <v>59</v>
      </c>
      <c r="B35" s="70" t="s">
        <v>60</v>
      </c>
      <c r="C35" s="54">
        <f>24*24</f>
        <v>576</v>
      </c>
      <c r="D35" s="74">
        <f>24*24</f>
        <v>576</v>
      </c>
      <c r="E35" s="54">
        <f>24*24</f>
        <v>576</v>
      </c>
      <c r="F35" s="46">
        <f>24*24</f>
        <v>576</v>
      </c>
      <c r="G35" s="74">
        <f t="shared" ref="G35:L35" si="35">24*25</f>
        <v>600</v>
      </c>
      <c r="H35" s="46">
        <f t="shared" si="35"/>
        <v>600</v>
      </c>
      <c r="I35" s="74">
        <f t="shared" si="35"/>
        <v>600</v>
      </c>
      <c r="J35" s="46">
        <f t="shared" si="35"/>
        <v>600</v>
      </c>
      <c r="K35" s="74">
        <f t="shared" si="35"/>
        <v>600</v>
      </c>
      <c r="L35" s="74">
        <f t="shared" si="35"/>
        <v>600</v>
      </c>
      <c r="M35" s="74">
        <f>24*24</f>
        <v>576</v>
      </c>
      <c r="N35" s="74">
        <f>24*24</f>
        <v>576</v>
      </c>
      <c r="O35" s="54">
        <f>19*24</f>
        <v>456</v>
      </c>
      <c r="P35" s="74">
        <f>24*19</f>
        <v>456</v>
      </c>
      <c r="Q35" s="54">
        <f>19*24</f>
        <v>456</v>
      </c>
      <c r="R35" s="74">
        <f>19*24</f>
        <v>456</v>
      </c>
      <c r="S35" s="123">
        <f>23*24</f>
        <v>552</v>
      </c>
      <c r="T35" s="72">
        <f>23*24</f>
        <v>552</v>
      </c>
      <c r="U35" s="123"/>
      <c r="V35" s="72"/>
      <c r="W35" s="123"/>
      <c r="X35" s="123"/>
      <c r="Y35" s="123"/>
      <c r="Z35" s="45"/>
      <c r="AA35" s="72"/>
      <c r="AB35" s="45"/>
      <c r="AC35" s="72"/>
      <c r="AD35" s="45"/>
      <c r="AE35" s="72"/>
      <c r="AF35" s="72"/>
      <c r="AG35" s="71"/>
      <c r="AH35" s="71"/>
      <c r="AI35" s="50"/>
      <c r="AJ35" s="57"/>
      <c r="AK35" s="74">
        <f>24*10</f>
        <v>240</v>
      </c>
      <c r="AL35" s="74">
        <f>24*10</f>
        <v>240</v>
      </c>
      <c r="AM35" s="74">
        <f>24*16</f>
        <v>384</v>
      </c>
      <c r="AN35" s="74">
        <f>24*16</f>
        <v>384</v>
      </c>
      <c r="AO35" s="74">
        <f>24*13</f>
        <v>312</v>
      </c>
      <c r="AP35" s="46">
        <f>24*13</f>
        <v>312</v>
      </c>
      <c r="AQ35" s="74">
        <f>24*10</f>
        <v>240</v>
      </c>
      <c r="AR35" s="46">
        <f>24*10</f>
        <v>240</v>
      </c>
      <c r="AS35" s="74">
        <f>24*14</f>
        <v>336</v>
      </c>
      <c r="AT35" s="46">
        <f>24*14</f>
        <v>336</v>
      </c>
      <c r="AU35" s="74">
        <f>24*15</f>
        <v>360</v>
      </c>
      <c r="AV35" s="74">
        <f>24*15</f>
        <v>360</v>
      </c>
      <c r="AW35" s="74">
        <f>24*10</f>
        <v>240</v>
      </c>
      <c r="AX35" s="74">
        <f>24*10</f>
        <v>240</v>
      </c>
      <c r="AY35" s="74">
        <f>24*18</f>
        <v>432</v>
      </c>
      <c r="AZ35" s="74">
        <f>24*18</f>
        <v>432</v>
      </c>
      <c r="BA35" s="74">
        <f>10*24</f>
        <v>240</v>
      </c>
      <c r="BB35" s="74">
        <f>24*10</f>
        <v>240</v>
      </c>
      <c r="BC35" s="74">
        <f>24*15</f>
        <v>360</v>
      </c>
      <c r="BD35" s="74">
        <f>24*15</f>
        <v>360</v>
      </c>
      <c r="BE35" s="74">
        <f>24*15</f>
        <v>360</v>
      </c>
      <c r="BF35" s="74">
        <f>24*15</f>
        <v>360</v>
      </c>
      <c r="BG35" s="74">
        <v>240</v>
      </c>
      <c r="BH35" s="74">
        <f>24*10</f>
        <v>240</v>
      </c>
      <c r="BI35" s="74">
        <f>24*17</f>
        <v>408</v>
      </c>
      <c r="BJ35" s="74">
        <f>24*17</f>
        <v>408</v>
      </c>
      <c r="BK35" s="74">
        <f>24*10</f>
        <v>240</v>
      </c>
      <c r="BL35" s="74">
        <f>24*10</f>
        <v>240</v>
      </c>
      <c r="BM35" s="74">
        <f>24*14</f>
        <v>336</v>
      </c>
      <c r="BN35" s="74">
        <f>24*14</f>
        <v>336</v>
      </c>
      <c r="BO35" s="74">
        <f>15*24</f>
        <v>360</v>
      </c>
      <c r="BP35" s="74">
        <f>15*24</f>
        <v>360</v>
      </c>
      <c r="BQ35" s="74">
        <f>14*24</f>
        <v>336</v>
      </c>
      <c r="BR35" s="74">
        <f>24*14</f>
        <v>336</v>
      </c>
      <c r="BS35" s="74">
        <f>24*11</f>
        <v>264</v>
      </c>
      <c r="BT35" s="74">
        <f>24*11</f>
        <v>264</v>
      </c>
      <c r="BU35" s="74">
        <f>14*24</f>
        <v>336</v>
      </c>
      <c r="BV35" s="74">
        <f>14*24</f>
        <v>336</v>
      </c>
      <c r="BW35" s="74">
        <f>24*13</f>
        <v>312</v>
      </c>
      <c r="BX35" s="74">
        <f>13*24</f>
        <v>312</v>
      </c>
      <c r="BY35" s="74">
        <f>24*17</f>
        <v>408</v>
      </c>
      <c r="BZ35" s="46">
        <f>24*17</f>
        <v>408</v>
      </c>
      <c r="CA35" s="74">
        <f>4*24</f>
        <v>96</v>
      </c>
      <c r="CB35" s="46">
        <f>4*24</f>
        <v>96</v>
      </c>
      <c r="CC35" s="72">
        <f>24*11</f>
        <v>264</v>
      </c>
      <c r="CD35" s="45">
        <f>24*4</f>
        <v>96</v>
      </c>
      <c r="CE35" s="72"/>
      <c r="CF35" s="45"/>
      <c r="CG35" s="71"/>
      <c r="CH35" s="32"/>
    </row>
    <row r="36" spans="1:86">
      <c r="A36" s="39" t="s">
        <v>61</v>
      </c>
      <c r="B36" s="70" t="s">
        <v>62</v>
      </c>
      <c r="C36" s="123"/>
      <c r="D36" s="72"/>
      <c r="E36" s="50"/>
      <c r="F36" s="47"/>
      <c r="G36" s="71"/>
      <c r="H36" s="47"/>
      <c r="I36" s="71"/>
      <c r="J36" s="47"/>
      <c r="K36" s="71"/>
      <c r="L36" s="71"/>
      <c r="M36" s="71"/>
      <c r="N36" s="71"/>
      <c r="O36" s="123"/>
      <c r="P36" s="72"/>
      <c r="Q36" s="123"/>
      <c r="R36" s="72"/>
      <c r="S36" s="123"/>
      <c r="T36" s="72"/>
      <c r="U36" s="123"/>
      <c r="V36" s="72"/>
      <c r="W36" s="123"/>
      <c r="X36" s="123"/>
      <c r="Y36" s="123"/>
      <c r="Z36" s="45"/>
      <c r="AA36" s="72"/>
      <c r="AB36" s="45"/>
      <c r="AC36" s="72"/>
      <c r="AD36" s="45"/>
      <c r="AE36" s="72"/>
      <c r="AF36" s="72"/>
      <c r="AG36" s="71"/>
      <c r="AH36" s="71"/>
      <c r="AI36" s="50"/>
      <c r="AJ36" s="57"/>
      <c r="AK36" s="74">
        <v>24</v>
      </c>
      <c r="AL36" s="74">
        <v>24</v>
      </c>
      <c r="AM36" s="74">
        <v>24</v>
      </c>
      <c r="AN36" s="74">
        <v>24</v>
      </c>
      <c r="AO36" s="74">
        <v>48</v>
      </c>
      <c r="AP36" s="46">
        <v>48</v>
      </c>
      <c r="AQ36" s="74">
        <v>24</v>
      </c>
      <c r="AR36" s="46">
        <v>24</v>
      </c>
      <c r="AS36" s="74">
        <v>48</v>
      </c>
      <c r="AT36" s="46">
        <f>24*2</f>
        <v>48</v>
      </c>
      <c r="AU36" s="74">
        <v>48</v>
      </c>
      <c r="AV36" s="74">
        <f>24*2</f>
        <v>48</v>
      </c>
      <c r="AW36" s="74">
        <v>24</v>
      </c>
      <c r="AX36" s="74">
        <v>24</v>
      </c>
      <c r="AY36" s="74">
        <v>48</v>
      </c>
      <c r="AZ36" s="74">
        <f>24*2</f>
        <v>48</v>
      </c>
      <c r="BA36" s="74">
        <v>24</v>
      </c>
      <c r="BB36" s="74">
        <v>24</v>
      </c>
      <c r="BC36" s="74">
        <v>48</v>
      </c>
      <c r="BD36" s="74">
        <f>24*2</f>
        <v>48</v>
      </c>
      <c r="BE36" s="74">
        <f>24*2</f>
        <v>48</v>
      </c>
      <c r="BF36" s="74">
        <f>24*2</f>
        <v>48</v>
      </c>
      <c r="BG36" s="74">
        <v>24</v>
      </c>
      <c r="BH36" s="74">
        <v>24</v>
      </c>
      <c r="BI36" s="74">
        <v>48</v>
      </c>
      <c r="BJ36" s="74">
        <f>24*2</f>
        <v>48</v>
      </c>
      <c r="BK36" s="74">
        <v>24</v>
      </c>
      <c r="BL36" s="74">
        <v>24</v>
      </c>
      <c r="BM36" s="74">
        <f>24*2</f>
        <v>48</v>
      </c>
      <c r="BN36" s="74">
        <v>48</v>
      </c>
      <c r="BO36" s="74">
        <f>2*24</f>
        <v>48</v>
      </c>
      <c r="BP36" s="74">
        <v>48</v>
      </c>
      <c r="BQ36" s="74">
        <v>24</v>
      </c>
      <c r="BR36" s="74">
        <v>24</v>
      </c>
      <c r="BS36" s="74">
        <v>24</v>
      </c>
      <c r="BT36" s="74">
        <v>24</v>
      </c>
      <c r="BU36" s="74">
        <f>2*24</f>
        <v>48</v>
      </c>
      <c r="BV36" s="74">
        <v>48</v>
      </c>
      <c r="BW36" s="74">
        <v>48</v>
      </c>
      <c r="BX36" s="74">
        <v>48</v>
      </c>
      <c r="BY36" s="74">
        <f>24*3</f>
        <v>72</v>
      </c>
      <c r="BZ36" s="46">
        <f>3*24</f>
        <v>72</v>
      </c>
      <c r="CA36" s="74">
        <v>24</v>
      </c>
      <c r="CB36" s="46">
        <v>24</v>
      </c>
      <c r="CC36" s="72"/>
      <c r="CD36" s="45"/>
      <c r="CE36" s="72"/>
      <c r="CF36" s="45"/>
      <c r="CG36" s="71"/>
      <c r="CH36" s="32"/>
    </row>
    <row r="37" spans="1:86">
      <c r="A37" s="39" t="s">
        <v>63</v>
      </c>
      <c r="B37" s="82" t="s">
        <v>64</v>
      </c>
      <c r="C37" s="54">
        <v>24</v>
      </c>
      <c r="D37" s="74">
        <v>24</v>
      </c>
      <c r="E37" s="54">
        <v>24</v>
      </c>
      <c r="F37" s="46">
        <v>24</v>
      </c>
      <c r="G37" s="74">
        <f t="shared" ref="G37:K37" si="36">24*6</f>
        <v>144</v>
      </c>
      <c r="H37" s="46">
        <f t="shared" si="36"/>
        <v>144</v>
      </c>
      <c r="I37" s="74">
        <f t="shared" si="36"/>
        <v>144</v>
      </c>
      <c r="J37" s="46">
        <f t="shared" si="36"/>
        <v>144</v>
      </c>
      <c r="K37" s="74">
        <f t="shared" si="36"/>
        <v>144</v>
      </c>
      <c r="L37" s="74">
        <f>6*24</f>
        <v>144</v>
      </c>
      <c r="M37" s="74">
        <f>24*5</f>
        <v>120</v>
      </c>
      <c r="N37" s="74">
        <v>120</v>
      </c>
      <c r="O37" s="54">
        <f>4*24</f>
        <v>96</v>
      </c>
      <c r="P37" s="74">
        <f>24*4</f>
        <v>96</v>
      </c>
      <c r="Q37" s="54">
        <f>5*24</f>
        <v>120</v>
      </c>
      <c r="R37" s="74">
        <f>5*24</f>
        <v>120</v>
      </c>
      <c r="S37" s="123"/>
      <c r="T37" s="72"/>
      <c r="U37" s="123"/>
      <c r="V37" s="72"/>
      <c r="W37" s="123"/>
      <c r="X37" s="123"/>
      <c r="Y37" s="123"/>
      <c r="Z37" s="45"/>
      <c r="AA37" s="72"/>
      <c r="AB37" s="45"/>
      <c r="AC37" s="72"/>
      <c r="AD37" s="45"/>
      <c r="AE37" s="72"/>
      <c r="AF37" s="72"/>
      <c r="AG37" s="71"/>
      <c r="AH37" s="71"/>
      <c r="AI37" s="50"/>
      <c r="AJ37" s="57"/>
      <c r="AK37" s="71"/>
      <c r="AL37" s="47"/>
      <c r="AM37" s="71"/>
      <c r="AN37" s="47"/>
      <c r="AO37" s="71"/>
      <c r="AP37" s="47"/>
      <c r="AQ37" s="71"/>
      <c r="AR37" s="47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47"/>
      <c r="CA37" s="71"/>
      <c r="CB37" s="47"/>
      <c r="CC37" s="71"/>
      <c r="CD37" s="47"/>
      <c r="CE37" s="71"/>
      <c r="CF37" s="47"/>
      <c r="CG37" s="71"/>
      <c r="CH37" s="32"/>
    </row>
    <row r="38" spans="1:86" ht="15" thickBot="1">
      <c r="A38" s="36" t="s">
        <v>65</v>
      </c>
      <c r="B38" s="83" t="s">
        <v>66</v>
      </c>
      <c r="C38" s="55">
        <f>24*2</f>
        <v>48</v>
      </c>
      <c r="D38" s="76">
        <f>24*2</f>
        <v>48</v>
      </c>
      <c r="E38" s="55">
        <f>24*3</f>
        <v>72</v>
      </c>
      <c r="F38" s="49">
        <f>24*3</f>
        <v>72</v>
      </c>
      <c r="G38" s="76">
        <f>24*4</f>
        <v>96</v>
      </c>
      <c r="H38" s="49">
        <f>24*4</f>
        <v>96</v>
      </c>
      <c r="I38" s="76">
        <f>24*4</f>
        <v>96</v>
      </c>
      <c r="J38" s="49">
        <f>24*4</f>
        <v>96</v>
      </c>
      <c r="K38" s="76">
        <f>4*24</f>
        <v>96</v>
      </c>
      <c r="L38" s="49">
        <f>4*24</f>
        <v>96</v>
      </c>
      <c r="M38" s="76">
        <f>5*24</f>
        <v>120</v>
      </c>
      <c r="N38" s="76">
        <f>24*5</f>
        <v>120</v>
      </c>
      <c r="O38" s="55">
        <f>3*24</f>
        <v>72</v>
      </c>
      <c r="P38" s="76">
        <f>24*3</f>
        <v>72</v>
      </c>
      <c r="Q38" s="55">
        <f>4*24</f>
        <v>96</v>
      </c>
      <c r="R38" s="76">
        <f>4*24</f>
        <v>96</v>
      </c>
      <c r="S38" s="125">
        <f>3*24</f>
        <v>72</v>
      </c>
      <c r="T38" s="126"/>
      <c r="U38" s="125"/>
      <c r="V38" s="126"/>
      <c r="W38" s="125"/>
      <c r="X38" s="125"/>
      <c r="Y38" s="125"/>
      <c r="Z38" s="127"/>
      <c r="AA38" s="126"/>
      <c r="AB38" s="127"/>
      <c r="AC38" s="126"/>
      <c r="AD38" s="127"/>
      <c r="AE38" s="72"/>
      <c r="AF38" s="72"/>
      <c r="AG38" s="71"/>
      <c r="AH38" s="71"/>
      <c r="AI38" s="51"/>
      <c r="AJ38" s="58"/>
      <c r="AK38" s="53"/>
      <c r="AL38" s="48"/>
      <c r="AM38" s="53"/>
      <c r="AN38" s="48"/>
      <c r="AO38" s="53"/>
      <c r="AP38" s="48"/>
      <c r="AQ38" s="53"/>
      <c r="AR38" s="48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48"/>
      <c r="CA38" s="53"/>
      <c r="CB38" s="48"/>
      <c r="CC38" s="53"/>
      <c r="CD38" s="48"/>
      <c r="CE38" s="53"/>
      <c r="CF38" s="48"/>
      <c r="CG38" s="53"/>
      <c r="CH38" s="34"/>
    </row>
    <row r="39" spans="1:86" s="21" customFormat="1">
      <c r="A39" s="24"/>
      <c r="B39" s="22" t="s">
        <v>36</v>
      </c>
      <c r="C39" s="23"/>
      <c r="D39" s="23">
        <f>SUM(C31:C38)</f>
        <v>768</v>
      </c>
      <c r="E39" s="23"/>
      <c r="F39" s="23">
        <f t="shared" ref="F39" si="37">SUM(E31:E38)</f>
        <v>792</v>
      </c>
      <c r="G39" s="23"/>
      <c r="H39" s="23">
        <f t="shared" ref="H39" si="38">SUM(G31:G38)</f>
        <v>960</v>
      </c>
      <c r="I39" s="23"/>
      <c r="J39" s="23">
        <f t="shared" ref="J39" si="39">SUM(I31:I38)</f>
        <v>960</v>
      </c>
      <c r="K39" s="23"/>
      <c r="L39" s="23">
        <f t="shared" ref="L39" si="40">SUM(K31:K38)</f>
        <v>960</v>
      </c>
      <c r="M39" s="23"/>
      <c r="N39" s="23">
        <f>SUM(M31:M38)</f>
        <v>936</v>
      </c>
      <c r="O39" s="23"/>
      <c r="P39" s="23">
        <f t="shared" ref="P39" si="41">SUM(O31:O38)</f>
        <v>792</v>
      </c>
      <c r="Q39" s="23"/>
      <c r="R39" s="23">
        <f t="shared" ref="R39" si="42">SUM(Q31:Q38)</f>
        <v>864</v>
      </c>
      <c r="S39" s="23"/>
      <c r="T39" s="23">
        <f t="shared" ref="T39" si="43">SUM(S31:S38)</f>
        <v>792</v>
      </c>
      <c r="U39" s="23"/>
      <c r="V39" s="23">
        <f t="shared" ref="V39" si="44">SUM(U31:U38)</f>
        <v>0</v>
      </c>
      <c r="W39" s="23"/>
      <c r="X39" s="23">
        <f t="shared" ref="X39" si="45">SUM(W31:W38)</f>
        <v>0</v>
      </c>
      <c r="Y39" s="23"/>
      <c r="Z39" s="23">
        <f t="shared" ref="Z39" si="46">SUM(Y31:Y38)</f>
        <v>0</v>
      </c>
      <c r="AA39" s="23"/>
      <c r="AB39" s="23">
        <f>SUM(AA31:AA38)</f>
        <v>0</v>
      </c>
      <c r="AC39" s="23"/>
      <c r="AD39" s="23">
        <f>SUM(AC31:AC38)</f>
        <v>0</v>
      </c>
      <c r="AE39" s="23"/>
      <c r="AF39" s="23">
        <f>SUM(AE31:AE38)</f>
        <v>0</v>
      </c>
      <c r="AG39" s="23"/>
      <c r="AH39" s="23">
        <f>SUM(AG31:AG38)</f>
        <v>0</v>
      </c>
      <c r="AI39" s="23"/>
      <c r="AJ39" s="23">
        <f>SUM(AI31:AI38)</f>
        <v>0</v>
      </c>
      <c r="AK39" s="23"/>
      <c r="AL39" s="23">
        <f t="shared" ref="AL39" si="47">SUM(AK31:AK38)</f>
        <v>264</v>
      </c>
      <c r="AM39" s="23"/>
      <c r="AN39" s="23">
        <f t="shared" ref="AN39" si="48">SUM(AM31:AM38)</f>
        <v>456</v>
      </c>
      <c r="AO39" s="23"/>
      <c r="AP39" s="23">
        <f t="shared" ref="AP39" si="49">SUM(AO31:AO38)</f>
        <v>408</v>
      </c>
      <c r="AQ39" s="23"/>
      <c r="AR39" s="23">
        <f t="shared" ref="AR39" si="50">SUM(AQ31:AQ38)</f>
        <v>288</v>
      </c>
      <c r="AS39" s="23"/>
      <c r="AT39" s="23">
        <f t="shared" ref="AT39" si="51">SUM(AS31:AS38)</f>
        <v>432</v>
      </c>
      <c r="AU39" s="23"/>
      <c r="AV39" s="23">
        <f t="shared" ref="AV39" si="52">SUM(AU31:AU38)</f>
        <v>432</v>
      </c>
      <c r="AW39" s="23"/>
      <c r="AX39" s="23">
        <f t="shared" ref="AX39" si="53">SUM(AW31:AW38)</f>
        <v>288</v>
      </c>
      <c r="AY39" s="23"/>
      <c r="AZ39" s="23">
        <f t="shared" ref="AZ39" si="54">SUM(AY31:AY38)</f>
        <v>552</v>
      </c>
      <c r="BA39" s="23"/>
      <c r="BB39" s="23">
        <f t="shared" ref="BB39" si="55">SUM(BA31:BA38)</f>
        <v>288</v>
      </c>
      <c r="BC39" s="23"/>
      <c r="BD39" s="23">
        <f t="shared" ref="BD39" si="56">SUM(BC31:BC38)</f>
        <v>456</v>
      </c>
      <c r="BE39" s="23"/>
      <c r="BF39" s="23">
        <f t="shared" ref="BF39" si="57">SUM(BE31:BE38)</f>
        <v>432</v>
      </c>
      <c r="BG39" s="23"/>
      <c r="BH39" s="23">
        <f t="shared" ref="BH39" si="58">SUM(BG31:BG38)</f>
        <v>288</v>
      </c>
      <c r="BI39" s="23"/>
      <c r="BJ39" s="23">
        <f t="shared" ref="BJ39" si="59">SUM(BI31:BI38)</f>
        <v>504</v>
      </c>
      <c r="BK39" s="23"/>
      <c r="BL39" s="23">
        <f t="shared" ref="BL39" si="60">SUM(BK31:BK38)</f>
        <v>312</v>
      </c>
      <c r="BM39" s="23"/>
      <c r="BN39" s="23">
        <f t="shared" ref="BN39" si="61">SUM(BM31:BM38)</f>
        <v>432</v>
      </c>
      <c r="BO39" s="23"/>
      <c r="BP39" s="23">
        <f t="shared" ref="BP39" si="62">SUM(BO31:BO38)</f>
        <v>432</v>
      </c>
      <c r="BQ39" s="23"/>
      <c r="BR39" s="23">
        <f t="shared" ref="BR39" si="63">SUM(BQ31:BQ38)</f>
        <v>408</v>
      </c>
      <c r="BS39" s="23"/>
      <c r="BT39" s="23">
        <f t="shared" ref="BT39" si="64">SUM(BS31:BS38)</f>
        <v>312</v>
      </c>
      <c r="BU39" s="23"/>
      <c r="BV39" s="23">
        <f t="shared" ref="BV39" si="65">SUM(BU31:BU38)</f>
        <v>432</v>
      </c>
      <c r="BW39" s="23"/>
      <c r="BX39" s="23">
        <f t="shared" ref="BX39" si="66">SUM(BW31:BW38)</f>
        <v>408</v>
      </c>
      <c r="BY39" s="23"/>
      <c r="BZ39" s="23">
        <f t="shared" ref="BZ39" si="67">SUM(BY31:BY38)</f>
        <v>528</v>
      </c>
      <c r="CA39" s="23"/>
      <c r="CB39" s="23">
        <f t="shared" ref="CB39" si="68">SUM(CA31:CA38)</f>
        <v>120</v>
      </c>
      <c r="CC39" s="23"/>
      <c r="CD39" s="23">
        <f t="shared" ref="CD39" si="69">SUM(CC31:CC38)</f>
        <v>288</v>
      </c>
      <c r="CE39" s="23"/>
      <c r="CF39" s="23">
        <f t="shared" ref="CF39" si="70">SUM(CE31:CE38)</f>
        <v>0</v>
      </c>
      <c r="CG39" s="23"/>
      <c r="CH39" s="23">
        <f t="shared" ref="CH39" si="71">SUM(CG31:CG38)</f>
        <v>0</v>
      </c>
    </row>
    <row r="40" spans="1:86" ht="48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</row>
    <row r="41" spans="1:86" ht="48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</row>
    <row r="42" spans="1:86" ht="48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</row>
    <row r="43" spans="1:86" ht="48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</row>
    <row r="44" spans="1:86" ht="21.75" customHeight="1" thickBot="1">
      <c r="A44" s="521" t="s">
        <v>67</v>
      </c>
      <c r="B44" s="52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</row>
    <row r="45" spans="1:86" ht="15.75" customHeight="1">
      <c r="A45" s="522" t="s">
        <v>2</v>
      </c>
      <c r="B45" s="523" t="s">
        <v>3</v>
      </c>
      <c r="C45" s="564" t="s">
        <v>4</v>
      </c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64"/>
      <c r="AB45" s="564"/>
      <c r="AC45" s="564"/>
      <c r="AD45" s="564"/>
      <c r="AE45" s="564"/>
      <c r="AF45" s="564"/>
      <c r="AG45" s="564"/>
      <c r="AH45" s="564"/>
      <c r="AI45" s="564"/>
      <c r="AJ45" s="565"/>
      <c r="AK45" s="526" t="s">
        <v>5</v>
      </c>
      <c r="AL45" s="526"/>
      <c r="AM45" s="526"/>
      <c r="AN45" s="526"/>
      <c r="AO45" s="526"/>
      <c r="AP45" s="526"/>
      <c r="AQ45" s="526"/>
      <c r="AR45" s="526"/>
      <c r="AS45" s="526"/>
      <c r="AT45" s="526"/>
      <c r="AU45" s="526"/>
      <c r="AV45" s="526"/>
      <c r="AW45" s="526"/>
      <c r="AX45" s="526"/>
      <c r="AY45" s="526"/>
      <c r="AZ45" s="526"/>
      <c r="BA45" s="526"/>
      <c r="BB45" s="526"/>
      <c r="BC45" s="526"/>
      <c r="BD45" s="526"/>
      <c r="BE45" s="526"/>
      <c r="BF45" s="526"/>
      <c r="BG45" s="526"/>
      <c r="BH45" s="526"/>
      <c r="BI45" s="526"/>
      <c r="BJ45" s="526"/>
      <c r="BK45" s="526"/>
      <c r="BL45" s="526"/>
      <c r="BM45" s="526"/>
      <c r="BN45" s="526"/>
      <c r="BO45" s="526"/>
      <c r="BP45" s="526"/>
      <c r="BQ45" s="526"/>
      <c r="BR45" s="526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</row>
    <row r="46" spans="1:86" s="12" customFormat="1" ht="20.25" customHeight="1">
      <c r="A46" s="512"/>
      <c r="B46" s="515"/>
      <c r="C46" s="561">
        <v>20260406</v>
      </c>
      <c r="D46" s="542"/>
      <c r="E46" s="561">
        <v>20260409</v>
      </c>
      <c r="F46" s="542"/>
      <c r="G46" s="561">
        <v>20260413</v>
      </c>
      <c r="H46" s="542"/>
      <c r="I46" s="561">
        <v>20260416</v>
      </c>
      <c r="J46" s="542"/>
      <c r="K46" s="561">
        <v>20260420</v>
      </c>
      <c r="L46" s="542"/>
      <c r="M46" s="561">
        <v>20260423</v>
      </c>
      <c r="N46" s="542"/>
      <c r="O46" s="561">
        <v>20260428</v>
      </c>
      <c r="P46" s="542"/>
      <c r="Q46" s="561">
        <v>20260430</v>
      </c>
      <c r="R46" s="542"/>
      <c r="S46" s="561">
        <v>20260504</v>
      </c>
      <c r="T46" s="542"/>
      <c r="U46" s="561"/>
      <c r="V46" s="542"/>
      <c r="W46" s="561"/>
      <c r="X46" s="542"/>
      <c r="Y46" s="561"/>
      <c r="Z46" s="542"/>
      <c r="AA46" s="561"/>
      <c r="AB46" s="542"/>
      <c r="AC46" s="561"/>
      <c r="AD46" s="542"/>
      <c r="AE46" s="561"/>
      <c r="AF46" s="542"/>
      <c r="AG46" s="561"/>
      <c r="AH46" s="542"/>
      <c r="AI46" s="561"/>
      <c r="AJ46" s="556"/>
      <c r="AK46" s="505">
        <v>20260401</v>
      </c>
      <c r="AL46" s="506"/>
      <c r="AM46" s="505">
        <v>20260402</v>
      </c>
      <c r="AN46" s="506"/>
      <c r="AO46" s="505">
        <v>20260406</v>
      </c>
      <c r="AP46" s="506"/>
      <c r="AQ46" s="505">
        <v>20260407</v>
      </c>
      <c r="AR46" s="506"/>
      <c r="AS46" s="505">
        <v>20260408</v>
      </c>
      <c r="AT46" s="506"/>
      <c r="AU46" s="505">
        <v>20260409</v>
      </c>
      <c r="AV46" s="506"/>
      <c r="AW46" s="505">
        <v>20260410</v>
      </c>
      <c r="AX46" s="506"/>
      <c r="AY46" s="505">
        <v>20260413</v>
      </c>
      <c r="AZ46" s="506"/>
      <c r="BA46" s="505">
        <v>20260414</v>
      </c>
      <c r="BB46" s="506"/>
      <c r="BC46" s="505">
        <v>20260415</v>
      </c>
      <c r="BD46" s="506"/>
      <c r="BE46" s="505">
        <v>20260416</v>
      </c>
      <c r="BF46" s="506"/>
      <c r="BG46" s="505">
        <v>20260417</v>
      </c>
      <c r="BH46" s="506"/>
      <c r="BI46" s="505">
        <v>20260420</v>
      </c>
      <c r="BJ46" s="506"/>
      <c r="BK46" s="505">
        <v>20260421</v>
      </c>
      <c r="BL46" s="506"/>
      <c r="BM46" s="505">
        <v>20260422</v>
      </c>
      <c r="BN46" s="506"/>
      <c r="BO46" s="505">
        <v>20260423</v>
      </c>
      <c r="BP46" s="506"/>
      <c r="BQ46" s="505">
        <v>20260424</v>
      </c>
      <c r="BR46" s="506"/>
      <c r="BS46" s="505">
        <v>20260427</v>
      </c>
      <c r="BT46" s="506"/>
      <c r="BU46" s="505">
        <v>20260428</v>
      </c>
      <c r="BV46" s="506"/>
      <c r="BW46" s="505">
        <v>20260429</v>
      </c>
      <c r="BX46" s="506"/>
      <c r="BY46" s="505">
        <v>20260430</v>
      </c>
      <c r="BZ46" s="506"/>
      <c r="CA46" s="505">
        <v>20260504</v>
      </c>
      <c r="CB46" s="506"/>
      <c r="CC46" s="505">
        <v>20260505</v>
      </c>
      <c r="CD46" s="506"/>
      <c r="CE46" s="505"/>
      <c r="CF46" s="506"/>
      <c r="CG46" s="505"/>
      <c r="CH46" s="506"/>
    </row>
    <row r="47" spans="1:86" s="12" customFormat="1" ht="15.75" customHeight="1">
      <c r="A47" s="512"/>
      <c r="B47" s="515"/>
      <c r="C47" s="566"/>
      <c r="D47" s="567"/>
      <c r="E47" s="566"/>
      <c r="F47" s="567"/>
      <c r="G47" s="566"/>
      <c r="H47" s="567"/>
      <c r="I47" s="566"/>
      <c r="J47" s="567"/>
      <c r="K47" s="566"/>
      <c r="L47" s="567"/>
      <c r="M47" s="566"/>
      <c r="N47" s="567"/>
      <c r="O47" s="566"/>
      <c r="P47" s="567"/>
      <c r="Q47" s="566"/>
      <c r="R47" s="567"/>
      <c r="S47" s="566"/>
      <c r="T47" s="567"/>
      <c r="U47" s="566"/>
      <c r="V47" s="567"/>
      <c r="W47" s="566"/>
      <c r="X47" s="567"/>
      <c r="Y47" s="566"/>
      <c r="Z47" s="567"/>
      <c r="AA47" s="566"/>
      <c r="AB47" s="567"/>
      <c r="AC47" s="566"/>
      <c r="AD47" s="567"/>
      <c r="AE47" s="566"/>
      <c r="AF47" s="567"/>
      <c r="AG47" s="566"/>
      <c r="AH47" s="567"/>
      <c r="AI47" s="566"/>
      <c r="AJ47" s="573"/>
      <c r="AK47" s="502"/>
      <c r="AL47" s="503"/>
      <c r="AM47" s="502"/>
      <c r="AN47" s="503"/>
      <c r="AO47" s="502"/>
      <c r="AP47" s="503"/>
      <c r="AQ47" s="502"/>
      <c r="AR47" s="503"/>
      <c r="AS47" s="502"/>
      <c r="AT47" s="503"/>
      <c r="AU47" s="502"/>
      <c r="AV47" s="503"/>
      <c r="AW47" s="502"/>
      <c r="AX47" s="503"/>
      <c r="AY47" s="502"/>
      <c r="AZ47" s="503"/>
      <c r="BA47" s="502"/>
      <c r="BB47" s="503"/>
      <c r="BC47" s="502"/>
      <c r="BD47" s="503"/>
      <c r="BE47" s="502"/>
      <c r="BF47" s="503"/>
      <c r="BG47" s="502"/>
      <c r="BH47" s="503"/>
      <c r="BI47" s="502"/>
      <c r="BJ47" s="503"/>
      <c r="BK47" s="502"/>
      <c r="BL47" s="503"/>
      <c r="BM47" s="502"/>
      <c r="BN47" s="503"/>
      <c r="BO47" s="502"/>
      <c r="BP47" s="503"/>
      <c r="BQ47" s="502"/>
      <c r="BR47" s="503"/>
      <c r="BS47" s="502"/>
      <c r="BT47" s="503"/>
      <c r="BU47" s="502"/>
      <c r="BV47" s="503"/>
      <c r="BW47" s="502"/>
      <c r="BX47" s="503"/>
      <c r="BY47" s="502"/>
      <c r="BZ47" s="503"/>
      <c r="CA47" s="502"/>
      <c r="CB47" s="503"/>
      <c r="CC47" s="502"/>
      <c r="CD47" s="503"/>
      <c r="CE47" s="502"/>
      <c r="CF47" s="503"/>
      <c r="CG47" s="502"/>
      <c r="CH47" s="503"/>
    </row>
    <row r="48" spans="1:86" ht="15.75" customHeight="1">
      <c r="A48" s="512"/>
      <c r="B48" s="515"/>
      <c r="C48" s="569" t="s">
        <v>197</v>
      </c>
      <c r="D48" s="569"/>
      <c r="E48" s="569" t="s">
        <v>198</v>
      </c>
      <c r="F48" s="569"/>
      <c r="G48" s="569" t="s">
        <v>199</v>
      </c>
      <c r="H48" s="569"/>
      <c r="I48" s="569" t="s">
        <v>200</v>
      </c>
      <c r="J48" s="569"/>
      <c r="K48" s="569" t="s">
        <v>201</v>
      </c>
      <c r="L48" s="569"/>
      <c r="M48" s="569" t="s">
        <v>202</v>
      </c>
      <c r="N48" s="569"/>
      <c r="O48" s="569" t="s">
        <v>203</v>
      </c>
      <c r="P48" s="569"/>
      <c r="Q48" s="569" t="s">
        <v>204</v>
      </c>
      <c r="R48" s="569"/>
      <c r="S48" s="569" t="s">
        <v>204</v>
      </c>
      <c r="T48" s="569"/>
      <c r="U48" s="569"/>
      <c r="V48" s="569"/>
      <c r="W48" s="569"/>
      <c r="X48" s="569"/>
      <c r="Y48" s="569"/>
      <c r="Z48" s="569"/>
      <c r="AA48" s="569"/>
      <c r="AB48" s="569"/>
      <c r="AC48" s="569"/>
      <c r="AD48" s="569"/>
      <c r="AE48" s="569"/>
      <c r="AF48" s="569"/>
      <c r="AG48" s="562"/>
      <c r="AH48" s="563"/>
      <c r="AI48" s="562"/>
      <c r="AJ48" s="574"/>
      <c r="AK48" s="499"/>
      <c r="AL48" s="500"/>
      <c r="AM48" s="499"/>
      <c r="AN48" s="500"/>
      <c r="AO48" s="499"/>
      <c r="AP48" s="500"/>
      <c r="AQ48" s="499"/>
      <c r="AR48" s="500"/>
      <c r="AS48" s="499"/>
      <c r="AT48" s="500"/>
      <c r="AU48" s="499"/>
      <c r="AV48" s="500"/>
      <c r="AW48" s="499"/>
      <c r="AX48" s="500"/>
      <c r="AY48" s="499"/>
      <c r="AZ48" s="500"/>
      <c r="BA48" s="499"/>
      <c r="BB48" s="500"/>
      <c r="BC48" s="499"/>
      <c r="BD48" s="500"/>
      <c r="BE48" s="499"/>
      <c r="BF48" s="500"/>
      <c r="BG48" s="499"/>
      <c r="BH48" s="500"/>
      <c r="BI48" s="499"/>
      <c r="BJ48" s="500"/>
      <c r="BK48" s="499"/>
      <c r="BL48" s="500"/>
      <c r="BM48" s="499"/>
      <c r="BN48" s="500"/>
      <c r="BO48" s="499"/>
      <c r="BP48" s="500"/>
      <c r="BQ48" s="499"/>
      <c r="BR48" s="500"/>
      <c r="BS48" s="499"/>
      <c r="BT48" s="500"/>
      <c r="BU48" s="499"/>
      <c r="BV48" s="500"/>
      <c r="BW48" s="499"/>
      <c r="BX48" s="500"/>
      <c r="BY48" s="499"/>
      <c r="BZ48" s="500"/>
      <c r="CA48" s="499"/>
      <c r="CB48" s="500"/>
      <c r="CC48" s="499"/>
      <c r="CD48" s="500"/>
      <c r="CE48" s="499"/>
      <c r="CF48" s="500"/>
      <c r="CG48" s="499"/>
      <c r="CH48" s="500"/>
    </row>
    <row r="49" spans="1:86" s="1" customFormat="1" ht="15.75" customHeight="1">
      <c r="A49" s="513"/>
      <c r="B49" s="516"/>
      <c r="C49" s="89" t="s">
        <v>36</v>
      </c>
      <c r="D49" s="89" t="s">
        <v>37</v>
      </c>
      <c r="E49" s="89" t="s">
        <v>36</v>
      </c>
      <c r="F49" s="89" t="s">
        <v>37</v>
      </c>
      <c r="G49" s="89" t="s">
        <v>36</v>
      </c>
      <c r="H49" s="89" t="s">
        <v>37</v>
      </c>
      <c r="I49" s="89" t="s">
        <v>36</v>
      </c>
      <c r="J49" s="89" t="s">
        <v>37</v>
      </c>
      <c r="K49" s="89" t="s">
        <v>36</v>
      </c>
      <c r="L49" s="89" t="s">
        <v>37</v>
      </c>
      <c r="M49" s="89" t="s">
        <v>36</v>
      </c>
      <c r="N49" s="89" t="s">
        <v>37</v>
      </c>
      <c r="O49" s="89" t="s">
        <v>36</v>
      </c>
      <c r="P49" s="89" t="s">
        <v>37</v>
      </c>
      <c r="Q49" s="89" t="s">
        <v>36</v>
      </c>
      <c r="R49" s="89" t="s">
        <v>37</v>
      </c>
      <c r="S49" s="89" t="s">
        <v>36</v>
      </c>
      <c r="T49" s="89" t="s">
        <v>37</v>
      </c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59"/>
      <c r="AK49" s="69" t="s">
        <v>36</v>
      </c>
      <c r="AL49" s="44" t="s">
        <v>37</v>
      </c>
      <c r="AM49" s="69" t="s">
        <v>36</v>
      </c>
      <c r="AN49" s="44" t="s">
        <v>37</v>
      </c>
      <c r="AO49" s="69" t="s">
        <v>36</v>
      </c>
      <c r="AP49" s="44" t="s">
        <v>37</v>
      </c>
      <c r="AQ49" s="69" t="s">
        <v>36</v>
      </c>
      <c r="AR49" s="44" t="s">
        <v>37</v>
      </c>
      <c r="AS49" s="69" t="s">
        <v>36</v>
      </c>
      <c r="AT49" s="44" t="s">
        <v>37</v>
      </c>
      <c r="AU49" s="69" t="s">
        <v>36</v>
      </c>
      <c r="AV49" s="44" t="s">
        <v>37</v>
      </c>
      <c r="AW49" s="69" t="s">
        <v>36</v>
      </c>
      <c r="AX49" s="44" t="s">
        <v>37</v>
      </c>
      <c r="AY49" s="69" t="s">
        <v>36</v>
      </c>
      <c r="AZ49" s="44" t="s">
        <v>37</v>
      </c>
      <c r="BA49" s="69" t="s">
        <v>36</v>
      </c>
      <c r="BB49" s="44" t="s">
        <v>37</v>
      </c>
      <c r="BC49" s="69" t="s">
        <v>36</v>
      </c>
      <c r="BD49" s="44" t="s">
        <v>37</v>
      </c>
      <c r="BE49" s="69" t="s">
        <v>36</v>
      </c>
      <c r="BF49" s="44" t="s">
        <v>37</v>
      </c>
      <c r="BG49" s="69" t="s">
        <v>36</v>
      </c>
      <c r="BH49" s="44" t="s">
        <v>37</v>
      </c>
      <c r="BI49" s="69" t="s">
        <v>36</v>
      </c>
      <c r="BJ49" s="44" t="s">
        <v>37</v>
      </c>
      <c r="BK49" s="69" t="s">
        <v>36</v>
      </c>
      <c r="BL49" s="44" t="s">
        <v>37</v>
      </c>
      <c r="BM49" s="69" t="s">
        <v>36</v>
      </c>
      <c r="BN49" s="44" t="s">
        <v>37</v>
      </c>
      <c r="BO49" s="69" t="s">
        <v>36</v>
      </c>
      <c r="BP49" s="44" t="s">
        <v>37</v>
      </c>
      <c r="BQ49" s="69" t="s">
        <v>36</v>
      </c>
      <c r="BR49" s="44" t="s">
        <v>37</v>
      </c>
      <c r="BS49" s="69" t="s">
        <v>36</v>
      </c>
      <c r="BT49" s="44" t="s">
        <v>37</v>
      </c>
      <c r="BU49" s="69" t="s">
        <v>36</v>
      </c>
      <c r="BV49" s="44" t="s">
        <v>37</v>
      </c>
      <c r="BW49" s="69" t="s">
        <v>36</v>
      </c>
      <c r="BX49" s="44" t="s">
        <v>37</v>
      </c>
      <c r="BY49" s="69" t="s">
        <v>36</v>
      </c>
      <c r="BZ49" s="44" t="s">
        <v>37</v>
      </c>
      <c r="CA49" s="69" t="s">
        <v>36</v>
      </c>
      <c r="CB49" s="44" t="s">
        <v>37</v>
      </c>
      <c r="CC49" s="69" t="s">
        <v>36</v>
      </c>
      <c r="CD49" s="44" t="s">
        <v>37</v>
      </c>
      <c r="CE49" s="69"/>
      <c r="CF49" s="44"/>
      <c r="CG49" s="69"/>
      <c r="CH49" s="44"/>
    </row>
    <row r="50" spans="1:86">
      <c r="A50" s="39" t="s">
        <v>74</v>
      </c>
      <c r="B50" s="70" t="s">
        <v>75</v>
      </c>
      <c r="C50" s="91">
        <f>48*2</f>
        <v>96</v>
      </c>
      <c r="D50" s="91">
        <f>48*2</f>
        <v>96</v>
      </c>
      <c r="E50" s="91">
        <f>48*3</f>
        <v>144</v>
      </c>
      <c r="F50" s="91">
        <f>48*3</f>
        <v>144</v>
      </c>
      <c r="G50" s="103">
        <f>48*2</f>
        <v>96</v>
      </c>
      <c r="H50" s="91">
        <f>48*2</f>
        <v>96</v>
      </c>
      <c r="I50" s="105">
        <f t="shared" ref="I50:N50" si="72">48*3</f>
        <v>144</v>
      </c>
      <c r="J50" s="104">
        <f t="shared" si="72"/>
        <v>144</v>
      </c>
      <c r="K50" s="103">
        <f t="shared" si="72"/>
        <v>144</v>
      </c>
      <c r="L50" s="91">
        <f t="shared" si="72"/>
        <v>144</v>
      </c>
      <c r="M50" s="135">
        <f t="shared" si="72"/>
        <v>144</v>
      </c>
      <c r="N50" s="91">
        <f t="shared" si="72"/>
        <v>144</v>
      </c>
      <c r="O50" s="91">
        <f>4*48</f>
        <v>192</v>
      </c>
      <c r="P50" s="91">
        <f>48*4</f>
        <v>192</v>
      </c>
      <c r="Q50" s="91">
        <f>4*48</f>
        <v>192</v>
      </c>
      <c r="R50" s="91">
        <f>4*48</f>
        <v>192</v>
      </c>
      <c r="S50" s="129">
        <f>4*48</f>
        <v>192</v>
      </c>
      <c r="T50" s="129">
        <f>48*3</f>
        <v>144</v>
      </c>
      <c r="U50" s="129"/>
      <c r="V50" s="129"/>
      <c r="W50" s="129"/>
      <c r="X50" s="129"/>
      <c r="Y50" s="129"/>
      <c r="Z50" s="129"/>
      <c r="AA50" s="130"/>
      <c r="AB50" s="129"/>
      <c r="AC50" s="130"/>
      <c r="AD50" s="131"/>
      <c r="AE50" s="130"/>
      <c r="AF50" s="131"/>
      <c r="AG50" s="64"/>
      <c r="AH50" s="106"/>
      <c r="AI50" s="64"/>
      <c r="AJ50" s="60"/>
      <c r="AK50" s="50"/>
      <c r="AL50" s="50"/>
      <c r="AM50" s="50"/>
      <c r="AN50" s="50"/>
      <c r="AO50" s="71"/>
      <c r="AP50" s="71"/>
      <c r="AQ50" s="50"/>
      <c r="AR50" s="47"/>
      <c r="AS50" s="71"/>
      <c r="AT50" s="32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47"/>
      <c r="CC50" s="71"/>
      <c r="CD50" s="71"/>
      <c r="CE50" s="50"/>
      <c r="CF50" s="47"/>
      <c r="CG50" s="71"/>
      <c r="CH50" s="32"/>
    </row>
    <row r="51" spans="1:86">
      <c r="A51" s="39" t="s">
        <v>76</v>
      </c>
      <c r="B51" s="70" t="s">
        <v>77</v>
      </c>
      <c r="C51" s="74">
        <f t="shared" ref="C51:H51" si="73">48*15</f>
        <v>720</v>
      </c>
      <c r="D51" s="74">
        <f t="shared" si="73"/>
        <v>720</v>
      </c>
      <c r="E51" s="91">
        <f t="shared" si="73"/>
        <v>720</v>
      </c>
      <c r="F51" s="91">
        <f t="shared" si="73"/>
        <v>720</v>
      </c>
      <c r="G51" s="91">
        <f t="shared" si="73"/>
        <v>720</v>
      </c>
      <c r="H51" s="74">
        <f t="shared" si="73"/>
        <v>720</v>
      </c>
      <c r="I51" s="104">
        <f>48*15</f>
        <v>720</v>
      </c>
      <c r="J51" s="105">
        <f>48*15</f>
        <v>720</v>
      </c>
      <c r="K51" s="104">
        <f>23*48</f>
        <v>1104</v>
      </c>
      <c r="L51" s="105">
        <f>48*23</f>
        <v>1104</v>
      </c>
      <c r="M51" s="74">
        <f>48*23</f>
        <v>1104</v>
      </c>
      <c r="N51" s="74">
        <f>48*23</f>
        <v>1104</v>
      </c>
      <c r="O51" s="74">
        <f>14*48</f>
        <v>672</v>
      </c>
      <c r="P51" s="74">
        <f>48*14</f>
        <v>672</v>
      </c>
      <c r="Q51" s="74">
        <f>14*48</f>
        <v>672</v>
      </c>
      <c r="R51" s="74">
        <f>48*14</f>
        <v>672</v>
      </c>
      <c r="S51" s="72">
        <f>13*48</f>
        <v>624</v>
      </c>
      <c r="T51" s="72">
        <f>48*12</f>
        <v>576</v>
      </c>
      <c r="U51" s="72"/>
      <c r="V51" s="72"/>
      <c r="W51" s="72"/>
      <c r="X51" s="72"/>
      <c r="Y51" s="129"/>
      <c r="Z51" s="129"/>
      <c r="AA51" s="129"/>
      <c r="AB51" s="72"/>
      <c r="AC51" s="131"/>
      <c r="AD51" s="132"/>
      <c r="AE51" s="131"/>
      <c r="AF51" s="132"/>
      <c r="AG51" s="106"/>
      <c r="AH51" s="111"/>
      <c r="AI51" s="106"/>
      <c r="AJ51" s="61"/>
      <c r="AK51" s="50"/>
      <c r="AL51" s="50"/>
      <c r="AM51" s="50"/>
      <c r="AN51" s="50"/>
      <c r="AO51" s="71"/>
      <c r="AP51" s="71"/>
      <c r="AQ51" s="50"/>
      <c r="AR51" s="47"/>
      <c r="AS51" s="71"/>
      <c r="AT51" s="32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47"/>
      <c r="CC51" s="71"/>
      <c r="CD51" s="71"/>
      <c r="CE51" s="50"/>
      <c r="CF51" s="47"/>
      <c r="CG51" s="71"/>
      <c r="CH51" s="32"/>
    </row>
    <row r="52" spans="1:86">
      <c r="A52" s="39" t="s">
        <v>74</v>
      </c>
      <c r="B52" s="70" t="s">
        <v>78</v>
      </c>
      <c r="C52" s="93"/>
      <c r="D52" s="71"/>
      <c r="E52" s="93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107"/>
      <c r="AA52" s="93"/>
      <c r="AB52" s="71"/>
      <c r="AC52" s="93"/>
      <c r="AD52" s="71"/>
      <c r="AE52" s="93"/>
      <c r="AF52" s="71"/>
      <c r="AG52" s="93"/>
      <c r="AH52" s="71"/>
      <c r="AI52" s="93"/>
      <c r="AJ52" s="57"/>
      <c r="AK52" s="54">
        <v>48</v>
      </c>
      <c r="AL52" s="54">
        <v>48</v>
      </c>
      <c r="AM52" s="54">
        <v>48</v>
      </c>
      <c r="AN52" s="54">
        <v>48</v>
      </c>
      <c r="AO52" s="71"/>
      <c r="AP52" s="71"/>
      <c r="AQ52" s="54">
        <v>48</v>
      </c>
      <c r="AR52" s="46">
        <v>48</v>
      </c>
      <c r="AS52" s="74">
        <v>48</v>
      </c>
      <c r="AT52" s="121">
        <v>48</v>
      </c>
      <c r="AU52" s="54">
        <v>48</v>
      </c>
      <c r="AV52" s="54">
        <v>48</v>
      </c>
      <c r="AW52" s="54">
        <v>48</v>
      </c>
      <c r="AX52" s="54">
        <v>48</v>
      </c>
      <c r="AY52" s="54">
        <v>48</v>
      </c>
      <c r="AZ52" s="54">
        <v>48</v>
      </c>
      <c r="BA52" s="50"/>
      <c r="BB52" s="50"/>
      <c r="BC52" s="54">
        <v>48</v>
      </c>
      <c r="BD52" s="54">
        <f>48*1</f>
        <v>48</v>
      </c>
      <c r="BE52" s="54">
        <v>48</v>
      </c>
      <c r="BF52" s="54">
        <v>48</v>
      </c>
      <c r="BG52" s="54">
        <v>48</v>
      </c>
      <c r="BH52" s="54">
        <v>48</v>
      </c>
      <c r="BI52" s="50"/>
      <c r="BJ52" s="50"/>
      <c r="BK52" s="54">
        <v>48</v>
      </c>
      <c r="BL52" s="54">
        <v>48</v>
      </c>
      <c r="BM52" s="54">
        <v>48</v>
      </c>
      <c r="BN52" s="54">
        <v>48</v>
      </c>
      <c r="BO52" s="54">
        <v>48</v>
      </c>
      <c r="BP52" s="54">
        <v>48</v>
      </c>
      <c r="BQ52" s="54">
        <v>48</v>
      </c>
      <c r="BR52" s="54">
        <v>48</v>
      </c>
      <c r="BS52" s="54">
        <v>48</v>
      </c>
      <c r="BT52" s="54">
        <v>48</v>
      </c>
      <c r="BU52" s="123"/>
      <c r="BV52" s="123"/>
      <c r="BW52" s="54">
        <v>48</v>
      </c>
      <c r="BX52" s="54">
        <v>48</v>
      </c>
      <c r="BY52" s="54">
        <v>48</v>
      </c>
      <c r="BZ52" s="54">
        <v>48</v>
      </c>
      <c r="CA52" s="123"/>
      <c r="CB52" s="45"/>
      <c r="CC52" s="72">
        <v>48</v>
      </c>
      <c r="CD52" s="72"/>
      <c r="CE52" s="123"/>
      <c r="CF52" s="45"/>
      <c r="CG52" s="72"/>
      <c r="CH52" s="124"/>
    </row>
    <row r="53" spans="1:86" ht="15" thickBot="1">
      <c r="A53" s="36" t="s">
        <v>76</v>
      </c>
      <c r="B53" s="75" t="s">
        <v>79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8"/>
      <c r="AK53" s="55">
        <f>48*5</f>
        <v>240</v>
      </c>
      <c r="AL53" s="55">
        <f>48*5</f>
        <v>240</v>
      </c>
      <c r="AM53" s="55">
        <f>48*9</f>
        <v>432</v>
      </c>
      <c r="AN53" s="55">
        <f>48*9</f>
        <v>432</v>
      </c>
      <c r="AO53" s="76">
        <f>48*8</f>
        <v>384</v>
      </c>
      <c r="AP53" s="76">
        <f>48*8</f>
        <v>384</v>
      </c>
      <c r="AQ53" s="55">
        <f>48*5</f>
        <v>240</v>
      </c>
      <c r="AR53" s="49">
        <f>48*5</f>
        <v>240</v>
      </c>
      <c r="AS53" s="76">
        <f>48*9</f>
        <v>432</v>
      </c>
      <c r="AT53" s="122">
        <f>48*9</f>
        <v>432</v>
      </c>
      <c r="AU53" s="55">
        <f>48*8</f>
        <v>384</v>
      </c>
      <c r="AV53" s="55">
        <f>48*8</f>
        <v>384</v>
      </c>
      <c r="AW53" s="55">
        <f>48*4</f>
        <v>192</v>
      </c>
      <c r="AX53" s="55">
        <f>48*4</f>
        <v>192</v>
      </c>
      <c r="AY53" s="55">
        <f>48*11</f>
        <v>528</v>
      </c>
      <c r="AZ53" s="55">
        <f>48*11</f>
        <v>528</v>
      </c>
      <c r="BA53" s="55">
        <f>48*6</f>
        <v>288</v>
      </c>
      <c r="BB53" s="55">
        <f>48*6</f>
        <v>288</v>
      </c>
      <c r="BC53" s="55">
        <f>48*8</f>
        <v>384</v>
      </c>
      <c r="BD53" s="55">
        <f>48*8</f>
        <v>384</v>
      </c>
      <c r="BE53" s="55">
        <f>48*9</f>
        <v>432</v>
      </c>
      <c r="BF53" s="55">
        <f>48*9</f>
        <v>432</v>
      </c>
      <c r="BG53" s="55">
        <f>48*4</f>
        <v>192</v>
      </c>
      <c r="BH53" s="55">
        <f>48*4</f>
        <v>192</v>
      </c>
      <c r="BI53" s="55">
        <f>48*11</f>
        <v>528</v>
      </c>
      <c r="BJ53" s="55">
        <f>48*11</f>
        <v>528</v>
      </c>
      <c r="BK53" s="55">
        <f>48*6</f>
        <v>288</v>
      </c>
      <c r="BL53" s="55">
        <f>48*6</f>
        <v>288</v>
      </c>
      <c r="BM53" s="55">
        <f>48*8</f>
        <v>384</v>
      </c>
      <c r="BN53" s="55">
        <f>48*8</f>
        <v>384</v>
      </c>
      <c r="BO53" s="55">
        <f>9*48</f>
        <v>432</v>
      </c>
      <c r="BP53" s="55">
        <f>48*9</f>
        <v>432</v>
      </c>
      <c r="BQ53" s="55">
        <f>8*48</f>
        <v>384</v>
      </c>
      <c r="BR53" s="55">
        <f>48*8</f>
        <v>384</v>
      </c>
      <c r="BS53" s="55">
        <f>48*5</f>
        <v>240</v>
      </c>
      <c r="BT53" s="55">
        <f>5*48</f>
        <v>240</v>
      </c>
      <c r="BU53" s="55">
        <f>9*48</f>
        <v>432</v>
      </c>
      <c r="BV53" s="55">
        <f>9*48</f>
        <v>432</v>
      </c>
      <c r="BW53" s="55">
        <f>48*8</f>
        <v>384</v>
      </c>
      <c r="BX53" s="55">
        <f>48*8</f>
        <v>384</v>
      </c>
      <c r="BY53" s="55">
        <f>48*8</f>
        <v>384</v>
      </c>
      <c r="BZ53" s="55">
        <f>8*48</f>
        <v>384</v>
      </c>
      <c r="CA53" s="55">
        <f>3*48</f>
        <v>144</v>
      </c>
      <c r="CB53" s="55">
        <f>3*48</f>
        <v>144</v>
      </c>
      <c r="CC53" s="126">
        <f>48*5</f>
        <v>240</v>
      </c>
      <c r="CD53" s="126">
        <f>48*6</f>
        <v>288</v>
      </c>
      <c r="CE53" s="125"/>
      <c r="CF53" s="127"/>
      <c r="CG53" s="126"/>
      <c r="CH53" s="128"/>
    </row>
    <row r="54" spans="1:86" s="21" customFormat="1">
      <c r="B54" s="22" t="s">
        <v>36</v>
      </c>
      <c r="C54" s="23">
        <f>SUM(C50:C53)</f>
        <v>816</v>
      </c>
      <c r="D54" s="23">
        <f>SUM(C50:C53)</f>
        <v>816</v>
      </c>
      <c r="E54" s="23">
        <f t="shared" ref="E54" si="74">SUM(E50:E53)</f>
        <v>864</v>
      </c>
      <c r="F54" s="23">
        <f t="shared" ref="F54" si="75">SUM(E50:E53)</f>
        <v>864</v>
      </c>
      <c r="G54" s="23">
        <f t="shared" ref="G54" si="76">SUM(G50:G53)</f>
        <v>816</v>
      </c>
      <c r="H54" s="23">
        <f t="shared" ref="H54" si="77">SUM(G50:G53)</f>
        <v>816</v>
      </c>
      <c r="I54" s="23">
        <f t="shared" ref="I54" si="78">SUM(I50:I53)</f>
        <v>864</v>
      </c>
      <c r="J54" s="23">
        <f t="shared" ref="J54" si="79">SUM(I50:I53)</f>
        <v>864</v>
      </c>
      <c r="K54" s="23">
        <f t="shared" ref="K54" si="80">SUM(K50:K53)</f>
        <v>1248</v>
      </c>
      <c r="L54" s="23">
        <f t="shared" ref="L54" si="81">SUM(K50:K53)</f>
        <v>1248</v>
      </c>
      <c r="M54" s="23">
        <f t="shared" ref="M54" si="82">SUM(M50:M53)</f>
        <v>1248</v>
      </c>
      <c r="N54" s="23">
        <f t="shared" ref="N54" si="83">SUM(M50:M53)</f>
        <v>1248</v>
      </c>
      <c r="O54" s="23">
        <f t="shared" ref="O54" si="84">SUM(O50:O53)</f>
        <v>864</v>
      </c>
      <c r="P54" s="23">
        <f t="shared" ref="P54" si="85">SUM(O50:O53)</f>
        <v>864</v>
      </c>
      <c r="Q54" s="23">
        <f t="shared" ref="Q54" si="86">SUM(Q50:Q53)</f>
        <v>864</v>
      </c>
      <c r="R54" s="23">
        <f t="shared" ref="R54" si="87">SUM(Q50:Q53)</f>
        <v>864</v>
      </c>
      <c r="S54" s="23">
        <f t="shared" ref="S54" si="88">SUM(S50:S53)</f>
        <v>816</v>
      </c>
      <c r="T54" s="23">
        <f t="shared" ref="T54" si="89">SUM(S50:S53)</f>
        <v>816</v>
      </c>
      <c r="U54" s="23">
        <f t="shared" ref="U54" si="90">SUM(U50:U53)</f>
        <v>0</v>
      </c>
      <c r="V54" s="23">
        <f t="shared" ref="V54" si="91">SUM(U50:U53)</f>
        <v>0</v>
      </c>
      <c r="W54" s="23">
        <f t="shared" ref="W54" si="92">SUM(W50:W53)</f>
        <v>0</v>
      </c>
      <c r="X54" s="23">
        <f t="shared" ref="X54" si="93">SUM(W50:W53)</f>
        <v>0</v>
      </c>
      <c r="Y54" s="23">
        <f t="shared" ref="Y54" si="94">SUM(Y50:Y53)</f>
        <v>0</v>
      </c>
      <c r="Z54" s="23">
        <f t="shared" ref="Z54" si="95">SUM(Y50:Y53)</f>
        <v>0</v>
      </c>
      <c r="AA54" s="23">
        <f t="shared" ref="AA54:AC54" si="96">SUM(AA50:AA53)</f>
        <v>0</v>
      </c>
      <c r="AB54" s="23">
        <f>SUM(AA50:AA53)</f>
        <v>0</v>
      </c>
      <c r="AC54" s="23">
        <f t="shared" si="96"/>
        <v>0</v>
      </c>
      <c r="AD54" s="23">
        <f>SUM(AC50:AC53)</f>
        <v>0</v>
      </c>
      <c r="AE54" s="23">
        <f t="shared" ref="AE54:AG54" si="97">SUM(AE50:AE53)</f>
        <v>0</v>
      </c>
      <c r="AF54" s="23">
        <f>SUM(AE50:AE53)</f>
        <v>0</v>
      </c>
      <c r="AG54" s="23">
        <f t="shared" si="97"/>
        <v>0</v>
      </c>
      <c r="AH54" s="23">
        <f>SUM(AG50:AG53)</f>
        <v>0</v>
      </c>
      <c r="AI54" s="23">
        <f t="shared" ref="AI54" si="98">SUM(AI50:AI53)</f>
        <v>0</v>
      </c>
      <c r="AJ54" s="23">
        <f>SUM(AI50:AI53)</f>
        <v>0</v>
      </c>
      <c r="AK54" s="23">
        <f t="shared" ref="AK54" si="99">SUM(AK50:AK53)</f>
        <v>288</v>
      </c>
      <c r="AL54" s="23">
        <f t="shared" ref="AL54" si="100">SUM(AK50:AK53)</f>
        <v>288</v>
      </c>
      <c r="AM54" s="23">
        <f t="shared" ref="AM54" si="101">SUM(AM50:AM53)</f>
        <v>480</v>
      </c>
      <c r="AN54" s="23">
        <f t="shared" ref="AN54" si="102">SUM(AM50:AM53)</f>
        <v>480</v>
      </c>
      <c r="AO54" s="23">
        <f t="shared" ref="AO54" si="103">SUM(AO50:AO53)</f>
        <v>384</v>
      </c>
      <c r="AP54" s="23">
        <f t="shared" ref="AP54" si="104">SUM(AO50:AO53)</f>
        <v>384</v>
      </c>
      <c r="AQ54" s="23">
        <f t="shared" ref="AQ54" si="105">SUM(AQ50:AQ53)</f>
        <v>288</v>
      </c>
      <c r="AR54" s="23">
        <f t="shared" ref="AR54" si="106">SUM(AQ50:AQ53)</f>
        <v>288</v>
      </c>
      <c r="AS54" s="23">
        <f t="shared" ref="AS54" si="107">SUM(AS50:AS53)</f>
        <v>480</v>
      </c>
      <c r="AT54" s="23">
        <f t="shared" ref="AT54" si="108">SUM(AS50:AS53)</f>
        <v>480</v>
      </c>
      <c r="AU54" s="23">
        <f t="shared" ref="AU54" si="109">SUM(AU50:AU53)</f>
        <v>432</v>
      </c>
      <c r="AV54" s="23">
        <f t="shared" ref="AV54" si="110">SUM(AU50:AU53)</f>
        <v>432</v>
      </c>
      <c r="AW54" s="23">
        <f t="shared" ref="AW54" si="111">SUM(AW50:AW53)</f>
        <v>240</v>
      </c>
      <c r="AX54" s="23">
        <f t="shared" ref="AX54" si="112">SUM(AW50:AW53)</f>
        <v>240</v>
      </c>
      <c r="AY54" s="23">
        <f t="shared" ref="AY54" si="113">SUM(AY50:AY53)</f>
        <v>576</v>
      </c>
      <c r="AZ54" s="23">
        <f t="shared" ref="AZ54" si="114">SUM(AY50:AY53)</f>
        <v>576</v>
      </c>
      <c r="BA54" s="23">
        <f t="shared" ref="BA54" si="115">SUM(BA50:BA53)</f>
        <v>288</v>
      </c>
      <c r="BB54" s="23">
        <f t="shared" ref="BB54" si="116">SUM(BA50:BA53)</f>
        <v>288</v>
      </c>
      <c r="BC54" s="23">
        <f t="shared" ref="BC54" si="117">SUM(BC50:BC53)</f>
        <v>432</v>
      </c>
      <c r="BD54" s="23">
        <f t="shared" ref="BD54" si="118">SUM(BC50:BC53)</f>
        <v>432</v>
      </c>
      <c r="BE54" s="23">
        <f t="shared" ref="BE54" si="119">SUM(BE50:BE53)</f>
        <v>480</v>
      </c>
      <c r="BF54" s="23">
        <f t="shared" ref="BF54" si="120">SUM(BE50:BE53)</f>
        <v>480</v>
      </c>
      <c r="BG54" s="23">
        <f t="shared" ref="BG54" si="121">SUM(BG50:BG53)</f>
        <v>240</v>
      </c>
      <c r="BH54" s="23">
        <f t="shared" ref="BH54" si="122">SUM(BG50:BG53)</f>
        <v>240</v>
      </c>
      <c r="BI54" s="23">
        <f t="shared" ref="BI54" si="123">SUM(BI50:BI53)</f>
        <v>528</v>
      </c>
      <c r="BJ54" s="23">
        <f t="shared" ref="BJ54" si="124">SUM(BI50:BI53)</f>
        <v>528</v>
      </c>
      <c r="BK54" s="23">
        <f t="shared" ref="BK54" si="125">SUM(BK50:BK53)</f>
        <v>336</v>
      </c>
      <c r="BL54" s="23">
        <f t="shared" ref="BL54" si="126">SUM(BK50:BK53)</f>
        <v>336</v>
      </c>
      <c r="BM54" s="23">
        <f t="shared" ref="BM54" si="127">SUM(BM50:BM53)</f>
        <v>432</v>
      </c>
      <c r="BN54" s="23" t="s">
        <v>170</v>
      </c>
      <c r="BO54" s="23">
        <f t="shared" ref="BO54" si="128">SUM(BO50:BO53)</f>
        <v>480</v>
      </c>
      <c r="BP54" s="23">
        <f t="shared" ref="BP54" si="129">SUM(BO50:BO53)</f>
        <v>480</v>
      </c>
      <c r="BQ54" s="23">
        <f t="shared" ref="BQ54" si="130">SUM(BQ50:BQ53)</f>
        <v>432</v>
      </c>
      <c r="BR54" s="23">
        <f t="shared" ref="BR54" si="131">SUM(BQ50:BQ53)</f>
        <v>432</v>
      </c>
      <c r="BS54" s="23">
        <f t="shared" ref="BS54" si="132">SUM(BS50:BS53)</f>
        <v>288</v>
      </c>
      <c r="BT54" s="23">
        <f t="shared" ref="BT54" si="133">SUM(BS50:BS53)</f>
        <v>288</v>
      </c>
      <c r="BU54" s="23">
        <f t="shared" ref="BU54" si="134">SUM(BU50:BU53)</f>
        <v>432</v>
      </c>
      <c r="BV54" s="23">
        <f t="shared" ref="BV54" si="135">SUM(BU50:BU53)</f>
        <v>432</v>
      </c>
      <c r="BW54" s="23">
        <f t="shared" ref="BW54" si="136">SUM(BW50:BW53)</f>
        <v>432</v>
      </c>
      <c r="BX54" s="23">
        <f t="shared" ref="BX54" si="137">SUM(BW50:BW53)</f>
        <v>432</v>
      </c>
      <c r="BY54" s="23">
        <f t="shared" ref="BY54" si="138">SUM(BY50:BY53)</f>
        <v>432</v>
      </c>
      <c r="BZ54" s="23">
        <f t="shared" ref="BZ54" si="139">SUM(BY50:BY53)</f>
        <v>432</v>
      </c>
      <c r="CA54" s="23">
        <f>+CA53/48</f>
        <v>3</v>
      </c>
      <c r="CB54" s="23">
        <f t="shared" ref="CB54" si="140">SUM(CA50:CA53)</f>
        <v>144</v>
      </c>
      <c r="CC54" s="23">
        <f t="shared" ref="CC54" si="141">SUM(CC50:CC53)</f>
        <v>288</v>
      </c>
      <c r="CD54" s="23">
        <f t="shared" ref="CD54" si="142">SUM(CC50:CC53)</f>
        <v>288</v>
      </c>
      <c r="CE54" s="23">
        <f t="shared" ref="CE54" si="143">SUM(CE50:CE53)</f>
        <v>0</v>
      </c>
      <c r="CF54" s="23">
        <f t="shared" ref="CF54" si="144">SUM(CE50:CE53)</f>
        <v>0</v>
      </c>
      <c r="CG54" s="23">
        <f t="shared" ref="CG54" si="145">SUM(CG50:CG53)</f>
        <v>0</v>
      </c>
      <c r="CH54" s="23">
        <f t="shared" ref="CH54" si="146">SUM(CG50:CG53)</f>
        <v>0</v>
      </c>
    </row>
    <row r="55" spans="1:86"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</row>
    <row r="56" spans="1:86"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25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</row>
    <row r="57" spans="1:86"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25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</row>
    <row r="58" spans="1:86"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</row>
    <row r="59" spans="1:86"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</row>
    <row r="60" spans="1:86"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</row>
    <row r="61" spans="1:86"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</row>
    <row r="62" spans="1:86"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</row>
    <row r="63" spans="1:86"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</row>
    <row r="64" spans="1:86"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</row>
    <row r="65" spans="1:86"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</row>
    <row r="66" spans="1:86"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</row>
    <row r="67" spans="1:86"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</row>
    <row r="68" spans="1:86" ht="21.75" customHeight="1">
      <c r="A68" s="510" t="s">
        <v>80</v>
      </c>
      <c r="B68" s="510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</row>
    <row r="69" spans="1:86" ht="15.75" customHeight="1">
      <c r="A69" s="511" t="s">
        <v>2</v>
      </c>
      <c r="B69" s="514" t="s">
        <v>3</v>
      </c>
      <c r="C69" s="570" t="s">
        <v>5</v>
      </c>
      <c r="D69" s="571"/>
      <c r="E69" s="571"/>
      <c r="F69" s="571"/>
      <c r="G69" s="571"/>
      <c r="H69" s="571"/>
      <c r="I69" s="571"/>
      <c r="J69" s="571"/>
      <c r="K69" s="571"/>
      <c r="L69" s="571"/>
      <c r="M69" s="571"/>
      <c r="N69" s="571"/>
      <c r="O69" s="571"/>
      <c r="P69" s="571"/>
      <c r="Q69" s="571"/>
      <c r="R69" s="571"/>
      <c r="S69" s="571"/>
      <c r="T69" s="571"/>
      <c r="U69" s="571"/>
      <c r="V69" s="571"/>
      <c r="W69" s="571"/>
      <c r="X69" s="571"/>
      <c r="Y69" s="571"/>
      <c r="Z69" s="571"/>
      <c r="AA69" s="571"/>
      <c r="AB69" s="571"/>
      <c r="AC69" s="571"/>
      <c r="AD69" s="571"/>
      <c r="AE69" s="571"/>
      <c r="AF69" s="571"/>
      <c r="AG69" s="571"/>
      <c r="AH69" s="571"/>
      <c r="AI69" s="571"/>
      <c r="AJ69" s="571"/>
      <c r="AK69" s="571"/>
      <c r="AL69" s="571"/>
      <c r="AM69" s="571"/>
      <c r="AN69" s="571"/>
      <c r="AO69" s="571"/>
      <c r="AP69" s="571"/>
      <c r="AQ69" s="571"/>
      <c r="AR69" s="571"/>
      <c r="AS69" s="571"/>
      <c r="AT69" s="571"/>
      <c r="AU69" s="571"/>
      <c r="AV69" s="571"/>
      <c r="AW69" s="571"/>
      <c r="AX69" s="571"/>
      <c r="AY69" s="571"/>
      <c r="AZ69" s="571"/>
      <c r="BA69" s="571"/>
      <c r="BB69" s="571"/>
      <c r="BC69" s="571"/>
      <c r="BD69" s="571"/>
      <c r="BE69" s="571"/>
      <c r="BF69" s="571"/>
      <c r="BG69" s="571"/>
      <c r="BH69" s="571"/>
    </row>
    <row r="70" spans="1:86" s="12" customFormat="1" ht="15.75" customHeight="1">
      <c r="A70" s="512"/>
      <c r="B70" s="515"/>
      <c r="C70" s="505">
        <v>20260401</v>
      </c>
      <c r="D70" s="506"/>
      <c r="E70" s="505">
        <v>20260402</v>
      </c>
      <c r="F70" s="506"/>
      <c r="G70" s="505">
        <v>20260406</v>
      </c>
      <c r="H70" s="506"/>
      <c r="I70" s="505">
        <v>20260407</v>
      </c>
      <c r="J70" s="506"/>
      <c r="K70" s="505">
        <v>20260408</v>
      </c>
      <c r="L70" s="506"/>
      <c r="M70" s="505">
        <v>20260409</v>
      </c>
      <c r="N70" s="506"/>
      <c r="O70" s="505">
        <v>20260410</v>
      </c>
      <c r="P70" s="506"/>
      <c r="Q70" s="505">
        <v>20260413</v>
      </c>
      <c r="R70" s="506"/>
      <c r="S70" s="505">
        <v>20260414</v>
      </c>
      <c r="T70" s="506"/>
      <c r="U70" s="505">
        <v>20260415</v>
      </c>
      <c r="V70" s="506"/>
      <c r="W70" s="505">
        <v>20260416</v>
      </c>
      <c r="X70" s="506"/>
      <c r="Y70" s="505">
        <v>20260417</v>
      </c>
      <c r="Z70" s="506"/>
      <c r="AA70" s="505">
        <v>20260420</v>
      </c>
      <c r="AB70" s="506"/>
      <c r="AC70" s="505">
        <v>20260421</v>
      </c>
      <c r="AD70" s="506"/>
      <c r="AE70" s="505">
        <v>20260422</v>
      </c>
      <c r="AF70" s="506"/>
      <c r="AG70" s="505">
        <v>20260423</v>
      </c>
      <c r="AH70" s="506"/>
      <c r="AI70" s="505">
        <v>20260424</v>
      </c>
      <c r="AJ70" s="506"/>
      <c r="AK70" s="505">
        <v>20260427</v>
      </c>
      <c r="AL70" s="506"/>
      <c r="AM70" s="505">
        <v>20260428</v>
      </c>
      <c r="AN70" s="506"/>
      <c r="AO70" s="505">
        <v>20260429</v>
      </c>
      <c r="AP70" s="506"/>
      <c r="AQ70" s="505">
        <v>20260430</v>
      </c>
      <c r="AR70" s="506"/>
      <c r="AS70" s="505">
        <v>20260504</v>
      </c>
      <c r="AT70" s="506"/>
      <c r="AU70" s="505">
        <v>20260505</v>
      </c>
      <c r="AV70" s="506"/>
      <c r="AW70" s="505">
        <v>20260506</v>
      </c>
      <c r="AX70" s="506"/>
      <c r="AY70" s="505"/>
      <c r="AZ70" s="506"/>
      <c r="BA70" s="505"/>
      <c r="BB70" s="506"/>
      <c r="BC70" s="505"/>
      <c r="BD70" s="506"/>
      <c r="BE70" s="505"/>
      <c r="BF70" s="506"/>
      <c r="BG70" s="505"/>
      <c r="BH70" s="506"/>
    </row>
    <row r="71" spans="1:86" s="12" customFormat="1" ht="15.75" customHeight="1">
      <c r="A71" s="512"/>
      <c r="B71" s="515"/>
      <c r="C71" s="108"/>
      <c r="D71" s="109"/>
      <c r="E71" s="108"/>
      <c r="F71" s="109"/>
      <c r="G71" s="502"/>
      <c r="H71" s="503"/>
      <c r="I71" s="502"/>
      <c r="J71" s="503"/>
      <c r="K71" s="502"/>
      <c r="L71" s="503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2"/>
      <c r="X71" s="503"/>
      <c r="Y71" s="502"/>
      <c r="Z71" s="503"/>
      <c r="AA71" s="502"/>
      <c r="AB71" s="503"/>
      <c r="AC71" s="502"/>
      <c r="AD71" s="503"/>
      <c r="AE71" s="108"/>
      <c r="AF71" s="109"/>
      <c r="AG71" s="108"/>
      <c r="AH71" s="109"/>
      <c r="AI71" s="108"/>
      <c r="AJ71" s="109"/>
      <c r="AK71" s="108"/>
      <c r="AL71" s="109"/>
      <c r="AM71" s="108"/>
      <c r="AN71" s="109"/>
      <c r="AO71" s="108"/>
      <c r="AP71" s="109"/>
      <c r="AQ71" s="108"/>
      <c r="AR71" s="109"/>
      <c r="AS71" s="108"/>
      <c r="AT71" s="109"/>
      <c r="AU71" s="108"/>
      <c r="AV71" s="109"/>
      <c r="AW71" s="502"/>
      <c r="AX71" s="503"/>
      <c r="AY71" s="502"/>
      <c r="AZ71" s="503"/>
      <c r="BA71" s="502"/>
      <c r="BB71" s="503"/>
      <c r="BC71" s="509"/>
      <c r="BD71" s="509"/>
      <c r="BE71" s="509"/>
      <c r="BF71" s="509"/>
      <c r="BG71" s="509"/>
      <c r="BH71" s="509"/>
    </row>
    <row r="72" spans="1:86" ht="15.75" customHeight="1">
      <c r="A72" s="512"/>
      <c r="B72" s="515"/>
      <c r="C72" s="88"/>
      <c r="D72" s="110"/>
      <c r="E72" s="88"/>
      <c r="F72" s="110"/>
      <c r="G72" s="499"/>
      <c r="H72" s="500"/>
      <c r="I72" s="499"/>
      <c r="J72" s="500"/>
      <c r="K72" s="499"/>
      <c r="L72" s="500"/>
      <c r="M72" s="498"/>
      <c r="N72" s="498"/>
      <c r="O72" s="498"/>
      <c r="P72" s="498"/>
      <c r="Q72" s="498"/>
      <c r="R72" s="498"/>
      <c r="S72" s="498"/>
      <c r="T72" s="498"/>
      <c r="U72" s="498"/>
      <c r="V72" s="498"/>
      <c r="W72" s="499"/>
      <c r="X72" s="500"/>
      <c r="Y72" s="499"/>
      <c r="Z72" s="500"/>
      <c r="AA72" s="499"/>
      <c r="AB72" s="500"/>
      <c r="AC72" s="499"/>
      <c r="AD72" s="500"/>
      <c r="AE72" s="88"/>
      <c r="AF72" s="110"/>
      <c r="AG72" s="88"/>
      <c r="AH72" s="110"/>
      <c r="AI72" s="88"/>
      <c r="AJ72" s="110"/>
      <c r="AK72" s="88"/>
      <c r="AL72" s="110"/>
      <c r="AM72" s="88"/>
      <c r="AN72" s="110"/>
      <c r="AO72" s="88"/>
      <c r="AP72" s="110"/>
      <c r="AQ72" s="88"/>
      <c r="AR72" s="110"/>
      <c r="AS72" s="88"/>
      <c r="AT72" s="110"/>
      <c r="AU72" s="88"/>
      <c r="AV72" s="110"/>
      <c r="AW72" s="499"/>
      <c r="AX72" s="500"/>
      <c r="AY72" s="499"/>
      <c r="AZ72" s="500"/>
      <c r="BA72" s="499"/>
      <c r="BB72" s="500"/>
      <c r="BC72" s="498"/>
      <c r="BD72" s="498"/>
      <c r="BE72" s="498"/>
      <c r="BF72" s="498"/>
      <c r="BG72" s="498"/>
      <c r="BH72" s="498"/>
    </row>
    <row r="73" spans="1:86" s="1" customFormat="1" ht="15.75" customHeight="1">
      <c r="A73" s="513"/>
      <c r="B73" s="516"/>
      <c r="C73" s="69" t="s">
        <v>36</v>
      </c>
      <c r="D73" s="69" t="s">
        <v>37</v>
      </c>
      <c r="E73" s="69" t="s">
        <v>36</v>
      </c>
      <c r="F73" s="69" t="s">
        <v>37</v>
      </c>
      <c r="G73" s="69" t="s">
        <v>36</v>
      </c>
      <c r="H73" s="69" t="s">
        <v>37</v>
      </c>
      <c r="I73" s="69" t="s">
        <v>36</v>
      </c>
      <c r="J73" s="69" t="s">
        <v>37</v>
      </c>
      <c r="K73" s="69" t="s">
        <v>36</v>
      </c>
      <c r="L73" s="69" t="s">
        <v>37</v>
      </c>
      <c r="M73" s="69" t="s">
        <v>36</v>
      </c>
      <c r="N73" s="69" t="s">
        <v>37</v>
      </c>
      <c r="O73" s="69" t="s">
        <v>36</v>
      </c>
      <c r="P73" s="69" t="s">
        <v>37</v>
      </c>
      <c r="Q73" s="69" t="s">
        <v>36</v>
      </c>
      <c r="R73" s="69" t="s">
        <v>37</v>
      </c>
      <c r="S73" s="69" t="s">
        <v>36</v>
      </c>
      <c r="T73" s="69" t="s">
        <v>37</v>
      </c>
      <c r="U73" s="69" t="s">
        <v>36</v>
      </c>
      <c r="V73" s="69" t="s">
        <v>37</v>
      </c>
      <c r="W73" s="69" t="s">
        <v>36</v>
      </c>
      <c r="X73" s="69" t="s">
        <v>37</v>
      </c>
      <c r="Y73" s="69" t="s">
        <v>36</v>
      </c>
      <c r="Z73" s="69" t="s">
        <v>37</v>
      </c>
      <c r="AA73" s="69" t="s">
        <v>36</v>
      </c>
      <c r="AB73" s="69" t="s">
        <v>37</v>
      </c>
      <c r="AC73" s="69" t="s">
        <v>36</v>
      </c>
      <c r="AD73" s="69" t="s">
        <v>37</v>
      </c>
      <c r="AE73" s="69" t="s">
        <v>36</v>
      </c>
      <c r="AF73" s="69" t="s">
        <v>37</v>
      </c>
      <c r="AG73" s="69" t="s">
        <v>36</v>
      </c>
      <c r="AH73" s="69" t="s">
        <v>37</v>
      </c>
      <c r="AI73" s="69" t="s">
        <v>36</v>
      </c>
      <c r="AJ73" s="69" t="s">
        <v>37</v>
      </c>
      <c r="AK73" s="69" t="s">
        <v>36</v>
      </c>
      <c r="AL73" s="69" t="s">
        <v>37</v>
      </c>
      <c r="AM73" s="69" t="s">
        <v>36</v>
      </c>
      <c r="AN73" s="69" t="s">
        <v>37</v>
      </c>
      <c r="AO73" s="69" t="s">
        <v>36</v>
      </c>
      <c r="AP73" s="69" t="s">
        <v>37</v>
      </c>
      <c r="AQ73" s="69" t="s">
        <v>36</v>
      </c>
      <c r="AR73" s="69" t="s">
        <v>37</v>
      </c>
      <c r="AS73" s="69" t="s">
        <v>36</v>
      </c>
      <c r="AT73" s="69" t="s">
        <v>37</v>
      </c>
      <c r="AU73" s="69" t="s">
        <v>36</v>
      </c>
      <c r="AV73" s="69" t="s">
        <v>37</v>
      </c>
      <c r="AW73" s="69" t="s">
        <v>36</v>
      </c>
      <c r="AX73" s="69" t="s">
        <v>37</v>
      </c>
      <c r="AY73" s="69"/>
      <c r="AZ73" s="69"/>
      <c r="BA73" s="69"/>
      <c r="BB73" s="69"/>
      <c r="BC73" s="69"/>
      <c r="BD73" s="69"/>
      <c r="BE73" s="69"/>
      <c r="BF73" s="69"/>
      <c r="BG73" s="69"/>
      <c r="BH73" s="69"/>
    </row>
    <row r="74" spans="1:86">
      <c r="A74" s="39" t="s">
        <v>81</v>
      </c>
      <c r="B74" s="97" t="s">
        <v>82</v>
      </c>
      <c r="C74" s="74">
        <f>96*3</f>
        <v>288</v>
      </c>
      <c r="D74" s="74">
        <f>96*3</f>
        <v>288</v>
      </c>
      <c r="E74" s="74">
        <f>96*5</f>
        <v>480</v>
      </c>
      <c r="F74" s="74">
        <f>96*5</f>
        <v>480</v>
      </c>
      <c r="G74" s="98">
        <f>96*4</f>
        <v>384</v>
      </c>
      <c r="H74" s="98">
        <f>96*4</f>
        <v>384</v>
      </c>
      <c r="I74" s="98">
        <f>96*3</f>
        <v>288</v>
      </c>
      <c r="J74" s="98">
        <f>96*3</f>
        <v>288</v>
      </c>
      <c r="K74" s="98">
        <f>96*4</f>
        <v>384</v>
      </c>
      <c r="L74" s="98">
        <f>96*4</f>
        <v>384</v>
      </c>
      <c r="M74" s="98">
        <f>96*5</f>
        <v>480</v>
      </c>
      <c r="N74" s="98">
        <f>96*5</f>
        <v>480</v>
      </c>
      <c r="O74" s="98">
        <f>96*3</f>
        <v>288</v>
      </c>
      <c r="P74" s="98">
        <f>96*3</f>
        <v>288</v>
      </c>
      <c r="Q74" s="98">
        <f>96*6</f>
        <v>576</v>
      </c>
      <c r="R74" s="98">
        <f>96*6</f>
        <v>576</v>
      </c>
      <c r="S74" s="98">
        <f>96*3</f>
        <v>288</v>
      </c>
      <c r="T74" s="98">
        <f>96*3</f>
        <v>288</v>
      </c>
      <c r="U74" s="98">
        <f>96*4</f>
        <v>384</v>
      </c>
      <c r="V74" s="98">
        <f>96*4</f>
        <v>384</v>
      </c>
      <c r="W74" s="74">
        <f>96*5</f>
        <v>480</v>
      </c>
      <c r="X74" s="74">
        <f>96*5</f>
        <v>480</v>
      </c>
      <c r="Y74" s="74">
        <f>96*3</f>
        <v>288</v>
      </c>
      <c r="Z74" s="74">
        <f>96*3</f>
        <v>288</v>
      </c>
      <c r="AA74" s="74">
        <f>96*5</f>
        <v>480</v>
      </c>
      <c r="AB74" s="74">
        <f>96*5</f>
        <v>480</v>
      </c>
      <c r="AC74" s="74">
        <f t="shared" ref="AC74:AE75" si="147">96*4</f>
        <v>384</v>
      </c>
      <c r="AD74" s="74">
        <f t="shared" si="147"/>
        <v>384</v>
      </c>
      <c r="AE74" s="74">
        <f t="shared" si="147"/>
        <v>384</v>
      </c>
      <c r="AF74" s="74">
        <f>96*4</f>
        <v>384</v>
      </c>
      <c r="AG74" s="74">
        <f>96*5</f>
        <v>480</v>
      </c>
      <c r="AH74" s="74">
        <f>5*96</f>
        <v>480</v>
      </c>
      <c r="AI74" s="74">
        <f>96*4</f>
        <v>384</v>
      </c>
      <c r="AJ74" s="74">
        <f>96*4</f>
        <v>384</v>
      </c>
      <c r="AK74" s="74">
        <f>96*3</f>
        <v>288</v>
      </c>
      <c r="AL74" s="74">
        <f>96*3</f>
        <v>288</v>
      </c>
      <c r="AM74" s="74">
        <f>96*4</f>
        <v>384</v>
      </c>
      <c r="AN74" s="98">
        <f>96*4</f>
        <v>384</v>
      </c>
      <c r="AO74" s="98">
        <f>4*96</f>
        <v>384</v>
      </c>
      <c r="AP74" s="98">
        <f>4*96</f>
        <v>384</v>
      </c>
      <c r="AQ74" s="98">
        <f>6*96</f>
        <v>576</v>
      </c>
      <c r="AR74" s="98">
        <f>96*6</f>
        <v>576</v>
      </c>
      <c r="AS74" s="98">
        <f>2*96</f>
        <v>192</v>
      </c>
      <c r="AT74" s="98">
        <f>96*2</f>
        <v>192</v>
      </c>
      <c r="AU74" s="98">
        <f>96*3</f>
        <v>288</v>
      </c>
      <c r="AV74" s="98">
        <f>96*3</f>
        <v>288</v>
      </c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</row>
    <row r="75" spans="1:86">
      <c r="A75" s="39" t="s">
        <v>83</v>
      </c>
      <c r="B75" s="97" t="s">
        <v>84</v>
      </c>
      <c r="C75" s="74">
        <v>288</v>
      </c>
      <c r="D75" s="74">
        <f>96*3</f>
        <v>288</v>
      </c>
      <c r="E75" s="74">
        <f>E74</f>
        <v>480</v>
      </c>
      <c r="F75" s="74">
        <f>F74</f>
        <v>480</v>
      </c>
      <c r="G75" s="98">
        <f>G74</f>
        <v>384</v>
      </c>
      <c r="H75" s="98">
        <f>H74</f>
        <v>384</v>
      </c>
      <c r="I75" s="98">
        <f>I74</f>
        <v>288</v>
      </c>
      <c r="J75" s="98">
        <f>96*3</f>
        <v>288</v>
      </c>
      <c r="K75" s="98">
        <f>K74</f>
        <v>384</v>
      </c>
      <c r="L75" s="98">
        <f>96*4</f>
        <v>384</v>
      </c>
      <c r="M75" s="98">
        <f>M74</f>
        <v>480</v>
      </c>
      <c r="N75" s="98">
        <f>N74</f>
        <v>480</v>
      </c>
      <c r="O75" s="98">
        <f>O74</f>
        <v>288</v>
      </c>
      <c r="P75" s="98">
        <f>P74</f>
        <v>288</v>
      </c>
      <c r="Q75" s="98">
        <f>96*6</f>
        <v>576</v>
      </c>
      <c r="R75" s="98">
        <f>R74</f>
        <v>576</v>
      </c>
      <c r="S75" s="98">
        <f>S74</f>
        <v>288</v>
      </c>
      <c r="T75" s="98">
        <f>T74</f>
        <v>288</v>
      </c>
      <c r="U75" s="98">
        <f>96*4</f>
        <v>384</v>
      </c>
      <c r="V75" s="98">
        <f>V74</f>
        <v>384</v>
      </c>
      <c r="W75" s="74">
        <f>W74</f>
        <v>480</v>
      </c>
      <c r="X75" s="74">
        <f>X74</f>
        <v>480</v>
      </c>
      <c r="Y75" s="74">
        <f>96*3</f>
        <v>288</v>
      </c>
      <c r="Z75" s="74">
        <f>96*3</f>
        <v>288</v>
      </c>
      <c r="AA75" s="74">
        <f>AA74</f>
        <v>480</v>
      </c>
      <c r="AB75" s="74">
        <f>96*5</f>
        <v>480</v>
      </c>
      <c r="AC75" s="74">
        <f t="shared" si="147"/>
        <v>384</v>
      </c>
      <c r="AD75" s="74">
        <f t="shared" si="147"/>
        <v>384</v>
      </c>
      <c r="AE75" s="74">
        <f t="shared" si="147"/>
        <v>384</v>
      </c>
      <c r="AF75" s="74">
        <f>96*4</f>
        <v>384</v>
      </c>
      <c r="AG75" s="74">
        <f>96*5</f>
        <v>480</v>
      </c>
      <c r="AH75" s="74">
        <f>+AH74</f>
        <v>480</v>
      </c>
      <c r="AI75" s="74">
        <f>96*4</f>
        <v>384</v>
      </c>
      <c r="AJ75" s="74">
        <f>AJ74</f>
        <v>384</v>
      </c>
      <c r="AK75" s="74">
        <f>+AK74</f>
        <v>288</v>
      </c>
      <c r="AL75" s="74">
        <f>AL74</f>
        <v>288</v>
      </c>
      <c r="AM75" s="74">
        <f>96*4</f>
        <v>384</v>
      </c>
      <c r="AN75" s="98">
        <f>+AN74</f>
        <v>384</v>
      </c>
      <c r="AO75" s="98">
        <f>+AO74</f>
        <v>384</v>
      </c>
      <c r="AP75" s="98">
        <f>+AP74</f>
        <v>384</v>
      </c>
      <c r="AQ75" s="98">
        <f>+AQ74</f>
        <v>576</v>
      </c>
      <c r="AR75" s="98">
        <f>AR74</f>
        <v>576</v>
      </c>
      <c r="AS75" s="98">
        <f>+AS74</f>
        <v>192</v>
      </c>
      <c r="AT75" s="98">
        <f>+AT74</f>
        <v>192</v>
      </c>
      <c r="AU75" s="98">
        <f>96*3</f>
        <v>288</v>
      </c>
      <c r="AV75" s="98">
        <f>AV74</f>
        <v>288</v>
      </c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</row>
    <row r="76" spans="1:86" s="21" customFormat="1">
      <c r="B76" s="22" t="s">
        <v>36</v>
      </c>
      <c r="C76" s="23">
        <f>SUM(C74:C75)</f>
        <v>576</v>
      </c>
      <c r="D76" s="23">
        <f>SUM(C74:C75)</f>
        <v>576</v>
      </c>
      <c r="E76" s="23">
        <f t="shared" ref="E76" si="148">SUM(E74:E75)</f>
        <v>960</v>
      </c>
      <c r="F76" s="23">
        <f t="shared" ref="F76" si="149">SUM(E74:E75)</f>
        <v>960</v>
      </c>
      <c r="G76" s="23">
        <f t="shared" ref="G76" si="150">SUM(G74:G75)</f>
        <v>768</v>
      </c>
      <c r="H76" s="23">
        <f t="shared" ref="H76" si="151">SUM(G74:G75)</f>
        <v>768</v>
      </c>
      <c r="I76" s="23">
        <f t="shared" ref="I76" si="152">SUM(I74:I75)</f>
        <v>576</v>
      </c>
      <c r="J76" s="23">
        <f t="shared" ref="J76" si="153">SUM(I74:I75)</f>
        <v>576</v>
      </c>
      <c r="K76" s="23">
        <f t="shared" ref="K76" si="154">SUM(K74:K75)</f>
        <v>768</v>
      </c>
      <c r="L76" s="23">
        <f t="shared" ref="L76" si="155">SUM(K74:K75)</f>
        <v>768</v>
      </c>
      <c r="M76" s="23">
        <f t="shared" ref="M76" si="156">SUM(M74:M75)</f>
        <v>960</v>
      </c>
      <c r="N76" s="23">
        <f t="shared" ref="N76" si="157">SUM(M74:M75)</f>
        <v>960</v>
      </c>
      <c r="O76" s="23">
        <f t="shared" ref="O76" si="158">SUM(O74:O75)</f>
        <v>576</v>
      </c>
      <c r="P76" s="23">
        <f t="shared" ref="P76" si="159">SUM(O74:O75)</f>
        <v>576</v>
      </c>
      <c r="Q76" s="23">
        <f t="shared" ref="Q76" si="160">SUM(Q74:Q75)</f>
        <v>1152</v>
      </c>
      <c r="R76" s="23">
        <f t="shared" ref="R76" si="161">SUM(Q74:Q75)</f>
        <v>1152</v>
      </c>
      <c r="S76" s="23">
        <f t="shared" ref="S76" si="162">SUM(S74:S75)</f>
        <v>576</v>
      </c>
      <c r="T76" s="23">
        <f t="shared" ref="T76" si="163">SUM(S74:S75)</f>
        <v>576</v>
      </c>
      <c r="U76" s="23">
        <f t="shared" ref="U76" si="164">SUM(U74:U75)</f>
        <v>768</v>
      </c>
      <c r="V76" s="23">
        <f t="shared" ref="V76" si="165">SUM(U74:U75)</f>
        <v>768</v>
      </c>
      <c r="W76" s="23">
        <f t="shared" ref="W76" si="166">SUM(W74:W75)</f>
        <v>960</v>
      </c>
      <c r="X76" s="23">
        <f t="shared" ref="X76" si="167">SUM(W74:W75)</f>
        <v>960</v>
      </c>
      <c r="Y76" s="23">
        <f t="shared" ref="Y76" si="168">SUM(Y74:Y75)</f>
        <v>576</v>
      </c>
      <c r="Z76" s="23">
        <f t="shared" ref="Z76" si="169">SUM(Y74:Y75)</f>
        <v>576</v>
      </c>
      <c r="AA76" s="23">
        <f t="shared" ref="AA76:AC76" si="170">SUM(AA74:AA75)</f>
        <v>960</v>
      </c>
      <c r="AB76" s="23">
        <f>SUM(AA74:AA75)</f>
        <v>960</v>
      </c>
      <c r="AC76" s="23">
        <f t="shared" si="170"/>
        <v>768</v>
      </c>
      <c r="AD76" s="23" t="s">
        <v>125</v>
      </c>
      <c r="AE76" s="23">
        <f t="shared" ref="AE76:AG76" si="171">SUM(AE74:AE75)</f>
        <v>768</v>
      </c>
      <c r="AF76" s="23" t="s">
        <v>125</v>
      </c>
      <c r="AG76" s="23">
        <f t="shared" si="171"/>
        <v>960</v>
      </c>
      <c r="AH76" s="23" t="s">
        <v>125</v>
      </c>
      <c r="AI76" s="23">
        <f t="shared" ref="AI76" si="172">SUM(AI74:AI75)</f>
        <v>768</v>
      </c>
      <c r="AJ76" s="23" t="s">
        <v>125</v>
      </c>
      <c r="AK76" s="23">
        <f t="shared" ref="AK76" si="173">SUM(AK74:AK75)</f>
        <v>576</v>
      </c>
      <c r="AL76" s="23">
        <f t="shared" ref="AL76" si="174">SUM(AK74:AK75)</f>
        <v>576</v>
      </c>
      <c r="AM76" s="23">
        <f t="shared" ref="AM76" si="175">SUM(AM74:AM75)</f>
        <v>768</v>
      </c>
      <c r="AN76" s="23">
        <f t="shared" ref="AN76" si="176">SUM(AM74:AM75)</f>
        <v>768</v>
      </c>
      <c r="AO76" s="23">
        <f t="shared" ref="AO76" si="177">SUM(AO74:AO75)</f>
        <v>768</v>
      </c>
      <c r="AP76" s="23">
        <f t="shared" ref="AP76" si="178">SUM(AO74:AO75)</f>
        <v>768</v>
      </c>
      <c r="AQ76" s="23">
        <f t="shared" ref="AQ76" si="179">SUM(AQ74:AQ75)</f>
        <v>1152</v>
      </c>
      <c r="AR76" s="23">
        <f t="shared" ref="AR76" si="180">SUM(AQ74:AQ75)</f>
        <v>1152</v>
      </c>
      <c r="AS76" s="23">
        <f t="shared" ref="AS76" si="181">SUM(AS74:AS75)</f>
        <v>384</v>
      </c>
      <c r="AT76" s="23">
        <f t="shared" ref="AT76" si="182">SUM(AS74:AS75)</f>
        <v>384</v>
      </c>
      <c r="AU76" s="23">
        <f t="shared" ref="AU76" si="183">SUM(AU74:AU75)</f>
        <v>576</v>
      </c>
      <c r="AV76" s="23" t="s">
        <v>170</v>
      </c>
      <c r="AW76" s="23"/>
      <c r="AX76" s="23">
        <f t="shared" ref="AX76" si="184">SUM(AW74:AW75)</f>
        <v>0</v>
      </c>
      <c r="AY76" s="23">
        <f t="shared" ref="AY76" si="185">SUM(AY74:AY75)</f>
        <v>0</v>
      </c>
      <c r="AZ76" s="23">
        <f t="shared" ref="AZ76" si="186">SUM(AY74:AY75)</f>
        <v>0</v>
      </c>
      <c r="BA76" s="23">
        <f t="shared" ref="BA76" si="187">SUM(BA74:BA75)</f>
        <v>0</v>
      </c>
      <c r="BB76" s="23">
        <f t="shared" ref="BB76" si="188">SUM(BA74:BA75)</f>
        <v>0</v>
      </c>
      <c r="BC76" s="23">
        <f t="shared" ref="BC76" si="189">SUM(BC74:BC75)</f>
        <v>0</v>
      </c>
      <c r="BD76" s="23">
        <f t="shared" ref="BD76" si="190">SUM(BC74:BC75)</f>
        <v>0</v>
      </c>
      <c r="BE76" s="23">
        <f t="shared" ref="BE76" si="191">SUM(BE74:BE75)</f>
        <v>0</v>
      </c>
      <c r="BF76" s="23">
        <f t="shared" ref="BF76" si="192">SUM(BE74:BE75)</f>
        <v>0</v>
      </c>
      <c r="BG76" s="23">
        <f t="shared" ref="BG76" si="193">SUM(BG74:BG75)</f>
        <v>0</v>
      </c>
      <c r="BH76" s="23">
        <f t="shared" ref="BH76" si="194">SUM(BG74:BG75)</f>
        <v>0</v>
      </c>
      <c r="BI76" s="23"/>
      <c r="BJ76" s="23"/>
      <c r="BK76" s="23"/>
      <c r="BL76" s="23"/>
    </row>
    <row r="77" spans="1:86" s="13" customFormat="1">
      <c r="B77" s="13" t="s">
        <v>85</v>
      </c>
      <c r="BF77" s="23"/>
      <c r="BI77"/>
      <c r="BJ77"/>
      <c r="BK77"/>
      <c r="BL77"/>
      <c r="BM77"/>
      <c r="BN77"/>
    </row>
    <row r="78" spans="1:86" s="13" customFormat="1">
      <c r="B78" s="13" t="s">
        <v>86</v>
      </c>
      <c r="BI78"/>
      <c r="BJ78"/>
      <c r="BK78"/>
      <c r="BL78"/>
      <c r="BM78"/>
      <c r="BN78"/>
    </row>
  </sheetData>
  <mergeCells count="461">
    <mergeCell ref="BM1:BN1"/>
    <mergeCell ref="BM2:BN2"/>
    <mergeCell ref="A4:CH4"/>
    <mergeCell ref="A10:B10"/>
    <mergeCell ref="A11:A15"/>
    <mergeCell ref="B11:B15"/>
    <mergeCell ref="C11:AJ11"/>
    <mergeCell ref="AK11:CH11"/>
    <mergeCell ref="C12:D12"/>
    <mergeCell ref="CE12:CF12"/>
    <mergeCell ref="CG12:CH12"/>
    <mergeCell ref="C13:D13"/>
    <mergeCell ref="E13:F13"/>
    <mergeCell ref="G13:H13"/>
    <mergeCell ref="I13:J13"/>
    <mergeCell ref="K13:L13"/>
    <mergeCell ref="BM12:BN12"/>
    <mergeCell ref="BI12:BJ12"/>
    <mergeCell ref="BK12:BL12"/>
    <mergeCell ref="E12:F12"/>
    <mergeCell ref="G12:H12"/>
    <mergeCell ref="I12:J12"/>
    <mergeCell ref="K12:L12"/>
    <mergeCell ref="M12:N12"/>
    <mergeCell ref="BA1:BB1"/>
    <mergeCell ref="Y12:Z12"/>
    <mergeCell ref="AA12:AB12"/>
    <mergeCell ref="AK13:AL13"/>
    <mergeCell ref="AM13:AN13"/>
    <mergeCell ref="AO13:AP13"/>
    <mergeCell ref="AQ13:AR13"/>
    <mergeCell ref="AS13:AT13"/>
    <mergeCell ref="AU13:AV13"/>
    <mergeCell ref="Y13:Z13"/>
    <mergeCell ref="AA13:AB13"/>
    <mergeCell ref="AC13:AD13"/>
    <mergeCell ref="AE13:AF13"/>
    <mergeCell ref="AG13:AH13"/>
    <mergeCell ref="AI13:AJ13"/>
    <mergeCell ref="M13:N13"/>
    <mergeCell ref="O13:P13"/>
    <mergeCell ref="Q13:R13"/>
    <mergeCell ref="S13:T13"/>
    <mergeCell ref="U13:V13"/>
    <mergeCell ref="W13:X13"/>
    <mergeCell ref="Q12:R12"/>
    <mergeCell ref="S12:T12"/>
    <mergeCell ref="U12:V12"/>
    <mergeCell ref="W12:X12"/>
    <mergeCell ref="O12:P12"/>
    <mergeCell ref="BY12:BZ12"/>
    <mergeCell ref="CA12:CB12"/>
    <mergeCell ref="CC12:CD12"/>
    <mergeCell ref="AY12:AZ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BO12:BP12"/>
    <mergeCell ref="BQ12:BR12"/>
    <mergeCell ref="BS12:BT12"/>
    <mergeCell ref="BU12:BV12"/>
    <mergeCell ref="BW12:BX12"/>
    <mergeCell ref="BA12:BB12"/>
    <mergeCell ref="BC12:BD12"/>
    <mergeCell ref="BE12:BF12"/>
    <mergeCell ref="BG12:BH12"/>
    <mergeCell ref="BM13:BN13"/>
    <mergeCell ref="BO13:BP13"/>
    <mergeCell ref="BQ13:BR13"/>
    <mergeCell ref="BS13:BT13"/>
    <mergeCell ref="AW13:AX13"/>
    <mergeCell ref="AY13:AZ13"/>
    <mergeCell ref="BA13:BB13"/>
    <mergeCell ref="BC13:BD13"/>
    <mergeCell ref="BE13:BF13"/>
    <mergeCell ref="BG13:BH13"/>
    <mergeCell ref="U14:V14"/>
    <mergeCell ref="W14:X14"/>
    <mergeCell ref="Y14:Z14"/>
    <mergeCell ref="AA14:AB14"/>
    <mergeCell ref="AC14:AD14"/>
    <mergeCell ref="AE14:AF14"/>
    <mergeCell ref="CG13:CH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BU13:BV13"/>
    <mergeCell ref="BW13:BX13"/>
    <mergeCell ref="BY13:BZ13"/>
    <mergeCell ref="CA13:CB13"/>
    <mergeCell ref="CC13:CD13"/>
    <mergeCell ref="CE13:CF13"/>
    <mergeCell ref="BI13:BJ13"/>
    <mergeCell ref="BK13:BL13"/>
    <mergeCell ref="AW14:AX14"/>
    <mergeCell ref="AY14:AZ14"/>
    <mergeCell ref="BA14:BB14"/>
    <mergeCell ref="BC14:BD14"/>
    <mergeCell ref="AG14:AH14"/>
    <mergeCell ref="AI14:AJ14"/>
    <mergeCell ref="AK14:AL14"/>
    <mergeCell ref="AM14:AN14"/>
    <mergeCell ref="AO14:AP14"/>
    <mergeCell ref="AQ14:AR14"/>
    <mergeCell ref="CC14:CD14"/>
    <mergeCell ref="CE14:CF14"/>
    <mergeCell ref="CG14:CH14"/>
    <mergeCell ref="A25:B25"/>
    <mergeCell ref="A26:A30"/>
    <mergeCell ref="B26:B30"/>
    <mergeCell ref="C26:AJ26"/>
    <mergeCell ref="AK26:CH26"/>
    <mergeCell ref="C27:D27"/>
    <mergeCell ref="E27:F27"/>
    <mergeCell ref="BQ14:BR14"/>
    <mergeCell ref="BS14:BT14"/>
    <mergeCell ref="BU14:BV14"/>
    <mergeCell ref="BW14:BX14"/>
    <mergeCell ref="BY14:BZ14"/>
    <mergeCell ref="CA14:CB14"/>
    <mergeCell ref="BE14:BF14"/>
    <mergeCell ref="BG14:BH14"/>
    <mergeCell ref="BI14:BJ14"/>
    <mergeCell ref="BK14:BL14"/>
    <mergeCell ref="BM14:BN14"/>
    <mergeCell ref="BO14:BP14"/>
    <mergeCell ref="AS14:AT14"/>
    <mergeCell ref="AU14:AV14"/>
    <mergeCell ref="S27:T27"/>
    <mergeCell ref="U27:V27"/>
    <mergeCell ref="W27:X27"/>
    <mergeCell ref="Y27:Z27"/>
    <mergeCell ref="AA27:AB27"/>
    <mergeCell ref="AC27:AD27"/>
    <mergeCell ref="G27:H27"/>
    <mergeCell ref="I27:J27"/>
    <mergeCell ref="K27:L27"/>
    <mergeCell ref="M27:N27"/>
    <mergeCell ref="O27:P27"/>
    <mergeCell ref="Q27:R27"/>
    <mergeCell ref="AU27:AV27"/>
    <mergeCell ref="AW27:AX27"/>
    <mergeCell ref="AY27:AZ27"/>
    <mergeCell ref="BA27:BB27"/>
    <mergeCell ref="AE27:AF27"/>
    <mergeCell ref="AG27:AH27"/>
    <mergeCell ref="AI27:AJ27"/>
    <mergeCell ref="AK27:AL27"/>
    <mergeCell ref="AM27:AN27"/>
    <mergeCell ref="AO27:AP27"/>
    <mergeCell ref="CA27:CB27"/>
    <mergeCell ref="CC27:CD27"/>
    <mergeCell ref="CE27:CF27"/>
    <mergeCell ref="CG27:CH27"/>
    <mergeCell ref="E28:F28"/>
    <mergeCell ref="G28:H28"/>
    <mergeCell ref="I28:J28"/>
    <mergeCell ref="K28:L28"/>
    <mergeCell ref="M28:N28"/>
    <mergeCell ref="Q28:R28"/>
    <mergeCell ref="BO27:BP27"/>
    <mergeCell ref="BQ27:BR27"/>
    <mergeCell ref="BS27:BT27"/>
    <mergeCell ref="BU27:BV27"/>
    <mergeCell ref="BW27:BX27"/>
    <mergeCell ref="BY27:BZ27"/>
    <mergeCell ref="BC27:BD27"/>
    <mergeCell ref="BE27:BF27"/>
    <mergeCell ref="BG27:BH27"/>
    <mergeCell ref="BI27:BJ27"/>
    <mergeCell ref="BK27:BL27"/>
    <mergeCell ref="BM27:BN27"/>
    <mergeCell ref="AQ27:AR27"/>
    <mergeCell ref="AS27:AT27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U29:V29"/>
    <mergeCell ref="W29:X29"/>
    <mergeCell ref="Y29:Z29"/>
    <mergeCell ref="AA29:AB29"/>
    <mergeCell ref="AC29:AD29"/>
    <mergeCell ref="AE29:AF29"/>
    <mergeCell ref="CG28:CH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AW29:AX29"/>
    <mergeCell ref="AY29:AZ29"/>
    <mergeCell ref="BA29:BB29"/>
    <mergeCell ref="BC29:BD29"/>
    <mergeCell ref="AG29:AH29"/>
    <mergeCell ref="AI29:AJ29"/>
    <mergeCell ref="AK29:AL29"/>
    <mergeCell ref="AM29:AN29"/>
    <mergeCell ref="AO29:AP29"/>
    <mergeCell ref="AQ29:AR29"/>
    <mergeCell ref="CC29:CD29"/>
    <mergeCell ref="CE29:CF29"/>
    <mergeCell ref="CG29:CH29"/>
    <mergeCell ref="A44:B44"/>
    <mergeCell ref="A45:A49"/>
    <mergeCell ref="B45:B49"/>
    <mergeCell ref="C45:AJ45"/>
    <mergeCell ref="AK45:BR45"/>
    <mergeCell ref="C46:D46"/>
    <mergeCell ref="E46:F46"/>
    <mergeCell ref="BQ29:BR29"/>
    <mergeCell ref="BS29:BT29"/>
    <mergeCell ref="BU29:BV29"/>
    <mergeCell ref="BW29:BX29"/>
    <mergeCell ref="BY29:BZ29"/>
    <mergeCell ref="CA29:CB29"/>
    <mergeCell ref="BE29:BF29"/>
    <mergeCell ref="BG29:BH29"/>
    <mergeCell ref="BI29:BJ29"/>
    <mergeCell ref="BK29:BL29"/>
    <mergeCell ref="BM29:BN29"/>
    <mergeCell ref="BO29:BP29"/>
    <mergeCell ref="AS29:AT29"/>
    <mergeCell ref="AU29:AV29"/>
    <mergeCell ref="S46:T46"/>
    <mergeCell ref="U46:V46"/>
    <mergeCell ref="W46:X46"/>
    <mergeCell ref="Y46:Z46"/>
    <mergeCell ref="AA46:AB46"/>
    <mergeCell ref="AC46:AD46"/>
    <mergeCell ref="G46:H46"/>
    <mergeCell ref="I46:J46"/>
    <mergeCell ref="K46:L46"/>
    <mergeCell ref="M46:N46"/>
    <mergeCell ref="O46:P46"/>
    <mergeCell ref="Q46:R46"/>
    <mergeCell ref="AU46:AV46"/>
    <mergeCell ref="AW46:AX46"/>
    <mergeCell ref="AY46:AZ46"/>
    <mergeCell ref="BA46:BB46"/>
    <mergeCell ref="AE46:AF46"/>
    <mergeCell ref="AG46:AH46"/>
    <mergeCell ref="AI46:AJ46"/>
    <mergeCell ref="AK46:AL46"/>
    <mergeCell ref="AM46:AN46"/>
    <mergeCell ref="AO46:AP46"/>
    <mergeCell ref="CA46:CB46"/>
    <mergeCell ref="CC46:CD46"/>
    <mergeCell ref="CE46:CF46"/>
    <mergeCell ref="CG46:CH46"/>
    <mergeCell ref="C47:D47"/>
    <mergeCell ref="E47:F47"/>
    <mergeCell ref="G47:H47"/>
    <mergeCell ref="I47:J47"/>
    <mergeCell ref="K47:L47"/>
    <mergeCell ref="M47:N47"/>
    <mergeCell ref="BO46:BP46"/>
    <mergeCell ref="BQ46:BR46"/>
    <mergeCell ref="BS46:BT46"/>
    <mergeCell ref="BU46:BV46"/>
    <mergeCell ref="BW46:BX46"/>
    <mergeCell ref="BY46:BZ46"/>
    <mergeCell ref="BC46:BD46"/>
    <mergeCell ref="BE46:BF46"/>
    <mergeCell ref="BG46:BH46"/>
    <mergeCell ref="BI46:BJ46"/>
    <mergeCell ref="BK46:BL46"/>
    <mergeCell ref="BM46:BN46"/>
    <mergeCell ref="AQ46:AR46"/>
    <mergeCell ref="AS46:AT46"/>
    <mergeCell ref="AG47:AH47"/>
    <mergeCell ref="AI47:AJ47"/>
    <mergeCell ref="AK47:AL47"/>
    <mergeCell ref="O47:P47"/>
    <mergeCell ref="Q47:R47"/>
    <mergeCell ref="S47:T47"/>
    <mergeCell ref="U47:V47"/>
    <mergeCell ref="W47:X47"/>
    <mergeCell ref="Y47:Z47"/>
    <mergeCell ref="CC47:CD47"/>
    <mergeCell ref="CE47:CF47"/>
    <mergeCell ref="CG47:CH47"/>
    <mergeCell ref="BK47:BL47"/>
    <mergeCell ref="BM47:BN47"/>
    <mergeCell ref="BO47:BP47"/>
    <mergeCell ref="BQ47:BR47"/>
    <mergeCell ref="BS47:BT47"/>
    <mergeCell ref="BU47:BV47"/>
    <mergeCell ref="C48:D48"/>
    <mergeCell ref="E48:F48"/>
    <mergeCell ref="G48:H48"/>
    <mergeCell ref="I48:J48"/>
    <mergeCell ref="K48:L48"/>
    <mergeCell ref="M48:N48"/>
    <mergeCell ref="BW47:BX47"/>
    <mergeCell ref="BY47:BZ47"/>
    <mergeCell ref="CA47:CB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A48:AB48"/>
    <mergeCell ref="AC48:AD48"/>
    <mergeCell ref="AE48:AF48"/>
    <mergeCell ref="AG48:AH48"/>
    <mergeCell ref="AI48:AJ48"/>
    <mergeCell ref="AK48:AL48"/>
    <mergeCell ref="O48:P48"/>
    <mergeCell ref="Q48:R48"/>
    <mergeCell ref="S48:T48"/>
    <mergeCell ref="U48:V48"/>
    <mergeCell ref="W48:X48"/>
    <mergeCell ref="Y48:Z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8:BT48"/>
    <mergeCell ref="BU48:BV48"/>
    <mergeCell ref="S70:T70"/>
    <mergeCell ref="U70:V70"/>
    <mergeCell ref="W70:X70"/>
    <mergeCell ref="Y70:Z70"/>
    <mergeCell ref="A68:B68"/>
    <mergeCell ref="A69:A73"/>
    <mergeCell ref="B69:B73"/>
    <mergeCell ref="C69:BH69"/>
    <mergeCell ref="C70:D70"/>
    <mergeCell ref="E70:F70"/>
    <mergeCell ref="G70:H70"/>
    <mergeCell ref="I70:J70"/>
    <mergeCell ref="K70:L70"/>
    <mergeCell ref="M70:N70"/>
    <mergeCell ref="AY70:AZ70"/>
    <mergeCell ref="BA70:BB70"/>
    <mergeCell ref="BC70:BD70"/>
    <mergeCell ref="BE70:BF70"/>
    <mergeCell ref="BG70:BH70"/>
    <mergeCell ref="G71:H71"/>
    <mergeCell ref="I71:J71"/>
    <mergeCell ref="K71:L71"/>
    <mergeCell ref="M71:N71"/>
    <mergeCell ref="O71:P71"/>
    <mergeCell ref="AM70:AN70"/>
    <mergeCell ref="AO70:AP70"/>
    <mergeCell ref="AQ70:AR70"/>
    <mergeCell ref="AS70:AT70"/>
    <mergeCell ref="AU70:AV70"/>
    <mergeCell ref="AW70:AX70"/>
    <mergeCell ref="AA70:AB70"/>
    <mergeCell ref="AC70:AD70"/>
    <mergeCell ref="AE70:AF70"/>
    <mergeCell ref="AG70:AH70"/>
    <mergeCell ref="AI70:AJ70"/>
    <mergeCell ref="AK70:AL70"/>
    <mergeCell ref="O70:P70"/>
    <mergeCell ref="Q70:R70"/>
    <mergeCell ref="BG71:BH71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AC71:AD71"/>
    <mergeCell ref="AW71:AX71"/>
    <mergeCell ref="AY71:AZ71"/>
    <mergeCell ref="BA71:BB71"/>
    <mergeCell ref="BC71:BD71"/>
    <mergeCell ref="BE71:BF71"/>
    <mergeCell ref="Q71:R71"/>
    <mergeCell ref="S71:T71"/>
    <mergeCell ref="U71:V71"/>
    <mergeCell ref="W71:X71"/>
    <mergeCell ref="Y71:Z71"/>
    <mergeCell ref="AA71:AB71"/>
    <mergeCell ref="BC72:BD72"/>
    <mergeCell ref="BE72:BF72"/>
    <mergeCell ref="BG72:BH72"/>
    <mergeCell ref="Y72:Z72"/>
    <mergeCell ref="AA72:AB72"/>
    <mergeCell ref="AC72:AD72"/>
    <mergeCell ref="AW72:AX72"/>
    <mergeCell ref="AY72:AZ72"/>
    <mergeCell ref="BA72:BB72"/>
  </mergeCells>
  <phoneticPr fontId="130" type="noConversion"/>
  <printOptions horizontalCentered="1"/>
  <pageMargins left="0.25" right="0.25" top="0.75" bottom="0.75" header="0.3" footer="0.3"/>
  <pageSetup paperSize="8" scale="36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N78"/>
  <sheetViews>
    <sheetView workbookViewId="0"/>
  </sheetViews>
  <sheetFormatPr defaultColWidth="9" defaultRowHeight="14.5"/>
  <cols>
    <col min="1" max="1" width="12" customWidth="1"/>
    <col min="2" max="2" width="14.453125" customWidth="1"/>
    <col min="3" max="15" width="6.26953125" customWidth="1"/>
    <col min="16" max="16" width="6.7265625" customWidth="1"/>
    <col min="17" max="86" width="6.26953125" customWidth="1"/>
    <col min="87" max="89" width="3.7265625" customWidth="1"/>
    <col min="90" max="90" width="6.453125" customWidth="1"/>
    <col min="91" max="91" width="5.26953125" bestFit="1" customWidth="1"/>
    <col min="92" max="92" width="14.7265625" customWidth="1"/>
  </cols>
  <sheetData>
    <row r="1" spans="1:92" ht="15" thickBot="1">
      <c r="AV1" s="18"/>
      <c r="AW1" s="18"/>
      <c r="AX1" s="18"/>
      <c r="AY1" s="18"/>
      <c r="AZ1" s="18"/>
      <c r="BA1" s="552"/>
      <c r="BB1" s="552"/>
      <c r="BC1" s="19"/>
      <c r="BD1" s="19"/>
      <c r="BE1" s="18"/>
      <c r="BF1" s="18"/>
      <c r="BG1" s="18"/>
      <c r="BH1" s="18"/>
      <c r="BM1" s="552"/>
      <c r="BN1" s="552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</row>
    <row r="2" spans="1:92" ht="15" thickBot="1">
      <c r="BM2" s="553"/>
      <c r="BN2" s="553"/>
      <c r="CN2" s="20">
        <f ca="1">NOW()</f>
        <v>46262.429180208332</v>
      </c>
    </row>
    <row r="3" spans="1:92" ht="21.65" customHeight="1" thickBot="1">
      <c r="BI3" s="18"/>
      <c r="BJ3" s="18"/>
      <c r="BK3" s="19"/>
      <c r="BL3" s="19"/>
      <c r="CN3" s="43" t="s">
        <v>2835</v>
      </c>
    </row>
    <row r="4" spans="1:92" ht="35.25" customHeight="1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54"/>
      <c r="W4" s="554"/>
      <c r="X4" s="554"/>
      <c r="Y4" s="554"/>
      <c r="Z4" s="554"/>
      <c r="AA4" s="554"/>
      <c r="AB4" s="554"/>
      <c r="AC4" s="554"/>
      <c r="AD4" s="554"/>
      <c r="AE4" s="554"/>
      <c r="AF4" s="554"/>
      <c r="AG4" s="554"/>
      <c r="AH4" s="554"/>
      <c r="AI4" s="554"/>
      <c r="AJ4" s="554"/>
      <c r="AK4" s="554"/>
      <c r="AL4" s="554"/>
      <c r="AM4" s="554"/>
      <c r="AN4" s="554"/>
      <c r="AO4" s="554"/>
      <c r="AP4" s="554"/>
      <c r="AQ4" s="554"/>
      <c r="AR4" s="554"/>
      <c r="AS4" s="554"/>
      <c r="AT4" s="554"/>
      <c r="AU4" s="554"/>
      <c r="AV4" s="554"/>
      <c r="AW4" s="554"/>
      <c r="AX4" s="554"/>
      <c r="AY4" s="554"/>
      <c r="AZ4" s="554"/>
      <c r="BA4" s="554"/>
      <c r="BB4" s="554"/>
      <c r="BC4" s="554"/>
      <c r="BD4" s="554"/>
      <c r="BE4" s="554"/>
      <c r="BF4" s="554"/>
      <c r="BG4" s="554"/>
      <c r="BH4" s="554"/>
      <c r="BI4" s="554"/>
      <c r="BJ4" s="554"/>
      <c r="BK4" s="554"/>
      <c r="BL4" s="554"/>
      <c r="BM4" s="554"/>
      <c r="BN4" s="554"/>
      <c r="BO4" s="554"/>
      <c r="BP4" s="554"/>
      <c r="BQ4" s="554"/>
      <c r="BR4" s="554"/>
      <c r="BS4" s="554"/>
      <c r="BT4" s="554"/>
      <c r="BU4" s="554"/>
      <c r="BV4" s="554"/>
      <c r="BW4" s="554"/>
      <c r="BX4" s="554"/>
      <c r="BY4" s="554"/>
      <c r="BZ4" s="554"/>
      <c r="CA4" s="554"/>
      <c r="CB4" s="554"/>
      <c r="CC4" s="554"/>
      <c r="CD4" s="554"/>
      <c r="CE4" s="554"/>
      <c r="CF4" s="554"/>
      <c r="CG4" s="554"/>
      <c r="CH4" s="554"/>
    </row>
    <row r="5" spans="1:92" ht="12" customHeight="1">
      <c r="A5" s="15"/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</row>
    <row r="6" spans="1:92" ht="48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</row>
    <row r="7" spans="1:92" ht="48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</row>
    <row r="8" spans="1:92" ht="48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</row>
    <row r="9" spans="1:92" ht="48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M9" t="s">
        <v>0</v>
      </c>
      <c r="CN9" t="s">
        <v>0</v>
      </c>
    </row>
    <row r="10" spans="1:92" ht="21.75" customHeight="1" thickBot="1">
      <c r="A10" s="510" t="s">
        <v>1</v>
      </c>
      <c r="B10" s="510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</row>
    <row r="11" spans="1:92" ht="15.75" customHeight="1">
      <c r="A11" s="511" t="s">
        <v>2</v>
      </c>
      <c r="B11" s="543" t="s">
        <v>3</v>
      </c>
      <c r="C11" s="524" t="s">
        <v>4</v>
      </c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525"/>
      <c r="AC11" s="525"/>
      <c r="AD11" s="525"/>
      <c r="AE11" s="525"/>
      <c r="AF11" s="525"/>
      <c r="AG11" s="525"/>
      <c r="AH11" s="525"/>
      <c r="AI11" s="525"/>
      <c r="AJ11" s="544"/>
      <c r="AK11" s="545" t="s">
        <v>5</v>
      </c>
      <c r="AL11" s="526"/>
      <c r="AM11" s="526"/>
      <c r="AN11" s="526"/>
      <c r="AO11" s="526"/>
      <c r="AP11" s="526"/>
      <c r="AQ11" s="526"/>
      <c r="AR11" s="526"/>
      <c r="AS11" s="526"/>
      <c r="AT11" s="526"/>
      <c r="AU11" s="526"/>
      <c r="AV11" s="526"/>
      <c r="AW11" s="526"/>
      <c r="AX11" s="526"/>
      <c r="AY11" s="526"/>
      <c r="AZ11" s="526"/>
      <c r="BA11" s="526"/>
      <c r="BB11" s="526"/>
      <c r="BC11" s="526"/>
      <c r="BD11" s="526"/>
      <c r="BE11" s="526"/>
      <c r="BF11" s="526"/>
      <c r="BG11" s="526"/>
      <c r="BH11" s="526"/>
      <c r="BI11" s="526"/>
      <c r="BJ11" s="526"/>
      <c r="BK11" s="526"/>
      <c r="BL11" s="526"/>
      <c r="BM11" s="526"/>
      <c r="BN11" s="526"/>
      <c r="BO11" s="526"/>
      <c r="BP11" s="526"/>
      <c r="BQ11" s="526"/>
      <c r="BR11" s="526"/>
      <c r="BS11" s="526"/>
      <c r="BT11" s="526"/>
      <c r="BU11" s="526"/>
      <c r="BV11" s="526"/>
      <c r="BW11" s="526"/>
      <c r="BX11" s="526"/>
      <c r="BY11" s="526"/>
      <c r="BZ11" s="526"/>
      <c r="CA11" s="526"/>
      <c r="CB11" s="526"/>
      <c r="CC11" s="526"/>
      <c r="CD11" s="526"/>
      <c r="CE11" s="526"/>
      <c r="CF11" s="526"/>
      <c r="CG11" s="526"/>
      <c r="CH11" s="526"/>
    </row>
    <row r="12" spans="1:92" s="12" customFormat="1" ht="15.75" customHeight="1">
      <c r="A12" s="512"/>
      <c r="B12" s="515"/>
      <c r="C12" s="527">
        <v>20260504</v>
      </c>
      <c r="D12" s="558"/>
      <c r="E12" s="527">
        <v>20260505</v>
      </c>
      <c r="F12" s="558"/>
      <c r="G12" s="527">
        <v>20260507</v>
      </c>
      <c r="H12" s="558"/>
      <c r="I12" s="527">
        <v>20260511</v>
      </c>
      <c r="J12" s="558"/>
      <c r="K12" s="527">
        <v>20260512</v>
      </c>
      <c r="L12" s="558"/>
      <c r="M12" s="527">
        <v>20260515</v>
      </c>
      <c r="N12" s="558"/>
      <c r="O12" s="527">
        <v>20260518</v>
      </c>
      <c r="P12" s="558"/>
      <c r="Q12" s="527">
        <v>20260519</v>
      </c>
      <c r="R12" s="558"/>
      <c r="S12" s="527">
        <v>20260521</v>
      </c>
      <c r="T12" s="558"/>
      <c r="U12" s="527">
        <v>20260525</v>
      </c>
      <c r="V12" s="558"/>
      <c r="W12" s="527">
        <v>20260526</v>
      </c>
      <c r="X12" s="558"/>
      <c r="Y12" s="527">
        <v>20260528</v>
      </c>
      <c r="Z12" s="558"/>
      <c r="AA12" s="527">
        <v>20260529</v>
      </c>
      <c r="AB12" s="558"/>
      <c r="AC12" s="527" t="s">
        <v>205</v>
      </c>
      <c r="AD12" s="558"/>
      <c r="AE12" s="527" t="s">
        <v>206</v>
      </c>
      <c r="AF12" s="558"/>
      <c r="AG12" s="527"/>
      <c r="AH12" s="558"/>
      <c r="AI12" s="527"/>
      <c r="AJ12" s="558"/>
      <c r="AK12" s="505">
        <v>20260504</v>
      </c>
      <c r="AL12" s="506"/>
      <c r="AM12" s="505">
        <v>20260505</v>
      </c>
      <c r="AN12" s="506"/>
      <c r="AO12" s="505">
        <v>20260506</v>
      </c>
      <c r="AP12" s="506"/>
      <c r="AQ12" s="505">
        <v>20260507</v>
      </c>
      <c r="AR12" s="506"/>
      <c r="AS12" s="505">
        <v>20260508</v>
      </c>
      <c r="AT12" s="506"/>
      <c r="AU12" s="505">
        <v>20260511</v>
      </c>
      <c r="AV12" s="506"/>
      <c r="AW12" s="505">
        <v>20260512</v>
      </c>
      <c r="AX12" s="506"/>
      <c r="AY12" s="505">
        <v>20260513</v>
      </c>
      <c r="AZ12" s="506"/>
      <c r="BA12" s="505">
        <v>20260515</v>
      </c>
      <c r="BB12" s="506"/>
      <c r="BC12" s="505">
        <v>20260516</v>
      </c>
      <c r="BD12" s="506"/>
      <c r="BE12" s="505">
        <v>20260518</v>
      </c>
      <c r="BF12" s="506"/>
      <c r="BG12" s="505">
        <v>20260519</v>
      </c>
      <c r="BH12" s="506"/>
      <c r="BI12" s="505">
        <v>20260520</v>
      </c>
      <c r="BJ12" s="506"/>
      <c r="BK12" s="505">
        <v>20260521</v>
      </c>
      <c r="BL12" s="506"/>
      <c r="BM12" s="505">
        <v>20260522</v>
      </c>
      <c r="BN12" s="506"/>
      <c r="BO12" s="505">
        <v>20260524</v>
      </c>
      <c r="BP12" s="506"/>
      <c r="BQ12" s="505">
        <v>20260525</v>
      </c>
      <c r="BR12" s="506"/>
      <c r="BS12" s="505">
        <v>20260526</v>
      </c>
      <c r="BT12" s="506"/>
      <c r="BU12" s="505">
        <v>20260528</v>
      </c>
      <c r="BV12" s="506"/>
      <c r="BW12" s="505">
        <v>20260529</v>
      </c>
      <c r="BX12" s="506"/>
      <c r="BY12" s="505">
        <v>20260530</v>
      </c>
      <c r="BZ12" s="506"/>
      <c r="CA12" s="505">
        <v>20260502</v>
      </c>
      <c r="CB12" s="506"/>
      <c r="CC12" s="505">
        <v>20260503</v>
      </c>
      <c r="CD12" s="506"/>
      <c r="CE12" s="505"/>
      <c r="CF12" s="506"/>
      <c r="CG12" s="505"/>
      <c r="CH12" s="506"/>
    </row>
    <row r="13" spans="1:92" s="12" customFormat="1" ht="15.75" customHeight="1">
      <c r="A13" s="512"/>
      <c r="B13" s="515"/>
      <c r="C13" s="536"/>
      <c r="D13" s="537"/>
      <c r="E13" s="550"/>
      <c r="F13" s="536"/>
      <c r="G13" s="550"/>
      <c r="H13" s="550"/>
      <c r="I13" s="550"/>
      <c r="J13" s="550"/>
      <c r="K13" s="550"/>
      <c r="L13" s="550"/>
      <c r="M13" s="536"/>
      <c r="N13" s="537"/>
      <c r="O13" s="550"/>
      <c r="P13" s="551"/>
      <c r="Q13" s="550"/>
      <c r="R13" s="551"/>
      <c r="S13" s="548"/>
      <c r="T13" s="549"/>
      <c r="U13" s="559"/>
      <c r="V13" s="549"/>
      <c r="W13" s="559"/>
      <c r="X13" s="549"/>
      <c r="Y13" s="536"/>
      <c r="Z13" s="537"/>
      <c r="AA13" s="536"/>
      <c r="AB13" s="537"/>
      <c r="AC13" s="550"/>
      <c r="AD13" s="536"/>
      <c r="AE13" s="550"/>
      <c r="AF13" s="550"/>
      <c r="AG13" s="550"/>
      <c r="AH13" s="550"/>
      <c r="AI13" s="550"/>
      <c r="AJ13" s="551"/>
      <c r="AK13" s="502"/>
      <c r="AL13" s="503"/>
      <c r="AM13" s="502"/>
      <c r="AN13" s="503"/>
      <c r="AO13" s="502"/>
      <c r="AP13" s="503"/>
      <c r="AQ13" s="502"/>
      <c r="AR13" s="503"/>
      <c r="AS13" s="502"/>
      <c r="AT13" s="503"/>
      <c r="AU13" s="502"/>
      <c r="AV13" s="503"/>
      <c r="AW13" s="502"/>
      <c r="AX13" s="503"/>
      <c r="AY13" s="502"/>
      <c r="AZ13" s="503"/>
      <c r="BA13" s="502"/>
      <c r="BB13" s="503"/>
      <c r="BC13" s="502"/>
      <c r="BD13" s="503"/>
      <c r="BE13" s="502"/>
      <c r="BF13" s="503"/>
      <c r="BG13" s="502"/>
      <c r="BH13" s="503"/>
      <c r="BI13" s="502"/>
      <c r="BJ13" s="503"/>
      <c r="BK13" s="502"/>
      <c r="BL13" s="503"/>
      <c r="BM13" s="502"/>
      <c r="BN13" s="503"/>
      <c r="BO13" s="502"/>
      <c r="BP13" s="503"/>
      <c r="BQ13" s="502"/>
      <c r="BR13" s="503"/>
      <c r="BS13" s="502"/>
      <c r="BT13" s="503"/>
      <c r="BU13" s="502"/>
      <c r="BV13" s="503"/>
      <c r="BW13" s="502"/>
      <c r="BX13" s="503"/>
      <c r="BY13" s="502"/>
      <c r="BZ13" s="503"/>
      <c r="CA13" s="502"/>
      <c r="CB13" s="503"/>
      <c r="CC13" s="502"/>
      <c r="CD13" s="503"/>
      <c r="CE13" s="502"/>
      <c r="CF13" s="503"/>
      <c r="CG13" s="502"/>
      <c r="CH13" s="503"/>
    </row>
    <row r="14" spans="1:92" ht="15.75" customHeight="1">
      <c r="A14" s="512"/>
      <c r="B14" s="515"/>
      <c r="C14" s="546" t="s">
        <v>186</v>
      </c>
      <c r="D14" s="547"/>
      <c r="E14" s="546" t="s">
        <v>187</v>
      </c>
      <c r="F14" s="547"/>
      <c r="G14" s="546" t="s">
        <v>207</v>
      </c>
      <c r="H14" s="547"/>
      <c r="I14" s="546" t="s">
        <v>208</v>
      </c>
      <c r="J14" s="547"/>
      <c r="K14" s="546" t="s">
        <v>209</v>
      </c>
      <c r="L14" s="547"/>
      <c r="M14" s="546" t="s">
        <v>210</v>
      </c>
      <c r="N14" s="547"/>
      <c r="O14" s="530" t="s">
        <v>211</v>
      </c>
      <c r="P14" s="531"/>
      <c r="Q14" s="546" t="s">
        <v>212</v>
      </c>
      <c r="R14" s="547"/>
      <c r="S14" s="546" t="s">
        <v>213</v>
      </c>
      <c r="T14" s="547"/>
      <c r="U14" s="546" t="s">
        <v>214</v>
      </c>
      <c r="V14" s="547"/>
      <c r="W14" s="546" t="s">
        <v>215</v>
      </c>
      <c r="X14" s="547"/>
      <c r="Y14" s="546" t="s">
        <v>216</v>
      </c>
      <c r="Z14" s="547"/>
      <c r="AA14" s="546" t="s">
        <v>217</v>
      </c>
      <c r="AB14" s="547"/>
      <c r="AC14" s="546" t="s">
        <v>218</v>
      </c>
      <c r="AD14" s="547"/>
      <c r="AE14" s="546" t="s">
        <v>219</v>
      </c>
      <c r="AF14" s="547"/>
      <c r="AG14" s="557"/>
      <c r="AH14" s="557"/>
      <c r="AI14" s="557"/>
      <c r="AJ14" s="560"/>
      <c r="AK14" s="499"/>
      <c r="AL14" s="500"/>
      <c r="AM14" s="499"/>
      <c r="AN14" s="500"/>
      <c r="AO14" s="499"/>
      <c r="AP14" s="500"/>
      <c r="AQ14" s="499"/>
      <c r="AR14" s="500"/>
      <c r="AS14" s="499"/>
      <c r="AT14" s="500"/>
      <c r="AU14" s="499"/>
      <c r="AV14" s="500"/>
      <c r="AW14" s="499"/>
      <c r="AX14" s="500"/>
      <c r="AY14" s="499"/>
      <c r="AZ14" s="500"/>
      <c r="BA14" s="499"/>
      <c r="BB14" s="500"/>
      <c r="BC14" s="499"/>
      <c r="BD14" s="500"/>
      <c r="BE14" s="499"/>
      <c r="BF14" s="500"/>
      <c r="BG14" s="499"/>
      <c r="BH14" s="500"/>
      <c r="BI14" s="499"/>
      <c r="BJ14" s="500"/>
      <c r="BK14" s="499"/>
      <c r="BL14" s="500"/>
      <c r="BM14" s="499"/>
      <c r="BN14" s="500"/>
      <c r="BO14" s="499"/>
      <c r="BP14" s="500"/>
      <c r="BQ14" s="499"/>
      <c r="BR14" s="500"/>
      <c r="BS14" s="499"/>
      <c r="BT14" s="500"/>
      <c r="BU14" s="499"/>
      <c r="BV14" s="500"/>
      <c r="BW14" s="499"/>
      <c r="BX14" s="500"/>
      <c r="BY14" s="499"/>
      <c r="BZ14" s="500"/>
      <c r="CA14" s="499"/>
      <c r="CB14" s="500"/>
      <c r="CC14" s="499"/>
      <c r="CD14" s="500"/>
      <c r="CE14" s="499"/>
      <c r="CF14" s="500"/>
      <c r="CG14" s="499"/>
      <c r="CH14" s="500"/>
    </row>
    <row r="15" spans="1:92" s="1" customFormat="1" ht="15.75" customHeight="1">
      <c r="A15" s="513"/>
      <c r="B15" s="516"/>
      <c r="C15" s="69" t="s">
        <v>36</v>
      </c>
      <c r="D15" s="56" t="s">
        <v>37</v>
      </c>
      <c r="E15" s="69" t="s">
        <v>36</v>
      </c>
      <c r="F15" s="56" t="s">
        <v>37</v>
      </c>
      <c r="G15" s="69" t="s">
        <v>36</v>
      </c>
      <c r="H15" s="56" t="s">
        <v>37</v>
      </c>
      <c r="I15" s="69" t="s">
        <v>36</v>
      </c>
      <c r="J15" s="56" t="s">
        <v>37</v>
      </c>
      <c r="K15" s="69" t="s">
        <v>36</v>
      </c>
      <c r="L15" s="56" t="s">
        <v>37</v>
      </c>
      <c r="M15" s="69" t="s">
        <v>36</v>
      </c>
      <c r="N15" s="56" t="s">
        <v>37</v>
      </c>
      <c r="O15" s="69" t="s">
        <v>36</v>
      </c>
      <c r="P15" s="56" t="s">
        <v>37</v>
      </c>
      <c r="Q15" s="69" t="s">
        <v>36</v>
      </c>
      <c r="R15" s="56" t="s">
        <v>37</v>
      </c>
      <c r="S15" s="69" t="s">
        <v>36</v>
      </c>
      <c r="T15" s="56" t="s">
        <v>37</v>
      </c>
      <c r="U15" s="69" t="s">
        <v>36</v>
      </c>
      <c r="V15" s="56" t="s">
        <v>37</v>
      </c>
      <c r="W15" s="69" t="s">
        <v>36</v>
      </c>
      <c r="X15" s="56" t="s">
        <v>37</v>
      </c>
      <c r="Y15" s="69" t="s">
        <v>36</v>
      </c>
      <c r="Z15" s="56" t="s">
        <v>37</v>
      </c>
      <c r="AA15" s="69" t="s">
        <v>36</v>
      </c>
      <c r="AB15" s="56" t="s">
        <v>37</v>
      </c>
      <c r="AC15" s="69" t="s">
        <v>36</v>
      </c>
      <c r="AD15" s="56" t="s">
        <v>37</v>
      </c>
      <c r="AE15" s="69"/>
      <c r="AF15" s="56"/>
      <c r="AG15" s="69"/>
      <c r="AH15" s="56"/>
      <c r="AI15" s="69"/>
      <c r="AJ15" s="56"/>
      <c r="AK15" s="69" t="s">
        <v>36</v>
      </c>
      <c r="AL15" s="44" t="s">
        <v>37</v>
      </c>
      <c r="AM15" s="69" t="s">
        <v>36</v>
      </c>
      <c r="AN15" s="44" t="s">
        <v>37</v>
      </c>
      <c r="AO15" s="69" t="s">
        <v>36</v>
      </c>
      <c r="AP15" s="44" t="s">
        <v>37</v>
      </c>
      <c r="AQ15" s="69" t="s">
        <v>36</v>
      </c>
      <c r="AR15" s="44" t="s">
        <v>37</v>
      </c>
      <c r="AS15" s="69" t="s">
        <v>36</v>
      </c>
      <c r="AT15" s="44" t="s">
        <v>37</v>
      </c>
      <c r="AU15" s="69" t="s">
        <v>36</v>
      </c>
      <c r="AV15" s="44" t="s">
        <v>37</v>
      </c>
      <c r="AW15" s="69" t="s">
        <v>36</v>
      </c>
      <c r="AX15" s="44" t="s">
        <v>37</v>
      </c>
      <c r="AY15" s="69" t="s">
        <v>36</v>
      </c>
      <c r="AZ15" s="44" t="s">
        <v>37</v>
      </c>
      <c r="BA15" s="69" t="s">
        <v>36</v>
      </c>
      <c r="BB15" s="44" t="s">
        <v>37</v>
      </c>
      <c r="BC15" s="69" t="s">
        <v>36</v>
      </c>
      <c r="BD15" s="44" t="s">
        <v>37</v>
      </c>
      <c r="BE15" s="69" t="s">
        <v>36</v>
      </c>
      <c r="BF15" s="44" t="s">
        <v>37</v>
      </c>
      <c r="BG15" s="69" t="s">
        <v>36</v>
      </c>
      <c r="BH15" s="44" t="s">
        <v>37</v>
      </c>
      <c r="BI15" s="69" t="s">
        <v>36</v>
      </c>
      <c r="BJ15" s="44" t="s">
        <v>37</v>
      </c>
      <c r="BK15" s="69" t="s">
        <v>36</v>
      </c>
      <c r="BL15" s="44" t="s">
        <v>37</v>
      </c>
      <c r="BM15" s="69" t="s">
        <v>36</v>
      </c>
      <c r="BN15" s="44" t="s">
        <v>37</v>
      </c>
      <c r="BO15" s="69" t="s">
        <v>36</v>
      </c>
      <c r="BP15" s="44" t="s">
        <v>37</v>
      </c>
      <c r="BQ15" s="69" t="s">
        <v>36</v>
      </c>
      <c r="BR15" s="44" t="s">
        <v>37</v>
      </c>
      <c r="BS15" s="69" t="s">
        <v>36</v>
      </c>
      <c r="BT15" s="44" t="s">
        <v>37</v>
      </c>
      <c r="BU15" s="69" t="s">
        <v>36</v>
      </c>
      <c r="BV15" s="44" t="s">
        <v>37</v>
      </c>
      <c r="BW15" s="69" t="s">
        <v>36</v>
      </c>
      <c r="BX15" s="44" t="s">
        <v>37</v>
      </c>
      <c r="BY15" s="69" t="s">
        <v>36</v>
      </c>
      <c r="BZ15" s="44" t="s">
        <v>37</v>
      </c>
      <c r="CA15" s="69" t="s">
        <v>36</v>
      </c>
      <c r="CB15" s="44" t="s">
        <v>37</v>
      </c>
      <c r="CC15" s="69" t="s">
        <v>36</v>
      </c>
      <c r="CD15" s="44" t="s">
        <v>37</v>
      </c>
      <c r="CE15" s="69"/>
      <c r="CF15" s="44"/>
      <c r="CG15" s="69"/>
      <c r="CH15" s="44"/>
    </row>
    <row r="16" spans="1:92">
      <c r="A16" s="37" t="s">
        <v>38</v>
      </c>
      <c r="B16" s="70" t="s">
        <v>39</v>
      </c>
      <c r="C16" s="74">
        <f>18*24</f>
        <v>432</v>
      </c>
      <c r="D16" s="46">
        <f>24*18</f>
        <v>432</v>
      </c>
      <c r="E16" s="72"/>
      <c r="F16" s="45"/>
      <c r="G16" s="72"/>
      <c r="H16" s="72"/>
      <c r="I16" s="74">
        <f>18*24</f>
        <v>432</v>
      </c>
      <c r="J16" s="74">
        <f>18*24</f>
        <v>432</v>
      </c>
      <c r="K16" s="72"/>
      <c r="L16" s="73"/>
      <c r="M16" s="72"/>
      <c r="N16" s="45"/>
      <c r="O16" s="74">
        <f>18*24</f>
        <v>432</v>
      </c>
      <c r="P16" s="62">
        <f>18*24</f>
        <v>432</v>
      </c>
      <c r="Q16" s="45"/>
      <c r="R16" s="73"/>
      <c r="S16" s="45"/>
      <c r="T16" s="45"/>
      <c r="U16" s="46">
        <f>24*18</f>
        <v>432</v>
      </c>
      <c r="V16" s="46">
        <f>18*24</f>
        <v>432</v>
      </c>
      <c r="W16" s="45"/>
      <c r="X16" s="45"/>
      <c r="Y16" s="72"/>
      <c r="Z16" s="72"/>
      <c r="AA16" s="74">
        <f>18*24</f>
        <v>432</v>
      </c>
      <c r="AB16" s="46">
        <f>SUM(16+8)*18</f>
        <v>432</v>
      </c>
      <c r="AC16" s="72">
        <f>24*18</f>
        <v>432</v>
      </c>
      <c r="AD16" s="45">
        <f>18*13</f>
        <v>234</v>
      </c>
      <c r="AE16" s="72"/>
      <c r="AF16" s="72"/>
      <c r="AG16" s="71"/>
      <c r="AH16" s="71"/>
      <c r="AI16" s="71"/>
      <c r="AJ16" s="57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47"/>
      <c r="CA16" s="71"/>
      <c r="CB16" s="71"/>
      <c r="CC16" s="71"/>
      <c r="CD16" s="71"/>
      <c r="CE16" s="71"/>
      <c r="CF16" s="71"/>
      <c r="CG16" s="71"/>
      <c r="CH16" s="32"/>
      <c r="CL16" s="142"/>
      <c r="CM16" s="142"/>
    </row>
    <row r="17" spans="1:90">
      <c r="A17" s="38" t="s">
        <v>40</v>
      </c>
      <c r="B17" s="70" t="s">
        <v>41</v>
      </c>
      <c r="C17" s="74">
        <f>18*24</f>
        <v>432</v>
      </c>
      <c r="D17" s="46">
        <f>24*18</f>
        <v>432</v>
      </c>
      <c r="E17" s="74">
        <f>18*24</f>
        <v>432</v>
      </c>
      <c r="F17" s="46">
        <f>18*24</f>
        <v>432</v>
      </c>
      <c r="G17" s="74">
        <f>18*24</f>
        <v>432</v>
      </c>
      <c r="H17" s="46">
        <f>18*24</f>
        <v>432</v>
      </c>
      <c r="I17" s="74">
        <f>18*24</f>
        <v>432</v>
      </c>
      <c r="J17" s="74">
        <f>18*24</f>
        <v>432</v>
      </c>
      <c r="K17" s="74">
        <v>432</v>
      </c>
      <c r="L17" s="62">
        <f>18*24</f>
        <v>432</v>
      </c>
      <c r="M17" s="74">
        <f>18*24</f>
        <v>432</v>
      </c>
      <c r="N17" s="46">
        <f>18*24</f>
        <v>432</v>
      </c>
      <c r="O17" s="74">
        <f>18*24</f>
        <v>432</v>
      </c>
      <c r="P17" s="62">
        <f>18*24</f>
        <v>432</v>
      </c>
      <c r="Q17" s="74">
        <f>24*18</f>
        <v>432</v>
      </c>
      <c r="R17" s="62">
        <f>18*24</f>
        <v>432</v>
      </c>
      <c r="S17" s="46">
        <f>18*24</f>
        <v>432</v>
      </c>
      <c r="T17" s="46">
        <f>18*24</f>
        <v>432</v>
      </c>
      <c r="U17" s="46">
        <f>24*18</f>
        <v>432</v>
      </c>
      <c r="V17" s="46">
        <f>18*24</f>
        <v>432</v>
      </c>
      <c r="W17" s="46">
        <f>24*18</f>
        <v>432</v>
      </c>
      <c r="X17" s="46">
        <f>18*24</f>
        <v>432</v>
      </c>
      <c r="Y17" s="74">
        <v>432</v>
      </c>
      <c r="Z17" s="74">
        <f>24*18</f>
        <v>432</v>
      </c>
      <c r="AA17" s="74">
        <f>18*24</f>
        <v>432</v>
      </c>
      <c r="AB17" s="46">
        <f>SUM(24)*18</f>
        <v>432</v>
      </c>
      <c r="AC17" s="72"/>
      <c r="AD17" s="45"/>
      <c r="AE17" s="72">
        <f>48*18</f>
        <v>864</v>
      </c>
      <c r="AF17" s="72">
        <f>18*25</f>
        <v>450</v>
      </c>
      <c r="AG17" s="71"/>
      <c r="AH17" s="71"/>
      <c r="AI17" s="71"/>
      <c r="AJ17" s="57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47"/>
      <c r="CA17" s="71"/>
      <c r="CB17" s="71"/>
      <c r="CC17" s="71"/>
      <c r="CD17" s="71"/>
      <c r="CE17" s="71"/>
      <c r="CF17" s="71"/>
      <c r="CG17" s="71"/>
      <c r="CH17" s="32"/>
    </row>
    <row r="18" spans="1:90">
      <c r="A18" s="37" t="s">
        <v>38</v>
      </c>
      <c r="B18" s="70" t="s">
        <v>42</v>
      </c>
      <c r="C18" s="71"/>
      <c r="D18" s="47"/>
      <c r="E18" s="71"/>
      <c r="F18" s="47"/>
      <c r="G18" s="72"/>
      <c r="H18" s="73"/>
      <c r="I18" s="45"/>
      <c r="J18" s="45"/>
      <c r="K18" s="72"/>
      <c r="L18" s="72"/>
      <c r="M18" s="72"/>
      <c r="N18" s="45"/>
      <c r="O18" s="72"/>
      <c r="P18" s="73"/>
      <c r="Q18" s="45"/>
      <c r="R18" s="45"/>
      <c r="S18" s="45"/>
      <c r="T18" s="45"/>
      <c r="U18" s="45"/>
      <c r="V18" s="45"/>
      <c r="W18" s="45"/>
      <c r="X18" s="45"/>
      <c r="Y18" s="72"/>
      <c r="Z18" s="72"/>
      <c r="AA18" s="71"/>
      <c r="AB18" s="47"/>
      <c r="AC18" s="71"/>
      <c r="AD18" s="47"/>
      <c r="AE18" s="71"/>
      <c r="AF18" s="71"/>
      <c r="AG18" s="71"/>
      <c r="AH18" s="71"/>
      <c r="AI18" s="71"/>
      <c r="AJ18" s="57"/>
      <c r="AK18" s="72"/>
      <c r="AL18" s="72"/>
      <c r="AM18" s="74">
        <v>18</v>
      </c>
      <c r="AN18" s="74">
        <v>18</v>
      </c>
      <c r="AO18" s="74">
        <v>36</v>
      </c>
      <c r="AP18" s="74">
        <v>36</v>
      </c>
      <c r="AQ18" s="74">
        <v>18</v>
      </c>
      <c r="AR18" s="74">
        <v>18</v>
      </c>
      <c r="AS18" s="74">
        <v>18</v>
      </c>
      <c r="AT18" s="74">
        <f>18*1</f>
        <v>18</v>
      </c>
      <c r="AU18" s="74">
        <v>36</v>
      </c>
      <c r="AV18" s="74">
        <v>36</v>
      </c>
      <c r="AW18" s="74">
        <v>36</v>
      </c>
      <c r="AX18" s="74">
        <f>18*2</f>
        <v>36</v>
      </c>
      <c r="AY18" s="74">
        <v>18</v>
      </c>
      <c r="AZ18" s="74">
        <v>18</v>
      </c>
      <c r="BA18" s="74">
        <v>18</v>
      </c>
      <c r="BB18" s="74">
        <v>18</v>
      </c>
      <c r="BC18" s="74">
        <v>18</v>
      </c>
      <c r="BD18" s="74">
        <v>18</v>
      </c>
      <c r="BE18" s="74">
        <v>18</v>
      </c>
      <c r="BF18" s="74">
        <v>18</v>
      </c>
      <c r="BG18" s="72"/>
      <c r="BH18" s="72"/>
      <c r="BI18" s="74">
        <f>18*3</f>
        <v>54</v>
      </c>
      <c r="BJ18" s="74">
        <f>18*3</f>
        <v>54</v>
      </c>
      <c r="BK18" s="74">
        <v>18</v>
      </c>
      <c r="BL18" s="74">
        <v>18</v>
      </c>
      <c r="BM18" s="74">
        <v>18</v>
      </c>
      <c r="BN18" s="74">
        <v>18</v>
      </c>
      <c r="BO18" s="74">
        <v>18</v>
      </c>
      <c r="BP18" s="74">
        <v>18</v>
      </c>
      <c r="BQ18" s="74">
        <v>18</v>
      </c>
      <c r="BR18" s="74">
        <v>18</v>
      </c>
      <c r="BS18" s="74">
        <v>18</v>
      </c>
      <c r="BT18" s="74">
        <v>18</v>
      </c>
      <c r="BU18" s="74">
        <v>18</v>
      </c>
      <c r="BV18" s="74">
        <v>18</v>
      </c>
      <c r="BW18" s="74">
        <v>18</v>
      </c>
      <c r="BX18" s="74">
        <v>18</v>
      </c>
      <c r="BY18" s="74">
        <v>36</v>
      </c>
      <c r="BZ18" s="74">
        <v>36</v>
      </c>
      <c r="CA18" s="74">
        <v>18</v>
      </c>
      <c r="CB18" s="74">
        <v>18</v>
      </c>
      <c r="CC18" s="72">
        <f>18*2</f>
        <v>36</v>
      </c>
      <c r="CD18" s="72">
        <f>18*1</f>
        <v>18</v>
      </c>
      <c r="CE18" s="72"/>
      <c r="CF18" s="72"/>
      <c r="CG18" s="71"/>
      <c r="CH18" s="32"/>
      <c r="CK18" s="12"/>
      <c r="CL18" s="142"/>
    </row>
    <row r="19" spans="1:90" ht="15" thickBot="1">
      <c r="A19" s="33" t="s">
        <v>40</v>
      </c>
      <c r="B19" s="75" t="s">
        <v>43</v>
      </c>
      <c r="C19" s="53"/>
      <c r="D19" s="48"/>
      <c r="E19" s="53"/>
      <c r="F19" s="48"/>
      <c r="G19" s="53"/>
      <c r="H19" s="58"/>
      <c r="I19" s="48"/>
      <c r="J19" s="48"/>
      <c r="K19" s="53"/>
      <c r="L19" s="53"/>
      <c r="M19" s="53"/>
      <c r="N19" s="48"/>
      <c r="O19" s="53"/>
      <c r="P19" s="58"/>
      <c r="Q19" s="53"/>
      <c r="R19" s="48"/>
      <c r="S19" s="53"/>
      <c r="T19" s="48"/>
      <c r="U19" s="48"/>
      <c r="V19" s="48"/>
      <c r="W19" s="48"/>
      <c r="X19" s="48"/>
      <c r="Y19" s="53"/>
      <c r="Z19" s="53"/>
      <c r="AA19" s="53"/>
      <c r="AB19" s="48"/>
      <c r="AC19" s="53"/>
      <c r="AD19" s="48"/>
      <c r="AE19" s="53"/>
      <c r="AF19" s="53"/>
      <c r="AG19" s="53"/>
      <c r="AH19" s="53"/>
      <c r="AI19" s="53"/>
      <c r="AJ19" s="58"/>
      <c r="AK19" s="76">
        <f>9*18</f>
        <v>162</v>
      </c>
      <c r="AL19" s="76">
        <f>9*18</f>
        <v>162</v>
      </c>
      <c r="AM19" s="76">
        <f>18*14</f>
        <v>252</v>
      </c>
      <c r="AN19" s="76">
        <f>18*14</f>
        <v>252</v>
      </c>
      <c r="AO19" s="76">
        <f>18*15</f>
        <v>270</v>
      </c>
      <c r="AP19" s="76">
        <f>18*15</f>
        <v>270</v>
      </c>
      <c r="AQ19" s="76">
        <f>18*22</f>
        <v>396</v>
      </c>
      <c r="AR19" s="76">
        <f>18*22</f>
        <v>396</v>
      </c>
      <c r="AS19" s="76">
        <f>18*14</f>
        <v>252</v>
      </c>
      <c r="AT19" s="76">
        <f>18*14</f>
        <v>252</v>
      </c>
      <c r="AU19" s="76">
        <f>18*22</f>
        <v>396</v>
      </c>
      <c r="AV19" s="76">
        <f>18*22</f>
        <v>396</v>
      </c>
      <c r="AW19" s="76">
        <f>18*12</f>
        <v>216</v>
      </c>
      <c r="AX19" s="76">
        <f>18*12</f>
        <v>216</v>
      </c>
      <c r="AY19" s="76">
        <f>18*16</f>
        <v>288</v>
      </c>
      <c r="AZ19" s="76">
        <f>18*16</f>
        <v>288</v>
      </c>
      <c r="BA19" s="76">
        <f>18*14</f>
        <v>252</v>
      </c>
      <c r="BB19" s="76">
        <f>18*14</f>
        <v>252</v>
      </c>
      <c r="BC19" s="76">
        <f>18*7</f>
        <v>126</v>
      </c>
      <c r="BD19" s="76">
        <f>18*7</f>
        <v>126</v>
      </c>
      <c r="BE19" s="76">
        <f>18*19</f>
        <v>342</v>
      </c>
      <c r="BF19" s="76">
        <f>18*19</f>
        <v>342</v>
      </c>
      <c r="BG19" s="76">
        <f>18*8</f>
        <v>144</v>
      </c>
      <c r="BH19" s="76">
        <f>18*8</f>
        <v>144</v>
      </c>
      <c r="BI19" s="76">
        <f>18*22</f>
        <v>396</v>
      </c>
      <c r="BJ19" s="76">
        <f>18*22</f>
        <v>396</v>
      </c>
      <c r="BK19" s="76">
        <f>18*14</f>
        <v>252</v>
      </c>
      <c r="BL19" s="76">
        <f>18*14</f>
        <v>252</v>
      </c>
      <c r="BM19" s="76">
        <f>18*15</f>
        <v>270</v>
      </c>
      <c r="BN19" s="76">
        <f>15*18</f>
        <v>270</v>
      </c>
      <c r="BO19" s="76">
        <f>18*8</f>
        <v>144</v>
      </c>
      <c r="BP19" s="76">
        <f>18*8</f>
        <v>144</v>
      </c>
      <c r="BQ19" s="76">
        <f>18*14</f>
        <v>252</v>
      </c>
      <c r="BR19" s="76">
        <f>18*14</f>
        <v>252</v>
      </c>
      <c r="BS19" s="76">
        <f>18*7</f>
        <v>126</v>
      </c>
      <c r="BT19" s="76">
        <f>18*7</f>
        <v>126</v>
      </c>
      <c r="BU19" s="76">
        <f>18*19</f>
        <v>342</v>
      </c>
      <c r="BV19" s="76">
        <f>19*18</f>
        <v>342</v>
      </c>
      <c r="BW19" s="76">
        <f>18*15</f>
        <v>270</v>
      </c>
      <c r="BX19" s="76">
        <f>18*15</f>
        <v>270</v>
      </c>
      <c r="BY19" s="76">
        <f>18*9</f>
        <v>162</v>
      </c>
      <c r="BZ19" s="76">
        <f>18*9</f>
        <v>162</v>
      </c>
      <c r="CA19" s="76">
        <f>18*18</f>
        <v>324</v>
      </c>
      <c r="CB19" s="76">
        <f>18*(9+10)</f>
        <v>342</v>
      </c>
      <c r="CC19" s="126">
        <f>18*14</f>
        <v>252</v>
      </c>
      <c r="CD19" s="126">
        <f>18*11</f>
        <v>198</v>
      </c>
      <c r="CE19" s="126"/>
      <c r="CF19" s="126"/>
      <c r="CG19" s="53"/>
      <c r="CH19" s="34"/>
    </row>
    <row r="20" spans="1:90" s="21" customFormat="1" ht="12" customHeight="1">
      <c r="A20" s="24"/>
      <c r="B20" s="21" t="s">
        <v>36</v>
      </c>
      <c r="C20" s="23"/>
      <c r="D20" s="23">
        <f>SUM(C16:C19)</f>
        <v>864</v>
      </c>
      <c r="E20" s="23"/>
      <c r="F20" s="23">
        <f t="shared" ref="F20" si="0">SUM(E16:E19)</f>
        <v>432</v>
      </c>
      <c r="G20" s="23"/>
      <c r="H20" s="23">
        <f t="shared" ref="H20" si="1">SUM(G16:G19)</f>
        <v>432</v>
      </c>
      <c r="I20" s="23"/>
      <c r="J20" s="23">
        <f t="shared" ref="J20" si="2">SUM(I16:I19)</f>
        <v>864</v>
      </c>
      <c r="K20" s="23"/>
      <c r="L20" s="23">
        <f t="shared" ref="L20" si="3">SUM(K16:K19)</f>
        <v>432</v>
      </c>
      <c r="M20" s="23"/>
      <c r="N20" s="23">
        <f t="shared" ref="N20" si="4">SUM(M16:M19)</f>
        <v>432</v>
      </c>
      <c r="O20" s="23"/>
      <c r="P20" s="23">
        <f t="shared" ref="P20" si="5">SUM(O16:O19)</f>
        <v>864</v>
      </c>
      <c r="Q20" s="23"/>
      <c r="R20" s="23"/>
      <c r="S20" s="23"/>
      <c r="T20" s="23"/>
      <c r="U20" s="23"/>
      <c r="V20" s="23">
        <f t="shared" ref="V20" si="6">SUM(U16:U19)</f>
        <v>864</v>
      </c>
      <c r="W20" s="23"/>
      <c r="X20" s="23">
        <f t="shared" ref="X20" si="7">SUM(W16:W19)</f>
        <v>432</v>
      </c>
      <c r="Y20" s="23"/>
      <c r="Z20" s="23">
        <f t="shared" ref="Z20" si="8">SUM(Y16:Y19)</f>
        <v>432</v>
      </c>
      <c r="AA20" s="23"/>
      <c r="AB20" s="23">
        <f>SUM(AA16:AA19)</f>
        <v>864</v>
      </c>
      <c r="AC20" s="23"/>
      <c r="AD20" s="23">
        <f>SUM(AC16:AC19)</f>
        <v>432</v>
      </c>
      <c r="AE20" s="23"/>
      <c r="AF20" s="23">
        <f>SUM(AE16:AE19)</f>
        <v>864</v>
      </c>
      <c r="AG20" s="23"/>
      <c r="AH20" s="23">
        <f>SUM(AG16:AG19)</f>
        <v>0</v>
      </c>
      <c r="AI20" s="23"/>
      <c r="AJ20" s="23">
        <f>SUM(AI16:AI19)</f>
        <v>0</v>
      </c>
      <c r="AK20" s="23"/>
      <c r="AL20" s="23">
        <f t="shared" ref="AL20" si="9">SUM(AK16:AK19)</f>
        <v>162</v>
      </c>
      <c r="AM20" s="23"/>
      <c r="AN20" s="23">
        <f t="shared" ref="AN20" si="10">SUM(AM16:AM19)</f>
        <v>270</v>
      </c>
      <c r="AO20" s="23"/>
      <c r="AP20" s="23">
        <f t="shared" ref="AP20" si="11">SUM(AO16:AO19)</f>
        <v>306</v>
      </c>
      <c r="AQ20" s="23"/>
      <c r="AR20" s="23">
        <f t="shared" ref="AR20" si="12">SUM(AQ16:AQ19)</f>
        <v>414</v>
      </c>
      <c r="AS20" s="23"/>
      <c r="AT20" s="23">
        <f t="shared" ref="AT20" si="13">SUM(AS16:AS19)</f>
        <v>270</v>
      </c>
      <c r="AU20" s="23"/>
      <c r="AV20" s="23">
        <f t="shared" ref="AV20" si="14">SUM(AU16:AU19)</f>
        <v>432</v>
      </c>
      <c r="AW20" s="23"/>
      <c r="AX20" s="23" t="s">
        <v>170</v>
      </c>
      <c r="AY20" s="23"/>
      <c r="AZ20" s="23">
        <f t="shared" ref="AZ20" si="15">SUM(AY16:AY19)</f>
        <v>306</v>
      </c>
      <c r="BA20" s="23"/>
      <c r="BB20" s="23">
        <f t="shared" ref="BB20" si="16">SUM(BA16:BA19)</f>
        <v>270</v>
      </c>
      <c r="BC20" s="23"/>
      <c r="BD20" s="23">
        <f t="shared" ref="BD20" si="17">SUM(BC16:BC19)</f>
        <v>144</v>
      </c>
      <c r="BE20" s="23"/>
      <c r="BF20" s="23">
        <f t="shared" ref="BF20" si="18">SUM(BE16:BE19)</f>
        <v>360</v>
      </c>
      <c r="BG20" s="23"/>
      <c r="BH20" s="23">
        <f t="shared" ref="BH20" si="19">SUM(BG16:BG19)</f>
        <v>144</v>
      </c>
      <c r="BI20" s="23"/>
      <c r="BJ20" s="23">
        <f t="shared" ref="BJ20" si="20">SUM(BI16:BI19)</f>
        <v>450</v>
      </c>
      <c r="BK20" s="23"/>
      <c r="BL20" s="23">
        <f t="shared" ref="BL20" si="21">SUM(BK16:BK19)</f>
        <v>270</v>
      </c>
      <c r="BM20" s="23"/>
      <c r="BN20" s="23">
        <f t="shared" ref="BN20" si="22">SUM(BM16:BM19)</f>
        <v>288</v>
      </c>
      <c r="BO20" s="23"/>
      <c r="BP20" s="23">
        <f t="shared" ref="BP20" si="23">SUM(BO16:BO19)</f>
        <v>162</v>
      </c>
      <c r="BQ20" s="23"/>
      <c r="BR20" s="23">
        <f t="shared" ref="BR20" si="24">SUM(BQ16:BQ19)</f>
        <v>270</v>
      </c>
      <c r="BS20" s="23"/>
      <c r="BT20" s="23">
        <f t="shared" ref="BT20" si="25">SUM(BS16:BS19)</f>
        <v>144</v>
      </c>
      <c r="BU20" s="23"/>
      <c r="BV20" s="23">
        <f t="shared" ref="BV20" si="26">SUM(BU16:BU19)</f>
        <v>360</v>
      </c>
      <c r="BW20" s="23"/>
      <c r="BX20" s="23">
        <f t="shared" ref="BX20" si="27">SUM(BW16:BW19)</f>
        <v>288</v>
      </c>
      <c r="BY20" s="23"/>
      <c r="BZ20" s="23">
        <f t="shared" ref="BZ20" si="28">SUM(BY16:BY19)</f>
        <v>198</v>
      </c>
      <c r="CA20" s="23"/>
      <c r="CB20" s="23"/>
      <c r="CC20" s="23"/>
      <c r="CD20" s="23"/>
      <c r="CE20" s="23"/>
      <c r="CF20" s="23">
        <f t="shared" ref="CF20" si="29">SUM(CE16:CE19)</f>
        <v>0</v>
      </c>
      <c r="CG20" s="23"/>
      <c r="CH20" s="23">
        <f t="shared" ref="CH20" si="30">SUM(CG16:CG19)</f>
        <v>0</v>
      </c>
    </row>
    <row r="21" spans="1:90" ht="48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</row>
    <row r="22" spans="1:90" ht="48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</row>
    <row r="23" spans="1:90" ht="48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</row>
    <row r="24" spans="1:90" ht="48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</row>
    <row r="25" spans="1:90" ht="21.75" customHeight="1" thickBot="1">
      <c r="A25" s="510" t="s">
        <v>44</v>
      </c>
      <c r="B25" s="510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</row>
    <row r="26" spans="1:90" ht="15.75" customHeight="1">
      <c r="A26" s="511" t="s">
        <v>2</v>
      </c>
      <c r="B26" s="543" t="s">
        <v>3</v>
      </c>
      <c r="C26" s="524" t="s">
        <v>4</v>
      </c>
      <c r="D26" s="525"/>
      <c r="E26" s="525"/>
      <c r="F26" s="525"/>
      <c r="G26" s="525"/>
      <c r="H26" s="525"/>
      <c r="I26" s="525"/>
      <c r="J26" s="525"/>
      <c r="K26" s="525"/>
      <c r="L26" s="525"/>
      <c r="M26" s="525"/>
      <c r="N26" s="525"/>
      <c r="O26" s="525"/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525"/>
      <c r="AC26" s="525"/>
      <c r="AD26" s="525"/>
      <c r="AE26" s="525"/>
      <c r="AF26" s="525"/>
      <c r="AG26" s="525"/>
      <c r="AH26" s="525"/>
      <c r="AI26" s="525"/>
      <c r="AJ26" s="544"/>
      <c r="AK26" s="545" t="s">
        <v>5</v>
      </c>
      <c r="AL26" s="526"/>
      <c r="AM26" s="526"/>
      <c r="AN26" s="526"/>
      <c r="AO26" s="526"/>
      <c r="AP26" s="526"/>
      <c r="AQ26" s="526"/>
      <c r="AR26" s="526"/>
      <c r="AS26" s="526"/>
      <c r="AT26" s="526"/>
      <c r="AU26" s="526"/>
      <c r="AV26" s="526"/>
      <c r="AW26" s="526"/>
      <c r="AX26" s="526"/>
      <c r="AY26" s="526"/>
      <c r="AZ26" s="526"/>
      <c r="BA26" s="526"/>
      <c r="BB26" s="526"/>
      <c r="BC26" s="526"/>
      <c r="BD26" s="526"/>
      <c r="BE26" s="526"/>
      <c r="BF26" s="526"/>
      <c r="BG26" s="526"/>
      <c r="BH26" s="526"/>
      <c r="BI26" s="526"/>
      <c r="BJ26" s="526"/>
      <c r="BK26" s="526"/>
      <c r="BL26" s="526"/>
      <c r="BM26" s="526"/>
      <c r="BN26" s="526"/>
      <c r="BO26" s="526"/>
      <c r="BP26" s="526"/>
      <c r="BQ26" s="526"/>
      <c r="BR26" s="526"/>
      <c r="BS26" s="526"/>
      <c r="BT26" s="526"/>
      <c r="BU26" s="526"/>
      <c r="BV26" s="526"/>
      <c r="BW26" s="526"/>
      <c r="BX26" s="526"/>
      <c r="BY26" s="526"/>
      <c r="BZ26" s="526"/>
      <c r="CA26" s="526"/>
      <c r="CB26" s="526"/>
      <c r="CC26" s="526"/>
      <c r="CD26" s="526"/>
      <c r="CE26" s="526"/>
      <c r="CF26" s="526"/>
      <c r="CG26" s="526"/>
      <c r="CH26" s="526"/>
    </row>
    <row r="27" spans="1:90" s="12" customFormat="1" ht="15.65" customHeight="1">
      <c r="A27" s="512"/>
      <c r="B27" s="515"/>
      <c r="C27" s="527">
        <v>20260505</v>
      </c>
      <c r="D27" s="528"/>
      <c r="E27" s="527">
        <v>20260508</v>
      </c>
      <c r="F27" s="528"/>
      <c r="G27" s="527">
        <v>20260512</v>
      </c>
      <c r="H27" s="528"/>
      <c r="I27" s="527">
        <v>20260515</v>
      </c>
      <c r="J27" s="528"/>
      <c r="K27" s="527">
        <v>20260519</v>
      </c>
      <c r="L27" s="528"/>
      <c r="M27" s="527">
        <v>20260522</v>
      </c>
      <c r="N27" s="528"/>
      <c r="O27" s="527">
        <v>20260526</v>
      </c>
      <c r="P27" s="528"/>
      <c r="Q27" s="527">
        <v>20260529</v>
      </c>
      <c r="R27" s="528"/>
      <c r="S27" s="527">
        <v>20260603</v>
      </c>
      <c r="T27" s="528"/>
      <c r="U27" s="527"/>
      <c r="V27" s="528"/>
      <c r="W27" s="527"/>
      <c r="X27" s="528"/>
      <c r="Y27" s="527"/>
      <c r="Z27" s="528"/>
      <c r="AA27" s="527"/>
      <c r="AB27" s="528"/>
      <c r="AC27" s="527"/>
      <c r="AD27" s="528"/>
      <c r="AE27" s="527"/>
      <c r="AF27" s="528"/>
      <c r="AG27" s="527"/>
      <c r="AH27" s="558"/>
      <c r="AI27" s="527"/>
      <c r="AJ27" s="558"/>
      <c r="AK27" s="505">
        <v>20260504</v>
      </c>
      <c r="AL27" s="506"/>
      <c r="AM27" s="505">
        <v>20260505</v>
      </c>
      <c r="AN27" s="506"/>
      <c r="AO27" s="505">
        <v>20260506</v>
      </c>
      <c r="AP27" s="506"/>
      <c r="AQ27" s="505">
        <v>20260507</v>
      </c>
      <c r="AR27" s="506"/>
      <c r="AS27" s="505">
        <v>20260508</v>
      </c>
      <c r="AT27" s="506"/>
      <c r="AU27" s="505">
        <v>20260511</v>
      </c>
      <c r="AV27" s="506"/>
      <c r="AW27" s="505">
        <v>20260512</v>
      </c>
      <c r="AX27" s="506"/>
      <c r="AY27" s="505">
        <v>20260513</v>
      </c>
      <c r="AZ27" s="506"/>
      <c r="BA27" s="505">
        <v>20260515</v>
      </c>
      <c r="BB27" s="506"/>
      <c r="BC27" s="505">
        <v>20260516</v>
      </c>
      <c r="BD27" s="506"/>
      <c r="BE27" s="505">
        <v>20260518</v>
      </c>
      <c r="BF27" s="506"/>
      <c r="BG27" s="505">
        <v>20260519</v>
      </c>
      <c r="BH27" s="506"/>
      <c r="BI27" s="505">
        <v>20260520</v>
      </c>
      <c r="BJ27" s="506"/>
      <c r="BK27" s="505">
        <v>20260521</v>
      </c>
      <c r="BL27" s="506"/>
      <c r="BM27" s="505">
        <v>20260522</v>
      </c>
      <c r="BN27" s="506"/>
      <c r="BO27" s="505">
        <v>20260524</v>
      </c>
      <c r="BP27" s="506"/>
      <c r="BQ27" s="505">
        <v>20260525</v>
      </c>
      <c r="BR27" s="506"/>
      <c r="BS27" s="505">
        <v>20260526</v>
      </c>
      <c r="BT27" s="506"/>
      <c r="BU27" s="505">
        <v>20260528</v>
      </c>
      <c r="BV27" s="506"/>
      <c r="BW27" s="505">
        <v>20260529</v>
      </c>
      <c r="BX27" s="506"/>
      <c r="BY27" s="505">
        <v>20260530</v>
      </c>
      <c r="BZ27" s="506"/>
      <c r="CA27" s="505">
        <v>20260602</v>
      </c>
      <c r="CB27" s="506"/>
      <c r="CC27" s="505">
        <v>20260602</v>
      </c>
      <c r="CD27" s="506"/>
      <c r="CE27" s="505">
        <v>20260603</v>
      </c>
      <c r="CF27" s="506"/>
      <c r="CG27" s="505"/>
      <c r="CH27" s="506"/>
    </row>
    <row r="28" spans="1:90" s="12" customFormat="1" ht="15.75" customHeight="1">
      <c r="A28" s="512"/>
      <c r="B28" s="515"/>
      <c r="C28" s="65"/>
      <c r="D28" s="80"/>
      <c r="E28" s="572"/>
      <c r="F28" s="539"/>
      <c r="G28" s="572"/>
      <c r="H28" s="539"/>
      <c r="I28" s="539"/>
      <c r="J28" s="538"/>
      <c r="K28" s="539"/>
      <c r="L28" s="538"/>
      <c r="M28" s="536"/>
      <c r="N28" s="537"/>
      <c r="O28" s="66"/>
      <c r="P28" s="66"/>
      <c r="Q28" s="536"/>
      <c r="R28" s="537"/>
      <c r="S28" s="65"/>
      <c r="T28" s="80"/>
      <c r="U28" s="65"/>
      <c r="V28" s="80"/>
      <c r="W28" s="65"/>
      <c r="X28" s="80"/>
      <c r="Y28" s="572"/>
      <c r="Z28" s="539"/>
      <c r="AA28" s="539"/>
      <c r="AB28" s="538"/>
      <c r="AC28" s="539"/>
      <c r="AD28" s="538"/>
      <c r="AE28" s="539"/>
      <c r="AF28" s="538"/>
      <c r="AG28" s="539"/>
      <c r="AH28" s="538"/>
      <c r="AI28" s="539"/>
      <c r="AJ28" s="538"/>
      <c r="AK28" s="502"/>
      <c r="AL28" s="503"/>
      <c r="AM28" s="502"/>
      <c r="AN28" s="503"/>
      <c r="AO28" s="502"/>
      <c r="AP28" s="503"/>
      <c r="AQ28" s="502"/>
      <c r="AR28" s="503"/>
      <c r="AS28" s="502"/>
      <c r="AT28" s="503"/>
      <c r="AU28" s="502"/>
      <c r="AV28" s="503"/>
      <c r="AW28" s="502"/>
      <c r="AX28" s="503"/>
      <c r="AY28" s="502"/>
      <c r="AZ28" s="503"/>
      <c r="BA28" s="502"/>
      <c r="BB28" s="503"/>
      <c r="BC28" s="502"/>
      <c r="BD28" s="503"/>
      <c r="BE28" s="502"/>
      <c r="BF28" s="503"/>
      <c r="BG28" s="502"/>
      <c r="BH28" s="503"/>
      <c r="BI28" s="502"/>
      <c r="BJ28" s="503"/>
      <c r="BK28" s="502"/>
      <c r="BL28" s="503"/>
      <c r="BM28" s="502"/>
      <c r="BN28" s="503"/>
      <c r="BO28" s="502"/>
      <c r="BP28" s="503"/>
      <c r="BQ28" s="502"/>
      <c r="BR28" s="503"/>
      <c r="BS28" s="502"/>
      <c r="BT28" s="503"/>
      <c r="BU28" s="502"/>
      <c r="BV28" s="503"/>
      <c r="BW28" s="502"/>
      <c r="BX28" s="503"/>
      <c r="BY28" s="502"/>
      <c r="BZ28" s="503"/>
      <c r="CA28" s="502"/>
      <c r="CB28" s="503"/>
      <c r="CC28" s="502"/>
      <c r="CD28" s="503"/>
      <c r="CE28" s="502"/>
      <c r="CF28" s="503"/>
      <c r="CG28" s="502"/>
      <c r="CH28" s="503"/>
    </row>
    <row r="29" spans="1:90" ht="15.75" customHeight="1">
      <c r="A29" s="512"/>
      <c r="B29" s="515"/>
      <c r="C29" s="530" t="s">
        <v>196</v>
      </c>
      <c r="D29" s="531"/>
      <c r="E29" s="530" t="s">
        <v>220</v>
      </c>
      <c r="F29" s="531"/>
      <c r="G29" s="530" t="s">
        <v>221</v>
      </c>
      <c r="H29" s="531"/>
      <c r="I29" s="530" t="s">
        <v>222</v>
      </c>
      <c r="J29" s="531"/>
      <c r="K29" s="530" t="s">
        <v>223</v>
      </c>
      <c r="L29" s="531"/>
      <c r="M29" s="530" t="s">
        <v>224</v>
      </c>
      <c r="N29" s="531"/>
      <c r="O29" s="530" t="s">
        <v>225</v>
      </c>
      <c r="P29" s="531"/>
      <c r="Q29" s="530" t="s">
        <v>226</v>
      </c>
      <c r="R29" s="531"/>
      <c r="S29" s="530" t="s">
        <v>227</v>
      </c>
      <c r="T29" s="531"/>
      <c r="U29" s="530"/>
      <c r="V29" s="531"/>
      <c r="W29" s="530"/>
      <c r="X29" s="531"/>
      <c r="Y29" s="530"/>
      <c r="Z29" s="531"/>
      <c r="AA29" s="530"/>
      <c r="AB29" s="531"/>
      <c r="AC29" s="530"/>
      <c r="AD29" s="531"/>
      <c r="AE29" s="530"/>
      <c r="AF29" s="531"/>
      <c r="AG29" s="530"/>
      <c r="AH29" s="531"/>
      <c r="AI29" s="530"/>
      <c r="AJ29" s="531"/>
      <c r="AK29" s="499"/>
      <c r="AL29" s="500"/>
      <c r="AM29" s="499"/>
      <c r="AN29" s="500"/>
      <c r="AO29" s="499"/>
      <c r="AP29" s="500"/>
      <c r="AQ29" s="499"/>
      <c r="AR29" s="500"/>
      <c r="AS29" s="499"/>
      <c r="AT29" s="500"/>
      <c r="AU29" s="499"/>
      <c r="AV29" s="500"/>
      <c r="AW29" s="499"/>
      <c r="AX29" s="500"/>
      <c r="AY29" s="499"/>
      <c r="AZ29" s="500"/>
      <c r="BA29" s="499"/>
      <c r="BB29" s="500"/>
      <c r="BC29" s="499"/>
      <c r="BD29" s="500"/>
      <c r="BE29" s="499"/>
      <c r="BF29" s="500"/>
      <c r="BG29" s="499"/>
      <c r="BH29" s="500"/>
      <c r="BI29" s="499"/>
      <c r="BJ29" s="500"/>
      <c r="BK29" s="499"/>
      <c r="BL29" s="500"/>
      <c r="BM29" s="499"/>
      <c r="BN29" s="500"/>
      <c r="BO29" s="499"/>
      <c r="BP29" s="500"/>
      <c r="BQ29" s="499"/>
      <c r="BR29" s="500"/>
      <c r="BS29" s="499"/>
      <c r="BT29" s="500"/>
      <c r="BU29" s="499"/>
      <c r="BV29" s="500"/>
      <c r="BW29" s="499"/>
      <c r="BX29" s="500"/>
      <c r="BY29" s="499"/>
      <c r="BZ29" s="500"/>
      <c r="CA29" s="499"/>
      <c r="CB29" s="500"/>
      <c r="CC29" s="499"/>
      <c r="CD29" s="500"/>
      <c r="CE29" s="499"/>
      <c r="CF29" s="500"/>
      <c r="CG29" s="499"/>
      <c r="CH29" s="500"/>
    </row>
    <row r="30" spans="1:90" s="1" customFormat="1" ht="15.75" customHeight="1">
      <c r="A30" s="513"/>
      <c r="B30" s="516"/>
      <c r="C30" s="69" t="s">
        <v>36</v>
      </c>
      <c r="D30" s="44" t="s">
        <v>37</v>
      </c>
      <c r="E30" s="69" t="s">
        <v>36</v>
      </c>
      <c r="F30" s="44" t="s">
        <v>37</v>
      </c>
      <c r="G30" s="69" t="s">
        <v>36</v>
      </c>
      <c r="H30" s="44" t="s">
        <v>37</v>
      </c>
      <c r="I30" s="69" t="s">
        <v>36</v>
      </c>
      <c r="J30" s="44" t="s">
        <v>37</v>
      </c>
      <c r="K30" s="69" t="s">
        <v>36</v>
      </c>
      <c r="L30" s="44" t="s">
        <v>37</v>
      </c>
      <c r="M30" s="69" t="s">
        <v>36</v>
      </c>
      <c r="N30" s="44" t="s">
        <v>37</v>
      </c>
      <c r="O30" s="69" t="s">
        <v>36</v>
      </c>
      <c r="P30" s="44" t="s">
        <v>37</v>
      </c>
      <c r="Q30" s="69" t="s">
        <v>36</v>
      </c>
      <c r="R30" s="44" t="s">
        <v>37</v>
      </c>
      <c r="S30" s="69" t="s">
        <v>36</v>
      </c>
      <c r="T30" s="44" t="s">
        <v>37</v>
      </c>
      <c r="U30" s="69"/>
      <c r="V30" s="44"/>
      <c r="W30" s="69"/>
      <c r="X30" s="44"/>
      <c r="Y30" s="69"/>
      <c r="Z30" s="44"/>
      <c r="AA30" s="69"/>
      <c r="AB30" s="44"/>
      <c r="AC30" s="69"/>
      <c r="AD30" s="44"/>
      <c r="AE30" s="69"/>
      <c r="AF30" s="44"/>
      <c r="AG30" s="69"/>
      <c r="AH30" s="44"/>
      <c r="AI30" s="69"/>
      <c r="AJ30" s="44"/>
      <c r="AK30" s="69" t="s">
        <v>36</v>
      </c>
      <c r="AL30" s="44" t="s">
        <v>37</v>
      </c>
      <c r="AM30" s="69" t="s">
        <v>36</v>
      </c>
      <c r="AN30" s="44" t="s">
        <v>37</v>
      </c>
      <c r="AO30" s="69" t="s">
        <v>36</v>
      </c>
      <c r="AP30" s="44" t="s">
        <v>37</v>
      </c>
      <c r="AQ30" s="69" t="s">
        <v>36</v>
      </c>
      <c r="AR30" s="44" t="s">
        <v>37</v>
      </c>
      <c r="AS30" s="69" t="s">
        <v>36</v>
      </c>
      <c r="AT30" s="44" t="s">
        <v>37</v>
      </c>
      <c r="AU30" s="69" t="s">
        <v>36</v>
      </c>
      <c r="AV30" s="44" t="s">
        <v>37</v>
      </c>
      <c r="AW30" s="69" t="s">
        <v>36</v>
      </c>
      <c r="AX30" s="44" t="s">
        <v>37</v>
      </c>
      <c r="AY30" s="69" t="s">
        <v>36</v>
      </c>
      <c r="AZ30" s="44" t="s">
        <v>37</v>
      </c>
      <c r="BA30" s="69" t="s">
        <v>36</v>
      </c>
      <c r="BB30" s="44" t="s">
        <v>37</v>
      </c>
      <c r="BC30" s="69" t="s">
        <v>36</v>
      </c>
      <c r="BD30" s="44" t="s">
        <v>37</v>
      </c>
      <c r="BE30" s="69" t="s">
        <v>36</v>
      </c>
      <c r="BF30" s="44" t="s">
        <v>37</v>
      </c>
      <c r="BG30" s="69" t="s">
        <v>36</v>
      </c>
      <c r="BH30" s="44" t="s">
        <v>37</v>
      </c>
      <c r="BI30" s="69" t="s">
        <v>36</v>
      </c>
      <c r="BJ30" s="44" t="s">
        <v>37</v>
      </c>
      <c r="BK30" s="69" t="s">
        <v>36</v>
      </c>
      <c r="BL30" s="44" t="s">
        <v>37</v>
      </c>
      <c r="BM30" s="69" t="s">
        <v>36</v>
      </c>
      <c r="BN30" s="44" t="s">
        <v>37</v>
      </c>
      <c r="BO30" s="69" t="s">
        <v>36</v>
      </c>
      <c r="BP30" s="44" t="s">
        <v>37</v>
      </c>
      <c r="BQ30" s="69" t="s">
        <v>36</v>
      </c>
      <c r="BR30" s="44" t="s">
        <v>37</v>
      </c>
      <c r="BS30" s="69" t="s">
        <v>36</v>
      </c>
      <c r="BT30" s="44" t="s">
        <v>37</v>
      </c>
      <c r="BU30" s="69" t="s">
        <v>36</v>
      </c>
      <c r="BV30" s="44" t="s">
        <v>37</v>
      </c>
      <c r="BW30" s="69" t="s">
        <v>36</v>
      </c>
      <c r="BX30" s="44" t="s">
        <v>37</v>
      </c>
      <c r="BY30" s="69" t="s">
        <v>36</v>
      </c>
      <c r="BZ30" s="44" t="s">
        <v>37</v>
      </c>
      <c r="CA30" s="69" t="s">
        <v>36</v>
      </c>
      <c r="CB30" s="44" t="s">
        <v>37</v>
      </c>
      <c r="CC30" s="69" t="s">
        <v>36</v>
      </c>
      <c r="CD30" s="44" t="s">
        <v>37</v>
      </c>
      <c r="CE30" s="69" t="s">
        <v>36</v>
      </c>
      <c r="CF30" s="44" t="s">
        <v>37</v>
      </c>
      <c r="CG30" s="69"/>
      <c r="CH30" s="44"/>
    </row>
    <row r="31" spans="1:90">
      <c r="A31" s="39" t="s">
        <v>51</v>
      </c>
      <c r="B31" s="70" t="s">
        <v>52</v>
      </c>
      <c r="C31" s="50"/>
      <c r="D31" s="71"/>
      <c r="E31" s="50"/>
      <c r="F31" s="47"/>
      <c r="G31" s="71"/>
      <c r="H31" s="47"/>
      <c r="I31" s="71"/>
      <c r="J31" s="47"/>
      <c r="K31" s="71"/>
      <c r="L31" s="71"/>
      <c r="M31" s="50"/>
      <c r="N31" s="71"/>
      <c r="O31" s="50"/>
      <c r="P31" s="71"/>
      <c r="Q31" s="50"/>
      <c r="R31" s="71"/>
      <c r="S31" s="50"/>
      <c r="T31" s="71"/>
      <c r="U31" s="50"/>
      <c r="V31" s="71"/>
      <c r="W31" s="50"/>
      <c r="X31" s="50"/>
      <c r="Y31" s="50"/>
      <c r="Z31" s="47"/>
      <c r="AA31" s="71"/>
      <c r="AB31" s="47"/>
      <c r="AC31" s="71"/>
      <c r="AD31" s="47"/>
      <c r="AE31" s="71"/>
      <c r="AF31" s="71"/>
      <c r="AG31" s="71"/>
      <c r="AH31" s="71"/>
      <c r="AI31" s="50"/>
      <c r="AJ31" s="57"/>
      <c r="AK31" s="71"/>
      <c r="AL31" s="47"/>
      <c r="AM31" s="71"/>
      <c r="AN31" s="47"/>
      <c r="AO31" s="71"/>
      <c r="AP31" s="47"/>
      <c r="AQ31" s="71"/>
      <c r="AR31" s="47"/>
      <c r="AS31" s="71"/>
      <c r="AT31" s="47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47"/>
      <c r="CA31" s="71"/>
      <c r="CB31" s="47"/>
      <c r="CC31" s="71"/>
      <c r="CD31" s="47"/>
      <c r="CE31" s="71"/>
      <c r="CF31" s="47"/>
      <c r="CG31" s="71"/>
      <c r="CH31" s="32"/>
    </row>
    <row r="32" spans="1:90">
      <c r="A32" s="39" t="s">
        <v>53</v>
      </c>
      <c r="B32" s="70" t="s">
        <v>54</v>
      </c>
      <c r="C32" s="50"/>
      <c r="D32" s="71"/>
      <c r="E32" s="50"/>
      <c r="F32" s="47"/>
      <c r="G32" s="71"/>
      <c r="H32" s="45"/>
      <c r="I32" s="71"/>
      <c r="J32" s="45"/>
      <c r="K32" s="71"/>
      <c r="L32" s="71"/>
      <c r="M32" s="50"/>
      <c r="N32" s="71"/>
      <c r="O32" s="50"/>
      <c r="P32" s="71"/>
      <c r="Q32" s="50"/>
      <c r="R32" s="71"/>
      <c r="S32" s="50"/>
      <c r="T32" s="71"/>
      <c r="U32" s="50"/>
      <c r="V32" s="71"/>
      <c r="W32" s="50"/>
      <c r="X32" s="50"/>
      <c r="Y32" s="50"/>
      <c r="Z32" s="47"/>
      <c r="AA32" s="71"/>
      <c r="AB32" s="45"/>
      <c r="AC32" s="71"/>
      <c r="AD32" s="45"/>
      <c r="AE32" s="71"/>
      <c r="AF32" s="71"/>
      <c r="AG32" s="71"/>
      <c r="AH32" s="71"/>
      <c r="AI32" s="50"/>
      <c r="AJ32" s="57"/>
      <c r="AK32" s="71"/>
      <c r="AL32" s="47"/>
      <c r="AM32" s="71"/>
      <c r="AN32" s="47"/>
      <c r="AO32" s="71"/>
      <c r="AP32" s="47"/>
      <c r="AQ32" s="71"/>
      <c r="AR32" s="47"/>
      <c r="AS32" s="71"/>
      <c r="AT32" s="47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47"/>
      <c r="CA32" s="71"/>
      <c r="CB32" s="47"/>
      <c r="CC32" s="71"/>
      <c r="CD32" s="47"/>
      <c r="CE32" s="71"/>
      <c r="CF32" s="47"/>
      <c r="CG32" s="71"/>
      <c r="CH32" s="32"/>
    </row>
    <row r="33" spans="1:86">
      <c r="A33" s="39" t="s">
        <v>55</v>
      </c>
      <c r="B33" s="70" t="s">
        <v>56</v>
      </c>
      <c r="C33" s="50"/>
      <c r="D33" s="71"/>
      <c r="E33" s="50"/>
      <c r="F33" s="47"/>
      <c r="G33" s="71"/>
      <c r="H33" s="47"/>
      <c r="I33" s="71"/>
      <c r="J33" s="47"/>
      <c r="K33" s="71"/>
      <c r="L33" s="71"/>
      <c r="M33" s="50"/>
      <c r="N33" s="71"/>
      <c r="O33" s="50"/>
      <c r="P33" s="71"/>
      <c r="Q33" s="50"/>
      <c r="R33" s="71"/>
      <c r="S33" s="50"/>
      <c r="T33" s="71"/>
      <c r="U33" s="50"/>
      <c r="V33" s="71"/>
      <c r="W33" s="50"/>
      <c r="X33" s="50"/>
      <c r="Y33" s="50"/>
      <c r="Z33" s="47"/>
      <c r="AA33" s="71"/>
      <c r="AB33" s="47"/>
      <c r="AC33" s="71"/>
      <c r="AD33" s="47"/>
      <c r="AE33" s="71"/>
      <c r="AF33" s="71"/>
      <c r="AG33" s="71"/>
      <c r="AH33" s="71"/>
      <c r="AI33" s="50"/>
      <c r="AJ33" s="57"/>
      <c r="AK33" s="72"/>
      <c r="AL33" s="45"/>
      <c r="AM33" s="74">
        <v>24</v>
      </c>
      <c r="AN33" s="46">
        <v>24</v>
      </c>
      <c r="AO33" s="74">
        <v>24</v>
      </c>
      <c r="AP33" s="46">
        <v>24</v>
      </c>
      <c r="AQ33" s="91">
        <v>24</v>
      </c>
      <c r="AR33" s="136">
        <v>24</v>
      </c>
      <c r="AS33" s="74">
        <v>24</v>
      </c>
      <c r="AT33" s="46">
        <v>24</v>
      </c>
      <c r="AU33" s="74">
        <v>24</v>
      </c>
      <c r="AV33" s="74">
        <v>24</v>
      </c>
      <c r="AW33" s="74">
        <v>24</v>
      </c>
      <c r="AX33" s="74">
        <v>24</v>
      </c>
      <c r="AY33" s="74">
        <v>24</v>
      </c>
      <c r="AZ33" s="74">
        <v>24</v>
      </c>
      <c r="BA33" s="74">
        <v>24</v>
      </c>
      <c r="BB33" s="74">
        <v>24</v>
      </c>
      <c r="BC33" s="74">
        <v>24</v>
      </c>
      <c r="BD33" s="74">
        <v>24</v>
      </c>
      <c r="BE33" s="74">
        <v>24</v>
      </c>
      <c r="BF33" s="74">
        <v>24</v>
      </c>
      <c r="BG33" s="72"/>
      <c r="BH33" s="72"/>
      <c r="BI33" s="74">
        <v>48</v>
      </c>
      <c r="BJ33" s="74">
        <v>48</v>
      </c>
      <c r="BK33" s="74">
        <v>24</v>
      </c>
      <c r="BL33" s="74">
        <v>24</v>
      </c>
      <c r="BM33" s="74">
        <v>24</v>
      </c>
      <c r="BN33" s="74">
        <v>24</v>
      </c>
      <c r="BO33" s="72"/>
      <c r="BP33" s="72"/>
      <c r="BQ33" s="74">
        <v>24</v>
      </c>
      <c r="BR33" s="74">
        <v>24</v>
      </c>
      <c r="BS33" s="72"/>
      <c r="BT33" s="72"/>
      <c r="BU33" s="74">
        <v>48</v>
      </c>
      <c r="BV33" s="74">
        <f>24*2</f>
        <v>48</v>
      </c>
      <c r="BW33" s="74">
        <v>24</v>
      </c>
      <c r="BX33" s="74">
        <v>24</v>
      </c>
      <c r="BY33" s="74">
        <v>24</v>
      </c>
      <c r="BZ33" s="46">
        <v>24</v>
      </c>
      <c r="CA33" s="72"/>
      <c r="CB33" s="45"/>
      <c r="CC33" s="72"/>
      <c r="CD33" s="45"/>
      <c r="CE33" s="74">
        <v>24</v>
      </c>
      <c r="CF33" s="46">
        <v>24</v>
      </c>
      <c r="CG33" s="71"/>
      <c r="CH33" s="32"/>
    </row>
    <row r="34" spans="1:86">
      <c r="A34" s="39" t="s">
        <v>57</v>
      </c>
      <c r="B34" s="70" t="s">
        <v>58</v>
      </c>
      <c r="C34" s="54">
        <f>7*24</f>
        <v>168</v>
      </c>
      <c r="D34" s="74">
        <f>7*24</f>
        <v>168</v>
      </c>
      <c r="E34" s="54">
        <f>8*24</f>
        <v>192</v>
      </c>
      <c r="F34" s="46">
        <f>24*8</f>
        <v>192</v>
      </c>
      <c r="G34" s="74">
        <f>24*7</f>
        <v>168</v>
      </c>
      <c r="H34" s="46">
        <f>24*7</f>
        <v>168</v>
      </c>
      <c r="I34" s="74">
        <f>24*8</f>
        <v>192</v>
      </c>
      <c r="J34" s="46">
        <f>24*8</f>
        <v>192</v>
      </c>
      <c r="K34" s="74">
        <f>24*10</f>
        <v>240</v>
      </c>
      <c r="L34" s="74">
        <f>24*10</f>
        <v>240</v>
      </c>
      <c r="M34" s="74">
        <f>24*10</f>
        <v>240</v>
      </c>
      <c r="N34" s="74">
        <f>24*10</f>
        <v>240</v>
      </c>
      <c r="O34" s="54">
        <f>10*24</f>
        <v>240</v>
      </c>
      <c r="P34" s="74">
        <f>10*24</f>
        <v>240</v>
      </c>
      <c r="Q34" s="54">
        <f>24*10</f>
        <v>240</v>
      </c>
      <c r="R34" s="74">
        <f>10*24</f>
        <v>240</v>
      </c>
      <c r="S34" s="54">
        <f>10*24</f>
        <v>240</v>
      </c>
      <c r="T34" s="74">
        <f>24*10</f>
        <v>240</v>
      </c>
      <c r="U34" s="123"/>
      <c r="V34" s="72"/>
      <c r="W34" s="123"/>
      <c r="X34" s="123"/>
      <c r="Y34" s="123"/>
      <c r="Z34" s="45"/>
      <c r="AA34" s="72"/>
      <c r="AB34" s="45"/>
      <c r="AC34" s="72"/>
      <c r="AD34" s="45"/>
      <c r="AE34" s="72"/>
      <c r="AF34" s="72"/>
      <c r="AG34" s="71"/>
      <c r="AH34" s="71"/>
      <c r="AI34" s="50"/>
      <c r="AJ34" s="57"/>
      <c r="AK34" s="72"/>
      <c r="AL34" s="45"/>
      <c r="AM34" s="72"/>
      <c r="AN34" s="45"/>
      <c r="AO34" s="72"/>
      <c r="AP34" s="45"/>
      <c r="AQ34" s="72"/>
      <c r="AR34" s="45"/>
      <c r="AS34" s="72"/>
      <c r="AT34" s="45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45"/>
      <c r="CA34" s="72"/>
      <c r="CB34" s="45"/>
      <c r="CC34" s="72"/>
      <c r="CD34" s="45"/>
      <c r="CE34" s="72"/>
      <c r="CF34" s="45"/>
      <c r="CG34" s="71"/>
      <c r="CH34" s="32"/>
    </row>
    <row r="35" spans="1:86">
      <c r="A35" s="39" t="s">
        <v>59</v>
      </c>
      <c r="B35" s="70" t="s">
        <v>60</v>
      </c>
      <c r="C35" s="54">
        <f>23*24</f>
        <v>552</v>
      </c>
      <c r="D35" s="74">
        <f>23*24</f>
        <v>552</v>
      </c>
      <c r="E35" s="54">
        <f>24*24</f>
        <v>576</v>
      </c>
      <c r="F35" s="46">
        <f>24*24</f>
        <v>576</v>
      </c>
      <c r="G35" s="74">
        <f t="shared" ref="G35:L35" si="31">24*26</f>
        <v>624</v>
      </c>
      <c r="H35" s="46">
        <f t="shared" si="31"/>
        <v>624</v>
      </c>
      <c r="I35" s="74">
        <f t="shared" si="31"/>
        <v>624</v>
      </c>
      <c r="J35" s="46">
        <f t="shared" si="31"/>
        <v>624</v>
      </c>
      <c r="K35" s="74">
        <f t="shared" si="31"/>
        <v>624</v>
      </c>
      <c r="L35" s="74">
        <f t="shared" si="31"/>
        <v>624</v>
      </c>
      <c r="M35" s="74">
        <f>24*26</f>
        <v>624</v>
      </c>
      <c r="N35" s="74">
        <f>24*26</f>
        <v>624</v>
      </c>
      <c r="O35" s="54">
        <f>30*24</f>
        <v>720</v>
      </c>
      <c r="P35" s="74">
        <f>24*30</f>
        <v>720</v>
      </c>
      <c r="Q35" s="54">
        <f>24*30</f>
        <v>720</v>
      </c>
      <c r="R35" s="74">
        <f>30*24</f>
        <v>720</v>
      </c>
      <c r="S35" s="54">
        <f>30*24</f>
        <v>720</v>
      </c>
      <c r="T35" s="74">
        <f>24*30</f>
        <v>720</v>
      </c>
      <c r="U35" s="123"/>
      <c r="V35" s="72"/>
      <c r="W35" s="123"/>
      <c r="X35" s="123"/>
      <c r="Y35" s="123"/>
      <c r="Z35" s="45"/>
      <c r="AA35" s="72"/>
      <c r="AB35" s="45"/>
      <c r="AC35" s="72"/>
      <c r="AD35" s="45"/>
      <c r="AE35" s="72"/>
      <c r="AF35" s="72"/>
      <c r="AG35" s="71"/>
      <c r="AH35" s="71"/>
      <c r="AI35" s="50"/>
      <c r="AJ35" s="57"/>
      <c r="AK35" s="74">
        <f>4*24</f>
        <v>96</v>
      </c>
      <c r="AL35" s="46">
        <f>4*24</f>
        <v>96</v>
      </c>
      <c r="AM35" s="74">
        <f t="shared" ref="AM35:AR35" si="32">24*11</f>
        <v>264</v>
      </c>
      <c r="AN35" s="46">
        <f t="shared" si="32"/>
        <v>264</v>
      </c>
      <c r="AO35" s="74">
        <f t="shared" si="32"/>
        <v>264</v>
      </c>
      <c r="AP35" s="46">
        <f t="shared" si="32"/>
        <v>264</v>
      </c>
      <c r="AQ35" s="74">
        <f t="shared" si="32"/>
        <v>264</v>
      </c>
      <c r="AR35" s="46">
        <f t="shared" si="32"/>
        <v>264</v>
      </c>
      <c r="AS35" s="74">
        <f>24*11</f>
        <v>264</v>
      </c>
      <c r="AT35" s="46">
        <f>24*11</f>
        <v>264</v>
      </c>
      <c r="AU35" s="74">
        <f>24*14</f>
        <v>336</v>
      </c>
      <c r="AV35" s="74">
        <f>24*14</f>
        <v>336</v>
      </c>
      <c r="AW35" s="74">
        <f>24*9</f>
        <v>216</v>
      </c>
      <c r="AX35" s="74">
        <f>24*9</f>
        <v>216</v>
      </c>
      <c r="AY35" s="74">
        <f>24*9</f>
        <v>216</v>
      </c>
      <c r="AZ35" s="74">
        <f>24*9</f>
        <v>216</v>
      </c>
      <c r="BA35" s="74">
        <f>24*8</f>
        <v>192</v>
      </c>
      <c r="BB35" s="74">
        <f>24*8</f>
        <v>192</v>
      </c>
      <c r="BC35" s="74">
        <f>24*5</f>
        <v>120</v>
      </c>
      <c r="BD35" s="74">
        <f>24*5</f>
        <v>120</v>
      </c>
      <c r="BE35" s="74">
        <f>24*12</f>
        <v>288</v>
      </c>
      <c r="BF35" s="74">
        <f>24*12</f>
        <v>288</v>
      </c>
      <c r="BG35" s="74">
        <f>24*5</f>
        <v>120</v>
      </c>
      <c r="BH35" s="74">
        <f>24*5</f>
        <v>120</v>
      </c>
      <c r="BI35" s="74">
        <f>24*14</f>
        <v>336</v>
      </c>
      <c r="BJ35" s="74">
        <f>24*14</f>
        <v>336</v>
      </c>
      <c r="BK35" s="74">
        <f>24*8</f>
        <v>192</v>
      </c>
      <c r="BL35" s="74">
        <f>24*8</f>
        <v>192</v>
      </c>
      <c r="BM35" s="74">
        <v>240</v>
      </c>
      <c r="BN35" s="74">
        <f>10*24</f>
        <v>240</v>
      </c>
      <c r="BO35" s="74">
        <f>24*5</f>
        <v>120</v>
      </c>
      <c r="BP35" s="74">
        <f>24*5</f>
        <v>120</v>
      </c>
      <c r="BQ35" s="74">
        <f>24*9</f>
        <v>216</v>
      </c>
      <c r="BR35" s="74">
        <f>24*9</f>
        <v>216</v>
      </c>
      <c r="BS35" s="74">
        <f>24*5</f>
        <v>120</v>
      </c>
      <c r="BT35" s="74">
        <f>24*5</f>
        <v>120</v>
      </c>
      <c r="BU35" s="74">
        <f>24*12</f>
        <v>288</v>
      </c>
      <c r="BV35" s="74">
        <f>12*24</f>
        <v>288</v>
      </c>
      <c r="BW35" s="74">
        <f>24*9</f>
        <v>216</v>
      </c>
      <c r="BX35" s="74">
        <f>24*9</f>
        <v>216</v>
      </c>
      <c r="BY35" s="74">
        <f>24*7</f>
        <v>168</v>
      </c>
      <c r="BZ35" s="46">
        <f>24*7</f>
        <v>168</v>
      </c>
      <c r="CA35" s="74">
        <f>11*24</f>
        <v>264</v>
      </c>
      <c r="CB35" s="46">
        <f>24*(6+5)</f>
        <v>264</v>
      </c>
      <c r="CC35" s="74">
        <f>11*24</f>
        <v>264</v>
      </c>
      <c r="CD35" s="46">
        <f>24*11</f>
        <v>264</v>
      </c>
      <c r="CE35" s="72">
        <f>24*11</f>
        <v>264</v>
      </c>
      <c r="CF35" s="45">
        <f>24*7</f>
        <v>168</v>
      </c>
      <c r="CG35" s="71"/>
      <c r="CH35" s="32"/>
    </row>
    <row r="36" spans="1:86">
      <c r="A36" s="39" t="s">
        <v>61</v>
      </c>
      <c r="B36" s="70" t="s">
        <v>62</v>
      </c>
      <c r="C36" s="123"/>
      <c r="D36" s="72"/>
      <c r="E36" s="123"/>
      <c r="F36" s="45"/>
      <c r="G36" s="72"/>
      <c r="H36" s="45"/>
      <c r="I36" s="72"/>
      <c r="J36" s="45"/>
      <c r="K36" s="72"/>
      <c r="L36" s="72"/>
      <c r="M36" s="72"/>
      <c r="N36" s="72"/>
      <c r="O36" s="123"/>
      <c r="P36" s="72"/>
      <c r="Q36" s="123"/>
      <c r="R36" s="72"/>
      <c r="S36" s="123"/>
      <c r="T36" s="72"/>
      <c r="U36" s="123"/>
      <c r="V36" s="72"/>
      <c r="W36" s="123"/>
      <c r="X36" s="123"/>
      <c r="Y36" s="123"/>
      <c r="Z36" s="45"/>
      <c r="AA36" s="72"/>
      <c r="AB36" s="45"/>
      <c r="AC36" s="72"/>
      <c r="AD36" s="45"/>
      <c r="AE36" s="72"/>
      <c r="AF36" s="72"/>
      <c r="AG36" s="71"/>
      <c r="AH36" s="71"/>
      <c r="AI36" s="50"/>
      <c r="AJ36" s="57"/>
      <c r="AK36" s="74">
        <v>24</v>
      </c>
      <c r="AL36" s="46">
        <v>24</v>
      </c>
      <c r="AM36" s="72"/>
      <c r="AN36" s="45"/>
      <c r="AO36" s="74">
        <v>48</v>
      </c>
      <c r="AP36" s="46">
        <v>48</v>
      </c>
      <c r="AQ36" s="74">
        <f>24*3</f>
        <v>72</v>
      </c>
      <c r="AR36" s="46">
        <f>24*3</f>
        <v>72</v>
      </c>
      <c r="AS36" s="74">
        <v>24</v>
      </c>
      <c r="AT36" s="46">
        <v>24</v>
      </c>
      <c r="AU36" s="74">
        <f>24*3</f>
        <v>72</v>
      </c>
      <c r="AV36" s="74">
        <f>24*3</f>
        <v>72</v>
      </c>
      <c r="AW36" s="74">
        <v>48</v>
      </c>
      <c r="AX36" s="74">
        <v>48</v>
      </c>
      <c r="AY36" s="74">
        <v>48</v>
      </c>
      <c r="AZ36" s="74">
        <v>48</v>
      </c>
      <c r="BA36" s="74">
        <v>24</v>
      </c>
      <c r="BB36" s="74">
        <v>24</v>
      </c>
      <c r="BC36" s="72"/>
      <c r="BD36" s="72"/>
      <c r="BE36" s="74">
        <v>48</v>
      </c>
      <c r="BF36" s="74">
        <f>24*2</f>
        <v>48</v>
      </c>
      <c r="BG36" s="74">
        <v>24</v>
      </c>
      <c r="BH36" s="74">
        <v>24</v>
      </c>
      <c r="BI36" s="74">
        <f>24*3</f>
        <v>72</v>
      </c>
      <c r="BJ36" s="74">
        <f>24*3</f>
        <v>72</v>
      </c>
      <c r="BK36" s="74">
        <v>48</v>
      </c>
      <c r="BL36" s="74">
        <v>48</v>
      </c>
      <c r="BM36" s="74">
        <v>24</v>
      </c>
      <c r="BN36" s="74">
        <v>24</v>
      </c>
      <c r="BO36" s="74">
        <v>24</v>
      </c>
      <c r="BP36" s="74">
        <v>24</v>
      </c>
      <c r="BQ36" s="74">
        <v>48</v>
      </c>
      <c r="BR36" s="74">
        <v>48</v>
      </c>
      <c r="BS36" s="74">
        <v>24</v>
      </c>
      <c r="BT36" s="74">
        <v>24</v>
      </c>
      <c r="BU36" s="74">
        <v>24</v>
      </c>
      <c r="BV36" s="74">
        <v>24</v>
      </c>
      <c r="BW36" s="74">
        <v>48</v>
      </c>
      <c r="BX36" s="74">
        <f>24*2</f>
        <v>48</v>
      </c>
      <c r="BY36" s="74">
        <v>48</v>
      </c>
      <c r="BZ36" s="46">
        <v>48</v>
      </c>
      <c r="CA36" s="72"/>
      <c r="CB36" s="45"/>
      <c r="CC36" s="72"/>
      <c r="CD36" s="45"/>
      <c r="CE36" s="74">
        <v>24</v>
      </c>
      <c r="CF36" s="46">
        <v>24</v>
      </c>
      <c r="CG36" s="71"/>
      <c r="CH36" s="32"/>
    </row>
    <row r="37" spans="1:86">
      <c r="A37" s="39" t="s">
        <v>63</v>
      </c>
      <c r="B37" s="82" t="s">
        <v>64</v>
      </c>
      <c r="C37" s="123"/>
      <c r="D37" s="72"/>
      <c r="E37" s="123"/>
      <c r="F37" s="45"/>
      <c r="G37" s="72"/>
      <c r="H37" s="45"/>
      <c r="I37" s="72"/>
      <c r="J37" s="45"/>
      <c r="K37" s="72"/>
      <c r="L37" s="72"/>
      <c r="M37" s="72"/>
      <c r="N37" s="72"/>
      <c r="O37" s="123"/>
      <c r="P37" s="72"/>
      <c r="Q37" s="123"/>
      <c r="R37" s="72"/>
      <c r="S37" s="123"/>
      <c r="T37" s="72"/>
      <c r="V37" s="123"/>
      <c r="W37" s="123"/>
      <c r="X37" s="123"/>
      <c r="Y37" s="123"/>
      <c r="Z37" s="45"/>
      <c r="AA37" s="72"/>
      <c r="AB37" s="45"/>
      <c r="AC37" s="72"/>
      <c r="AD37" s="45"/>
      <c r="AE37" s="72"/>
      <c r="AF37" s="72"/>
      <c r="AG37" s="71"/>
      <c r="AH37" s="71"/>
      <c r="AI37" s="50"/>
      <c r="AJ37" s="57"/>
      <c r="AK37" s="71"/>
      <c r="AL37" s="47"/>
      <c r="AM37" s="71"/>
      <c r="AN37" s="47"/>
      <c r="AO37" s="71"/>
      <c r="AP37" s="47"/>
      <c r="AQ37" s="71"/>
      <c r="AR37" s="47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47"/>
      <c r="CA37" s="71"/>
      <c r="CB37" s="47"/>
      <c r="CC37" s="71"/>
      <c r="CD37" s="47"/>
      <c r="CE37" s="71"/>
      <c r="CF37" s="47"/>
      <c r="CG37" s="71"/>
      <c r="CH37" s="32"/>
    </row>
    <row r="38" spans="1:86" ht="15" thickBot="1">
      <c r="A38" s="36" t="s">
        <v>65</v>
      </c>
      <c r="B38" s="83" t="s">
        <v>66</v>
      </c>
      <c r="C38" s="55">
        <f>3*24</f>
        <v>72</v>
      </c>
      <c r="D38" s="76">
        <f>24*3</f>
        <v>72</v>
      </c>
      <c r="E38" s="55">
        <f>4*24</f>
        <v>96</v>
      </c>
      <c r="F38" s="49">
        <f>24*4</f>
        <v>96</v>
      </c>
      <c r="G38" s="76">
        <v>24</v>
      </c>
      <c r="H38" s="49">
        <v>24</v>
      </c>
      <c r="I38" s="76">
        <v>48</v>
      </c>
      <c r="J38" s="49">
        <v>48</v>
      </c>
      <c r="K38" s="76">
        <v>24</v>
      </c>
      <c r="L38" s="49">
        <v>24</v>
      </c>
      <c r="M38" s="76">
        <f>24*2</f>
        <v>48</v>
      </c>
      <c r="N38" s="76">
        <v>48</v>
      </c>
      <c r="O38" s="125"/>
      <c r="P38" s="126"/>
      <c r="Q38" s="55">
        <v>24</v>
      </c>
      <c r="R38" s="76">
        <v>24</v>
      </c>
      <c r="S38" s="55">
        <v>24</v>
      </c>
      <c r="T38" s="76">
        <v>24</v>
      </c>
      <c r="U38" s="125"/>
      <c r="V38" s="126"/>
      <c r="W38" s="125"/>
      <c r="X38" s="125"/>
      <c r="Y38" s="125"/>
      <c r="Z38" s="127"/>
      <c r="AA38" s="126"/>
      <c r="AB38" s="127"/>
      <c r="AC38" s="126"/>
      <c r="AD38" s="127"/>
      <c r="AE38" s="72"/>
      <c r="AF38" s="72"/>
      <c r="AG38" s="71"/>
      <c r="AH38" s="71"/>
      <c r="AI38" s="51"/>
      <c r="AJ38" s="58"/>
      <c r="AK38" s="53"/>
      <c r="AL38" s="48"/>
      <c r="AM38" s="53"/>
      <c r="AN38" s="48"/>
      <c r="AO38" s="53"/>
      <c r="AP38" s="48"/>
      <c r="AQ38" s="53"/>
      <c r="AR38" s="48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48"/>
      <c r="CA38" s="53"/>
      <c r="CB38" s="48"/>
      <c r="CC38" s="53"/>
      <c r="CD38" s="48"/>
      <c r="CE38" s="53"/>
      <c r="CF38" s="48"/>
      <c r="CG38" s="53"/>
      <c r="CH38" s="34"/>
    </row>
    <row r="39" spans="1:86" s="21" customFormat="1">
      <c r="A39" s="24"/>
      <c r="B39" s="22" t="s">
        <v>36</v>
      </c>
      <c r="C39" s="23"/>
      <c r="D39" s="23">
        <f>SUM(C31:C38)</f>
        <v>792</v>
      </c>
      <c r="E39" s="23"/>
      <c r="F39" s="23">
        <f t="shared" ref="F39" si="33">SUM(E31:E38)</f>
        <v>864</v>
      </c>
      <c r="G39" s="23"/>
      <c r="H39" s="23">
        <f t="shared" ref="H39" si="34">SUM(G31:G38)</f>
        <v>816</v>
      </c>
      <c r="I39" s="23"/>
      <c r="J39" s="23">
        <f t="shared" ref="J39" si="35">SUM(I31:I38)</f>
        <v>864</v>
      </c>
      <c r="K39" s="23"/>
      <c r="L39" s="23">
        <f t="shared" ref="L39" si="36">SUM(K31:K38)</f>
        <v>888</v>
      </c>
      <c r="M39" s="23"/>
      <c r="N39" s="23">
        <f>SUM(M31:M38)</f>
        <v>912</v>
      </c>
      <c r="O39" s="23"/>
      <c r="P39" s="23">
        <f t="shared" ref="P39" si="37">SUM(O31:O38)</f>
        <v>960</v>
      </c>
      <c r="Q39" s="23"/>
      <c r="R39" s="23">
        <f t="shared" ref="R39" si="38">SUM(Q31:Q38)</f>
        <v>984</v>
      </c>
      <c r="S39" s="23"/>
      <c r="T39" s="23">
        <f t="shared" ref="T39" si="39">SUM(S31:S38)</f>
        <v>984</v>
      </c>
      <c r="U39" s="23"/>
      <c r="V39" s="23">
        <f t="shared" ref="V39" si="40">SUM(U31:U38)</f>
        <v>0</v>
      </c>
      <c r="W39" s="23"/>
      <c r="X39" s="23">
        <f t="shared" ref="X39" si="41">SUM(W31:W38)</f>
        <v>0</v>
      </c>
      <c r="Y39" s="23"/>
      <c r="Z39" s="23">
        <f t="shared" ref="Z39" si="42">SUM(Y31:Y38)</f>
        <v>0</v>
      </c>
      <c r="AA39" s="23"/>
      <c r="AB39" s="23">
        <f>SUM(AA31:AA38)</f>
        <v>0</v>
      </c>
      <c r="AC39" s="23"/>
      <c r="AD39" s="23">
        <f>SUM(AC31:AC38)</f>
        <v>0</v>
      </c>
      <c r="AE39" s="23"/>
      <c r="AF39" s="23">
        <f>SUM(AE31:AE38)</f>
        <v>0</v>
      </c>
      <c r="AG39" s="23"/>
      <c r="AH39" s="23">
        <f>SUM(AG31:AG38)</f>
        <v>0</v>
      </c>
      <c r="AI39" s="23"/>
      <c r="AJ39" s="23">
        <f>SUM(AI31:AI38)</f>
        <v>0</v>
      </c>
      <c r="AK39" s="23"/>
      <c r="AL39" s="23">
        <f t="shared" ref="AL39" si="43">SUM(AK31:AK38)</f>
        <v>120</v>
      </c>
      <c r="AM39" s="23"/>
      <c r="AN39" s="23">
        <f t="shared" ref="AN39" si="44">SUM(AM31:AM38)</f>
        <v>288</v>
      </c>
      <c r="AO39" s="23"/>
      <c r="AP39" s="23">
        <f t="shared" ref="AP39" si="45">SUM(AO31:AO38)</f>
        <v>336</v>
      </c>
      <c r="AQ39" s="23"/>
      <c r="AR39" s="23">
        <f t="shared" ref="AR39" si="46">SUM(AQ31:AQ38)</f>
        <v>360</v>
      </c>
      <c r="AS39" s="23"/>
      <c r="AT39" s="23">
        <f t="shared" ref="AT39" si="47">SUM(AS31:AS38)</f>
        <v>312</v>
      </c>
      <c r="AU39" s="23"/>
      <c r="AV39" s="23">
        <f t="shared" ref="AV39" si="48">SUM(AU31:AU38)</f>
        <v>432</v>
      </c>
      <c r="AW39" s="23"/>
      <c r="AX39" s="23">
        <f t="shared" ref="AX39" si="49">SUM(AW31:AW38)</f>
        <v>288</v>
      </c>
      <c r="AY39" s="23"/>
      <c r="AZ39" s="23">
        <f t="shared" ref="AZ39" si="50">SUM(AY31:AY38)</f>
        <v>288</v>
      </c>
      <c r="BA39" s="23"/>
      <c r="BB39" s="23">
        <f t="shared" ref="BB39" si="51">SUM(BA31:BA38)</f>
        <v>240</v>
      </c>
      <c r="BC39" s="23"/>
      <c r="BD39" s="23">
        <f t="shared" ref="BD39" si="52">SUM(BC31:BC38)</f>
        <v>144</v>
      </c>
      <c r="BE39" s="23"/>
      <c r="BF39" s="23">
        <f t="shared" ref="BF39" si="53">SUM(BE31:BE38)</f>
        <v>360</v>
      </c>
      <c r="BG39" s="23"/>
      <c r="BH39" s="23">
        <f t="shared" ref="BH39" si="54">SUM(BG31:BG38)</f>
        <v>144</v>
      </c>
      <c r="BI39" s="23"/>
      <c r="BJ39" s="23">
        <f t="shared" ref="BJ39" si="55">SUM(BI31:BI38)</f>
        <v>456</v>
      </c>
      <c r="BK39" s="23"/>
      <c r="BL39" s="23">
        <f t="shared" ref="BL39" si="56">SUM(BK31:BK38)</f>
        <v>264</v>
      </c>
      <c r="BM39" s="23"/>
      <c r="BN39" s="23">
        <f t="shared" ref="BN39" si="57">SUM(BM31:BM38)</f>
        <v>288</v>
      </c>
      <c r="BO39" s="23"/>
      <c r="BP39" s="23">
        <f t="shared" ref="BP39" si="58">SUM(BO31:BO38)</f>
        <v>144</v>
      </c>
      <c r="BQ39" s="23"/>
      <c r="BR39" s="23">
        <f t="shared" ref="BR39" si="59">SUM(BQ31:BQ38)</f>
        <v>288</v>
      </c>
      <c r="BS39" s="23"/>
      <c r="BT39" s="23">
        <f t="shared" ref="BT39" si="60">SUM(BS31:BS38)</f>
        <v>144</v>
      </c>
      <c r="BU39" s="23"/>
      <c r="BV39" s="23">
        <f t="shared" ref="BV39" si="61">SUM(BU31:BU38)</f>
        <v>360</v>
      </c>
      <c r="BW39" s="23"/>
      <c r="BX39" s="23">
        <f t="shared" ref="BX39" si="62">SUM(BW31:BW38)</f>
        <v>288</v>
      </c>
      <c r="BY39" s="23"/>
      <c r="BZ39" s="23">
        <f t="shared" ref="BZ39" si="63">SUM(BY31:BY38)</f>
        <v>240</v>
      </c>
      <c r="CA39" s="23"/>
      <c r="CB39" s="23">
        <f t="shared" ref="CB39" si="64">SUM(CA31:CA38)</f>
        <v>264</v>
      </c>
      <c r="CC39" s="23"/>
      <c r="CD39" s="23">
        <f t="shared" ref="CD39" si="65">SUM(CC31:CC38)</f>
        <v>264</v>
      </c>
      <c r="CE39" s="23"/>
      <c r="CF39" s="23">
        <f t="shared" ref="CF39" si="66">SUM(CE31:CE38)</f>
        <v>312</v>
      </c>
      <c r="CG39" s="23"/>
      <c r="CH39" s="23">
        <f t="shared" ref="CH39" si="67">SUM(CG31:CG38)</f>
        <v>0</v>
      </c>
    </row>
    <row r="40" spans="1:86" ht="48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</row>
    <row r="41" spans="1:86" ht="48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</row>
    <row r="42" spans="1:86" ht="48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</row>
    <row r="43" spans="1:86" ht="48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</row>
    <row r="44" spans="1:86" ht="21.75" customHeight="1" thickBot="1">
      <c r="A44" s="521" t="s">
        <v>67</v>
      </c>
      <c r="B44" s="52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</row>
    <row r="45" spans="1:86" ht="15.75" customHeight="1">
      <c r="A45" s="522" t="s">
        <v>2</v>
      </c>
      <c r="B45" s="523" t="s">
        <v>3</v>
      </c>
      <c r="C45" s="564" t="s">
        <v>4</v>
      </c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64"/>
      <c r="AB45" s="564"/>
      <c r="AC45" s="564"/>
      <c r="AD45" s="564"/>
      <c r="AE45" s="564"/>
      <c r="AF45" s="564"/>
      <c r="AG45" s="564"/>
      <c r="AH45" s="564"/>
      <c r="AI45" s="564"/>
      <c r="AJ45" s="565"/>
      <c r="AK45" s="526" t="s">
        <v>5</v>
      </c>
      <c r="AL45" s="526"/>
      <c r="AM45" s="526"/>
      <c r="AN45" s="526"/>
      <c r="AO45" s="526"/>
      <c r="AP45" s="526"/>
      <c r="AQ45" s="526"/>
      <c r="AR45" s="526"/>
      <c r="AS45" s="526"/>
      <c r="AT45" s="526"/>
      <c r="AU45" s="526"/>
      <c r="AV45" s="526"/>
      <c r="AW45" s="526"/>
      <c r="AX45" s="526"/>
      <c r="AY45" s="526"/>
      <c r="AZ45" s="526"/>
      <c r="BA45" s="526"/>
      <c r="BB45" s="526"/>
      <c r="BC45" s="526"/>
      <c r="BD45" s="526"/>
      <c r="BE45" s="526"/>
      <c r="BF45" s="526"/>
      <c r="BG45" s="526"/>
      <c r="BH45" s="526"/>
      <c r="BI45" s="526"/>
      <c r="BJ45" s="526"/>
      <c r="BK45" s="526"/>
      <c r="BL45" s="526"/>
      <c r="BM45" s="526"/>
      <c r="BN45" s="526"/>
      <c r="BO45" s="526"/>
      <c r="BP45" s="526"/>
      <c r="BQ45" s="526"/>
      <c r="BR45" s="526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</row>
    <row r="46" spans="1:86" s="12" customFormat="1" ht="20.25" customHeight="1">
      <c r="A46" s="512"/>
      <c r="B46" s="515"/>
      <c r="C46" s="561">
        <v>20260504</v>
      </c>
      <c r="D46" s="542"/>
      <c r="E46" s="561">
        <v>20260507</v>
      </c>
      <c r="F46" s="542"/>
      <c r="G46" s="561">
        <v>20260511</v>
      </c>
      <c r="H46" s="542"/>
      <c r="I46" s="561">
        <v>20260515</v>
      </c>
      <c r="J46" s="542"/>
      <c r="K46" s="561">
        <v>20260518</v>
      </c>
      <c r="L46" s="542"/>
      <c r="M46" s="561">
        <v>20260521</v>
      </c>
      <c r="N46" s="542"/>
      <c r="O46" s="561">
        <v>20260525</v>
      </c>
      <c r="P46" s="542"/>
      <c r="Q46" s="561">
        <v>20260528</v>
      </c>
      <c r="R46" s="542"/>
      <c r="S46" s="561">
        <v>20260602</v>
      </c>
      <c r="T46" s="542"/>
      <c r="U46" s="561"/>
      <c r="V46" s="542"/>
      <c r="W46" s="561"/>
      <c r="X46" s="542"/>
      <c r="Y46" s="561"/>
      <c r="Z46" s="542"/>
      <c r="AA46" s="561"/>
      <c r="AB46" s="542"/>
      <c r="AC46" s="561"/>
      <c r="AD46" s="542"/>
      <c r="AE46" s="561"/>
      <c r="AF46" s="542"/>
      <c r="AG46" s="561"/>
      <c r="AH46" s="542"/>
      <c r="AI46" s="561"/>
      <c r="AJ46" s="556"/>
      <c r="AK46" s="505">
        <v>20260504</v>
      </c>
      <c r="AL46" s="506"/>
      <c r="AM46" s="505">
        <v>20260505</v>
      </c>
      <c r="AN46" s="506"/>
      <c r="AO46" s="505">
        <v>20260506</v>
      </c>
      <c r="AP46" s="506"/>
      <c r="AQ46" s="505">
        <v>20260507</v>
      </c>
      <c r="AR46" s="506"/>
      <c r="AS46" s="505">
        <v>20260508</v>
      </c>
      <c r="AT46" s="506"/>
      <c r="AU46" s="505">
        <v>20260511</v>
      </c>
      <c r="AV46" s="506"/>
      <c r="AW46" s="505">
        <v>20260512</v>
      </c>
      <c r="AX46" s="506"/>
      <c r="AY46" s="505">
        <v>20260513</v>
      </c>
      <c r="AZ46" s="506"/>
      <c r="BA46" s="505">
        <v>20260515</v>
      </c>
      <c r="BB46" s="506"/>
      <c r="BC46" s="505">
        <v>20260516</v>
      </c>
      <c r="BD46" s="506"/>
      <c r="BE46" s="505">
        <v>20260518</v>
      </c>
      <c r="BF46" s="506"/>
      <c r="BG46" s="505">
        <v>20260519</v>
      </c>
      <c r="BH46" s="506"/>
      <c r="BI46" s="505">
        <v>20260520</v>
      </c>
      <c r="BJ46" s="506"/>
      <c r="BK46" s="505">
        <v>20260521</v>
      </c>
      <c r="BL46" s="506"/>
      <c r="BM46" s="505">
        <v>20260522</v>
      </c>
      <c r="BN46" s="506"/>
      <c r="BO46" s="505">
        <v>20260524</v>
      </c>
      <c r="BP46" s="506"/>
      <c r="BQ46" s="505">
        <v>20260525</v>
      </c>
      <c r="BR46" s="506"/>
      <c r="BS46" s="505">
        <v>20260526</v>
      </c>
      <c r="BT46" s="506"/>
      <c r="BU46" s="505">
        <v>20260528</v>
      </c>
      <c r="BV46" s="506"/>
      <c r="BW46" s="505">
        <v>20260529</v>
      </c>
      <c r="BX46" s="506"/>
      <c r="BY46" s="505">
        <v>20260530</v>
      </c>
      <c r="BZ46" s="506"/>
      <c r="CA46" s="505">
        <v>20260602</v>
      </c>
      <c r="CB46" s="506"/>
      <c r="CC46" s="505"/>
      <c r="CD46" s="506"/>
      <c r="CE46" s="505"/>
      <c r="CF46" s="506"/>
      <c r="CG46" s="505"/>
      <c r="CH46" s="506"/>
    </row>
    <row r="47" spans="1:86" s="12" customFormat="1" ht="15.75" customHeight="1">
      <c r="A47" s="512"/>
      <c r="B47" s="515"/>
      <c r="C47" s="566"/>
      <c r="D47" s="567"/>
      <c r="E47" s="566"/>
      <c r="F47" s="567"/>
      <c r="G47" s="566"/>
      <c r="H47" s="567"/>
      <c r="I47" s="566"/>
      <c r="J47" s="567"/>
      <c r="K47" s="566"/>
      <c r="L47" s="567"/>
      <c r="M47" s="566"/>
      <c r="N47" s="567"/>
      <c r="O47" s="566"/>
      <c r="P47" s="567"/>
      <c r="Q47" s="566"/>
      <c r="R47" s="567"/>
      <c r="S47" s="566"/>
      <c r="T47" s="567"/>
      <c r="U47" s="566"/>
      <c r="V47" s="567"/>
      <c r="W47" s="566"/>
      <c r="X47" s="567"/>
      <c r="Y47" s="566"/>
      <c r="Z47" s="567"/>
      <c r="AA47" s="566"/>
      <c r="AB47" s="567"/>
      <c r="AC47" s="566"/>
      <c r="AD47" s="567"/>
      <c r="AE47" s="566"/>
      <c r="AF47" s="567"/>
      <c r="AG47" s="566"/>
      <c r="AH47" s="567"/>
      <c r="AI47" s="566"/>
      <c r="AJ47" s="573"/>
      <c r="AK47" s="502"/>
      <c r="AL47" s="503"/>
      <c r="AM47" s="502"/>
      <c r="AN47" s="503"/>
      <c r="AO47" s="502"/>
      <c r="AP47" s="503"/>
      <c r="AQ47" s="502"/>
      <c r="AR47" s="503"/>
      <c r="AS47" s="502"/>
      <c r="AT47" s="503"/>
      <c r="AU47" s="502"/>
      <c r="AV47" s="503"/>
      <c r="AW47" s="502"/>
      <c r="AX47" s="503"/>
      <c r="AY47" s="502"/>
      <c r="AZ47" s="503"/>
      <c r="BA47" s="502"/>
      <c r="BB47" s="503"/>
      <c r="BC47" s="502"/>
      <c r="BD47" s="503"/>
      <c r="BE47" s="502"/>
      <c r="BF47" s="503"/>
      <c r="BG47" s="502"/>
      <c r="BH47" s="503"/>
      <c r="BI47" s="502"/>
      <c r="BJ47" s="503"/>
      <c r="BK47" s="502"/>
      <c r="BL47" s="503"/>
      <c r="BM47" s="502"/>
      <c r="BN47" s="503"/>
      <c r="BO47" s="502"/>
      <c r="BP47" s="503"/>
      <c r="BQ47" s="502"/>
      <c r="BR47" s="503"/>
      <c r="BS47" s="502"/>
      <c r="BT47" s="503"/>
      <c r="BU47" s="502"/>
      <c r="BV47" s="503"/>
      <c r="BW47" s="502"/>
      <c r="BX47" s="503"/>
      <c r="BY47" s="502"/>
      <c r="BZ47" s="503"/>
      <c r="CA47" s="502"/>
      <c r="CB47" s="503"/>
      <c r="CC47" s="502"/>
      <c r="CD47" s="503"/>
      <c r="CE47" s="502"/>
      <c r="CF47" s="503"/>
      <c r="CG47" s="502"/>
      <c r="CH47" s="503"/>
    </row>
    <row r="48" spans="1:86" ht="15.75" customHeight="1">
      <c r="A48" s="512"/>
      <c r="B48" s="515"/>
      <c r="C48" s="569" t="s">
        <v>228</v>
      </c>
      <c r="D48" s="569"/>
      <c r="E48" s="569" t="s">
        <v>229</v>
      </c>
      <c r="F48" s="569"/>
      <c r="G48" s="569" t="s">
        <v>230</v>
      </c>
      <c r="H48" s="569"/>
      <c r="I48" s="569" t="s">
        <v>231</v>
      </c>
      <c r="J48" s="569"/>
      <c r="K48" s="569" t="s">
        <v>232</v>
      </c>
      <c r="L48" s="569"/>
      <c r="M48" s="569" t="s">
        <v>233</v>
      </c>
      <c r="N48" s="569"/>
      <c r="O48" s="569" t="s">
        <v>234</v>
      </c>
      <c r="P48" s="569"/>
      <c r="Q48" s="569" t="s">
        <v>235</v>
      </c>
      <c r="R48" s="569"/>
      <c r="S48" s="569" t="s">
        <v>236</v>
      </c>
      <c r="T48" s="569"/>
      <c r="U48" s="569"/>
      <c r="V48" s="569"/>
      <c r="W48" s="569"/>
      <c r="X48" s="569"/>
      <c r="Y48" s="569"/>
      <c r="Z48" s="569"/>
      <c r="AA48" s="569"/>
      <c r="AB48" s="569"/>
      <c r="AC48" s="569"/>
      <c r="AD48" s="569"/>
      <c r="AE48" s="569"/>
      <c r="AF48" s="569"/>
      <c r="AG48" s="562"/>
      <c r="AH48" s="563"/>
      <c r="AI48" s="562"/>
      <c r="AJ48" s="574"/>
      <c r="AK48" s="499"/>
      <c r="AL48" s="500"/>
      <c r="AM48" s="499"/>
      <c r="AN48" s="500"/>
      <c r="AO48" s="499"/>
      <c r="AP48" s="500"/>
      <c r="AQ48" s="499"/>
      <c r="AR48" s="500"/>
      <c r="AS48" s="499"/>
      <c r="AT48" s="500"/>
      <c r="AU48" s="499"/>
      <c r="AV48" s="500"/>
      <c r="AW48" s="499"/>
      <c r="AX48" s="500"/>
      <c r="AY48" s="499"/>
      <c r="AZ48" s="500"/>
      <c r="BA48" s="499"/>
      <c r="BB48" s="500"/>
      <c r="BC48" s="499"/>
      <c r="BD48" s="500"/>
      <c r="BE48" s="499"/>
      <c r="BF48" s="500"/>
      <c r="BG48" s="499"/>
      <c r="BH48" s="500"/>
      <c r="BI48" s="499"/>
      <c r="BJ48" s="500"/>
      <c r="BK48" s="499"/>
      <c r="BL48" s="500"/>
      <c r="BM48" s="499"/>
      <c r="BN48" s="500"/>
      <c r="BO48" s="499"/>
      <c r="BP48" s="500"/>
      <c r="BQ48" s="499"/>
      <c r="BR48" s="500"/>
      <c r="BS48" s="499"/>
      <c r="BT48" s="500"/>
      <c r="BU48" s="499"/>
      <c r="BV48" s="500"/>
      <c r="BW48" s="499"/>
      <c r="BX48" s="500"/>
      <c r="BY48" s="499"/>
      <c r="BZ48" s="500"/>
      <c r="CA48" s="499"/>
      <c r="CB48" s="500"/>
      <c r="CC48" s="499"/>
      <c r="CD48" s="500"/>
      <c r="CE48" s="499"/>
      <c r="CF48" s="500"/>
      <c r="CG48" s="499"/>
      <c r="CH48" s="500"/>
    </row>
    <row r="49" spans="1:86" s="1" customFormat="1" ht="15.75" customHeight="1">
      <c r="A49" s="513"/>
      <c r="B49" s="516"/>
      <c r="C49" s="89" t="s">
        <v>36</v>
      </c>
      <c r="D49" s="89" t="s">
        <v>37</v>
      </c>
      <c r="E49" s="89" t="s">
        <v>36</v>
      </c>
      <c r="F49" s="89" t="s">
        <v>37</v>
      </c>
      <c r="G49" s="89" t="s">
        <v>36</v>
      </c>
      <c r="H49" s="89" t="s">
        <v>37</v>
      </c>
      <c r="I49" s="89" t="s">
        <v>36</v>
      </c>
      <c r="J49" s="89" t="s">
        <v>37</v>
      </c>
      <c r="K49" s="89" t="s">
        <v>36</v>
      </c>
      <c r="L49" s="89" t="s">
        <v>37</v>
      </c>
      <c r="M49" s="89" t="s">
        <v>36</v>
      </c>
      <c r="N49" s="89" t="s">
        <v>37</v>
      </c>
      <c r="O49" s="89" t="s">
        <v>36</v>
      </c>
      <c r="P49" s="89" t="s">
        <v>37</v>
      </c>
      <c r="Q49" s="89" t="s">
        <v>36</v>
      </c>
      <c r="R49" s="89" t="s">
        <v>37</v>
      </c>
      <c r="S49" s="89" t="s">
        <v>36</v>
      </c>
      <c r="T49" s="89" t="s">
        <v>37</v>
      </c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59"/>
      <c r="AK49" s="69" t="s">
        <v>36</v>
      </c>
      <c r="AL49" s="44" t="s">
        <v>37</v>
      </c>
      <c r="AM49" s="69" t="s">
        <v>36</v>
      </c>
      <c r="AN49" s="44" t="s">
        <v>37</v>
      </c>
      <c r="AO49" s="69" t="s">
        <v>36</v>
      </c>
      <c r="AP49" s="44" t="s">
        <v>37</v>
      </c>
      <c r="AQ49" s="69" t="s">
        <v>36</v>
      </c>
      <c r="AR49" s="44" t="s">
        <v>37</v>
      </c>
      <c r="AS49" s="69" t="s">
        <v>36</v>
      </c>
      <c r="AT49" s="44" t="s">
        <v>37</v>
      </c>
      <c r="AU49" s="69" t="s">
        <v>36</v>
      </c>
      <c r="AV49" s="44" t="s">
        <v>37</v>
      </c>
      <c r="AW49" s="69" t="s">
        <v>36</v>
      </c>
      <c r="AX49" s="44" t="s">
        <v>37</v>
      </c>
      <c r="AY49" s="69" t="s">
        <v>36</v>
      </c>
      <c r="AZ49" s="44" t="s">
        <v>37</v>
      </c>
      <c r="BA49" s="69" t="s">
        <v>36</v>
      </c>
      <c r="BB49" s="44" t="s">
        <v>37</v>
      </c>
      <c r="BC49" s="69" t="s">
        <v>36</v>
      </c>
      <c r="BD49" s="44" t="s">
        <v>37</v>
      </c>
      <c r="BE49" s="69" t="s">
        <v>36</v>
      </c>
      <c r="BF49" s="44" t="s">
        <v>37</v>
      </c>
      <c r="BG49" s="69" t="s">
        <v>36</v>
      </c>
      <c r="BH49" s="44" t="s">
        <v>37</v>
      </c>
      <c r="BI49" s="69" t="s">
        <v>36</v>
      </c>
      <c r="BJ49" s="44" t="s">
        <v>37</v>
      </c>
      <c r="BK49" s="69" t="s">
        <v>36</v>
      </c>
      <c r="BL49" s="44" t="s">
        <v>37</v>
      </c>
      <c r="BM49" s="69" t="s">
        <v>36</v>
      </c>
      <c r="BN49" s="44" t="s">
        <v>37</v>
      </c>
      <c r="BO49" s="69" t="s">
        <v>36</v>
      </c>
      <c r="BP49" s="44" t="s">
        <v>37</v>
      </c>
      <c r="BQ49" s="69" t="s">
        <v>36</v>
      </c>
      <c r="BR49" s="44" t="s">
        <v>37</v>
      </c>
      <c r="BS49" s="69" t="s">
        <v>36</v>
      </c>
      <c r="BT49" s="44" t="s">
        <v>37</v>
      </c>
      <c r="BU49" s="69" t="s">
        <v>36</v>
      </c>
      <c r="BV49" s="44" t="s">
        <v>37</v>
      </c>
      <c r="BW49" s="69" t="s">
        <v>36</v>
      </c>
      <c r="BX49" s="44" t="s">
        <v>37</v>
      </c>
      <c r="BY49" s="69" t="s">
        <v>36</v>
      </c>
      <c r="BZ49" s="44" t="s">
        <v>37</v>
      </c>
      <c r="CA49" s="69" t="s">
        <v>36</v>
      </c>
      <c r="CB49" s="44" t="s">
        <v>37</v>
      </c>
      <c r="CC49" s="69"/>
      <c r="CD49" s="44"/>
      <c r="CE49" s="69"/>
      <c r="CF49" s="44"/>
      <c r="CG49" s="69"/>
      <c r="CH49" s="69"/>
    </row>
    <row r="50" spans="1:86">
      <c r="A50" s="39" t="s">
        <v>74</v>
      </c>
      <c r="B50" s="70" t="s">
        <v>75</v>
      </c>
      <c r="C50" s="91">
        <f>4*48</f>
        <v>192</v>
      </c>
      <c r="D50" s="91">
        <f>48*4</f>
        <v>192</v>
      </c>
      <c r="E50" s="91">
        <f>4*48</f>
        <v>192</v>
      </c>
      <c r="F50" s="91">
        <f t="shared" ref="F50:K50" si="68">48*4</f>
        <v>192</v>
      </c>
      <c r="G50" s="103">
        <f t="shared" si="68"/>
        <v>192</v>
      </c>
      <c r="H50" s="91">
        <f t="shared" si="68"/>
        <v>192</v>
      </c>
      <c r="I50" s="105">
        <f t="shared" si="68"/>
        <v>192</v>
      </c>
      <c r="J50" s="104">
        <f t="shared" si="68"/>
        <v>192</v>
      </c>
      <c r="K50" s="103">
        <f t="shared" si="68"/>
        <v>192</v>
      </c>
      <c r="L50" s="91">
        <f>48*4</f>
        <v>192</v>
      </c>
      <c r="M50" s="135">
        <f>48*5</f>
        <v>240</v>
      </c>
      <c r="N50" s="91">
        <f>48*5</f>
        <v>240</v>
      </c>
      <c r="O50" s="91">
        <f>4*48</f>
        <v>192</v>
      </c>
      <c r="P50" s="91">
        <f>48*4</f>
        <v>192</v>
      </c>
      <c r="Q50" s="91">
        <f>48*5</f>
        <v>240</v>
      </c>
      <c r="R50" s="91">
        <f>5*48</f>
        <v>240</v>
      </c>
      <c r="S50" s="129">
        <f>5*48</f>
        <v>240</v>
      </c>
      <c r="T50" s="129">
        <f>48*1</f>
        <v>48</v>
      </c>
      <c r="U50" s="129"/>
      <c r="V50" s="129"/>
      <c r="W50" s="129"/>
      <c r="X50" s="129"/>
      <c r="Y50" s="129"/>
      <c r="Z50" s="129"/>
      <c r="AA50" s="130"/>
      <c r="AB50" s="129"/>
      <c r="AC50" s="130"/>
      <c r="AD50" s="131"/>
      <c r="AE50" s="130"/>
      <c r="AF50" s="131"/>
      <c r="AG50" s="64"/>
      <c r="AH50" s="106"/>
      <c r="AI50" s="64"/>
      <c r="AJ50" s="60"/>
      <c r="AK50" s="50"/>
      <c r="AL50" s="47"/>
      <c r="AM50" s="71"/>
      <c r="AN50" s="71"/>
      <c r="AO50" s="71"/>
      <c r="AP50" s="71"/>
      <c r="AQ50" s="50"/>
      <c r="AR50" s="47"/>
      <c r="AS50" s="71"/>
      <c r="AT50" s="32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47"/>
      <c r="CC50" s="71"/>
      <c r="CD50" s="71"/>
      <c r="CE50" s="50"/>
      <c r="CF50" s="47"/>
      <c r="CG50" s="71"/>
      <c r="CH50" s="32"/>
    </row>
    <row r="51" spans="1:86">
      <c r="A51" s="39" t="s">
        <v>76</v>
      </c>
      <c r="B51" s="70" t="s">
        <v>77</v>
      </c>
      <c r="C51" s="74">
        <f>13*48</f>
        <v>624</v>
      </c>
      <c r="D51" s="74">
        <f>48*13</f>
        <v>624</v>
      </c>
      <c r="E51" s="91">
        <f>14*48</f>
        <v>672</v>
      </c>
      <c r="F51" s="91">
        <f>14*48</f>
        <v>672</v>
      </c>
      <c r="G51" s="91">
        <f>48*14</f>
        <v>672</v>
      </c>
      <c r="H51" s="74">
        <f>48*14</f>
        <v>672</v>
      </c>
      <c r="I51" s="104">
        <f>48*14</f>
        <v>672</v>
      </c>
      <c r="J51" s="105">
        <f>48*14</f>
        <v>672</v>
      </c>
      <c r="K51" s="104">
        <f>48*13</f>
        <v>624</v>
      </c>
      <c r="L51" s="105">
        <f>48*13</f>
        <v>624</v>
      </c>
      <c r="M51" s="74">
        <f>48*14</f>
        <v>672</v>
      </c>
      <c r="N51" s="74">
        <f>48*14</f>
        <v>672</v>
      </c>
      <c r="O51" s="74">
        <f>16*48</f>
        <v>768</v>
      </c>
      <c r="P51" s="74">
        <f>16*48</f>
        <v>768</v>
      </c>
      <c r="Q51" s="74">
        <f>16*48</f>
        <v>768</v>
      </c>
      <c r="R51" s="74">
        <f>16*48</f>
        <v>768</v>
      </c>
      <c r="S51" s="72">
        <f>16*48</f>
        <v>768</v>
      </c>
      <c r="T51" s="72">
        <f>48*8</f>
        <v>384</v>
      </c>
      <c r="U51" s="72"/>
      <c r="V51" s="72"/>
      <c r="W51" s="72"/>
      <c r="X51" s="72"/>
      <c r="Y51" s="129"/>
      <c r="Z51" s="129"/>
      <c r="AA51" s="129"/>
      <c r="AB51" s="72"/>
      <c r="AC51" s="131"/>
      <c r="AD51" s="132"/>
      <c r="AE51" s="131"/>
      <c r="AF51" s="132"/>
      <c r="AG51" s="106"/>
      <c r="AH51" s="111"/>
      <c r="AI51" s="106"/>
      <c r="AJ51" s="61"/>
      <c r="AK51" s="50"/>
      <c r="AL51" s="47"/>
      <c r="AM51" s="71"/>
      <c r="AN51" s="71"/>
      <c r="AO51" s="71"/>
      <c r="AP51" s="71"/>
      <c r="AQ51" s="50"/>
      <c r="AR51" s="47"/>
      <c r="AS51" s="71"/>
      <c r="AT51" s="32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47"/>
      <c r="CC51" s="71"/>
      <c r="CD51" s="71"/>
      <c r="CE51" s="50"/>
      <c r="CF51" s="47"/>
      <c r="CG51" s="71"/>
      <c r="CH51" s="32"/>
    </row>
    <row r="52" spans="1:86">
      <c r="A52" s="39" t="s">
        <v>74</v>
      </c>
      <c r="B52" s="70" t="s">
        <v>78</v>
      </c>
      <c r="C52" s="71"/>
      <c r="D52" s="71"/>
      <c r="E52" s="93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107"/>
      <c r="AA52" s="93"/>
      <c r="AB52" s="71"/>
      <c r="AC52" s="93"/>
      <c r="AD52" s="71"/>
      <c r="AE52" s="93"/>
      <c r="AF52" s="71"/>
      <c r="AG52" s="93"/>
      <c r="AH52" s="71"/>
      <c r="AI52" s="93"/>
      <c r="AJ52" s="57"/>
      <c r="AK52" s="123"/>
      <c r="AL52" s="45"/>
      <c r="AM52" s="74">
        <v>48</v>
      </c>
      <c r="AN52" s="74">
        <v>48</v>
      </c>
      <c r="AO52" s="72"/>
      <c r="AP52" s="72"/>
      <c r="AQ52" s="54">
        <v>48</v>
      </c>
      <c r="AR52" s="46">
        <v>48</v>
      </c>
      <c r="AS52" s="72"/>
      <c r="AT52" s="124"/>
      <c r="AU52" s="54">
        <v>48</v>
      </c>
      <c r="AV52" s="54">
        <v>48</v>
      </c>
      <c r="AW52" s="123"/>
      <c r="AX52" s="123"/>
      <c r="AY52" s="54">
        <v>48</v>
      </c>
      <c r="AZ52" s="54">
        <v>48</v>
      </c>
      <c r="BA52" s="54">
        <v>48</v>
      </c>
      <c r="BB52" s="54">
        <v>48</v>
      </c>
      <c r="BC52" s="123"/>
      <c r="BD52" s="123"/>
      <c r="BE52" s="123"/>
      <c r="BF52" s="123"/>
      <c r="BG52" s="54">
        <v>48</v>
      </c>
      <c r="BH52" s="54">
        <v>48</v>
      </c>
      <c r="BI52" s="123"/>
      <c r="BJ52" s="123"/>
      <c r="BK52" s="123"/>
      <c r="BL52" s="123"/>
      <c r="BM52" s="54">
        <v>48</v>
      </c>
      <c r="BN52" s="54">
        <v>48</v>
      </c>
      <c r="BO52" s="123"/>
      <c r="BP52" s="123"/>
      <c r="BQ52" s="123"/>
      <c r="BR52" s="123"/>
      <c r="BS52" s="123"/>
      <c r="BT52" s="123"/>
      <c r="BU52" s="54">
        <v>48</v>
      </c>
      <c r="BV52" s="54">
        <v>48</v>
      </c>
      <c r="BW52" s="54">
        <v>48</v>
      </c>
      <c r="BX52" s="54">
        <v>48</v>
      </c>
      <c r="BY52" s="123"/>
      <c r="BZ52" s="123"/>
      <c r="CA52" s="54">
        <v>48</v>
      </c>
      <c r="CB52" s="46">
        <v>48</v>
      </c>
      <c r="CC52" s="72"/>
      <c r="CD52" s="72"/>
      <c r="CE52" s="123"/>
      <c r="CF52" s="45"/>
      <c r="CG52" s="72"/>
      <c r="CH52" s="124"/>
    </row>
    <row r="53" spans="1:86" ht="15" thickBot="1">
      <c r="A53" s="36" t="s">
        <v>76</v>
      </c>
      <c r="B53" s="75" t="s">
        <v>79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8"/>
      <c r="AK53" s="55">
        <f>3*48</f>
        <v>144</v>
      </c>
      <c r="AL53" s="55">
        <f>3*48</f>
        <v>144</v>
      </c>
      <c r="AM53" s="76">
        <f>48*5</f>
        <v>240</v>
      </c>
      <c r="AN53" s="76">
        <f>48*5</f>
        <v>240</v>
      </c>
      <c r="AO53" s="76">
        <f>48*5</f>
        <v>240</v>
      </c>
      <c r="AP53" s="76">
        <f>48*5</f>
        <v>240</v>
      </c>
      <c r="AQ53" s="55">
        <f>48*9</f>
        <v>432</v>
      </c>
      <c r="AR53" s="49">
        <f>48*9</f>
        <v>432</v>
      </c>
      <c r="AS53" s="76">
        <f>48*6</f>
        <v>288</v>
      </c>
      <c r="AT53" s="122">
        <f>48*6</f>
        <v>288</v>
      </c>
      <c r="AU53" s="55">
        <f>48*7</f>
        <v>336</v>
      </c>
      <c r="AV53" s="55">
        <f>48*7</f>
        <v>336</v>
      </c>
      <c r="AW53" s="55">
        <f>48*6</f>
        <v>288</v>
      </c>
      <c r="AX53" s="55">
        <f>48*6</f>
        <v>288</v>
      </c>
      <c r="AY53" s="55">
        <f>48*5</f>
        <v>240</v>
      </c>
      <c r="AZ53" s="55">
        <f>48*5</f>
        <v>240</v>
      </c>
      <c r="BA53" s="55">
        <f>48*6</f>
        <v>288</v>
      </c>
      <c r="BB53" s="55">
        <f>48*6</f>
        <v>288</v>
      </c>
      <c r="BC53" s="55">
        <f>48*3</f>
        <v>144</v>
      </c>
      <c r="BD53" s="55">
        <f>48*3</f>
        <v>144</v>
      </c>
      <c r="BE53" s="55">
        <f>48*7</f>
        <v>336</v>
      </c>
      <c r="BF53" s="55">
        <f>48*7</f>
        <v>336</v>
      </c>
      <c r="BG53" s="55">
        <f>48*2</f>
        <v>96</v>
      </c>
      <c r="BH53" s="55">
        <f>48*2</f>
        <v>96</v>
      </c>
      <c r="BI53" s="55">
        <f>48*8</f>
        <v>384</v>
      </c>
      <c r="BJ53" s="55">
        <f>48*8</f>
        <v>384</v>
      </c>
      <c r="BK53" s="55">
        <f>48*6</f>
        <v>288</v>
      </c>
      <c r="BL53" s="55">
        <f>48*6</f>
        <v>288</v>
      </c>
      <c r="BM53" s="55">
        <f>48*5</f>
        <v>240</v>
      </c>
      <c r="BN53" s="55">
        <f>48*5</f>
        <v>240</v>
      </c>
      <c r="BO53" s="55">
        <f>48*3</f>
        <v>144</v>
      </c>
      <c r="BP53" s="55">
        <f>48*3</f>
        <v>144</v>
      </c>
      <c r="BQ53" s="55">
        <f>48*6</f>
        <v>288</v>
      </c>
      <c r="BR53" s="55">
        <f>48*6</f>
        <v>288</v>
      </c>
      <c r="BS53" s="55">
        <f>48*3</f>
        <v>144</v>
      </c>
      <c r="BT53" s="55">
        <f>48*3</f>
        <v>144</v>
      </c>
      <c r="BU53" s="55">
        <f>48*7</f>
        <v>336</v>
      </c>
      <c r="BV53" s="55">
        <f>7*48</f>
        <v>336</v>
      </c>
      <c r="BW53" s="55">
        <f>48*5</f>
        <v>240</v>
      </c>
      <c r="BX53" s="55">
        <f>5*48</f>
        <v>240</v>
      </c>
      <c r="BY53" s="55">
        <f>48*4</f>
        <v>192</v>
      </c>
      <c r="BZ53" s="55">
        <f>48*4</f>
        <v>192</v>
      </c>
      <c r="CA53" s="55">
        <f>48*6</f>
        <v>288</v>
      </c>
      <c r="CB53" s="55">
        <f>48*6</f>
        <v>288</v>
      </c>
      <c r="CC53" s="126"/>
      <c r="CD53" s="126"/>
      <c r="CE53" s="125"/>
      <c r="CF53" s="127"/>
      <c r="CG53" s="126"/>
      <c r="CH53" s="128"/>
    </row>
    <row r="54" spans="1:86" s="21" customFormat="1">
      <c r="B54" s="22" t="s">
        <v>36</v>
      </c>
      <c r="C54" s="23">
        <f>SUM(C50:C53)</f>
        <v>816</v>
      </c>
      <c r="D54" s="23">
        <f>SUM(C50:C53)</f>
        <v>816</v>
      </c>
      <c r="E54" s="23">
        <f t="shared" ref="E54" si="69">SUM(E50:E53)</f>
        <v>864</v>
      </c>
      <c r="F54" s="23">
        <f t="shared" ref="F54" si="70">SUM(E50:E53)</f>
        <v>864</v>
      </c>
      <c r="G54" s="23">
        <f t="shared" ref="G54" si="71">SUM(G50:G53)</f>
        <v>864</v>
      </c>
      <c r="H54" s="23">
        <f t="shared" ref="H54" si="72">SUM(G50:G53)</f>
        <v>864</v>
      </c>
      <c r="I54" s="23">
        <f t="shared" ref="I54" si="73">SUM(I50:I53)</f>
        <v>864</v>
      </c>
      <c r="J54" s="23">
        <f t="shared" ref="J54" si="74">SUM(I50:I53)</f>
        <v>864</v>
      </c>
      <c r="K54" s="23">
        <f t="shared" ref="K54" si="75">SUM(K50:K53)</f>
        <v>816</v>
      </c>
      <c r="L54" s="23">
        <f t="shared" ref="L54" si="76">SUM(K50:K53)</f>
        <v>816</v>
      </c>
      <c r="M54" s="23">
        <f t="shared" ref="M54" si="77">SUM(M50:M53)</f>
        <v>912</v>
      </c>
      <c r="N54" s="23">
        <f t="shared" ref="N54" si="78">SUM(M50:M53)</f>
        <v>912</v>
      </c>
      <c r="O54" s="23">
        <f t="shared" ref="O54" si="79">SUM(O50:O53)</f>
        <v>960</v>
      </c>
      <c r="P54" s="23">
        <f t="shared" ref="P54" si="80">SUM(O50:O53)</f>
        <v>960</v>
      </c>
      <c r="Q54" s="23">
        <f t="shared" ref="Q54" si="81">SUM(Q50:Q53)</f>
        <v>1008</v>
      </c>
      <c r="R54" s="23">
        <f t="shared" ref="R54" si="82">SUM(Q50:Q53)</f>
        <v>1008</v>
      </c>
      <c r="S54" s="23">
        <f t="shared" ref="S54" si="83">SUM(S50:S53)</f>
        <v>1008</v>
      </c>
      <c r="T54" s="23">
        <f t="shared" ref="T54" si="84">SUM(S50:S53)</f>
        <v>1008</v>
      </c>
      <c r="U54" s="23">
        <f t="shared" ref="U54" si="85">SUM(U50:U53)</f>
        <v>0</v>
      </c>
      <c r="V54" s="23">
        <f t="shared" ref="V54" si="86">SUM(U50:U53)</f>
        <v>0</v>
      </c>
      <c r="W54" s="23">
        <f t="shared" ref="W54" si="87">SUM(W50:W53)</f>
        <v>0</v>
      </c>
      <c r="X54" s="23">
        <f t="shared" ref="X54" si="88">SUM(W50:W53)</f>
        <v>0</v>
      </c>
      <c r="Y54" s="23">
        <f t="shared" ref="Y54" si="89">SUM(Y50:Y53)</f>
        <v>0</v>
      </c>
      <c r="Z54" s="23">
        <f t="shared" ref="Z54" si="90">SUM(Y50:Y53)</f>
        <v>0</v>
      </c>
      <c r="AA54" s="23">
        <f t="shared" ref="AA54:AC54" si="91">SUM(AA50:AA53)</f>
        <v>0</v>
      </c>
      <c r="AB54" s="23">
        <f>SUM(AA50:AA53)</f>
        <v>0</v>
      </c>
      <c r="AC54" s="23">
        <f t="shared" si="91"/>
        <v>0</v>
      </c>
      <c r="AD54" s="23">
        <f>SUM(AC50:AC53)</f>
        <v>0</v>
      </c>
      <c r="AE54" s="23">
        <f t="shared" ref="AE54:AG54" si="92">SUM(AE50:AE53)</f>
        <v>0</v>
      </c>
      <c r="AF54" s="23">
        <f>SUM(AE50:AE53)</f>
        <v>0</v>
      </c>
      <c r="AG54" s="23">
        <f t="shared" si="92"/>
        <v>0</v>
      </c>
      <c r="AH54" s="23">
        <f>SUM(AG50:AG53)</f>
        <v>0</v>
      </c>
      <c r="AI54" s="23">
        <f t="shared" ref="AI54" si="93">SUM(AI50:AI53)</f>
        <v>0</v>
      </c>
      <c r="AJ54" s="23">
        <f>SUM(AI50:AI53)</f>
        <v>0</v>
      </c>
      <c r="AK54" s="23">
        <f t="shared" ref="AK54" si="94">SUM(AK50:AK53)</f>
        <v>144</v>
      </c>
      <c r="AL54" s="23">
        <f t="shared" ref="AL54" si="95">SUM(AK50:AK53)</f>
        <v>144</v>
      </c>
      <c r="AM54" s="23">
        <f t="shared" ref="AM54" si="96">SUM(AM50:AM53)</f>
        <v>288</v>
      </c>
      <c r="AN54" s="23">
        <f t="shared" ref="AN54" si="97">SUM(AM50:AM53)</f>
        <v>288</v>
      </c>
      <c r="AO54" s="23">
        <f t="shared" ref="AO54" si="98">SUM(AO50:AO53)</f>
        <v>240</v>
      </c>
      <c r="AP54" s="23">
        <f t="shared" ref="AP54" si="99">SUM(AO50:AO53)</f>
        <v>240</v>
      </c>
      <c r="AQ54" s="23">
        <f t="shared" ref="AQ54" si="100">SUM(AQ50:AQ53)</f>
        <v>480</v>
      </c>
      <c r="AR54" s="23">
        <f t="shared" ref="AR54" si="101">SUM(AQ50:AQ53)</f>
        <v>480</v>
      </c>
      <c r="AS54" s="23">
        <f t="shared" ref="AS54" si="102">SUM(AS50:AS53)</f>
        <v>288</v>
      </c>
      <c r="AT54" s="23">
        <f t="shared" ref="AT54" si="103">SUM(AS50:AS53)</f>
        <v>288</v>
      </c>
      <c r="AU54" s="23">
        <f t="shared" ref="AU54" si="104">SUM(AU50:AU53)</f>
        <v>384</v>
      </c>
      <c r="AV54" s="23">
        <f t="shared" ref="AV54" si="105">SUM(AU50:AU53)</f>
        <v>384</v>
      </c>
      <c r="AW54" s="23">
        <f t="shared" ref="AW54" si="106">SUM(AW50:AW53)</f>
        <v>288</v>
      </c>
      <c r="AX54" s="23">
        <f t="shared" ref="AX54" si="107">SUM(AW50:AW53)</f>
        <v>288</v>
      </c>
      <c r="AY54" s="23">
        <f t="shared" ref="AY54" si="108">SUM(AY50:AY53)</f>
        <v>288</v>
      </c>
      <c r="AZ54" s="23">
        <f t="shared" ref="AZ54" si="109">SUM(AY50:AY53)</f>
        <v>288</v>
      </c>
      <c r="BA54" s="23">
        <f t="shared" ref="BA54" si="110">SUM(BA50:BA53)</f>
        <v>336</v>
      </c>
      <c r="BB54" s="23">
        <f t="shared" ref="BB54" si="111">SUM(BA50:BA53)</f>
        <v>336</v>
      </c>
      <c r="BC54" s="23">
        <f t="shared" ref="BC54" si="112">SUM(BC50:BC53)</f>
        <v>144</v>
      </c>
      <c r="BD54" s="23">
        <f t="shared" ref="BD54" si="113">SUM(BC50:BC53)</f>
        <v>144</v>
      </c>
      <c r="BE54" s="23">
        <f t="shared" ref="BE54" si="114">SUM(BE50:BE53)</f>
        <v>336</v>
      </c>
      <c r="BF54" s="23">
        <f t="shared" ref="BF54" si="115">SUM(BE50:BE53)</f>
        <v>336</v>
      </c>
      <c r="BG54" s="23">
        <f t="shared" ref="BG54" si="116">SUM(BG50:BG53)</f>
        <v>144</v>
      </c>
      <c r="BH54" s="23">
        <f t="shared" ref="BH54" si="117">SUM(BG50:BG53)</f>
        <v>144</v>
      </c>
      <c r="BI54" s="23">
        <f t="shared" ref="BI54" si="118">SUM(BI50:BI53)</f>
        <v>384</v>
      </c>
      <c r="BJ54" s="23">
        <f t="shared" ref="BJ54" si="119">SUM(BI50:BI53)</f>
        <v>384</v>
      </c>
      <c r="BK54" s="23">
        <f t="shared" ref="BK54" si="120">SUM(BK50:BK53)</f>
        <v>288</v>
      </c>
      <c r="BL54" s="23">
        <f t="shared" ref="BL54" si="121">SUM(BK50:BK53)</f>
        <v>288</v>
      </c>
      <c r="BM54" s="23">
        <f t="shared" ref="BM54" si="122">SUM(BM50:BM53)</f>
        <v>288</v>
      </c>
      <c r="BN54" s="23" t="s">
        <v>170</v>
      </c>
      <c r="BO54" s="23">
        <f t="shared" ref="BO54" si="123">SUM(BO50:BO53)</f>
        <v>144</v>
      </c>
      <c r="BP54" s="23">
        <f t="shared" ref="BP54" si="124">SUM(BO50:BO53)</f>
        <v>144</v>
      </c>
      <c r="BQ54" s="23">
        <f t="shared" ref="BQ54" si="125">SUM(BQ50:BQ53)</f>
        <v>288</v>
      </c>
      <c r="BR54" s="23">
        <f t="shared" ref="BR54" si="126">SUM(BQ50:BQ53)</f>
        <v>288</v>
      </c>
      <c r="BS54" s="23">
        <f t="shared" ref="BS54" si="127">SUM(BS50:BS53)</f>
        <v>144</v>
      </c>
      <c r="BT54" s="23">
        <f t="shared" ref="BT54" si="128">SUM(BS50:BS53)</f>
        <v>144</v>
      </c>
      <c r="BU54" s="23">
        <f t="shared" ref="BU54" si="129">SUM(BU50:BU53)</f>
        <v>384</v>
      </c>
      <c r="BV54" s="23">
        <f t="shared" ref="BV54" si="130">SUM(BU50:BU53)</f>
        <v>384</v>
      </c>
      <c r="BW54" s="23">
        <f t="shared" ref="BW54" si="131">SUM(BW50:BW53)</f>
        <v>288</v>
      </c>
      <c r="BX54" s="23">
        <f t="shared" ref="BX54" si="132">SUM(BW50:BW53)</f>
        <v>288</v>
      </c>
      <c r="BY54" s="23">
        <f t="shared" ref="BY54" si="133">SUM(BY50:BY53)</f>
        <v>192</v>
      </c>
      <c r="BZ54" s="23">
        <f t="shared" ref="BZ54" si="134">SUM(BY50:BY53)</f>
        <v>192</v>
      </c>
      <c r="CA54" s="23">
        <f>+CA53/48</f>
        <v>6</v>
      </c>
      <c r="CB54" s="23">
        <f t="shared" ref="CB54" si="135">SUM(CA50:CA53)</f>
        <v>336</v>
      </c>
      <c r="CC54" s="23">
        <f t="shared" ref="CC54" si="136">SUM(CC50:CC53)</f>
        <v>0</v>
      </c>
      <c r="CD54" s="23">
        <f t="shared" ref="CD54" si="137">SUM(CC50:CC53)</f>
        <v>0</v>
      </c>
      <c r="CE54" s="23">
        <f t="shared" ref="CE54" si="138">SUM(CE50:CE53)</f>
        <v>0</v>
      </c>
      <c r="CF54" s="23">
        <f t="shared" ref="CF54" si="139">SUM(CE50:CE53)</f>
        <v>0</v>
      </c>
      <c r="CG54" s="23">
        <f t="shared" ref="CG54" si="140">SUM(CG50:CG53)</f>
        <v>0</v>
      </c>
      <c r="CH54" s="23">
        <f t="shared" ref="CH54" si="141">SUM(CG50:CG53)</f>
        <v>0</v>
      </c>
    </row>
    <row r="55" spans="1:86"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</row>
    <row r="56" spans="1:86"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25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</row>
    <row r="57" spans="1:86"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25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</row>
    <row r="58" spans="1:86"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</row>
    <row r="59" spans="1:86"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</row>
    <row r="60" spans="1:86"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</row>
    <row r="61" spans="1:86"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</row>
    <row r="62" spans="1:86"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</row>
    <row r="63" spans="1:86"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</row>
    <row r="64" spans="1:86"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</row>
    <row r="65" spans="1:86"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</row>
    <row r="66" spans="1:86"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</row>
    <row r="67" spans="1:86"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</row>
    <row r="68" spans="1:86" ht="21.75" customHeight="1">
      <c r="A68" s="510" t="s">
        <v>80</v>
      </c>
      <c r="B68" s="510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</row>
    <row r="69" spans="1:86" ht="15.75" customHeight="1">
      <c r="A69" s="511" t="s">
        <v>2</v>
      </c>
      <c r="B69" s="514" t="s">
        <v>3</v>
      </c>
      <c r="C69" s="570" t="s">
        <v>5</v>
      </c>
      <c r="D69" s="571"/>
      <c r="E69" s="571"/>
      <c r="F69" s="571"/>
      <c r="G69" s="571"/>
      <c r="H69" s="571"/>
      <c r="I69" s="571"/>
      <c r="J69" s="571"/>
      <c r="K69" s="571"/>
      <c r="L69" s="571"/>
      <c r="M69" s="571"/>
      <c r="N69" s="571"/>
      <c r="O69" s="571"/>
      <c r="P69" s="571"/>
      <c r="Q69" s="571"/>
      <c r="R69" s="571"/>
      <c r="S69" s="571"/>
      <c r="T69" s="571"/>
      <c r="U69" s="571"/>
      <c r="V69" s="571"/>
      <c r="W69" s="571"/>
      <c r="X69" s="571"/>
      <c r="Y69" s="571"/>
      <c r="Z69" s="571"/>
      <c r="AA69" s="571"/>
      <c r="AB69" s="571"/>
      <c r="AC69" s="571"/>
      <c r="AD69" s="571"/>
      <c r="AE69" s="571"/>
      <c r="AF69" s="571"/>
      <c r="AG69" s="571"/>
      <c r="AH69" s="571"/>
      <c r="AI69" s="571"/>
      <c r="AJ69" s="571"/>
      <c r="AK69" s="571"/>
      <c r="AL69" s="571"/>
      <c r="AM69" s="571"/>
      <c r="AN69" s="571"/>
      <c r="AO69" s="571"/>
      <c r="AP69" s="571"/>
      <c r="AQ69" s="571"/>
      <c r="AR69" s="571"/>
      <c r="AS69" s="571"/>
      <c r="AT69" s="571"/>
      <c r="AU69" s="571"/>
      <c r="AV69" s="571"/>
      <c r="AW69" s="571"/>
      <c r="AX69" s="571"/>
      <c r="AY69" s="571"/>
      <c r="AZ69" s="571"/>
      <c r="BA69" s="571"/>
      <c r="BB69" s="571"/>
      <c r="BC69" s="571"/>
      <c r="BD69" s="571"/>
      <c r="BE69" s="571"/>
      <c r="BF69" s="571"/>
      <c r="BG69" s="571"/>
      <c r="BH69" s="571"/>
    </row>
    <row r="70" spans="1:86" s="12" customFormat="1" ht="15.75" customHeight="1">
      <c r="A70" s="512"/>
      <c r="B70" s="515"/>
      <c r="C70" s="505">
        <v>20260504</v>
      </c>
      <c r="D70" s="506"/>
      <c r="E70" s="505">
        <v>20260505</v>
      </c>
      <c r="F70" s="506"/>
      <c r="G70" s="505">
        <v>20260506</v>
      </c>
      <c r="H70" s="506"/>
      <c r="I70" s="505">
        <v>20260507</v>
      </c>
      <c r="J70" s="506"/>
      <c r="K70" s="505">
        <v>20260508</v>
      </c>
      <c r="L70" s="506"/>
      <c r="M70" s="505">
        <v>20260511</v>
      </c>
      <c r="N70" s="506"/>
      <c r="O70" s="505">
        <v>20260512</v>
      </c>
      <c r="P70" s="506"/>
      <c r="Q70" s="505">
        <v>20260513</v>
      </c>
      <c r="R70" s="506"/>
      <c r="S70" s="505">
        <v>20260515</v>
      </c>
      <c r="T70" s="506"/>
      <c r="U70" s="505">
        <v>20260516</v>
      </c>
      <c r="V70" s="506"/>
      <c r="W70" s="505">
        <v>20260518</v>
      </c>
      <c r="X70" s="506"/>
      <c r="Y70" s="505">
        <v>20260519</v>
      </c>
      <c r="Z70" s="506"/>
      <c r="AA70" s="505">
        <v>20260520</v>
      </c>
      <c r="AB70" s="506"/>
      <c r="AC70" s="505">
        <v>20260521</v>
      </c>
      <c r="AD70" s="506"/>
      <c r="AE70" s="505">
        <v>20260522</v>
      </c>
      <c r="AF70" s="506"/>
      <c r="AG70" s="505">
        <v>20260524</v>
      </c>
      <c r="AH70" s="506"/>
      <c r="AI70" s="505">
        <v>20260525</v>
      </c>
      <c r="AJ70" s="506"/>
      <c r="AK70" s="505">
        <v>20260526</v>
      </c>
      <c r="AL70" s="506"/>
      <c r="AM70" s="505">
        <v>20260528</v>
      </c>
      <c r="AN70" s="506"/>
      <c r="AO70" s="505">
        <v>20260529</v>
      </c>
      <c r="AP70" s="506"/>
      <c r="AQ70" s="505">
        <v>20260530</v>
      </c>
      <c r="AR70" s="506"/>
      <c r="AS70" s="505">
        <v>20260602</v>
      </c>
      <c r="AT70" s="506"/>
      <c r="AU70" s="505">
        <v>20260603</v>
      </c>
      <c r="AV70" s="506"/>
      <c r="AW70" s="505"/>
      <c r="AX70" s="506"/>
      <c r="AY70" s="505"/>
      <c r="AZ70" s="506"/>
      <c r="BA70" s="505"/>
      <c r="BB70" s="506"/>
      <c r="BC70" s="505"/>
      <c r="BD70" s="506"/>
      <c r="BE70" s="505"/>
      <c r="BF70" s="506"/>
      <c r="BG70" s="505"/>
      <c r="BH70" s="506"/>
    </row>
    <row r="71" spans="1:86" s="12" customFormat="1" ht="15.75" customHeight="1">
      <c r="A71" s="512"/>
      <c r="B71" s="515"/>
      <c r="C71" s="108"/>
      <c r="D71" s="109"/>
      <c r="E71" s="108"/>
      <c r="F71" s="109"/>
      <c r="G71" s="502"/>
      <c r="H71" s="503"/>
      <c r="I71" s="502"/>
      <c r="J71" s="503"/>
      <c r="K71" s="502"/>
      <c r="L71" s="503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2"/>
      <c r="X71" s="503"/>
      <c r="Y71" s="502"/>
      <c r="Z71" s="503"/>
      <c r="AA71" s="502"/>
      <c r="AB71" s="503"/>
      <c r="AC71" s="502"/>
      <c r="AD71" s="503"/>
      <c r="AE71" s="108"/>
      <c r="AF71" s="109"/>
      <c r="AG71" s="108"/>
      <c r="AH71" s="109"/>
      <c r="AI71" s="108"/>
      <c r="AJ71" s="109"/>
      <c r="AK71" s="108"/>
      <c r="AL71" s="109"/>
      <c r="AM71" s="108"/>
      <c r="AN71" s="109"/>
      <c r="AO71" s="108"/>
      <c r="AP71" s="109"/>
      <c r="AQ71" s="108"/>
      <c r="AR71" s="109"/>
      <c r="AS71" s="108"/>
      <c r="AT71" s="109"/>
      <c r="AU71" s="108"/>
      <c r="AV71" s="109"/>
      <c r="AW71" s="502"/>
      <c r="AX71" s="503"/>
      <c r="AY71" s="502"/>
      <c r="AZ71" s="503"/>
      <c r="BA71" s="502"/>
      <c r="BB71" s="503"/>
      <c r="BC71" s="509"/>
      <c r="BD71" s="509"/>
      <c r="BE71" s="509"/>
      <c r="BF71" s="509"/>
      <c r="BG71" s="509"/>
      <c r="BH71" s="509"/>
    </row>
    <row r="72" spans="1:86" ht="15.75" customHeight="1">
      <c r="A72" s="512"/>
      <c r="B72" s="515"/>
      <c r="C72" s="88"/>
      <c r="D72" s="110"/>
      <c r="E72" s="88"/>
      <c r="F72" s="110"/>
      <c r="G72" s="499"/>
      <c r="H72" s="500"/>
      <c r="I72" s="499"/>
      <c r="J72" s="500"/>
      <c r="K72" s="499"/>
      <c r="L72" s="500"/>
      <c r="M72" s="498"/>
      <c r="N72" s="498"/>
      <c r="O72" s="498"/>
      <c r="P72" s="498"/>
      <c r="Q72" s="498"/>
      <c r="R72" s="498"/>
      <c r="S72" s="498"/>
      <c r="T72" s="498"/>
      <c r="U72" s="498"/>
      <c r="V72" s="498"/>
      <c r="W72" s="499"/>
      <c r="X72" s="500"/>
      <c r="Y72" s="499"/>
      <c r="Z72" s="500"/>
      <c r="AA72" s="499"/>
      <c r="AB72" s="500"/>
      <c r="AC72" s="499"/>
      <c r="AD72" s="500"/>
      <c r="AE72" s="88"/>
      <c r="AF72" s="110"/>
      <c r="AG72" s="88"/>
      <c r="AH72" s="110"/>
      <c r="AI72" s="88"/>
      <c r="AJ72" s="110"/>
      <c r="AK72" s="88"/>
      <c r="AL72" s="110"/>
      <c r="AM72" s="88"/>
      <c r="AN72" s="110"/>
      <c r="AO72" s="88"/>
      <c r="AP72" s="110"/>
      <c r="AQ72" s="88"/>
      <c r="AR72" s="110"/>
      <c r="AS72" s="88"/>
      <c r="AT72" s="110"/>
      <c r="AU72" s="88"/>
      <c r="AV72" s="110"/>
      <c r="AW72" s="499"/>
      <c r="AX72" s="500"/>
      <c r="AY72" s="499"/>
      <c r="AZ72" s="500"/>
      <c r="BA72" s="499"/>
      <c r="BB72" s="500"/>
      <c r="BC72" s="498"/>
      <c r="BD72" s="498"/>
      <c r="BE72" s="498"/>
      <c r="BF72" s="498"/>
      <c r="BG72" s="498"/>
      <c r="BH72" s="498"/>
    </row>
    <row r="73" spans="1:86" s="1" customFormat="1" ht="15.75" customHeight="1">
      <c r="A73" s="513"/>
      <c r="B73" s="516"/>
      <c r="C73" s="69" t="s">
        <v>36</v>
      </c>
      <c r="D73" s="69" t="s">
        <v>37</v>
      </c>
      <c r="E73" s="69" t="s">
        <v>36</v>
      </c>
      <c r="F73" s="69" t="s">
        <v>37</v>
      </c>
      <c r="G73" s="69" t="s">
        <v>36</v>
      </c>
      <c r="H73" s="69" t="s">
        <v>37</v>
      </c>
      <c r="I73" s="69" t="s">
        <v>36</v>
      </c>
      <c r="J73" s="69" t="s">
        <v>37</v>
      </c>
      <c r="K73" s="69" t="s">
        <v>36</v>
      </c>
      <c r="L73" s="69" t="s">
        <v>37</v>
      </c>
      <c r="M73" s="69" t="s">
        <v>36</v>
      </c>
      <c r="N73" s="69" t="s">
        <v>37</v>
      </c>
      <c r="O73" s="69" t="s">
        <v>36</v>
      </c>
      <c r="P73" s="69" t="s">
        <v>37</v>
      </c>
      <c r="Q73" s="69" t="s">
        <v>36</v>
      </c>
      <c r="R73" s="69" t="s">
        <v>37</v>
      </c>
      <c r="S73" s="69" t="s">
        <v>36</v>
      </c>
      <c r="T73" s="69" t="s">
        <v>37</v>
      </c>
      <c r="U73" s="69" t="s">
        <v>36</v>
      </c>
      <c r="V73" s="69" t="s">
        <v>37</v>
      </c>
      <c r="W73" s="69" t="s">
        <v>36</v>
      </c>
      <c r="X73" s="69" t="s">
        <v>37</v>
      </c>
      <c r="Y73" s="69" t="s">
        <v>36</v>
      </c>
      <c r="Z73" s="69" t="s">
        <v>37</v>
      </c>
      <c r="AA73" s="69" t="s">
        <v>36</v>
      </c>
      <c r="AB73" s="69" t="s">
        <v>37</v>
      </c>
      <c r="AC73" s="69" t="s">
        <v>36</v>
      </c>
      <c r="AD73" s="69" t="s">
        <v>37</v>
      </c>
      <c r="AE73" s="69" t="s">
        <v>36</v>
      </c>
      <c r="AF73" s="69" t="s">
        <v>37</v>
      </c>
      <c r="AG73" s="69" t="s">
        <v>36</v>
      </c>
      <c r="AH73" s="69" t="s">
        <v>37</v>
      </c>
      <c r="AI73" s="69" t="s">
        <v>36</v>
      </c>
      <c r="AJ73" s="69" t="s">
        <v>37</v>
      </c>
      <c r="AK73" s="69" t="s">
        <v>36</v>
      </c>
      <c r="AL73" s="69" t="s">
        <v>37</v>
      </c>
      <c r="AM73" s="69" t="s">
        <v>36</v>
      </c>
      <c r="AN73" s="69" t="s">
        <v>37</v>
      </c>
      <c r="AO73" s="69" t="s">
        <v>36</v>
      </c>
      <c r="AP73" s="69" t="s">
        <v>37</v>
      </c>
      <c r="AQ73" s="69" t="s">
        <v>36</v>
      </c>
      <c r="AR73" s="69" t="s">
        <v>37</v>
      </c>
      <c r="AS73" s="69" t="s">
        <v>36</v>
      </c>
      <c r="AT73" s="69" t="s">
        <v>37</v>
      </c>
      <c r="AU73" s="69" t="s">
        <v>36</v>
      </c>
      <c r="AV73" s="69" t="s">
        <v>37</v>
      </c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</row>
    <row r="74" spans="1:86">
      <c r="A74" s="39" t="s">
        <v>81</v>
      </c>
      <c r="B74" s="97" t="s">
        <v>82</v>
      </c>
      <c r="C74" s="98">
        <f>2*96</f>
        <v>192</v>
      </c>
      <c r="D74" s="98">
        <f>96*2</f>
        <v>192</v>
      </c>
      <c r="E74" s="98">
        <f>96*3</f>
        <v>288</v>
      </c>
      <c r="F74" s="98">
        <f>96*3</f>
        <v>288</v>
      </c>
      <c r="G74" s="98">
        <f>96*3</f>
        <v>288</v>
      </c>
      <c r="H74" s="98">
        <f>96*3</f>
        <v>288</v>
      </c>
      <c r="I74" s="98">
        <f>96*4</f>
        <v>384</v>
      </c>
      <c r="J74" s="98">
        <f>96*4</f>
        <v>384</v>
      </c>
      <c r="K74" s="98">
        <f>96*4</f>
        <v>384</v>
      </c>
      <c r="L74" s="98">
        <f>96*4</f>
        <v>384</v>
      </c>
      <c r="M74" s="98">
        <v>384</v>
      </c>
      <c r="N74" s="98">
        <f>96*4</f>
        <v>384</v>
      </c>
      <c r="O74" s="98">
        <f>96*3</f>
        <v>288</v>
      </c>
      <c r="P74" s="98">
        <f>96*3</f>
        <v>288</v>
      </c>
      <c r="Q74" s="98">
        <f>96*4</f>
        <v>384</v>
      </c>
      <c r="R74" s="98">
        <f>96*4</f>
        <v>384</v>
      </c>
      <c r="S74" s="98">
        <f>96*2</f>
        <v>192</v>
      </c>
      <c r="T74" s="98">
        <v>192</v>
      </c>
      <c r="U74" s="98">
        <v>192</v>
      </c>
      <c r="V74" s="98">
        <f>96*2</f>
        <v>192</v>
      </c>
      <c r="W74" s="74">
        <v>288</v>
      </c>
      <c r="X74" s="74">
        <f>96*3</f>
        <v>288</v>
      </c>
      <c r="Y74" s="74">
        <v>96</v>
      </c>
      <c r="Z74" s="74">
        <v>96</v>
      </c>
      <c r="AA74" s="74">
        <f>96*6</f>
        <v>576</v>
      </c>
      <c r="AB74" s="74">
        <f>96*6</f>
        <v>576</v>
      </c>
      <c r="AC74" s="74">
        <f>96*3</f>
        <v>288</v>
      </c>
      <c r="AD74" s="74">
        <f>96*3</f>
        <v>288</v>
      </c>
      <c r="AE74" s="74">
        <v>192</v>
      </c>
      <c r="AF74" s="74">
        <v>192</v>
      </c>
      <c r="AG74" s="74">
        <v>192</v>
      </c>
      <c r="AH74" s="74">
        <v>192</v>
      </c>
      <c r="AI74" s="74">
        <f>96*3</f>
        <v>288</v>
      </c>
      <c r="AJ74" s="74">
        <f>96*3</f>
        <v>288</v>
      </c>
      <c r="AK74" s="74">
        <v>192</v>
      </c>
      <c r="AL74" s="74">
        <f>96*2</f>
        <v>192</v>
      </c>
      <c r="AM74" s="74">
        <v>288</v>
      </c>
      <c r="AN74" s="98">
        <f>96*3</f>
        <v>288</v>
      </c>
      <c r="AO74" s="98">
        <v>288</v>
      </c>
      <c r="AP74" s="98">
        <f>96*3</f>
        <v>288</v>
      </c>
      <c r="AQ74" s="98">
        <v>192</v>
      </c>
      <c r="AR74" s="98">
        <f>96*2</f>
        <v>192</v>
      </c>
      <c r="AS74" s="98">
        <f>96*3</f>
        <v>288</v>
      </c>
      <c r="AT74" s="98">
        <f>96*3</f>
        <v>288</v>
      </c>
      <c r="AU74" s="116">
        <f>96*3</f>
        <v>288</v>
      </c>
      <c r="AV74" s="116">
        <f>96*2</f>
        <v>192</v>
      </c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</row>
    <row r="75" spans="1:86">
      <c r="A75" s="39" t="s">
        <v>83</v>
      </c>
      <c r="B75" s="97" t="s">
        <v>84</v>
      </c>
      <c r="C75" s="98">
        <f>+C74</f>
        <v>192</v>
      </c>
      <c r="D75" s="98">
        <f>+D74</f>
        <v>192</v>
      </c>
      <c r="E75" s="98">
        <f>96*3</f>
        <v>288</v>
      </c>
      <c r="F75" s="98">
        <f>F74</f>
        <v>288</v>
      </c>
      <c r="G75" s="98">
        <f>96*3</f>
        <v>288</v>
      </c>
      <c r="H75" s="98">
        <f t="shared" ref="H75:M75" si="142">+H74</f>
        <v>288</v>
      </c>
      <c r="I75" s="98">
        <f t="shared" si="142"/>
        <v>384</v>
      </c>
      <c r="J75" s="98">
        <f t="shared" si="142"/>
        <v>384</v>
      </c>
      <c r="K75" s="98">
        <f t="shared" si="142"/>
        <v>384</v>
      </c>
      <c r="L75" s="98">
        <f t="shared" si="142"/>
        <v>384</v>
      </c>
      <c r="M75" s="98">
        <f t="shared" si="142"/>
        <v>384</v>
      </c>
      <c r="N75" s="98">
        <f>+N74</f>
        <v>384</v>
      </c>
      <c r="O75" s="98">
        <f>+O74</f>
        <v>288</v>
      </c>
      <c r="P75" s="98">
        <f>96*3</f>
        <v>288</v>
      </c>
      <c r="Q75" s="98">
        <f>+Q74</f>
        <v>384</v>
      </c>
      <c r="R75" s="98">
        <f>+R74</f>
        <v>384</v>
      </c>
      <c r="S75" s="98">
        <f>+S74</f>
        <v>192</v>
      </c>
      <c r="T75" s="98">
        <v>192</v>
      </c>
      <c r="U75" s="98">
        <f>+U74</f>
        <v>192</v>
      </c>
      <c r="V75" s="98">
        <f>96*2</f>
        <v>192</v>
      </c>
      <c r="W75" s="74">
        <v>288</v>
      </c>
      <c r="X75" s="74">
        <f>96*3</f>
        <v>288</v>
      </c>
      <c r="Y75" s="74">
        <v>96</v>
      </c>
      <c r="Z75" s="74">
        <v>96</v>
      </c>
      <c r="AA75" s="74">
        <f>+AA74</f>
        <v>576</v>
      </c>
      <c r="AB75" s="74">
        <f>96*6</f>
        <v>576</v>
      </c>
      <c r="AC75" s="74">
        <f>+AC74</f>
        <v>288</v>
      </c>
      <c r="AD75" s="74">
        <f>AD74</f>
        <v>288</v>
      </c>
      <c r="AE75" s="74">
        <v>192</v>
      </c>
      <c r="AF75" s="74">
        <v>192</v>
      </c>
      <c r="AG75" s="74">
        <v>192</v>
      </c>
      <c r="AH75" s="74">
        <f>+AH74</f>
        <v>192</v>
      </c>
      <c r="AI75" s="74">
        <f>+AI74</f>
        <v>288</v>
      </c>
      <c r="AJ75" s="74">
        <f>+AJ74</f>
        <v>288</v>
      </c>
      <c r="AK75" s="74">
        <f>+AK74</f>
        <v>192</v>
      </c>
      <c r="AL75" s="74">
        <f>+AL74</f>
        <v>192</v>
      </c>
      <c r="AM75" s="74">
        <v>288</v>
      </c>
      <c r="AN75" s="98">
        <f>+AN74</f>
        <v>288</v>
      </c>
      <c r="AO75" s="98">
        <v>288</v>
      </c>
      <c r="AP75" s="98">
        <f>AP74</f>
        <v>288</v>
      </c>
      <c r="AQ75" s="98">
        <v>192</v>
      </c>
      <c r="AR75" s="98">
        <f>AR74</f>
        <v>192</v>
      </c>
      <c r="AS75" s="98">
        <f>96*3</f>
        <v>288</v>
      </c>
      <c r="AT75" s="98">
        <f>AT74</f>
        <v>288</v>
      </c>
      <c r="AU75" s="116">
        <f>96*3</f>
        <v>288</v>
      </c>
      <c r="AV75" s="116">
        <f>AV74</f>
        <v>192</v>
      </c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</row>
    <row r="76" spans="1:86" s="21" customFormat="1">
      <c r="B76" s="22" t="s">
        <v>36</v>
      </c>
      <c r="C76" s="23">
        <f>SUM(C74:C75)</f>
        <v>384</v>
      </c>
      <c r="D76" s="23">
        <f>SUM(C74:C75)</f>
        <v>384</v>
      </c>
      <c r="E76" s="23">
        <f t="shared" ref="E76" si="143">SUM(E74:E75)</f>
        <v>576</v>
      </c>
      <c r="F76" s="23">
        <f t="shared" ref="F76" si="144">SUM(E74:E75)</f>
        <v>576</v>
      </c>
      <c r="G76" s="23">
        <f t="shared" ref="G76" si="145">SUM(G74:G75)</f>
        <v>576</v>
      </c>
      <c r="H76" s="23"/>
      <c r="I76" s="23">
        <f t="shared" ref="I76" si="146">SUM(I74:I75)</f>
        <v>768</v>
      </c>
      <c r="J76" s="23">
        <v>96</v>
      </c>
      <c r="K76" s="23">
        <f t="shared" ref="K76" si="147">SUM(K74:K75)</f>
        <v>768</v>
      </c>
      <c r="L76" s="23">
        <f t="shared" ref="L76" si="148">SUM(K74:K75)</f>
        <v>768</v>
      </c>
      <c r="M76" s="23">
        <f t="shared" ref="M76" si="149">SUM(M74:M75)</f>
        <v>768</v>
      </c>
      <c r="N76" s="23">
        <f t="shared" ref="N76" si="150">SUM(M74:M75)</f>
        <v>768</v>
      </c>
      <c r="O76" s="23">
        <f t="shared" ref="O76" si="151">SUM(O74:O75)</f>
        <v>576</v>
      </c>
      <c r="P76" s="23">
        <f t="shared" ref="P76" si="152">SUM(O74:O75)</f>
        <v>576</v>
      </c>
      <c r="Q76" s="23">
        <f t="shared" ref="Q76" si="153">SUM(Q74:Q75)</f>
        <v>768</v>
      </c>
      <c r="R76" s="23">
        <f t="shared" ref="R76" si="154">SUM(Q74:Q75)</f>
        <v>768</v>
      </c>
      <c r="S76" s="23">
        <f t="shared" ref="S76" si="155">SUM(S74:S75)</f>
        <v>384</v>
      </c>
      <c r="T76" s="23">
        <f t="shared" ref="T76" si="156">SUM(S74:S75)</f>
        <v>384</v>
      </c>
      <c r="U76" s="23">
        <f t="shared" ref="U76" si="157">SUM(U74:U75)</f>
        <v>384</v>
      </c>
      <c r="V76" s="23">
        <f t="shared" ref="V76" si="158">SUM(U74:U75)</f>
        <v>384</v>
      </c>
      <c r="W76" s="23">
        <f t="shared" ref="W76" si="159">SUM(W74:W75)</f>
        <v>576</v>
      </c>
      <c r="X76" s="23">
        <f t="shared" ref="X76" si="160">SUM(W74:W75)</f>
        <v>576</v>
      </c>
      <c r="Y76" s="23">
        <f t="shared" ref="Y76" si="161">SUM(Y74:Y75)</f>
        <v>192</v>
      </c>
      <c r="Z76" s="23">
        <f t="shared" ref="Z76" si="162">SUM(Y74:Y75)</f>
        <v>192</v>
      </c>
      <c r="AA76" s="23">
        <f t="shared" ref="AA76:AC76" si="163">SUM(AA74:AA75)</f>
        <v>1152</v>
      </c>
      <c r="AB76" s="23">
        <f>SUM(AA74:AA75)</f>
        <v>1152</v>
      </c>
      <c r="AC76" s="23">
        <f t="shared" si="163"/>
        <v>576</v>
      </c>
      <c r="AD76" s="23" t="s">
        <v>125</v>
      </c>
      <c r="AE76" s="23">
        <f t="shared" ref="AE76:AG76" si="164">SUM(AE74:AE75)</f>
        <v>384</v>
      </c>
      <c r="AF76" s="23" t="s">
        <v>125</v>
      </c>
      <c r="AG76" s="23">
        <f t="shared" si="164"/>
        <v>384</v>
      </c>
      <c r="AH76" s="23" t="s">
        <v>125</v>
      </c>
      <c r="AI76" s="23">
        <f t="shared" ref="AI76" si="165">SUM(AI74:AI75)</f>
        <v>576</v>
      </c>
      <c r="AJ76" s="23" t="s">
        <v>125</v>
      </c>
      <c r="AK76" s="23">
        <f t="shared" ref="AK76" si="166">SUM(AK74:AK75)</f>
        <v>384</v>
      </c>
      <c r="AL76" s="23">
        <f t="shared" ref="AL76" si="167">SUM(AK74:AK75)</f>
        <v>384</v>
      </c>
      <c r="AM76" s="23">
        <f t="shared" ref="AM76" si="168">SUM(AM74:AM75)</f>
        <v>576</v>
      </c>
      <c r="AN76" s="23">
        <f t="shared" ref="AN76" si="169">SUM(AM74:AM75)</f>
        <v>576</v>
      </c>
      <c r="AO76" s="23">
        <f t="shared" ref="AO76" si="170">SUM(AO74:AO75)</f>
        <v>576</v>
      </c>
      <c r="AP76" s="23">
        <f t="shared" ref="AP76" si="171">SUM(AO74:AO75)</f>
        <v>576</v>
      </c>
      <c r="AQ76" s="23">
        <f t="shared" ref="AQ76" si="172">SUM(AQ74:AQ75)</f>
        <v>384</v>
      </c>
      <c r="AR76" s="23">
        <f t="shared" ref="AR76" si="173">SUM(AQ74:AQ75)</f>
        <v>384</v>
      </c>
      <c r="AS76" s="23">
        <f t="shared" ref="AS76" si="174">SUM(AS74:AS75)</f>
        <v>576</v>
      </c>
      <c r="AT76" s="23">
        <f t="shared" ref="AT76" si="175">SUM(AS74:AS75)</f>
        <v>576</v>
      </c>
      <c r="AU76" s="23">
        <f t="shared" ref="AU76" si="176">SUM(AU74:AU75)</f>
        <v>576</v>
      </c>
      <c r="AV76" s="23" t="s">
        <v>170</v>
      </c>
      <c r="AW76" s="23"/>
      <c r="AX76" s="23">
        <f t="shared" ref="AX76" si="177">SUM(AW74:AW75)</f>
        <v>0</v>
      </c>
      <c r="AY76" s="23">
        <f t="shared" ref="AY76" si="178">SUM(AY74:AY75)</f>
        <v>0</v>
      </c>
      <c r="AZ76" s="23">
        <f t="shared" ref="AZ76" si="179">SUM(AY74:AY75)</f>
        <v>0</v>
      </c>
      <c r="BA76" s="23">
        <f t="shared" ref="BA76" si="180">SUM(BA74:BA75)</f>
        <v>0</v>
      </c>
      <c r="BB76" s="23">
        <f t="shared" ref="BB76" si="181">SUM(BA74:BA75)</f>
        <v>0</v>
      </c>
      <c r="BC76" s="23">
        <f t="shared" ref="BC76" si="182">SUM(BC74:BC75)</f>
        <v>0</v>
      </c>
      <c r="BD76" s="23">
        <f t="shared" ref="BD76" si="183">SUM(BC74:BC75)</f>
        <v>0</v>
      </c>
      <c r="BE76" s="23">
        <f t="shared" ref="BE76" si="184">SUM(BE74:BE75)</f>
        <v>0</v>
      </c>
      <c r="BF76" s="23">
        <f t="shared" ref="BF76" si="185">SUM(BE74:BE75)</f>
        <v>0</v>
      </c>
      <c r="BG76" s="23">
        <f t="shared" ref="BG76" si="186">SUM(BG74:BG75)</f>
        <v>0</v>
      </c>
      <c r="BH76" s="23">
        <f t="shared" ref="BH76" si="187">SUM(BG74:BG75)</f>
        <v>0</v>
      </c>
      <c r="BI76" s="23"/>
      <c r="BJ76" s="23"/>
      <c r="BK76" s="23"/>
      <c r="BL76" s="23"/>
    </row>
    <row r="77" spans="1:86" s="13" customFormat="1">
      <c r="B77" s="13" t="s">
        <v>85</v>
      </c>
      <c r="BF77" s="23"/>
      <c r="BI77"/>
      <c r="BJ77"/>
      <c r="BK77"/>
      <c r="BL77"/>
      <c r="BM77"/>
      <c r="BN77"/>
    </row>
    <row r="78" spans="1:86" s="13" customFormat="1">
      <c r="B78" s="13" t="s">
        <v>86</v>
      </c>
      <c r="BI78"/>
      <c r="BJ78"/>
      <c r="BK78"/>
      <c r="BL78"/>
      <c r="BM78"/>
      <c r="BN78"/>
    </row>
  </sheetData>
  <mergeCells count="461">
    <mergeCell ref="BM1:BN1"/>
    <mergeCell ref="BM2:BN2"/>
    <mergeCell ref="A4:CH4"/>
    <mergeCell ref="A10:B10"/>
    <mergeCell ref="A11:A15"/>
    <mergeCell ref="B11:B15"/>
    <mergeCell ref="C11:AJ11"/>
    <mergeCell ref="AK11:CH11"/>
    <mergeCell ref="C12:D12"/>
    <mergeCell ref="CE12:CF12"/>
    <mergeCell ref="CG12:CH12"/>
    <mergeCell ref="C13:D13"/>
    <mergeCell ref="E13:F13"/>
    <mergeCell ref="G13:H13"/>
    <mergeCell ref="I13:J13"/>
    <mergeCell ref="K13:L13"/>
    <mergeCell ref="BM12:BN12"/>
    <mergeCell ref="BI12:BJ12"/>
    <mergeCell ref="BK12:BL12"/>
    <mergeCell ref="E12:F12"/>
    <mergeCell ref="G12:H12"/>
    <mergeCell ref="I12:J12"/>
    <mergeCell ref="K12:L12"/>
    <mergeCell ref="M12:N12"/>
    <mergeCell ref="BA1:BB1"/>
    <mergeCell ref="Y12:Z12"/>
    <mergeCell ref="AA12:AB12"/>
    <mergeCell ref="AK13:AL13"/>
    <mergeCell ref="AM13:AN13"/>
    <mergeCell ref="AO13:AP13"/>
    <mergeCell ref="AQ13:AR13"/>
    <mergeCell ref="AS13:AT13"/>
    <mergeCell ref="AU13:AV13"/>
    <mergeCell ref="Y13:Z13"/>
    <mergeCell ref="AA13:AB13"/>
    <mergeCell ref="AC13:AD13"/>
    <mergeCell ref="AE13:AF13"/>
    <mergeCell ref="AG13:AH13"/>
    <mergeCell ref="AI13:AJ13"/>
    <mergeCell ref="M13:N13"/>
    <mergeCell ref="O13:P13"/>
    <mergeCell ref="Q13:R13"/>
    <mergeCell ref="S13:T13"/>
    <mergeCell ref="U13:V13"/>
    <mergeCell ref="W13:X13"/>
    <mergeCell ref="Q12:R12"/>
    <mergeCell ref="S12:T12"/>
    <mergeCell ref="U12:V12"/>
    <mergeCell ref="W12:X12"/>
    <mergeCell ref="O12:P12"/>
    <mergeCell ref="BY12:BZ12"/>
    <mergeCell ref="CA12:CB12"/>
    <mergeCell ref="CC12:CD12"/>
    <mergeCell ref="AY12:AZ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BO12:BP12"/>
    <mergeCell ref="BQ12:BR12"/>
    <mergeCell ref="BS12:BT12"/>
    <mergeCell ref="BU12:BV12"/>
    <mergeCell ref="BW12:BX12"/>
    <mergeCell ref="BA12:BB12"/>
    <mergeCell ref="BC12:BD12"/>
    <mergeCell ref="BE12:BF12"/>
    <mergeCell ref="BG12:BH12"/>
    <mergeCell ref="BM13:BN13"/>
    <mergeCell ref="BO13:BP13"/>
    <mergeCell ref="BQ13:BR13"/>
    <mergeCell ref="BS13:BT13"/>
    <mergeCell ref="AW13:AX13"/>
    <mergeCell ref="AY13:AZ13"/>
    <mergeCell ref="BA13:BB13"/>
    <mergeCell ref="BC13:BD13"/>
    <mergeCell ref="BE13:BF13"/>
    <mergeCell ref="BG13:BH13"/>
    <mergeCell ref="U14:V14"/>
    <mergeCell ref="W14:X14"/>
    <mergeCell ref="Y14:Z14"/>
    <mergeCell ref="AA14:AB14"/>
    <mergeCell ref="AC14:AD14"/>
    <mergeCell ref="AE14:AF14"/>
    <mergeCell ref="CG13:CH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BU13:BV13"/>
    <mergeCell ref="BW13:BX13"/>
    <mergeCell ref="BY13:BZ13"/>
    <mergeCell ref="CA13:CB13"/>
    <mergeCell ref="CC13:CD13"/>
    <mergeCell ref="CE13:CF13"/>
    <mergeCell ref="BI13:BJ13"/>
    <mergeCell ref="BK13:BL13"/>
    <mergeCell ref="AW14:AX14"/>
    <mergeCell ref="AY14:AZ14"/>
    <mergeCell ref="BA14:BB14"/>
    <mergeCell ref="BC14:BD14"/>
    <mergeCell ref="AG14:AH14"/>
    <mergeCell ref="AI14:AJ14"/>
    <mergeCell ref="AK14:AL14"/>
    <mergeCell ref="AM14:AN14"/>
    <mergeCell ref="AO14:AP14"/>
    <mergeCell ref="AQ14:AR14"/>
    <mergeCell ref="CC14:CD14"/>
    <mergeCell ref="CE14:CF14"/>
    <mergeCell ref="CG14:CH14"/>
    <mergeCell ref="A25:B25"/>
    <mergeCell ref="A26:A30"/>
    <mergeCell ref="B26:B30"/>
    <mergeCell ref="C26:AJ26"/>
    <mergeCell ref="AK26:CH26"/>
    <mergeCell ref="C27:D27"/>
    <mergeCell ref="E27:F27"/>
    <mergeCell ref="BQ14:BR14"/>
    <mergeCell ref="BS14:BT14"/>
    <mergeCell ref="BU14:BV14"/>
    <mergeCell ref="BW14:BX14"/>
    <mergeCell ref="BY14:BZ14"/>
    <mergeCell ref="CA14:CB14"/>
    <mergeCell ref="BE14:BF14"/>
    <mergeCell ref="BG14:BH14"/>
    <mergeCell ref="BI14:BJ14"/>
    <mergeCell ref="BK14:BL14"/>
    <mergeCell ref="BM14:BN14"/>
    <mergeCell ref="BO14:BP14"/>
    <mergeCell ref="AS14:AT14"/>
    <mergeCell ref="AU14:AV14"/>
    <mergeCell ref="S27:T27"/>
    <mergeCell ref="U27:V27"/>
    <mergeCell ref="W27:X27"/>
    <mergeCell ref="Y27:Z27"/>
    <mergeCell ref="AA27:AB27"/>
    <mergeCell ref="AC27:AD27"/>
    <mergeCell ref="G27:H27"/>
    <mergeCell ref="I27:J27"/>
    <mergeCell ref="K27:L27"/>
    <mergeCell ref="M27:N27"/>
    <mergeCell ref="O27:P27"/>
    <mergeCell ref="Q27:R27"/>
    <mergeCell ref="AU27:AV27"/>
    <mergeCell ref="AW27:AX27"/>
    <mergeCell ref="AY27:AZ27"/>
    <mergeCell ref="BA27:BB27"/>
    <mergeCell ref="AE27:AF27"/>
    <mergeCell ref="AG27:AH27"/>
    <mergeCell ref="AI27:AJ27"/>
    <mergeCell ref="AK27:AL27"/>
    <mergeCell ref="AM27:AN27"/>
    <mergeCell ref="AO27:AP27"/>
    <mergeCell ref="CA27:CB27"/>
    <mergeCell ref="CC27:CD27"/>
    <mergeCell ref="CE27:CF27"/>
    <mergeCell ref="CG27:CH27"/>
    <mergeCell ref="E28:F28"/>
    <mergeCell ref="G28:H28"/>
    <mergeCell ref="I28:J28"/>
    <mergeCell ref="K28:L28"/>
    <mergeCell ref="M28:N28"/>
    <mergeCell ref="Q28:R28"/>
    <mergeCell ref="BO27:BP27"/>
    <mergeCell ref="BQ27:BR27"/>
    <mergeCell ref="BS27:BT27"/>
    <mergeCell ref="BU27:BV27"/>
    <mergeCell ref="BW27:BX27"/>
    <mergeCell ref="BY27:BZ27"/>
    <mergeCell ref="BC27:BD27"/>
    <mergeCell ref="BE27:BF27"/>
    <mergeCell ref="BG27:BH27"/>
    <mergeCell ref="BI27:BJ27"/>
    <mergeCell ref="BK27:BL27"/>
    <mergeCell ref="BM27:BN27"/>
    <mergeCell ref="AQ27:AR27"/>
    <mergeCell ref="AS27:AT27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U29:V29"/>
    <mergeCell ref="W29:X29"/>
    <mergeCell ref="Y29:Z29"/>
    <mergeCell ref="AA29:AB29"/>
    <mergeCell ref="AC29:AD29"/>
    <mergeCell ref="AE29:AF29"/>
    <mergeCell ref="CG28:CH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AW29:AX29"/>
    <mergeCell ref="AY29:AZ29"/>
    <mergeCell ref="BA29:BB29"/>
    <mergeCell ref="BC29:BD29"/>
    <mergeCell ref="AG29:AH29"/>
    <mergeCell ref="AI29:AJ29"/>
    <mergeCell ref="AK29:AL29"/>
    <mergeCell ref="AM29:AN29"/>
    <mergeCell ref="AO29:AP29"/>
    <mergeCell ref="AQ29:AR29"/>
    <mergeCell ref="CC29:CD29"/>
    <mergeCell ref="CE29:CF29"/>
    <mergeCell ref="CG29:CH29"/>
    <mergeCell ref="A44:B44"/>
    <mergeCell ref="A45:A49"/>
    <mergeCell ref="B45:B49"/>
    <mergeCell ref="C45:AJ45"/>
    <mergeCell ref="AK45:BR45"/>
    <mergeCell ref="C46:D46"/>
    <mergeCell ref="E46:F46"/>
    <mergeCell ref="BQ29:BR29"/>
    <mergeCell ref="BS29:BT29"/>
    <mergeCell ref="BU29:BV29"/>
    <mergeCell ref="BW29:BX29"/>
    <mergeCell ref="BY29:BZ29"/>
    <mergeCell ref="CA29:CB29"/>
    <mergeCell ref="BE29:BF29"/>
    <mergeCell ref="BG29:BH29"/>
    <mergeCell ref="BI29:BJ29"/>
    <mergeCell ref="BK29:BL29"/>
    <mergeCell ref="BM29:BN29"/>
    <mergeCell ref="BO29:BP29"/>
    <mergeCell ref="AS29:AT29"/>
    <mergeCell ref="AU29:AV29"/>
    <mergeCell ref="S46:T46"/>
    <mergeCell ref="U46:V46"/>
    <mergeCell ref="W46:X46"/>
    <mergeCell ref="Y46:Z46"/>
    <mergeCell ref="AA46:AB46"/>
    <mergeCell ref="AC46:AD46"/>
    <mergeCell ref="G46:H46"/>
    <mergeCell ref="I46:J46"/>
    <mergeCell ref="K46:L46"/>
    <mergeCell ref="M46:N46"/>
    <mergeCell ref="O46:P46"/>
    <mergeCell ref="Q46:R46"/>
    <mergeCell ref="AU46:AV46"/>
    <mergeCell ref="AW46:AX46"/>
    <mergeCell ref="AY46:AZ46"/>
    <mergeCell ref="BA46:BB46"/>
    <mergeCell ref="AE46:AF46"/>
    <mergeCell ref="AG46:AH46"/>
    <mergeCell ref="AI46:AJ46"/>
    <mergeCell ref="AK46:AL46"/>
    <mergeCell ref="AM46:AN46"/>
    <mergeCell ref="AO46:AP46"/>
    <mergeCell ref="CA46:CB46"/>
    <mergeCell ref="CC46:CD46"/>
    <mergeCell ref="CE46:CF46"/>
    <mergeCell ref="CG46:CH46"/>
    <mergeCell ref="C47:D47"/>
    <mergeCell ref="E47:F47"/>
    <mergeCell ref="G47:H47"/>
    <mergeCell ref="I47:J47"/>
    <mergeCell ref="K47:L47"/>
    <mergeCell ref="M47:N47"/>
    <mergeCell ref="BO46:BP46"/>
    <mergeCell ref="BQ46:BR46"/>
    <mergeCell ref="BS46:BT46"/>
    <mergeCell ref="BU46:BV46"/>
    <mergeCell ref="BW46:BX46"/>
    <mergeCell ref="BY46:BZ46"/>
    <mergeCell ref="BC46:BD46"/>
    <mergeCell ref="BE46:BF46"/>
    <mergeCell ref="BG46:BH46"/>
    <mergeCell ref="BI46:BJ46"/>
    <mergeCell ref="BK46:BL46"/>
    <mergeCell ref="BM46:BN46"/>
    <mergeCell ref="AQ46:AR46"/>
    <mergeCell ref="AS46:AT46"/>
    <mergeCell ref="AG47:AH47"/>
    <mergeCell ref="AI47:AJ47"/>
    <mergeCell ref="AK47:AL47"/>
    <mergeCell ref="O47:P47"/>
    <mergeCell ref="Q47:R47"/>
    <mergeCell ref="S47:T47"/>
    <mergeCell ref="U47:V47"/>
    <mergeCell ref="W47:X47"/>
    <mergeCell ref="Y47:Z47"/>
    <mergeCell ref="CC47:CD47"/>
    <mergeCell ref="CE47:CF47"/>
    <mergeCell ref="CG47:CH47"/>
    <mergeCell ref="BK47:BL47"/>
    <mergeCell ref="BM47:BN47"/>
    <mergeCell ref="BO47:BP47"/>
    <mergeCell ref="BQ47:BR47"/>
    <mergeCell ref="BS47:BT47"/>
    <mergeCell ref="BU47:BV47"/>
    <mergeCell ref="C48:D48"/>
    <mergeCell ref="E48:F48"/>
    <mergeCell ref="G48:H48"/>
    <mergeCell ref="I48:J48"/>
    <mergeCell ref="K48:L48"/>
    <mergeCell ref="M48:N48"/>
    <mergeCell ref="BW47:BX47"/>
    <mergeCell ref="BY47:BZ47"/>
    <mergeCell ref="CA47:CB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A48:AB48"/>
    <mergeCell ref="AC48:AD48"/>
    <mergeCell ref="AE48:AF48"/>
    <mergeCell ref="AG48:AH48"/>
    <mergeCell ref="AI48:AJ48"/>
    <mergeCell ref="AK48:AL48"/>
    <mergeCell ref="O48:P48"/>
    <mergeCell ref="Q48:R48"/>
    <mergeCell ref="S48:T48"/>
    <mergeCell ref="U48:V48"/>
    <mergeCell ref="W48:X48"/>
    <mergeCell ref="Y48:Z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8:BT48"/>
    <mergeCell ref="BU48:BV48"/>
    <mergeCell ref="S70:T70"/>
    <mergeCell ref="U70:V70"/>
    <mergeCell ref="W70:X70"/>
    <mergeCell ref="Y70:Z70"/>
    <mergeCell ref="A68:B68"/>
    <mergeCell ref="A69:A73"/>
    <mergeCell ref="B69:B73"/>
    <mergeCell ref="C69:BH69"/>
    <mergeCell ref="C70:D70"/>
    <mergeCell ref="E70:F70"/>
    <mergeCell ref="G70:H70"/>
    <mergeCell ref="I70:J70"/>
    <mergeCell ref="K70:L70"/>
    <mergeCell ref="M70:N70"/>
    <mergeCell ref="AY70:AZ70"/>
    <mergeCell ref="BA70:BB70"/>
    <mergeCell ref="BC70:BD70"/>
    <mergeCell ref="BE70:BF70"/>
    <mergeCell ref="BG70:BH70"/>
    <mergeCell ref="G71:H71"/>
    <mergeCell ref="I71:J71"/>
    <mergeCell ref="K71:L71"/>
    <mergeCell ref="M71:N71"/>
    <mergeCell ref="O71:P71"/>
    <mergeCell ref="AM70:AN70"/>
    <mergeCell ref="AO70:AP70"/>
    <mergeCell ref="AQ70:AR70"/>
    <mergeCell ref="AS70:AT70"/>
    <mergeCell ref="AU70:AV70"/>
    <mergeCell ref="AW70:AX70"/>
    <mergeCell ref="AA70:AB70"/>
    <mergeCell ref="AC70:AD70"/>
    <mergeCell ref="AE70:AF70"/>
    <mergeCell ref="AG70:AH70"/>
    <mergeCell ref="AI70:AJ70"/>
    <mergeCell ref="AK70:AL70"/>
    <mergeCell ref="O70:P70"/>
    <mergeCell ref="Q70:R70"/>
    <mergeCell ref="BG71:BH71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AC71:AD71"/>
    <mergeCell ref="AW71:AX71"/>
    <mergeCell ref="AY71:AZ71"/>
    <mergeCell ref="BA71:BB71"/>
    <mergeCell ref="BC71:BD71"/>
    <mergeCell ref="BE71:BF71"/>
    <mergeCell ref="Q71:R71"/>
    <mergeCell ref="S71:T71"/>
    <mergeCell ref="U71:V71"/>
    <mergeCell ref="W71:X71"/>
    <mergeCell ref="Y71:Z71"/>
    <mergeCell ref="AA71:AB71"/>
    <mergeCell ref="BC72:BD72"/>
    <mergeCell ref="BE72:BF72"/>
    <mergeCell ref="BG72:BH72"/>
    <mergeCell ref="Y72:Z72"/>
    <mergeCell ref="AA72:AB72"/>
    <mergeCell ref="AC72:AD72"/>
    <mergeCell ref="AW72:AX72"/>
    <mergeCell ref="AY72:AZ72"/>
    <mergeCell ref="BA72:BB72"/>
  </mergeCells>
  <phoneticPr fontId="130" type="noConversion"/>
  <printOptions horizontalCentered="1"/>
  <pageMargins left="0.25" right="0.25" top="0.75" bottom="0.75" header="0.3" footer="0.3"/>
  <pageSetup paperSize="8" scale="36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78"/>
  <sheetViews>
    <sheetView workbookViewId="0"/>
  </sheetViews>
  <sheetFormatPr defaultColWidth="9" defaultRowHeight="14.5"/>
  <cols>
    <col min="1" max="1" width="12" customWidth="1"/>
    <col min="2" max="2" width="14.453125" customWidth="1"/>
    <col min="3" max="15" width="6.26953125" customWidth="1"/>
    <col min="16" max="16" width="6.7265625" customWidth="1"/>
    <col min="17" max="17" width="6.26953125" customWidth="1"/>
    <col min="18" max="18" width="8" customWidth="1"/>
    <col min="19" max="86" width="6.26953125" customWidth="1"/>
    <col min="87" max="89" width="3.7265625" customWidth="1"/>
    <col min="90" max="90" width="6.453125" customWidth="1"/>
    <col min="91" max="91" width="5.26953125" bestFit="1" customWidth="1"/>
    <col min="92" max="92" width="14.7265625" customWidth="1"/>
  </cols>
  <sheetData>
    <row r="1" spans="1:92" ht="15" thickBot="1">
      <c r="AV1" s="18"/>
      <c r="AW1" s="18"/>
      <c r="AX1" s="18"/>
      <c r="AY1" s="18"/>
      <c r="AZ1" s="18"/>
      <c r="BA1" s="552"/>
      <c r="BB1" s="552"/>
      <c r="BC1" s="19"/>
      <c r="BD1" s="19"/>
      <c r="BE1" s="18"/>
      <c r="BF1" s="18"/>
      <c r="BG1" s="18"/>
      <c r="BH1" s="18"/>
      <c r="BM1" s="552"/>
      <c r="BN1" s="552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</row>
    <row r="2" spans="1:92" ht="15" thickBot="1">
      <c r="BM2" s="553"/>
      <c r="BN2" s="553"/>
      <c r="CN2" s="20">
        <f ca="1">NOW()</f>
        <v>46262.429180208332</v>
      </c>
    </row>
    <row r="3" spans="1:92" ht="21.65" customHeight="1" thickBot="1">
      <c r="BI3" s="18"/>
      <c r="BJ3" s="18"/>
      <c r="BK3" s="19"/>
      <c r="BL3" s="19"/>
      <c r="CN3" s="43" t="s">
        <v>3120</v>
      </c>
    </row>
    <row r="4" spans="1:92" ht="35.25" customHeight="1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54"/>
      <c r="W4" s="554"/>
      <c r="X4" s="554"/>
      <c r="Y4" s="554"/>
      <c r="Z4" s="554"/>
      <c r="AA4" s="554"/>
      <c r="AB4" s="554"/>
      <c r="AC4" s="554"/>
      <c r="AD4" s="554"/>
      <c r="AE4" s="554"/>
      <c r="AF4" s="554"/>
      <c r="AG4" s="554"/>
      <c r="AH4" s="554"/>
      <c r="AI4" s="554"/>
      <c r="AJ4" s="554"/>
      <c r="AK4" s="554"/>
      <c r="AL4" s="554"/>
      <c r="AM4" s="554"/>
      <c r="AN4" s="554"/>
      <c r="AO4" s="554"/>
      <c r="AP4" s="554"/>
      <c r="AQ4" s="554"/>
      <c r="AR4" s="554"/>
      <c r="AS4" s="554"/>
      <c r="AT4" s="554"/>
      <c r="AU4" s="554"/>
      <c r="AV4" s="554"/>
      <c r="AW4" s="554"/>
      <c r="AX4" s="554"/>
      <c r="AY4" s="554"/>
      <c r="AZ4" s="554"/>
      <c r="BA4" s="554"/>
      <c r="BB4" s="554"/>
      <c r="BC4" s="554"/>
      <c r="BD4" s="554"/>
      <c r="BE4" s="554"/>
      <c r="BF4" s="554"/>
      <c r="BG4" s="554"/>
      <c r="BH4" s="554"/>
      <c r="BI4" s="554"/>
      <c r="BJ4" s="554"/>
      <c r="BK4" s="554"/>
      <c r="BL4" s="554"/>
      <c r="BM4" s="554"/>
      <c r="BN4" s="554"/>
      <c r="BO4" s="554"/>
      <c r="BP4" s="554"/>
      <c r="BQ4" s="554"/>
      <c r="BR4" s="554"/>
      <c r="BS4" s="554"/>
      <c r="BT4" s="554"/>
      <c r="BU4" s="554"/>
      <c r="BV4" s="554"/>
      <c r="BW4" s="554"/>
      <c r="BX4" s="554"/>
      <c r="BY4" s="554"/>
      <c r="BZ4" s="554"/>
      <c r="CA4" s="554"/>
      <c r="CB4" s="554"/>
      <c r="CC4" s="554"/>
      <c r="CD4" s="554"/>
      <c r="CE4" s="554"/>
      <c r="CF4" s="554"/>
      <c r="CG4" s="554"/>
      <c r="CH4" s="554"/>
    </row>
    <row r="5" spans="1:92" ht="12" customHeight="1">
      <c r="A5" s="15"/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</row>
    <row r="6" spans="1:92" ht="48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</row>
    <row r="7" spans="1:92" ht="48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</row>
    <row r="8" spans="1:92" ht="48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</row>
    <row r="9" spans="1:92" ht="48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M9" t="s">
        <v>0</v>
      </c>
      <c r="CN9" t="s">
        <v>0</v>
      </c>
    </row>
    <row r="10" spans="1:92" ht="21.75" customHeight="1" thickBot="1">
      <c r="A10" s="510" t="s">
        <v>1</v>
      </c>
      <c r="B10" s="510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</row>
    <row r="11" spans="1:92" ht="15.75" customHeight="1">
      <c r="A11" s="511" t="s">
        <v>2</v>
      </c>
      <c r="B11" s="543" t="s">
        <v>3</v>
      </c>
      <c r="C11" s="524" t="s">
        <v>4</v>
      </c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525"/>
      <c r="AC11" s="525"/>
      <c r="AD11" s="525"/>
      <c r="AE11" s="525"/>
      <c r="AF11" s="525"/>
      <c r="AG11" s="525"/>
      <c r="AH11" s="525"/>
      <c r="AI11" s="525"/>
      <c r="AJ11" s="544"/>
      <c r="AK11" s="545" t="s">
        <v>5</v>
      </c>
      <c r="AL11" s="526"/>
      <c r="AM11" s="526"/>
      <c r="AN11" s="526"/>
      <c r="AO11" s="526"/>
      <c r="AP11" s="526"/>
      <c r="AQ11" s="526"/>
      <c r="AR11" s="526"/>
      <c r="AS11" s="526"/>
      <c r="AT11" s="526"/>
      <c r="AU11" s="526"/>
      <c r="AV11" s="526"/>
      <c r="AW11" s="526"/>
      <c r="AX11" s="526"/>
      <c r="AY11" s="526"/>
      <c r="AZ11" s="526"/>
      <c r="BA11" s="526"/>
      <c r="BB11" s="526"/>
      <c r="BC11" s="526"/>
      <c r="BD11" s="526"/>
      <c r="BE11" s="526"/>
      <c r="BF11" s="526"/>
      <c r="BG11" s="526"/>
      <c r="BH11" s="526"/>
      <c r="BI11" s="526"/>
      <c r="BJ11" s="526"/>
      <c r="BK11" s="526"/>
      <c r="BL11" s="526"/>
      <c r="BM11" s="526"/>
      <c r="BN11" s="526"/>
      <c r="BO11" s="526"/>
      <c r="BP11" s="526"/>
      <c r="BQ11" s="526"/>
      <c r="BR11" s="526"/>
      <c r="BS11" s="526"/>
      <c r="BT11" s="526"/>
      <c r="BU11" s="526"/>
      <c r="BV11" s="526"/>
      <c r="BW11" s="526"/>
      <c r="BX11" s="526"/>
      <c r="BY11" s="526"/>
      <c r="BZ11" s="526"/>
      <c r="CA11" s="526"/>
      <c r="CB11" s="526"/>
      <c r="CC11" s="526"/>
      <c r="CD11" s="526"/>
      <c r="CE11" s="526"/>
      <c r="CF11" s="526"/>
      <c r="CG11" s="526"/>
      <c r="CH11" s="526"/>
    </row>
    <row r="12" spans="1:92" s="12" customFormat="1" ht="15.75" customHeight="1">
      <c r="A12" s="512"/>
      <c r="B12" s="515"/>
      <c r="C12" s="527" t="s">
        <v>205</v>
      </c>
      <c r="D12" s="558"/>
      <c r="E12" s="527" t="s">
        <v>206</v>
      </c>
      <c r="F12" s="558"/>
      <c r="G12" s="527" t="s">
        <v>237</v>
      </c>
      <c r="H12" s="558"/>
      <c r="I12" s="527" t="s">
        <v>238</v>
      </c>
      <c r="J12" s="558"/>
      <c r="K12" s="527" t="s">
        <v>239</v>
      </c>
      <c r="L12" s="558"/>
      <c r="M12" s="527" t="s">
        <v>2704</v>
      </c>
      <c r="N12" s="558"/>
      <c r="O12" s="527" t="s">
        <v>2705</v>
      </c>
      <c r="P12" s="558"/>
      <c r="Q12" s="527" t="s">
        <v>2772</v>
      </c>
      <c r="R12" s="528"/>
      <c r="S12" s="528"/>
      <c r="T12" s="558"/>
      <c r="U12" s="527" t="s">
        <v>2831</v>
      </c>
      <c r="V12" s="558"/>
      <c r="W12" s="527" t="s">
        <v>2913</v>
      </c>
      <c r="X12" s="558"/>
      <c r="Y12" s="527" t="s">
        <v>2914</v>
      </c>
      <c r="Z12" s="558"/>
      <c r="AA12" s="527" t="s">
        <v>2968</v>
      </c>
      <c r="AB12" s="558"/>
      <c r="AC12" s="527" t="s">
        <v>2970</v>
      </c>
      <c r="AD12" s="558"/>
      <c r="AE12" s="527" t="s">
        <v>3054</v>
      </c>
      <c r="AF12" s="558"/>
      <c r="AG12" s="527" t="s">
        <v>3055</v>
      </c>
      <c r="AH12" s="558"/>
      <c r="AI12" s="527" t="s">
        <v>3109</v>
      </c>
      <c r="AJ12" s="558"/>
      <c r="AK12" s="505">
        <v>20260602</v>
      </c>
      <c r="AL12" s="506"/>
      <c r="AM12" s="505">
        <v>20260603</v>
      </c>
      <c r="AN12" s="506"/>
      <c r="AO12" s="505">
        <v>20260604</v>
      </c>
      <c r="AP12" s="506"/>
      <c r="AQ12" s="505">
        <v>20260605</v>
      </c>
      <c r="AR12" s="506"/>
      <c r="AS12" s="505">
        <v>20260608</v>
      </c>
      <c r="AT12" s="506"/>
      <c r="AU12" s="505">
        <v>20260609</v>
      </c>
      <c r="AV12" s="506"/>
      <c r="AW12" s="505">
        <v>20260610</v>
      </c>
      <c r="AX12" s="506"/>
      <c r="AY12" s="505">
        <v>20260611</v>
      </c>
      <c r="AZ12" s="506"/>
      <c r="BA12" s="505">
        <v>20260612</v>
      </c>
      <c r="BB12" s="506"/>
      <c r="BC12" s="505">
        <v>20260614</v>
      </c>
      <c r="BD12" s="506"/>
      <c r="BE12" s="505">
        <v>20260615</v>
      </c>
      <c r="BF12" s="506"/>
      <c r="BG12" s="505">
        <v>20260617</v>
      </c>
      <c r="BH12" s="506"/>
      <c r="BI12" s="505">
        <v>20260618</v>
      </c>
      <c r="BJ12" s="506"/>
      <c r="BK12" s="505">
        <v>20260519</v>
      </c>
      <c r="BL12" s="506"/>
      <c r="BM12" s="505">
        <v>20260620</v>
      </c>
      <c r="BN12" s="506"/>
      <c r="BO12" s="505">
        <v>20260622</v>
      </c>
      <c r="BP12" s="506"/>
      <c r="BQ12" s="505">
        <v>20260623</v>
      </c>
      <c r="BR12" s="506"/>
      <c r="BS12" s="505">
        <v>20260624</v>
      </c>
      <c r="BT12" s="506"/>
      <c r="BU12" s="505">
        <v>20260625</v>
      </c>
      <c r="BV12" s="506"/>
      <c r="BW12" s="505">
        <v>20260626</v>
      </c>
      <c r="BX12" s="506"/>
      <c r="BY12" s="505">
        <v>20260629</v>
      </c>
      <c r="BZ12" s="506"/>
      <c r="CA12" s="505">
        <v>20260630</v>
      </c>
      <c r="CB12" s="506"/>
      <c r="CC12" s="505">
        <v>20260701</v>
      </c>
      <c r="CD12" s="506"/>
      <c r="CE12" s="505"/>
      <c r="CF12" s="506"/>
      <c r="CG12" s="505"/>
      <c r="CH12" s="506"/>
    </row>
    <row r="13" spans="1:92" s="12" customFormat="1" ht="15.75" customHeight="1">
      <c r="A13" s="512"/>
      <c r="B13" s="515"/>
      <c r="C13" s="550"/>
      <c r="D13" s="536"/>
      <c r="E13" s="550"/>
      <c r="F13" s="550"/>
      <c r="G13" s="550"/>
      <c r="H13" s="550"/>
      <c r="I13" s="550"/>
      <c r="J13" s="550"/>
      <c r="K13" s="550"/>
      <c r="L13" s="550"/>
      <c r="M13" s="536"/>
      <c r="N13" s="537"/>
      <c r="O13" s="550"/>
      <c r="P13" s="551"/>
      <c r="Q13" s="550"/>
      <c r="R13" s="551"/>
      <c r="S13" s="548"/>
      <c r="T13" s="549"/>
      <c r="U13" s="559"/>
      <c r="V13" s="549"/>
      <c r="W13" s="559"/>
      <c r="X13" s="549"/>
      <c r="Y13" s="536"/>
      <c r="Z13" s="537"/>
      <c r="AA13" s="536"/>
      <c r="AB13" s="537"/>
      <c r="AC13" s="550"/>
      <c r="AD13" s="536"/>
      <c r="AE13" s="550"/>
      <c r="AF13" s="550"/>
      <c r="AG13" s="550"/>
      <c r="AH13" s="550"/>
      <c r="AI13" s="550"/>
      <c r="AJ13" s="551"/>
      <c r="AK13" s="502"/>
      <c r="AL13" s="503"/>
      <c r="AM13" s="502"/>
      <c r="AN13" s="503"/>
      <c r="AO13" s="502"/>
      <c r="AP13" s="503"/>
      <c r="AQ13" s="502"/>
      <c r="AR13" s="503"/>
      <c r="AS13" s="502"/>
      <c r="AT13" s="503"/>
      <c r="AU13" s="502"/>
      <c r="AV13" s="503"/>
      <c r="AW13" s="502"/>
      <c r="AX13" s="503"/>
      <c r="AY13" s="502"/>
      <c r="AZ13" s="503"/>
      <c r="BA13" s="502"/>
      <c r="BB13" s="503"/>
      <c r="BC13" s="502"/>
      <c r="BD13" s="503"/>
      <c r="BE13" s="502"/>
      <c r="BF13" s="503"/>
      <c r="BG13" s="502"/>
      <c r="BH13" s="503"/>
      <c r="BI13" s="502"/>
      <c r="BJ13" s="503"/>
      <c r="BK13" s="502"/>
      <c r="BL13" s="503"/>
      <c r="BM13" s="502"/>
      <c r="BN13" s="503"/>
      <c r="BO13" s="502"/>
      <c r="BP13" s="503"/>
      <c r="BQ13" s="502"/>
      <c r="BR13" s="503"/>
      <c r="BS13" s="502"/>
      <c r="BT13" s="503"/>
      <c r="BU13" s="502"/>
      <c r="BV13" s="503"/>
      <c r="BW13" s="502"/>
      <c r="BX13" s="503"/>
      <c r="BY13" s="502"/>
      <c r="BZ13" s="503"/>
      <c r="CA13" s="502"/>
      <c r="CB13" s="503"/>
      <c r="CC13" s="502"/>
      <c r="CD13" s="503"/>
      <c r="CE13" s="502"/>
      <c r="CF13" s="503"/>
      <c r="CG13" s="502"/>
      <c r="CH13" s="503"/>
    </row>
    <row r="14" spans="1:92" ht="15.75" customHeight="1">
      <c r="A14" s="512"/>
      <c r="B14" s="515"/>
      <c r="C14" s="546" t="s">
        <v>218</v>
      </c>
      <c r="D14" s="547"/>
      <c r="E14" s="546" t="s">
        <v>219</v>
      </c>
      <c r="F14" s="547"/>
      <c r="G14" s="546" t="s">
        <v>240</v>
      </c>
      <c r="H14" s="547"/>
      <c r="I14" s="546" t="s">
        <v>241</v>
      </c>
      <c r="J14" s="547"/>
      <c r="K14" s="546" t="s">
        <v>242</v>
      </c>
      <c r="L14" s="547"/>
      <c r="M14" s="546" t="s">
        <v>2706</v>
      </c>
      <c r="N14" s="547"/>
      <c r="O14" s="546" t="s">
        <v>2707</v>
      </c>
      <c r="P14" s="547"/>
      <c r="Q14" s="546" t="s">
        <v>2799</v>
      </c>
      <c r="R14" s="547"/>
      <c r="S14" s="546" t="s">
        <v>2800</v>
      </c>
      <c r="T14" s="547"/>
      <c r="U14" s="546" t="s">
        <v>2830</v>
      </c>
      <c r="V14" s="547"/>
      <c r="W14" s="546" t="s">
        <v>2915</v>
      </c>
      <c r="X14" s="547"/>
      <c r="Y14" s="546" t="s">
        <v>2916</v>
      </c>
      <c r="Z14" s="547"/>
      <c r="AA14" s="546" t="s">
        <v>2967</v>
      </c>
      <c r="AB14" s="547"/>
      <c r="AC14" s="546" t="s">
        <v>2969</v>
      </c>
      <c r="AD14" s="547"/>
      <c r="AE14" s="546" t="s">
        <v>3052</v>
      </c>
      <c r="AF14" s="547"/>
      <c r="AG14" s="546" t="s">
        <v>3053</v>
      </c>
      <c r="AH14" s="547"/>
      <c r="AI14" s="546" t="s">
        <v>3106</v>
      </c>
      <c r="AJ14" s="547"/>
      <c r="AK14" s="499"/>
      <c r="AL14" s="500"/>
      <c r="AM14" s="499"/>
      <c r="AN14" s="500"/>
      <c r="AO14" s="499"/>
      <c r="AP14" s="500"/>
      <c r="AQ14" s="499"/>
      <c r="AR14" s="500"/>
      <c r="AS14" s="499"/>
      <c r="AT14" s="500"/>
      <c r="AU14" s="499"/>
      <c r="AV14" s="500"/>
      <c r="AW14" s="499"/>
      <c r="AX14" s="500"/>
      <c r="AY14" s="499"/>
      <c r="AZ14" s="500"/>
      <c r="BA14" s="499"/>
      <c r="BB14" s="500"/>
      <c r="BC14" s="499"/>
      <c r="BD14" s="500"/>
      <c r="BE14" s="499"/>
      <c r="BF14" s="500"/>
      <c r="BG14" s="499"/>
      <c r="BH14" s="500"/>
      <c r="BI14" s="499"/>
      <c r="BJ14" s="500"/>
      <c r="BK14" s="499"/>
      <c r="BL14" s="500"/>
      <c r="BM14" s="499"/>
      <c r="BN14" s="500"/>
      <c r="BO14" s="499"/>
      <c r="BP14" s="500"/>
      <c r="BQ14" s="499"/>
      <c r="BR14" s="500"/>
      <c r="BS14" s="499"/>
      <c r="BT14" s="500"/>
      <c r="BU14" s="499"/>
      <c r="BV14" s="500"/>
      <c r="BW14" s="499"/>
      <c r="BX14" s="500"/>
      <c r="BY14" s="499"/>
      <c r="BZ14" s="500"/>
      <c r="CA14" s="499"/>
      <c r="CB14" s="500"/>
      <c r="CC14" s="499"/>
      <c r="CD14" s="500"/>
      <c r="CE14" s="499"/>
      <c r="CF14" s="500"/>
      <c r="CG14" s="499"/>
      <c r="CH14" s="500"/>
    </row>
    <row r="15" spans="1:92" s="1" customFormat="1" ht="15.75" customHeight="1">
      <c r="A15" s="513"/>
      <c r="B15" s="516"/>
      <c r="C15" s="69" t="s">
        <v>36</v>
      </c>
      <c r="D15" s="56" t="s">
        <v>37</v>
      </c>
      <c r="E15" s="69" t="s">
        <v>36</v>
      </c>
      <c r="F15" s="56" t="s">
        <v>37</v>
      </c>
      <c r="G15" s="69" t="s">
        <v>36</v>
      </c>
      <c r="H15" s="56" t="s">
        <v>37</v>
      </c>
      <c r="I15" s="69" t="s">
        <v>36</v>
      </c>
      <c r="J15" s="56" t="s">
        <v>37</v>
      </c>
      <c r="K15" s="69" t="s">
        <v>36</v>
      </c>
      <c r="L15" s="56" t="s">
        <v>37</v>
      </c>
      <c r="M15" s="69" t="s">
        <v>36</v>
      </c>
      <c r="N15" s="56" t="s">
        <v>37</v>
      </c>
      <c r="O15" s="69" t="s">
        <v>36</v>
      </c>
      <c r="P15" s="56" t="s">
        <v>37</v>
      </c>
      <c r="Q15" s="69" t="s">
        <v>36</v>
      </c>
      <c r="R15" s="56" t="s">
        <v>37</v>
      </c>
      <c r="S15" s="69" t="s">
        <v>36</v>
      </c>
      <c r="T15" s="56" t="s">
        <v>37</v>
      </c>
      <c r="U15" s="69" t="s">
        <v>36</v>
      </c>
      <c r="V15" s="56" t="s">
        <v>37</v>
      </c>
      <c r="W15" s="69" t="s">
        <v>36</v>
      </c>
      <c r="X15" s="56" t="s">
        <v>37</v>
      </c>
      <c r="Y15" s="69" t="s">
        <v>36</v>
      </c>
      <c r="Z15" s="56" t="s">
        <v>37</v>
      </c>
      <c r="AA15" s="69" t="s">
        <v>36</v>
      </c>
      <c r="AB15" s="56" t="s">
        <v>37</v>
      </c>
      <c r="AC15" s="69" t="s">
        <v>36</v>
      </c>
      <c r="AD15" s="56" t="s">
        <v>37</v>
      </c>
      <c r="AE15" s="69" t="s">
        <v>36</v>
      </c>
      <c r="AF15" s="56" t="s">
        <v>37</v>
      </c>
      <c r="AG15" s="69" t="s">
        <v>36</v>
      </c>
      <c r="AH15" s="56" t="s">
        <v>37</v>
      </c>
      <c r="AI15" s="69" t="s">
        <v>36</v>
      </c>
      <c r="AJ15" s="56" t="s">
        <v>37</v>
      </c>
      <c r="AK15" s="69" t="s">
        <v>36</v>
      </c>
      <c r="AL15" s="44" t="s">
        <v>37</v>
      </c>
      <c r="AM15" s="69" t="s">
        <v>36</v>
      </c>
      <c r="AN15" s="44" t="s">
        <v>37</v>
      </c>
      <c r="AO15" s="69" t="s">
        <v>36</v>
      </c>
      <c r="AP15" s="44" t="s">
        <v>37</v>
      </c>
      <c r="AQ15" s="69" t="s">
        <v>36</v>
      </c>
      <c r="AR15" s="44" t="s">
        <v>37</v>
      </c>
      <c r="AS15" s="69" t="s">
        <v>36</v>
      </c>
      <c r="AT15" s="44" t="s">
        <v>37</v>
      </c>
      <c r="AU15" s="69" t="s">
        <v>36</v>
      </c>
      <c r="AV15" s="44" t="s">
        <v>37</v>
      </c>
      <c r="AW15" s="69" t="s">
        <v>36</v>
      </c>
      <c r="AX15" s="44" t="s">
        <v>37</v>
      </c>
      <c r="AY15" s="69" t="s">
        <v>36</v>
      </c>
      <c r="AZ15" s="44" t="s">
        <v>37</v>
      </c>
      <c r="BA15" s="69" t="s">
        <v>36</v>
      </c>
      <c r="BB15" s="44" t="s">
        <v>37</v>
      </c>
      <c r="BC15" s="69" t="s">
        <v>36</v>
      </c>
      <c r="BD15" s="44" t="s">
        <v>37</v>
      </c>
      <c r="BE15" s="69" t="s">
        <v>36</v>
      </c>
      <c r="BF15" s="44" t="s">
        <v>37</v>
      </c>
      <c r="BG15" s="69" t="s">
        <v>36</v>
      </c>
      <c r="BH15" s="44" t="s">
        <v>37</v>
      </c>
      <c r="BI15" s="69" t="s">
        <v>36</v>
      </c>
      <c r="BJ15" s="44" t="s">
        <v>37</v>
      </c>
      <c r="BK15" s="69" t="s">
        <v>36</v>
      </c>
      <c r="BL15" s="44" t="s">
        <v>37</v>
      </c>
      <c r="BM15" s="69" t="s">
        <v>36</v>
      </c>
      <c r="BN15" s="44" t="s">
        <v>37</v>
      </c>
      <c r="BO15" s="69" t="s">
        <v>36</v>
      </c>
      <c r="BP15" s="44" t="s">
        <v>37</v>
      </c>
      <c r="BQ15" s="69" t="s">
        <v>36</v>
      </c>
      <c r="BR15" s="44" t="s">
        <v>37</v>
      </c>
      <c r="BS15" s="69" t="s">
        <v>36</v>
      </c>
      <c r="BT15" s="44" t="s">
        <v>37</v>
      </c>
      <c r="BU15" s="69" t="s">
        <v>36</v>
      </c>
      <c r="BV15" s="44" t="s">
        <v>37</v>
      </c>
      <c r="BW15" s="69" t="s">
        <v>36</v>
      </c>
      <c r="BX15" s="44" t="s">
        <v>37</v>
      </c>
      <c r="BY15" s="69" t="s">
        <v>36</v>
      </c>
      <c r="BZ15" s="44" t="s">
        <v>37</v>
      </c>
      <c r="CA15" s="69" t="s">
        <v>36</v>
      </c>
      <c r="CB15" s="44" t="s">
        <v>37</v>
      </c>
      <c r="CC15" s="69" t="s">
        <v>36</v>
      </c>
      <c r="CD15" s="44" t="s">
        <v>37</v>
      </c>
      <c r="CE15" s="69"/>
      <c r="CF15" s="44"/>
      <c r="CG15" s="69"/>
      <c r="CH15" s="44"/>
    </row>
    <row r="16" spans="1:92">
      <c r="A16" s="37" t="s">
        <v>38</v>
      </c>
      <c r="B16" s="70" t="s">
        <v>39</v>
      </c>
      <c r="C16" s="74">
        <f>24*18</f>
        <v>432</v>
      </c>
      <c r="D16" s="46">
        <f>18*24</f>
        <v>432</v>
      </c>
      <c r="E16" s="72"/>
      <c r="F16" s="72"/>
      <c r="G16" s="71"/>
      <c r="H16" s="71"/>
      <c r="I16" s="74">
        <f>18*24</f>
        <v>432</v>
      </c>
      <c r="J16" s="74">
        <f>18*24</f>
        <v>432</v>
      </c>
      <c r="K16" s="71"/>
      <c r="L16" s="57"/>
      <c r="M16" s="71"/>
      <c r="N16" s="47"/>
      <c r="O16" s="71"/>
      <c r="P16" s="57"/>
      <c r="Q16" s="47"/>
      <c r="R16" s="57"/>
      <c r="S16" s="46">
        <f>24*18</f>
        <v>432</v>
      </c>
      <c r="T16" s="46">
        <f>24*18</f>
        <v>432</v>
      </c>
      <c r="U16" s="47"/>
      <c r="V16" s="47"/>
      <c r="W16" s="46">
        <f>24*18</f>
        <v>432</v>
      </c>
      <c r="X16" s="46">
        <f>18*24</f>
        <v>432</v>
      </c>
      <c r="Y16" s="71"/>
      <c r="Z16" s="71"/>
      <c r="AA16" s="71"/>
      <c r="AB16" s="47"/>
      <c r="AC16" s="72"/>
      <c r="AD16" s="45"/>
      <c r="AE16" s="72"/>
      <c r="AF16" s="72"/>
      <c r="AG16" s="74">
        <f>24*18</f>
        <v>432</v>
      </c>
      <c r="AH16" s="74">
        <f>18*24</f>
        <v>432</v>
      </c>
      <c r="AI16" s="71"/>
      <c r="AJ16" s="57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47"/>
      <c r="CA16" s="71"/>
      <c r="CB16" s="71"/>
      <c r="CC16" s="71"/>
      <c r="CD16" s="71"/>
      <c r="CE16" s="71"/>
      <c r="CF16" s="71"/>
      <c r="CG16" s="71"/>
      <c r="CH16" s="32"/>
      <c r="CL16" s="142"/>
      <c r="CM16" s="142"/>
    </row>
    <row r="17" spans="1:90">
      <c r="A17" s="38" t="s">
        <v>40</v>
      </c>
      <c r="B17" s="70" t="s">
        <v>41</v>
      </c>
      <c r="C17" s="72"/>
      <c r="D17" s="45"/>
      <c r="E17" s="74">
        <f>48*18</f>
        <v>864</v>
      </c>
      <c r="F17" s="74">
        <f>18*48</f>
        <v>864</v>
      </c>
      <c r="G17" s="74">
        <f>18*24</f>
        <v>432</v>
      </c>
      <c r="H17" s="46">
        <f>18*24</f>
        <v>432</v>
      </c>
      <c r="I17" s="74">
        <f>18*24</f>
        <v>432</v>
      </c>
      <c r="J17" s="74">
        <f>18*24</f>
        <v>432</v>
      </c>
      <c r="K17" s="74">
        <f>18*24</f>
        <v>432</v>
      </c>
      <c r="L17" s="62">
        <f>24*18</f>
        <v>432</v>
      </c>
      <c r="M17" s="74">
        <f>18*24</f>
        <v>432</v>
      </c>
      <c r="N17" s="46">
        <f>24*18</f>
        <v>432</v>
      </c>
      <c r="O17" s="74">
        <f>18*24</f>
        <v>432</v>
      </c>
      <c r="P17" s="62">
        <f>18*24</f>
        <v>432</v>
      </c>
      <c r="Q17" s="74">
        <f>48*18</f>
        <v>864</v>
      </c>
      <c r="R17" s="62">
        <f>48*18</f>
        <v>864</v>
      </c>
      <c r="S17" s="47"/>
      <c r="T17" s="47"/>
      <c r="U17" s="46">
        <f>24*18</f>
        <v>432</v>
      </c>
      <c r="V17" s="46">
        <f>24*18</f>
        <v>432</v>
      </c>
      <c r="W17" s="46">
        <f>24*18</f>
        <v>432</v>
      </c>
      <c r="X17" s="46">
        <f>18*24</f>
        <v>432</v>
      </c>
      <c r="Y17" s="46">
        <f>24*18</f>
        <v>432</v>
      </c>
      <c r="Z17" s="74">
        <f>24*18</f>
        <v>432</v>
      </c>
      <c r="AA17" s="74">
        <f>24*18</f>
        <v>432</v>
      </c>
      <c r="AB17" s="46">
        <f>24*18</f>
        <v>432</v>
      </c>
      <c r="AC17" s="74">
        <f>18*24</f>
        <v>432</v>
      </c>
      <c r="AD17" s="46">
        <f>18*24</f>
        <v>432</v>
      </c>
      <c r="AE17" s="74">
        <f>48*18</f>
        <v>864</v>
      </c>
      <c r="AF17" s="74">
        <f>18*48</f>
        <v>864</v>
      </c>
      <c r="AG17" s="71"/>
      <c r="AH17" s="71"/>
      <c r="AI17" s="72">
        <f>48*18</f>
        <v>864</v>
      </c>
      <c r="AJ17" s="57">
        <f>18*17</f>
        <v>306</v>
      </c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47"/>
      <c r="CA17" s="71"/>
      <c r="CB17" s="71"/>
      <c r="CC17" s="71"/>
      <c r="CD17" s="71"/>
      <c r="CE17" s="71"/>
      <c r="CF17" s="71"/>
      <c r="CG17" s="71"/>
      <c r="CH17" s="32"/>
    </row>
    <row r="18" spans="1:90">
      <c r="A18" s="37" t="s">
        <v>38</v>
      </c>
      <c r="B18" s="70" t="s">
        <v>42</v>
      </c>
      <c r="C18" s="71"/>
      <c r="D18" s="47"/>
      <c r="E18" s="71"/>
      <c r="F18" s="47"/>
      <c r="G18" s="71"/>
      <c r="H18" s="57"/>
      <c r="I18" s="47"/>
      <c r="J18" s="47"/>
      <c r="K18" s="71"/>
      <c r="L18" s="71"/>
      <c r="M18" s="71"/>
      <c r="N18" s="47"/>
      <c r="O18" s="71"/>
      <c r="P18" s="57"/>
      <c r="Q18" s="47"/>
      <c r="R18" s="47"/>
      <c r="S18" s="47"/>
      <c r="T18" s="47"/>
      <c r="U18" s="47"/>
      <c r="V18" s="47"/>
      <c r="W18" s="47"/>
      <c r="X18" s="47"/>
      <c r="Y18" s="71"/>
      <c r="Z18" s="71"/>
      <c r="AA18" s="71"/>
      <c r="AB18" s="47"/>
      <c r="AC18" s="71"/>
      <c r="AD18" s="47"/>
      <c r="AE18" s="71"/>
      <c r="AF18" s="71"/>
      <c r="AG18" s="71"/>
      <c r="AH18" s="71"/>
      <c r="AI18" s="71"/>
      <c r="AJ18" s="57"/>
      <c r="AK18" s="74">
        <v>18</v>
      </c>
      <c r="AL18" s="74">
        <v>18</v>
      </c>
      <c r="AM18" s="74">
        <f>18*2</f>
        <v>36</v>
      </c>
      <c r="AN18" s="74">
        <f>18*2</f>
        <v>36</v>
      </c>
      <c r="AO18" s="74">
        <v>18</v>
      </c>
      <c r="AP18" s="74">
        <v>18</v>
      </c>
      <c r="AQ18" s="74">
        <f>18*2</f>
        <v>36</v>
      </c>
      <c r="AR18" s="74">
        <f>18*2</f>
        <v>36</v>
      </c>
      <c r="AS18" s="74">
        <v>18</v>
      </c>
      <c r="AT18" s="74">
        <v>18</v>
      </c>
      <c r="AU18" s="74">
        <v>18</v>
      </c>
      <c r="AV18" s="74">
        <v>18</v>
      </c>
      <c r="AW18" s="74">
        <f>18*2</f>
        <v>36</v>
      </c>
      <c r="AX18" s="74">
        <f>18*2</f>
        <v>36</v>
      </c>
      <c r="AY18" s="74">
        <v>36</v>
      </c>
      <c r="AZ18" s="74">
        <v>36</v>
      </c>
      <c r="BA18" s="74">
        <v>18</v>
      </c>
      <c r="BB18" s="74">
        <v>18</v>
      </c>
      <c r="BC18" s="71"/>
      <c r="BD18" s="71"/>
      <c r="BE18" s="74">
        <f>2*18</f>
        <v>36</v>
      </c>
      <c r="BF18" s="74">
        <v>36</v>
      </c>
      <c r="BG18" s="74">
        <v>18</v>
      </c>
      <c r="BH18" s="74">
        <v>18</v>
      </c>
      <c r="BI18" s="74">
        <v>36</v>
      </c>
      <c r="BJ18" s="74">
        <v>36</v>
      </c>
      <c r="BK18" s="74">
        <v>18</v>
      </c>
      <c r="BL18" s="74">
        <v>18</v>
      </c>
      <c r="BM18" s="74">
        <f>2*18</f>
        <v>36</v>
      </c>
      <c r="BN18" s="74">
        <v>36</v>
      </c>
      <c r="BO18" s="74">
        <v>18</v>
      </c>
      <c r="BP18" s="74">
        <v>18</v>
      </c>
      <c r="BQ18" s="74">
        <f>18*2</f>
        <v>36</v>
      </c>
      <c r="BR18" s="74">
        <v>36</v>
      </c>
      <c r="BS18" s="74">
        <v>18</v>
      </c>
      <c r="BT18" s="74">
        <v>18</v>
      </c>
      <c r="BU18" s="74">
        <f>2*18</f>
        <v>36</v>
      </c>
      <c r="BV18" s="74">
        <v>36</v>
      </c>
      <c r="BW18" s="74">
        <v>18</v>
      </c>
      <c r="BX18" s="74">
        <v>18</v>
      </c>
      <c r="BY18" s="74">
        <v>18</v>
      </c>
      <c r="BZ18" s="74">
        <v>18</v>
      </c>
      <c r="CA18" s="74">
        <f>18*3</f>
        <v>54</v>
      </c>
      <c r="CB18" s="74">
        <f>36+18</f>
        <v>54</v>
      </c>
      <c r="CC18" s="72">
        <v>18</v>
      </c>
      <c r="CD18" s="72"/>
      <c r="CE18" s="72"/>
      <c r="CF18" s="72"/>
      <c r="CG18" s="71"/>
      <c r="CH18" s="32"/>
      <c r="CK18" s="12"/>
      <c r="CL18" s="142"/>
    </row>
    <row r="19" spans="1:90" ht="15" thickBot="1">
      <c r="A19" s="33" t="s">
        <v>40</v>
      </c>
      <c r="B19" s="75" t="s">
        <v>43</v>
      </c>
      <c r="C19" s="53"/>
      <c r="D19" s="48"/>
      <c r="E19" s="53"/>
      <c r="F19" s="48"/>
      <c r="G19" s="53"/>
      <c r="H19" s="58"/>
      <c r="I19" s="48"/>
      <c r="J19" s="48"/>
      <c r="K19" s="53"/>
      <c r="L19" s="53"/>
      <c r="M19" s="53"/>
      <c r="N19" s="48"/>
      <c r="O19" s="53"/>
      <c r="P19" s="58"/>
      <c r="Q19" s="53"/>
      <c r="R19" s="48"/>
      <c r="S19" s="53"/>
      <c r="T19" s="48"/>
      <c r="U19" s="48"/>
      <c r="V19" s="48"/>
      <c r="W19" s="48"/>
      <c r="X19" s="48"/>
      <c r="Y19" s="53"/>
      <c r="Z19" s="53"/>
      <c r="AA19" s="53"/>
      <c r="AB19" s="48"/>
      <c r="AC19" s="53"/>
      <c r="AD19" s="48"/>
      <c r="AE19" s="53"/>
      <c r="AF19" s="53"/>
      <c r="AG19" s="53"/>
      <c r="AH19" s="53"/>
      <c r="AI19" s="53"/>
      <c r="AJ19" s="58"/>
      <c r="AK19" s="76">
        <f>18*18</f>
        <v>324</v>
      </c>
      <c r="AL19" s="76">
        <f>18*(9+10)</f>
        <v>342</v>
      </c>
      <c r="AM19" s="76">
        <f>18*14</f>
        <v>252</v>
      </c>
      <c r="AN19" s="76">
        <f>18*14</f>
        <v>252</v>
      </c>
      <c r="AO19" s="76">
        <f>18*24</f>
        <v>432</v>
      </c>
      <c r="AP19" s="76">
        <f>18*24</f>
        <v>432</v>
      </c>
      <c r="AQ19" s="76">
        <f>18*15</f>
        <v>270</v>
      </c>
      <c r="AR19" s="76">
        <f>18*15</f>
        <v>270</v>
      </c>
      <c r="AS19" s="76">
        <f>18*22</f>
        <v>396</v>
      </c>
      <c r="AT19" s="76">
        <f>18*22</f>
        <v>396</v>
      </c>
      <c r="AU19" s="76">
        <f>18*16</f>
        <v>288</v>
      </c>
      <c r="AV19" s="76">
        <f>18*16</f>
        <v>288</v>
      </c>
      <c r="AW19" s="76">
        <f>18*23</f>
        <v>414</v>
      </c>
      <c r="AX19" s="76">
        <f>18*23</f>
        <v>414</v>
      </c>
      <c r="AY19" s="76">
        <f>18*20</f>
        <v>360</v>
      </c>
      <c r="AZ19" s="76">
        <f>18*20</f>
        <v>360</v>
      </c>
      <c r="BA19" s="76">
        <f>18*16</f>
        <v>288</v>
      </c>
      <c r="BB19" s="76">
        <f>18*16</f>
        <v>288</v>
      </c>
      <c r="BC19" s="76">
        <f>18*8</f>
        <v>144</v>
      </c>
      <c r="BD19" s="76">
        <f>18*8</f>
        <v>144</v>
      </c>
      <c r="BE19" s="76">
        <f>22*18</f>
        <v>396</v>
      </c>
      <c r="BF19" s="76">
        <f>22*18</f>
        <v>396</v>
      </c>
      <c r="BG19" s="76">
        <f>16*18</f>
        <v>288</v>
      </c>
      <c r="BH19" s="76">
        <f>16*18</f>
        <v>288</v>
      </c>
      <c r="BI19" s="76">
        <f>22*18</f>
        <v>396</v>
      </c>
      <c r="BJ19" s="76">
        <f>22*18</f>
        <v>396</v>
      </c>
      <c r="BK19" s="76">
        <f>16*18</f>
        <v>288</v>
      </c>
      <c r="BL19" s="76">
        <f>16*18</f>
        <v>288</v>
      </c>
      <c r="BM19" s="76">
        <f>14*18</f>
        <v>252</v>
      </c>
      <c r="BN19" s="76">
        <f>14*18</f>
        <v>252</v>
      </c>
      <c r="BO19" s="76">
        <f>18*21</f>
        <v>378</v>
      </c>
      <c r="BP19" s="76">
        <f>18*21</f>
        <v>378</v>
      </c>
      <c r="BQ19" s="76">
        <f>15*18</f>
        <v>270</v>
      </c>
      <c r="BR19" s="76">
        <f>15*18</f>
        <v>270</v>
      </c>
      <c r="BS19" s="76">
        <f>15*18</f>
        <v>270</v>
      </c>
      <c r="BT19" s="76">
        <f>18*15</f>
        <v>270</v>
      </c>
      <c r="BU19" s="76">
        <f>27*18</f>
        <v>486</v>
      </c>
      <c r="BV19" s="76">
        <f>18*27</f>
        <v>486</v>
      </c>
      <c r="BW19" s="76">
        <f>18*16</f>
        <v>288</v>
      </c>
      <c r="BX19" s="76">
        <f>16*18</f>
        <v>288</v>
      </c>
      <c r="BY19" s="76">
        <f>18*22</f>
        <v>396</v>
      </c>
      <c r="BZ19" s="76">
        <f>18*22</f>
        <v>396</v>
      </c>
      <c r="CA19" s="76">
        <f>18*21</f>
        <v>378</v>
      </c>
      <c r="CB19" s="76">
        <f>18*21</f>
        <v>378</v>
      </c>
      <c r="CC19" s="126">
        <f>18*29</f>
        <v>522</v>
      </c>
      <c r="CD19" s="126">
        <f>18*16</f>
        <v>288</v>
      </c>
      <c r="CE19" s="126"/>
      <c r="CF19" s="126"/>
      <c r="CG19" s="53"/>
      <c r="CH19" s="34"/>
    </row>
    <row r="20" spans="1:90" s="21" customFormat="1" ht="12" customHeight="1">
      <c r="A20" s="24"/>
      <c r="B20" s="21" t="s">
        <v>36</v>
      </c>
      <c r="C20" s="23"/>
      <c r="D20" s="23">
        <f>SUM(C16:C19)</f>
        <v>432</v>
      </c>
      <c r="E20" s="23"/>
      <c r="F20" s="23">
        <f t="shared" ref="F20" si="0">SUM(E16:E19)</f>
        <v>864</v>
      </c>
      <c r="G20" s="23"/>
      <c r="H20" s="23">
        <f t="shared" ref="H20" si="1">SUM(G16:G19)</f>
        <v>432</v>
      </c>
      <c r="I20" s="23"/>
      <c r="J20" s="23">
        <f t="shared" ref="J20" si="2">SUM(I16:I19)</f>
        <v>864</v>
      </c>
      <c r="K20" s="23"/>
      <c r="L20" s="23">
        <f t="shared" ref="L20" si="3">SUM(K16:K19)</f>
        <v>432</v>
      </c>
      <c r="M20" s="23"/>
      <c r="N20" s="23">
        <f t="shared" ref="N20" si="4">SUM(M16:M19)</f>
        <v>432</v>
      </c>
      <c r="O20" s="23"/>
      <c r="P20" s="23">
        <f t="shared" ref="P20" si="5">SUM(O16:O19)</f>
        <v>432</v>
      </c>
      <c r="Q20" s="23"/>
      <c r="R20" s="23"/>
      <c r="S20" s="23"/>
      <c r="T20" s="23"/>
      <c r="U20" s="23"/>
      <c r="V20" s="23">
        <f t="shared" ref="V20" si="6">SUM(U16:U19)</f>
        <v>432</v>
      </c>
      <c r="W20" s="23"/>
      <c r="X20" s="23">
        <f t="shared" ref="X20" si="7">SUM(W16:W19)</f>
        <v>864</v>
      </c>
      <c r="Y20" s="23"/>
      <c r="Z20" s="23">
        <f t="shared" ref="Z20" si="8">SUM(Y16:Y19)</f>
        <v>432</v>
      </c>
      <c r="AA20" s="23"/>
      <c r="AB20" s="23">
        <f>SUM(AA16:AA19)</f>
        <v>432</v>
      </c>
      <c r="AC20" s="23"/>
      <c r="AD20" s="23">
        <f>SUM(AC16:AC19)</f>
        <v>432</v>
      </c>
      <c r="AE20" s="23"/>
      <c r="AF20" s="23">
        <f>SUM(AE16:AE19)</f>
        <v>864</v>
      </c>
      <c r="AG20" s="23"/>
      <c r="AH20" s="23">
        <f>SUM(AG16:AG19)</f>
        <v>432</v>
      </c>
      <c r="AI20" s="23"/>
      <c r="AJ20" s="23">
        <f>SUM(AI16:AI19)</f>
        <v>864</v>
      </c>
      <c r="AK20" s="23"/>
      <c r="AL20" s="23">
        <f t="shared" ref="AL20" si="9">SUM(AK16:AK19)</f>
        <v>342</v>
      </c>
      <c r="AM20" s="23"/>
      <c r="AN20" s="23">
        <f t="shared" ref="AN20" si="10">SUM(AM16:AM19)</f>
        <v>288</v>
      </c>
      <c r="AO20" s="23"/>
      <c r="AP20" s="23">
        <f t="shared" ref="AP20" si="11">SUM(AO16:AO19)</f>
        <v>450</v>
      </c>
      <c r="AQ20" s="23"/>
      <c r="AR20" s="23">
        <f t="shared" ref="AR20" si="12">SUM(AQ16:AQ19)</f>
        <v>306</v>
      </c>
      <c r="AS20" s="23"/>
      <c r="AT20" s="23">
        <f t="shared" ref="AT20" si="13">SUM(AS16:AS19)</f>
        <v>414</v>
      </c>
      <c r="AU20" s="23"/>
      <c r="AV20" s="23">
        <f t="shared" ref="AV20" si="14">SUM(AU16:AU19)</f>
        <v>306</v>
      </c>
      <c r="AW20" s="23"/>
      <c r="AX20" s="23" t="s">
        <v>170</v>
      </c>
      <c r="AY20" s="23"/>
      <c r="AZ20" s="23">
        <f t="shared" ref="AZ20" si="15">SUM(AY16:AY19)</f>
        <v>396</v>
      </c>
      <c r="BA20" s="23"/>
      <c r="BB20" s="23">
        <f t="shared" ref="BB20" si="16">SUM(BA16:BA19)</f>
        <v>306</v>
      </c>
      <c r="BC20" s="23"/>
      <c r="BD20" s="23">
        <f t="shared" ref="BD20" si="17">SUM(BC16:BC19)</f>
        <v>144</v>
      </c>
      <c r="BE20" s="23"/>
      <c r="BF20" s="23">
        <f t="shared" ref="BF20" si="18">SUM(BE16:BE19)</f>
        <v>432</v>
      </c>
      <c r="BG20" s="23"/>
      <c r="BH20" s="23">
        <f t="shared" ref="BH20" si="19">SUM(BG16:BG19)</f>
        <v>306</v>
      </c>
      <c r="BI20" s="23"/>
      <c r="BJ20" s="23">
        <f t="shared" ref="BJ20" si="20">SUM(BI16:BI19)</f>
        <v>432</v>
      </c>
      <c r="BK20" s="23"/>
      <c r="BL20" s="23">
        <f t="shared" ref="BL20" si="21">SUM(BK16:BK19)</f>
        <v>306</v>
      </c>
      <c r="BM20" s="23"/>
      <c r="BN20" s="23">
        <f t="shared" ref="BN20" si="22">SUM(BM16:BM19)</f>
        <v>288</v>
      </c>
      <c r="BO20" s="23"/>
      <c r="BP20" s="23">
        <f t="shared" ref="BP20" si="23">SUM(BO16:BO19)</f>
        <v>396</v>
      </c>
      <c r="BQ20" s="23"/>
      <c r="BR20" s="23">
        <f t="shared" ref="BR20" si="24">SUM(BQ16:BQ19)</f>
        <v>306</v>
      </c>
      <c r="BS20" s="23"/>
      <c r="BT20" s="23">
        <f t="shared" ref="BT20" si="25">SUM(BS16:BS19)</f>
        <v>288</v>
      </c>
      <c r="BU20" s="23"/>
      <c r="BV20" s="23">
        <f t="shared" ref="BV20" si="26">SUM(BU16:BU19)</f>
        <v>522</v>
      </c>
      <c r="BW20" s="23"/>
      <c r="BX20" s="23">
        <f t="shared" ref="BX20" si="27">SUM(BW16:BW19)</f>
        <v>306</v>
      </c>
      <c r="BY20" s="23"/>
      <c r="BZ20" s="23">
        <f t="shared" ref="BZ20" si="28">SUM(BY16:BY19)</f>
        <v>414</v>
      </c>
      <c r="CA20" s="23"/>
      <c r="CB20" s="23"/>
      <c r="CC20" s="23"/>
      <c r="CD20" s="23"/>
      <c r="CE20" s="23"/>
      <c r="CF20" s="23">
        <f t="shared" ref="CF20" si="29">SUM(CE16:CE19)</f>
        <v>0</v>
      </c>
      <c r="CG20" s="23"/>
      <c r="CH20" s="23">
        <f t="shared" ref="CH20" si="30">SUM(CG16:CG19)</f>
        <v>0</v>
      </c>
    </row>
    <row r="21" spans="1:90" ht="48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</row>
    <row r="22" spans="1:90" ht="48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</row>
    <row r="23" spans="1:90" ht="48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</row>
    <row r="24" spans="1:90" ht="48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</row>
    <row r="25" spans="1:90" ht="21.75" customHeight="1" thickBot="1">
      <c r="A25" s="510" t="s">
        <v>44</v>
      </c>
      <c r="B25" s="510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</row>
    <row r="26" spans="1:90" ht="15.75" customHeight="1">
      <c r="A26" s="511" t="s">
        <v>2</v>
      </c>
      <c r="B26" s="543" t="s">
        <v>3</v>
      </c>
      <c r="C26" s="524" t="s">
        <v>4</v>
      </c>
      <c r="D26" s="525"/>
      <c r="E26" s="525"/>
      <c r="F26" s="525"/>
      <c r="G26" s="525"/>
      <c r="H26" s="525"/>
      <c r="I26" s="525"/>
      <c r="J26" s="525"/>
      <c r="K26" s="525"/>
      <c r="L26" s="525"/>
      <c r="M26" s="525"/>
      <c r="N26" s="525"/>
      <c r="O26" s="525"/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525"/>
      <c r="AC26" s="525"/>
      <c r="AD26" s="525"/>
      <c r="AE26" s="525"/>
      <c r="AF26" s="525"/>
      <c r="AG26" s="525"/>
      <c r="AH26" s="525"/>
      <c r="AI26" s="525"/>
      <c r="AJ26" s="544"/>
      <c r="AK26" s="545" t="s">
        <v>5</v>
      </c>
      <c r="AL26" s="526"/>
      <c r="AM26" s="526"/>
      <c r="AN26" s="526"/>
      <c r="AO26" s="526"/>
      <c r="AP26" s="526"/>
      <c r="AQ26" s="526"/>
      <c r="AR26" s="526"/>
      <c r="AS26" s="526"/>
      <c r="AT26" s="526"/>
      <c r="AU26" s="526"/>
      <c r="AV26" s="526"/>
      <c r="AW26" s="526"/>
      <c r="AX26" s="526"/>
      <c r="AY26" s="526"/>
      <c r="AZ26" s="526"/>
      <c r="BA26" s="526"/>
      <c r="BB26" s="526"/>
      <c r="BC26" s="526"/>
      <c r="BD26" s="526"/>
      <c r="BE26" s="526"/>
      <c r="BF26" s="526"/>
      <c r="BG26" s="526"/>
      <c r="BH26" s="526"/>
      <c r="BI26" s="526"/>
      <c r="BJ26" s="526"/>
      <c r="BK26" s="526"/>
      <c r="BL26" s="526"/>
      <c r="BM26" s="526"/>
      <c r="BN26" s="526"/>
      <c r="BO26" s="526"/>
      <c r="BP26" s="526"/>
      <c r="BQ26" s="526"/>
      <c r="BR26" s="526"/>
      <c r="BS26" s="526"/>
      <c r="BT26" s="526"/>
      <c r="BU26" s="526"/>
      <c r="BV26" s="526"/>
      <c r="BW26" s="526"/>
      <c r="BX26" s="526"/>
      <c r="BY26" s="526"/>
      <c r="BZ26" s="526"/>
      <c r="CA26" s="526"/>
      <c r="CB26" s="526"/>
      <c r="CC26" s="526"/>
      <c r="CD26" s="526"/>
      <c r="CE26" s="526"/>
      <c r="CF26" s="526"/>
      <c r="CG26" s="526"/>
      <c r="CH26" s="526"/>
    </row>
    <row r="27" spans="1:90" s="12" customFormat="1" ht="15.65" customHeight="1">
      <c r="A27" s="512"/>
      <c r="B27" s="515"/>
      <c r="C27" s="527">
        <v>20260603</v>
      </c>
      <c r="D27" s="528"/>
      <c r="E27" s="527">
        <v>20260605</v>
      </c>
      <c r="F27" s="528"/>
      <c r="G27" s="527">
        <v>20260609</v>
      </c>
      <c r="H27" s="528"/>
      <c r="I27" s="527">
        <v>20260612</v>
      </c>
      <c r="J27" s="528"/>
      <c r="K27" s="527">
        <v>20260617</v>
      </c>
      <c r="L27" s="528"/>
      <c r="M27" s="527">
        <v>20260619</v>
      </c>
      <c r="N27" s="528"/>
      <c r="O27" s="527">
        <v>20260623</v>
      </c>
      <c r="P27" s="528"/>
      <c r="Q27" s="527">
        <v>20260626</v>
      </c>
      <c r="R27" s="528"/>
      <c r="S27" s="527">
        <v>20260630</v>
      </c>
      <c r="T27" s="528"/>
      <c r="U27" s="527">
        <v>20260703</v>
      </c>
      <c r="V27" s="528"/>
      <c r="W27" s="527"/>
      <c r="X27" s="528"/>
      <c r="Y27" s="527"/>
      <c r="Z27" s="528"/>
      <c r="AA27" s="527"/>
      <c r="AB27" s="528"/>
      <c r="AC27" s="527"/>
      <c r="AD27" s="528"/>
      <c r="AE27" s="527"/>
      <c r="AF27" s="528"/>
      <c r="AG27" s="527"/>
      <c r="AH27" s="558"/>
      <c r="AI27" s="527"/>
      <c r="AJ27" s="558"/>
      <c r="AK27" s="505">
        <v>20260602</v>
      </c>
      <c r="AL27" s="506"/>
      <c r="AM27" s="505">
        <v>20260602</v>
      </c>
      <c r="AN27" s="506"/>
      <c r="AO27" s="505">
        <v>20260603</v>
      </c>
      <c r="AP27" s="506"/>
      <c r="AQ27" s="505">
        <v>20260604</v>
      </c>
      <c r="AR27" s="506"/>
      <c r="AS27" s="505">
        <v>20260605</v>
      </c>
      <c r="AT27" s="506"/>
      <c r="AU27" s="505">
        <v>20260608</v>
      </c>
      <c r="AV27" s="506"/>
      <c r="AW27" s="505">
        <v>20260609</v>
      </c>
      <c r="AX27" s="506"/>
      <c r="AY27" s="505">
        <v>20260610</v>
      </c>
      <c r="AZ27" s="506"/>
      <c r="BA27" s="505">
        <v>20260611</v>
      </c>
      <c r="BB27" s="506"/>
      <c r="BC27" s="505">
        <v>20260612</v>
      </c>
      <c r="BD27" s="506"/>
      <c r="BE27" s="505">
        <v>20260614</v>
      </c>
      <c r="BF27" s="506"/>
      <c r="BG27" s="505">
        <v>20260615</v>
      </c>
      <c r="BH27" s="506"/>
      <c r="BI27" s="505">
        <v>20260617</v>
      </c>
      <c r="BJ27" s="506"/>
      <c r="BK27" s="505">
        <v>20260618</v>
      </c>
      <c r="BL27" s="506"/>
      <c r="BM27" s="505">
        <v>20260619</v>
      </c>
      <c r="BN27" s="506"/>
      <c r="BO27" s="505">
        <v>20260620</v>
      </c>
      <c r="BP27" s="506"/>
      <c r="BQ27" s="505">
        <v>20260622</v>
      </c>
      <c r="BR27" s="506"/>
      <c r="BS27" s="505">
        <v>20260623</v>
      </c>
      <c r="BT27" s="506"/>
      <c r="BU27" s="505">
        <v>20260624</v>
      </c>
      <c r="BV27" s="506"/>
      <c r="BW27" s="505">
        <v>20260625</v>
      </c>
      <c r="BX27" s="506"/>
      <c r="BY27" s="505">
        <v>20260626</v>
      </c>
      <c r="BZ27" s="506"/>
      <c r="CA27" s="505">
        <v>20260629</v>
      </c>
      <c r="CB27" s="506"/>
      <c r="CC27" s="505">
        <v>20260630</v>
      </c>
      <c r="CD27" s="506"/>
      <c r="CE27" s="505">
        <v>20260701</v>
      </c>
      <c r="CF27" s="506"/>
      <c r="CG27" s="505"/>
      <c r="CH27" s="506"/>
    </row>
    <row r="28" spans="1:90" s="12" customFormat="1" ht="15.75" customHeight="1">
      <c r="A28" s="512"/>
      <c r="B28" s="515"/>
      <c r="C28" s="65"/>
      <c r="D28" s="80"/>
      <c r="E28" s="572"/>
      <c r="F28" s="539"/>
      <c r="G28" s="572"/>
      <c r="H28" s="539"/>
      <c r="I28" s="539"/>
      <c r="J28" s="538"/>
      <c r="K28" s="539"/>
      <c r="L28" s="538"/>
      <c r="M28" s="536"/>
      <c r="N28" s="537"/>
      <c r="O28" s="66"/>
      <c r="P28" s="66"/>
      <c r="Q28" s="536"/>
      <c r="R28" s="537"/>
      <c r="S28" s="65"/>
      <c r="T28" s="80"/>
      <c r="U28" s="65"/>
      <c r="V28" s="80"/>
      <c r="W28" s="65"/>
      <c r="X28" s="80"/>
      <c r="Y28" s="572"/>
      <c r="Z28" s="539"/>
      <c r="AA28" s="539"/>
      <c r="AB28" s="538"/>
      <c r="AC28" s="539"/>
      <c r="AD28" s="538"/>
      <c r="AE28" s="539"/>
      <c r="AF28" s="538"/>
      <c r="AG28" s="539"/>
      <c r="AH28" s="538"/>
      <c r="AI28" s="539"/>
      <c r="AJ28" s="538"/>
      <c r="AK28" s="502"/>
      <c r="AL28" s="503"/>
      <c r="AM28" s="502"/>
      <c r="AN28" s="503"/>
      <c r="AO28" s="502"/>
      <c r="AP28" s="503"/>
      <c r="AQ28" s="502"/>
      <c r="AR28" s="503"/>
      <c r="AS28" s="502"/>
      <c r="AT28" s="503"/>
      <c r="AU28" s="502"/>
      <c r="AV28" s="503"/>
      <c r="AW28" s="502"/>
      <c r="AX28" s="503"/>
      <c r="AY28" s="502"/>
      <c r="AZ28" s="503"/>
      <c r="BA28" s="502"/>
      <c r="BB28" s="503"/>
      <c r="BC28" s="502"/>
      <c r="BD28" s="503"/>
      <c r="BE28" s="502"/>
      <c r="BF28" s="503"/>
      <c r="BG28" s="502"/>
      <c r="BH28" s="503"/>
      <c r="BI28" s="502"/>
      <c r="BJ28" s="503"/>
      <c r="BK28" s="502"/>
      <c r="BL28" s="503"/>
      <c r="BM28" s="502"/>
      <c r="BN28" s="503"/>
      <c r="BO28" s="502"/>
      <c r="BP28" s="503"/>
      <c r="BQ28" s="502"/>
      <c r="BR28" s="503"/>
      <c r="BS28" s="502"/>
      <c r="BT28" s="503"/>
      <c r="BU28" s="502"/>
      <c r="BV28" s="503"/>
      <c r="BW28" s="502"/>
      <c r="BX28" s="503"/>
      <c r="BY28" s="502"/>
      <c r="BZ28" s="503"/>
      <c r="CA28" s="502"/>
      <c r="CB28" s="503"/>
      <c r="CC28" s="502"/>
      <c r="CD28" s="503"/>
      <c r="CE28" s="502"/>
      <c r="CF28" s="503"/>
      <c r="CG28" s="502"/>
      <c r="CH28" s="503"/>
    </row>
    <row r="29" spans="1:90" ht="15.75" customHeight="1">
      <c r="A29" s="512"/>
      <c r="B29" s="515"/>
      <c r="C29" s="530" t="s">
        <v>227</v>
      </c>
      <c r="D29" s="531"/>
      <c r="E29" s="530" t="s">
        <v>243</v>
      </c>
      <c r="F29" s="531"/>
      <c r="G29" s="530" t="s">
        <v>244</v>
      </c>
      <c r="H29" s="531"/>
      <c r="I29" s="530" t="s">
        <v>2703</v>
      </c>
      <c r="J29" s="531"/>
      <c r="K29" s="530" t="s">
        <v>2802</v>
      </c>
      <c r="L29" s="531"/>
      <c r="M29" s="530" t="s">
        <v>2833</v>
      </c>
      <c r="N29" s="531"/>
      <c r="O29" s="530" t="s">
        <v>2911</v>
      </c>
      <c r="P29" s="531"/>
      <c r="Q29" s="530" t="s">
        <v>2972</v>
      </c>
      <c r="R29" s="531"/>
      <c r="S29" s="530" t="s">
        <v>3050</v>
      </c>
      <c r="T29" s="531"/>
      <c r="U29" s="530" t="s">
        <v>3108</v>
      </c>
      <c r="V29" s="531"/>
      <c r="W29" s="530"/>
      <c r="X29" s="531"/>
      <c r="Y29" s="530"/>
      <c r="Z29" s="531"/>
      <c r="AA29" s="530"/>
      <c r="AB29" s="531"/>
      <c r="AC29" s="530"/>
      <c r="AD29" s="531"/>
      <c r="AE29" s="530"/>
      <c r="AF29" s="531"/>
      <c r="AG29" s="530"/>
      <c r="AH29" s="531"/>
      <c r="AI29" s="530"/>
      <c r="AJ29" s="531"/>
      <c r="AK29" s="499"/>
      <c r="AL29" s="500"/>
      <c r="AM29" s="499"/>
      <c r="AN29" s="500"/>
      <c r="AO29" s="499"/>
      <c r="AP29" s="500"/>
      <c r="AQ29" s="499"/>
      <c r="AR29" s="500"/>
      <c r="AS29" s="499"/>
      <c r="AT29" s="500"/>
      <c r="AU29" s="499"/>
      <c r="AV29" s="500"/>
      <c r="AW29" s="499"/>
      <c r="AX29" s="500"/>
      <c r="AY29" s="499"/>
      <c r="AZ29" s="500"/>
      <c r="BA29" s="499"/>
      <c r="BB29" s="500"/>
      <c r="BC29" s="499"/>
      <c r="BD29" s="500"/>
      <c r="BE29" s="499"/>
      <c r="BF29" s="500"/>
      <c r="BG29" s="499"/>
      <c r="BH29" s="500"/>
      <c r="BI29" s="499"/>
      <c r="BJ29" s="500"/>
      <c r="BK29" s="499"/>
      <c r="BL29" s="500"/>
      <c r="BM29" s="499"/>
      <c r="BN29" s="500"/>
      <c r="BO29" s="499"/>
      <c r="BP29" s="500"/>
      <c r="BQ29" s="499"/>
      <c r="BR29" s="500"/>
      <c r="BS29" s="499"/>
      <c r="BT29" s="500"/>
      <c r="BU29" s="499"/>
      <c r="BV29" s="500"/>
      <c r="BW29" s="499"/>
      <c r="BX29" s="500"/>
      <c r="BY29" s="499"/>
      <c r="BZ29" s="500"/>
      <c r="CA29" s="499"/>
      <c r="CB29" s="500"/>
      <c r="CC29" s="499"/>
      <c r="CD29" s="500"/>
      <c r="CE29" s="499"/>
      <c r="CF29" s="500"/>
      <c r="CG29" s="499"/>
      <c r="CH29" s="500"/>
    </row>
    <row r="30" spans="1:90" s="1" customFormat="1" ht="15.75" customHeight="1">
      <c r="A30" s="513"/>
      <c r="B30" s="516"/>
      <c r="C30" s="69" t="s">
        <v>36</v>
      </c>
      <c r="D30" s="44" t="s">
        <v>37</v>
      </c>
      <c r="E30" s="69" t="s">
        <v>36</v>
      </c>
      <c r="F30" s="44" t="s">
        <v>37</v>
      </c>
      <c r="G30" s="69" t="s">
        <v>36</v>
      </c>
      <c r="H30" s="44" t="s">
        <v>37</v>
      </c>
      <c r="I30" s="69" t="s">
        <v>36</v>
      </c>
      <c r="J30" s="44" t="s">
        <v>37</v>
      </c>
      <c r="K30" s="69" t="s">
        <v>36</v>
      </c>
      <c r="L30" s="44" t="s">
        <v>37</v>
      </c>
      <c r="M30" s="69" t="s">
        <v>36</v>
      </c>
      <c r="N30" s="44" t="s">
        <v>37</v>
      </c>
      <c r="O30" s="69" t="s">
        <v>36</v>
      </c>
      <c r="P30" s="44" t="s">
        <v>37</v>
      </c>
      <c r="Q30" s="69" t="s">
        <v>36</v>
      </c>
      <c r="R30" s="44" t="s">
        <v>37</v>
      </c>
      <c r="S30" s="69" t="s">
        <v>36</v>
      </c>
      <c r="T30" s="44" t="s">
        <v>37</v>
      </c>
      <c r="U30" s="69" t="s">
        <v>36</v>
      </c>
      <c r="V30" s="44" t="s">
        <v>37</v>
      </c>
      <c r="W30" s="69"/>
      <c r="X30" s="44"/>
      <c r="Y30" s="69"/>
      <c r="Z30" s="44"/>
      <c r="AA30" s="69"/>
      <c r="AB30" s="44"/>
      <c r="AC30" s="69"/>
      <c r="AD30" s="44"/>
      <c r="AE30" s="69"/>
      <c r="AF30" s="44"/>
      <c r="AG30" s="69"/>
      <c r="AH30" s="44"/>
      <c r="AI30" s="69"/>
      <c r="AJ30" s="44"/>
      <c r="AK30" s="69" t="s">
        <v>36</v>
      </c>
      <c r="AL30" s="44" t="s">
        <v>37</v>
      </c>
      <c r="AM30" s="69" t="s">
        <v>36</v>
      </c>
      <c r="AN30" s="44" t="s">
        <v>37</v>
      </c>
      <c r="AO30" s="69" t="s">
        <v>36</v>
      </c>
      <c r="AP30" s="44" t="s">
        <v>37</v>
      </c>
      <c r="AQ30" s="69" t="s">
        <v>36</v>
      </c>
      <c r="AR30" s="44" t="s">
        <v>37</v>
      </c>
      <c r="AS30" s="69" t="s">
        <v>36</v>
      </c>
      <c r="AT30" s="44" t="s">
        <v>37</v>
      </c>
      <c r="AU30" s="69" t="s">
        <v>36</v>
      </c>
      <c r="AV30" s="44" t="s">
        <v>37</v>
      </c>
      <c r="AW30" s="69" t="s">
        <v>36</v>
      </c>
      <c r="AX30" s="44" t="s">
        <v>37</v>
      </c>
      <c r="AY30" s="69" t="s">
        <v>36</v>
      </c>
      <c r="AZ30" s="44" t="s">
        <v>37</v>
      </c>
      <c r="BA30" s="69" t="s">
        <v>36</v>
      </c>
      <c r="BB30" s="44" t="s">
        <v>37</v>
      </c>
      <c r="BC30" s="69" t="s">
        <v>36</v>
      </c>
      <c r="BD30" s="44" t="s">
        <v>37</v>
      </c>
      <c r="BE30" s="69" t="s">
        <v>36</v>
      </c>
      <c r="BF30" s="44" t="s">
        <v>37</v>
      </c>
      <c r="BG30" s="69" t="s">
        <v>36</v>
      </c>
      <c r="BH30" s="44" t="s">
        <v>37</v>
      </c>
      <c r="BI30" s="69" t="s">
        <v>36</v>
      </c>
      <c r="BJ30" s="44" t="s">
        <v>37</v>
      </c>
      <c r="BK30" s="69" t="s">
        <v>36</v>
      </c>
      <c r="BL30" s="44" t="s">
        <v>37</v>
      </c>
      <c r="BM30" s="69" t="s">
        <v>36</v>
      </c>
      <c r="BN30" s="44" t="s">
        <v>37</v>
      </c>
      <c r="BO30" s="69" t="s">
        <v>36</v>
      </c>
      <c r="BP30" s="44" t="s">
        <v>37</v>
      </c>
      <c r="BQ30" s="69" t="s">
        <v>36</v>
      </c>
      <c r="BR30" s="44" t="s">
        <v>37</v>
      </c>
      <c r="BS30" s="69" t="s">
        <v>36</v>
      </c>
      <c r="BT30" s="44" t="s">
        <v>37</v>
      </c>
      <c r="BU30" s="69" t="s">
        <v>36</v>
      </c>
      <c r="BV30" s="44" t="s">
        <v>37</v>
      </c>
      <c r="BW30" s="69" t="s">
        <v>36</v>
      </c>
      <c r="BX30" s="44" t="s">
        <v>37</v>
      </c>
      <c r="BY30" s="69" t="s">
        <v>36</v>
      </c>
      <c r="BZ30" s="44" t="s">
        <v>37</v>
      </c>
      <c r="CA30" s="69" t="s">
        <v>36</v>
      </c>
      <c r="CB30" s="44" t="s">
        <v>37</v>
      </c>
      <c r="CC30" s="69" t="s">
        <v>36</v>
      </c>
      <c r="CD30" s="44" t="s">
        <v>37</v>
      </c>
      <c r="CE30" s="69" t="s">
        <v>36</v>
      </c>
      <c r="CF30" s="44" t="s">
        <v>37</v>
      </c>
      <c r="CG30" s="69"/>
      <c r="CH30" s="44"/>
    </row>
    <row r="31" spans="1:90">
      <c r="A31" s="39" t="s">
        <v>51</v>
      </c>
      <c r="B31" s="138" t="s">
        <v>52</v>
      </c>
      <c r="C31" s="50"/>
      <c r="D31" s="71"/>
      <c r="E31" s="50"/>
      <c r="F31" s="47"/>
      <c r="G31" s="71"/>
      <c r="H31" s="47"/>
      <c r="I31" s="71"/>
      <c r="J31" s="47"/>
      <c r="K31" s="71"/>
      <c r="L31" s="71"/>
      <c r="M31" s="50"/>
      <c r="N31" s="71"/>
      <c r="O31" s="50"/>
      <c r="P31" s="71"/>
      <c r="Q31" s="50"/>
      <c r="R31" s="71"/>
      <c r="S31" s="50"/>
      <c r="T31" s="71"/>
      <c r="U31" s="50"/>
      <c r="V31" s="71"/>
      <c r="W31" s="50"/>
      <c r="X31" s="50"/>
      <c r="Y31" s="50"/>
      <c r="Z31" s="47"/>
      <c r="AA31" s="71"/>
      <c r="AB31" s="47"/>
      <c r="AC31" s="71"/>
      <c r="AD31" s="47"/>
      <c r="AE31" s="71"/>
      <c r="AF31" s="71"/>
      <c r="AG31" s="71"/>
      <c r="AH31" s="71"/>
      <c r="AI31" s="50"/>
      <c r="AJ31" s="57"/>
      <c r="AK31" s="71"/>
      <c r="AL31" s="47"/>
      <c r="AM31" s="71"/>
      <c r="AN31" s="47"/>
      <c r="AO31" s="71"/>
      <c r="AP31" s="47"/>
      <c r="AQ31" s="71"/>
      <c r="AR31" s="47"/>
      <c r="AS31" s="71"/>
      <c r="AT31" s="47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47"/>
      <c r="CA31" s="71"/>
      <c r="CB31" s="47"/>
      <c r="CC31" s="71"/>
      <c r="CD31" s="47"/>
      <c r="CE31" s="71"/>
      <c r="CF31" s="47"/>
      <c r="CG31" s="71"/>
      <c r="CH31" s="32"/>
    </row>
    <row r="32" spans="1:90">
      <c r="A32" s="39" t="s">
        <v>53</v>
      </c>
      <c r="B32" s="138" t="s">
        <v>54</v>
      </c>
      <c r="C32" s="50"/>
      <c r="D32" s="71"/>
      <c r="E32" s="50"/>
      <c r="F32" s="47"/>
      <c r="G32" s="71"/>
      <c r="H32" s="45"/>
      <c r="I32" s="71"/>
      <c r="J32" s="45"/>
      <c r="K32" s="71"/>
      <c r="L32" s="71"/>
      <c r="M32" s="50"/>
      <c r="N32" s="71"/>
      <c r="O32" s="50"/>
      <c r="P32" s="71"/>
      <c r="Q32" s="50"/>
      <c r="R32" s="71"/>
      <c r="S32" s="50"/>
      <c r="T32" s="71"/>
      <c r="U32" s="50"/>
      <c r="V32" s="71"/>
      <c r="W32" s="50"/>
      <c r="X32" s="50"/>
      <c r="Y32" s="50"/>
      <c r="Z32" s="47"/>
      <c r="AA32" s="71"/>
      <c r="AB32" s="45"/>
      <c r="AC32" s="71"/>
      <c r="AD32" s="45"/>
      <c r="AE32" s="71"/>
      <c r="AF32" s="71"/>
      <c r="AG32" s="71"/>
      <c r="AH32" s="71"/>
      <c r="AI32" s="50"/>
      <c r="AJ32" s="57"/>
      <c r="AK32" s="71"/>
      <c r="AL32" s="47"/>
      <c r="AM32" s="71"/>
      <c r="AN32" s="47"/>
      <c r="AO32" s="71"/>
      <c r="AP32" s="47"/>
      <c r="AQ32" s="71"/>
      <c r="AR32" s="47"/>
      <c r="AS32" s="71"/>
      <c r="AT32" s="47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47"/>
      <c r="CA32" s="71"/>
      <c r="CB32" s="47"/>
      <c r="CC32" s="71"/>
      <c r="CD32" s="47"/>
      <c r="CE32" s="71"/>
      <c r="CF32" s="47"/>
      <c r="CG32" s="71"/>
      <c r="CH32" s="32"/>
    </row>
    <row r="33" spans="1:86">
      <c r="A33" s="39" t="s">
        <v>55</v>
      </c>
      <c r="B33" s="138" t="s">
        <v>56</v>
      </c>
      <c r="C33" s="50"/>
      <c r="D33" s="71"/>
      <c r="E33" s="50"/>
      <c r="F33" s="47"/>
      <c r="G33" s="71"/>
      <c r="H33" s="47"/>
      <c r="I33" s="71"/>
      <c r="J33" s="47"/>
      <c r="K33" s="71"/>
      <c r="L33" s="71"/>
      <c r="M33" s="50"/>
      <c r="N33" s="71"/>
      <c r="O33" s="50"/>
      <c r="P33" s="71"/>
      <c r="Q33" s="50"/>
      <c r="R33" s="71"/>
      <c r="S33" s="50"/>
      <c r="T33" s="71"/>
      <c r="U33" s="50"/>
      <c r="V33" s="71"/>
      <c r="W33" s="50"/>
      <c r="X33" s="50"/>
      <c r="Y33" s="50"/>
      <c r="Z33" s="47"/>
      <c r="AA33" s="71"/>
      <c r="AB33" s="47"/>
      <c r="AC33" s="71"/>
      <c r="AD33" s="47"/>
      <c r="AE33" s="71"/>
      <c r="AF33" s="71"/>
      <c r="AG33" s="71"/>
      <c r="AH33" s="71"/>
      <c r="AI33" s="50"/>
      <c r="AJ33" s="57"/>
      <c r="AK33" s="72"/>
      <c r="AL33" s="45"/>
      <c r="AM33" s="72"/>
      <c r="AN33" s="45"/>
      <c r="AO33" s="74">
        <v>24</v>
      </c>
      <c r="AP33" s="46">
        <v>24</v>
      </c>
      <c r="AQ33" s="91">
        <v>24</v>
      </c>
      <c r="AR33" s="136">
        <v>24</v>
      </c>
      <c r="AS33" s="74">
        <v>24</v>
      </c>
      <c r="AT33" s="46">
        <v>24</v>
      </c>
      <c r="AU33" s="74">
        <v>24</v>
      </c>
      <c r="AV33" s="74">
        <v>24</v>
      </c>
      <c r="AW33" s="74">
        <v>24</v>
      </c>
      <c r="AX33" s="74">
        <v>24</v>
      </c>
      <c r="AY33" s="74">
        <v>24</v>
      </c>
      <c r="AZ33" s="74">
        <v>24</v>
      </c>
      <c r="BA33" s="74">
        <v>24</v>
      </c>
      <c r="BB33" s="74">
        <v>24</v>
      </c>
      <c r="BC33" s="74">
        <v>48</v>
      </c>
      <c r="BD33" s="74">
        <v>48</v>
      </c>
      <c r="BE33" s="71"/>
      <c r="BF33" s="71"/>
      <c r="BG33" s="74">
        <v>24</v>
      </c>
      <c r="BH33" s="74">
        <v>24</v>
      </c>
      <c r="BI33" s="74">
        <v>24</v>
      </c>
      <c r="BJ33" s="74">
        <v>24</v>
      </c>
      <c r="BK33" s="74">
        <v>24</v>
      </c>
      <c r="BL33" s="74">
        <v>24</v>
      </c>
      <c r="BM33" s="74">
        <v>24</v>
      </c>
      <c r="BN33" s="74">
        <v>24</v>
      </c>
      <c r="BO33" s="74">
        <v>24</v>
      </c>
      <c r="BP33" s="74">
        <v>24</v>
      </c>
      <c r="BQ33" s="74">
        <v>24</v>
      </c>
      <c r="BR33" s="74">
        <v>24</v>
      </c>
      <c r="BS33" s="74">
        <v>24</v>
      </c>
      <c r="BT33" s="74">
        <v>24</v>
      </c>
      <c r="BU33" s="74">
        <v>24</v>
      </c>
      <c r="BV33" s="74">
        <v>24</v>
      </c>
      <c r="BW33" s="74">
        <v>24</v>
      </c>
      <c r="BX33" s="74">
        <v>24</v>
      </c>
      <c r="BY33" s="74">
        <v>24</v>
      </c>
      <c r="BZ33" s="46">
        <v>24</v>
      </c>
      <c r="CA33" s="74">
        <v>24</v>
      </c>
      <c r="CB33" s="46">
        <v>24</v>
      </c>
      <c r="CC33" s="74">
        <v>48</v>
      </c>
      <c r="CD33" s="46">
        <v>48</v>
      </c>
      <c r="CE33" s="74">
        <v>24</v>
      </c>
      <c r="CF33" s="46">
        <v>24</v>
      </c>
      <c r="CG33" s="71"/>
      <c r="CH33" s="32"/>
    </row>
    <row r="34" spans="1:86">
      <c r="A34" s="39" t="s">
        <v>57</v>
      </c>
      <c r="B34" s="138" t="s">
        <v>58</v>
      </c>
      <c r="C34" s="54">
        <f>10*24</f>
        <v>240</v>
      </c>
      <c r="D34" s="74">
        <f t="shared" ref="D34:I34" si="31">24*10</f>
        <v>240</v>
      </c>
      <c r="E34" s="54">
        <f t="shared" si="31"/>
        <v>240</v>
      </c>
      <c r="F34" s="46">
        <f t="shared" si="31"/>
        <v>240</v>
      </c>
      <c r="G34" s="74">
        <f t="shared" si="31"/>
        <v>240</v>
      </c>
      <c r="H34" s="46">
        <f t="shared" si="31"/>
        <v>240</v>
      </c>
      <c r="I34" s="74">
        <f t="shared" si="31"/>
        <v>240</v>
      </c>
      <c r="J34" s="46">
        <f>24*10</f>
        <v>240</v>
      </c>
      <c r="K34" s="74">
        <f>10*24</f>
        <v>240</v>
      </c>
      <c r="L34" s="74">
        <f>24*10</f>
        <v>240</v>
      </c>
      <c r="M34" s="74">
        <f>10*24</f>
        <v>240</v>
      </c>
      <c r="N34" s="74">
        <f>24*10</f>
        <v>240</v>
      </c>
      <c r="O34" s="54">
        <f>10*24</f>
        <v>240</v>
      </c>
      <c r="P34" s="74">
        <f>24*10</f>
        <v>240</v>
      </c>
      <c r="Q34" s="54">
        <f>10*24</f>
        <v>240</v>
      </c>
      <c r="R34" s="74">
        <f>24*10</f>
        <v>240</v>
      </c>
      <c r="S34" s="54">
        <f>9*24</f>
        <v>216</v>
      </c>
      <c r="T34" s="74">
        <f>9*24</f>
        <v>216</v>
      </c>
      <c r="U34" s="123">
        <f>10*24</f>
        <v>240</v>
      </c>
      <c r="V34" s="72">
        <f>24*9</f>
        <v>216</v>
      </c>
      <c r="W34" s="123"/>
      <c r="X34" s="123"/>
      <c r="Y34" s="123"/>
      <c r="Z34" s="45"/>
      <c r="AA34" s="72"/>
      <c r="AB34" s="45"/>
      <c r="AC34" s="72"/>
      <c r="AD34" s="45"/>
      <c r="AE34" s="72"/>
      <c r="AF34" s="72"/>
      <c r="AG34" s="71"/>
      <c r="AH34" s="71"/>
      <c r="AI34" s="50"/>
      <c r="AJ34" s="57"/>
      <c r="AK34" s="72"/>
      <c r="AL34" s="45"/>
      <c r="AM34" s="72"/>
      <c r="AN34" s="45"/>
      <c r="AO34" s="72"/>
      <c r="AP34" s="45"/>
      <c r="AQ34" s="71"/>
      <c r="AR34" s="47"/>
      <c r="AS34" s="71"/>
      <c r="AT34" s="47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47"/>
      <c r="CA34" s="71"/>
      <c r="CB34" s="47"/>
      <c r="CC34" s="71"/>
      <c r="CD34" s="47"/>
      <c r="CE34" s="71"/>
      <c r="CF34" s="47"/>
      <c r="CG34" s="71"/>
      <c r="CH34" s="32"/>
    </row>
    <row r="35" spans="1:86">
      <c r="A35" s="39" t="s">
        <v>59</v>
      </c>
      <c r="B35" s="138" t="s">
        <v>60</v>
      </c>
      <c r="C35" s="54">
        <f>30*24</f>
        <v>720</v>
      </c>
      <c r="D35" s="74">
        <f t="shared" ref="D35:I35" si="32">24*30</f>
        <v>720</v>
      </c>
      <c r="E35" s="54">
        <f t="shared" si="32"/>
        <v>720</v>
      </c>
      <c r="F35" s="46">
        <f t="shared" si="32"/>
        <v>720</v>
      </c>
      <c r="G35" s="74">
        <f t="shared" si="32"/>
        <v>720</v>
      </c>
      <c r="H35" s="46">
        <f t="shared" si="32"/>
        <v>720</v>
      </c>
      <c r="I35" s="74">
        <f t="shared" si="32"/>
        <v>720</v>
      </c>
      <c r="J35" s="46">
        <f>24*30</f>
        <v>720</v>
      </c>
      <c r="K35" s="74">
        <f t="shared" ref="K35:P35" si="33">30*24</f>
        <v>720</v>
      </c>
      <c r="L35" s="74">
        <f t="shared" si="33"/>
        <v>720</v>
      </c>
      <c r="M35" s="74">
        <f t="shared" si="33"/>
        <v>720</v>
      </c>
      <c r="N35" s="74">
        <f t="shared" si="33"/>
        <v>720</v>
      </c>
      <c r="O35" s="54">
        <f t="shared" si="33"/>
        <v>720</v>
      </c>
      <c r="P35" s="74">
        <f t="shared" si="33"/>
        <v>720</v>
      </c>
      <c r="Q35" s="54">
        <f>30*24</f>
        <v>720</v>
      </c>
      <c r="R35" s="74">
        <f>24*30</f>
        <v>720</v>
      </c>
      <c r="S35" s="54">
        <f>29*24</f>
        <v>696</v>
      </c>
      <c r="T35" s="74">
        <f>24*29</f>
        <v>696</v>
      </c>
      <c r="U35" s="123">
        <f>29*24</f>
        <v>696</v>
      </c>
      <c r="V35" s="72">
        <f>24*25</f>
        <v>600</v>
      </c>
      <c r="W35" s="123"/>
      <c r="X35" s="123"/>
      <c r="Y35" s="123"/>
      <c r="Z35" s="45"/>
      <c r="AA35" s="72"/>
      <c r="AB35" s="45"/>
      <c r="AC35" s="72"/>
      <c r="AD35" s="45"/>
      <c r="AE35" s="72"/>
      <c r="AF35" s="72"/>
      <c r="AG35" s="71"/>
      <c r="AH35" s="71"/>
      <c r="AI35" s="50"/>
      <c r="AJ35" s="57"/>
      <c r="AK35" s="74">
        <f>11*24</f>
        <v>264</v>
      </c>
      <c r="AL35" s="46">
        <f>24*(6+5)</f>
        <v>264</v>
      </c>
      <c r="AM35" s="74">
        <f>11*24</f>
        <v>264</v>
      </c>
      <c r="AN35" s="46">
        <f>24*11</f>
        <v>264</v>
      </c>
      <c r="AO35" s="74">
        <f>24*11</f>
        <v>264</v>
      </c>
      <c r="AP35" s="46">
        <f>24*11</f>
        <v>264</v>
      </c>
      <c r="AQ35" s="74">
        <f>24*16</f>
        <v>384</v>
      </c>
      <c r="AR35" s="46">
        <f>24*16</f>
        <v>384</v>
      </c>
      <c r="AS35" s="74">
        <f>24*11</f>
        <v>264</v>
      </c>
      <c r="AT35" s="46">
        <f>24*11</f>
        <v>264</v>
      </c>
      <c r="AU35" s="74">
        <f>24*13</f>
        <v>312</v>
      </c>
      <c r="AV35" s="74">
        <f>24*13</f>
        <v>312</v>
      </c>
      <c r="AW35" s="74">
        <f>24*12</f>
        <v>288</v>
      </c>
      <c r="AX35" s="74">
        <f>24*12</f>
        <v>288</v>
      </c>
      <c r="AY35" s="74">
        <f>15*24</f>
        <v>360</v>
      </c>
      <c r="AZ35" s="74">
        <f>15*24</f>
        <v>360</v>
      </c>
      <c r="BA35" s="74">
        <f>24*15</f>
        <v>360</v>
      </c>
      <c r="BB35" s="74">
        <f>24*15</f>
        <v>360</v>
      </c>
      <c r="BC35" s="74">
        <f>24*9</f>
        <v>216</v>
      </c>
      <c r="BD35" s="74">
        <f>24*9</f>
        <v>216</v>
      </c>
      <c r="BE35" s="74">
        <f>24*6</f>
        <v>144</v>
      </c>
      <c r="BF35" s="74">
        <f>24*6</f>
        <v>144</v>
      </c>
      <c r="BG35" s="74">
        <f>24*15</f>
        <v>360</v>
      </c>
      <c r="BH35" s="74">
        <f>15*24</f>
        <v>360</v>
      </c>
      <c r="BI35" s="74">
        <f>10*24</f>
        <v>240</v>
      </c>
      <c r="BJ35" s="74">
        <f>10*24</f>
        <v>240</v>
      </c>
      <c r="BK35" s="74">
        <f>16*24</f>
        <v>384</v>
      </c>
      <c r="BL35" s="74">
        <f>16*24</f>
        <v>384</v>
      </c>
      <c r="BM35" s="74">
        <f>11*24</f>
        <v>264</v>
      </c>
      <c r="BN35" s="74">
        <f>11*24</f>
        <v>264</v>
      </c>
      <c r="BO35" s="74">
        <f>10*24</f>
        <v>240</v>
      </c>
      <c r="BP35" s="74">
        <f>10*24</f>
        <v>240</v>
      </c>
      <c r="BQ35" s="74">
        <f>24*13</f>
        <v>312</v>
      </c>
      <c r="BR35" s="74">
        <f>24*13</f>
        <v>312</v>
      </c>
      <c r="BS35" s="74">
        <f>11*24</f>
        <v>264</v>
      </c>
      <c r="BT35" s="74">
        <f>11*24</f>
        <v>264</v>
      </c>
      <c r="BU35" s="74">
        <f>24*11</f>
        <v>264</v>
      </c>
      <c r="BV35" s="74">
        <f>11*24</f>
        <v>264</v>
      </c>
      <c r="BW35" s="74">
        <f>18*24</f>
        <v>432</v>
      </c>
      <c r="BX35" s="74">
        <f>24*18</f>
        <v>432</v>
      </c>
      <c r="BY35" s="74">
        <f>24*10</f>
        <v>240</v>
      </c>
      <c r="BZ35" s="46">
        <f>10*24</f>
        <v>240</v>
      </c>
      <c r="CA35" s="74">
        <f>24*15</f>
        <v>360</v>
      </c>
      <c r="CB35" s="46">
        <f>24*15</f>
        <v>360</v>
      </c>
      <c r="CC35" s="74">
        <f>15*24</f>
        <v>360</v>
      </c>
      <c r="CD35" s="46">
        <f>15*24</f>
        <v>360</v>
      </c>
      <c r="CE35" s="71">
        <f>24*17</f>
        <v>408</v>
      </c>
      <c r="CF35" s="47">
        <f>24*9</f>
        <v>216</v>
      </c>
      <c r="CG35" s="71"/>
      <c r="CH35" s="32"/>
    </row>
    <row r="36" spans="1:86">
      <c r="A36" s="39" t="s">
        <v>61</v>
      </c>
      <c r="B36" s="138" t="s">
        <v>62</v>
      </c>
      <c r="C36" s="123"/>
      <c r="D36" s="72"/>
      <c r="E36" s="50"/>
      <c r="F36" s="47"/>
      <c r="G36" s="71"/>
      <c r="H36" s="47"/>
      <c r="I36" s="71"/>
      <c r="J36" s="47"/>
      <c r="K36" s="71"/>
      <c r="L36" s="71"/>
      <c r="M36" s="71"/>
      <c r="N36" s="71"/>
      <c r="O36" s="50"/>
      <c r="P36" s="71"/>
      <c r="Q36" s="50"/>
      <c r="R36" s="71"/>
      <c r="S36" s="50"/>
      <c r="T36" s="71"/>
      <c r="U36" s="123"/>
      <c r="V36" s="72"/>
      <c r="W36" s="123"/>
      <c r="X36" s="123"/>
      <c r="Y36" s="123"/>
      <c r="Z36" s="45"/>
      <c r="AA36" s="72"/>
      <c r="AB36" s="45"/>
      <c r="AC36" s="72"/>
      <c r="AD36" s="45"/>
      <c r="AE36" s="72"/>
      <c r="AF36" s="72"/>
      <c r="AG36" s="71"/>
      <c r="AH36" s="71"/>
      <c r="AI36" s="50"/>
      <c r="AJ36" s="57"/>
      <c r="AK36" s="72"/>
      <c r="AL36" s="45"/>
      <c r="AM36" s="72"/>
      <c r="AN36" s="45"/>
      <c r="AO36" s="74">
        <v>24</v>
      </c>
      <c r="AP36" s="46">
        <v>24</v>
      </c>
      <c r="AQ36" s="74">
        <v>48</v>
      </c>
      <c r="AR36" s="46">
        <v>48</v>
      </c>
      <c r="AS36" s="74">
        <v>24</v>
      </c>
      <c r="AT36" s="46">
        <v>24</v>
      </c>
      <c r="AU36" s="74">
        <v>48</v>
      </c>
      <c r="AV36" s="74">
        <v>48</v>
      </c>
      <c r="AW36" s="74">
        <v>24</v>
      </c>
      <c r="AX36" s="74">
        <v>24</v>
      </c>
      <c r="AY36" s="74">
        <f>2*24</f>
        <v>48</v>
      </c>
      <c r="AZ36" s="74">
        <v>48</v>
      </c>
      <c r="BA36" s="74">
        <v>24</v>
      </c>
      <c r="BB36" s="74">
        <v>24</v>
      </c>
      <c r="BC36" s="74">
        <v>24</v>
      </c>
      <c r="BD36" s="74">
        <v>24</v>
      </c>
      <c r="BE36" s="71"/>
      <c r="BF36" s="71"/>
      <c r="BG36" s="74">
        <v>48</v>
      </c>
      <c r="BH36" s="74">
        <v>48</v>
      </c>
      <c r="BI36" s="74">
        <v>24</v>
      </c>
      <c r="BJ36" s="74">
        <v>24</v>
      </c>
      <c r="BK36" s="74">
        <v>48</v>
      </c>
      <c r="BL36" s="74">
        <v>48</v>
      </c>
      <c r="BM36" s="74">
        <v>24</v>
      </c>
      <c r="BN36" s="74">
        <v>24</v>
      </c>
      <c r="BO36" s="74">
        <v>24</v>
      </c>
      <c r="BP36" s="74">
        <v>24</v>
      </c>
      <c r="BQ36" s="74">
        <v>48</v>
      </c>
      <c r="BR36" s="74">
        <v>48</v>
      </c>
      <c r="BS36" s="74">
        <v>24</v>
      </c>
      <c r="BT36" s="74">
        <v>24</v>
      </c>
      <c r="BU36" s="71"/>
      <c r="BV36" s="71"/>
      <c r="BW36" s="74">
        <f>3*24</f>
        <v>72</v>
      </c>
      <c r="BX36" s="74">
        <f>24*3</f>
        <v>72</v>
      </c>
      <c r="BY36" s="74">
        <v>24</v>
      </c>
      <c r="BZ36" s="46">
        <v>24</v>
      </c>
      <c r="CA36" s="74">
        <f>24*2</f>
        <v>48</v>
      </c>
      <c r="CB36" s="46">
        <v>48</v>
      </c>
      <c r="CC36" s="74">
        <v>48</v>
      </c>
      <c r="CD36" s="46">
        <v>48</v>
      </c>
      <c r="CE36" s="71">
        <f>24*3</f>
        <v>72</v>
      </c>
      <c r="CF36" s="47">
        <v>24</v>
      </c>
      <c r="CG36" s="71"/>
      <c r="CH36" s="32"/>
    </row>
    <row r="37" spans="1:86">
      <c r="A37" s="39" t="s">
        <v>63</v>
      </c>
      <c r="B37" s="107" t="s">
        <v>64</v>
      </c>
      <c r="C37" s="123"/>
      <c r="D37" s="72"/>
      <c r="E37" s="50"/>
      <c r="F37" s="47"/>
      <c r="G37" s="74"/>
      <c r="H37" s="46"/>
      <c r="I37" s="71"/>
      <c r="J37" s="47"/>
      <c r="K37" s="71"/>
      <c r="L37" s="71"/>
      <c r="M37" s="71"/>
      <c r="N37" s="71"/>
      <c r="O37" s="50"/>
      <c r="P37" s="71"/>
      <c r="Q37" s="50"/>
      <c r="R37" s="71"/>
      <c r="S37" s="50"/>
      <c r="T37" s="71"/>
      <c r="V37" s="123"/>
      <c r="W37" s="123"/>
      <c r="X37" s="123"/>
      <c r="Y37" s="123"/>
      <c r="Z37" s="45"/>
      <c r="AA37" s="72"/>
      <c r="AB37" s="45"/>
      <c r="AC37" s="72"/>
      <c r="AD37" s="45"/>
      <c r="AE37" s="72"/>
      <c r="AF37" s="72"/>
      <c r="AG37" s="71"/>
      <c r="AH37" s="71"/>
      <c r="AI37" s="50"/>
      <c r="AJ37" s="57"/>
      <c r="AK37" s="71"/>
      <c r="AL37" s="47"/>
      <c r="AM37" s="71"/>
      <c r="AN37" s="47"/>
      <c r="AO37" s="71"/>
      <c r="AP37" s="47"/>
      <c r="AQ37" s="71"/>
      <c r="AR37" s="47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47"/>
      <c r="CA37" s="71"/>
      <c r="CB37" s="47"/>
      <c r="CC37" s="71"/>
      <c r="CD37" s="47"/>
      <c r="CE37" s="71"/>
      <c r="CF37" s="47"/>
      <c r="CG37" s="71"/>
      <c r="CH37" s="32"/>
    </row>
    <row r="38" spans="1:86" ht="15" thickBot="1">
      <c r="A38" s="36" t="s">
        <v>65</v>
      </c>
      <c r="B38" s="107" t="s">
        <v>66</v>
      </c>
      <c r="C38" s="55">
        <v>24</v>
      </c>
      <c r="D38" s="76">
        <v>24</v>
      </c>
      <c r="E38" s="55">
        <f>24*2</f>
        <v>48</v>
      </c>
      <c r="F38" s="49">
        <v>48</v>
      </c>
      <c r="G38" s="76">
        <f>24*2</f>
        <v>48</v>
      </c>
      <c r="H38" s="49">
        <v>48</v>
      </c>
      <c r="I38" s="76">
        <f>2*24</f>
        <v>48</v>
      </c>
      <c r="J38" s="49">
        <v>48</v>
      </c>
      <c r="K38" s="76">
        <v>24</v>
      </c>
      <c r="L38" s="49">
        <v>24</v>
      </c>
      <c r="M38" s="76">
        <f>24*2</f>
        <v>48</v>
      </c>
      <c r="N38" s="76">
        <v>48</v>
      </c>
      <c r="O38" s="55">
        <f>2*24</f>
        <v>48</v>
      </c>
      <c r="P38" s="76">
        <v>48</v>
      </c>
      <c r="Q38" s="55">
        <v>48</v>
      </c>
      <c r="R38" s="76">
        <v>48</v>
      </c>
      <c r="S38" s="55">
        <f>3*24</f>
        <v>72</v>
      </c>
      <c r="T38" s="76">
        <f>3*24</f>
        <v>72</v>
      </c>
      <c r="U38" s="125">
        <f>3*24</f>
        <v>72</v>
      </c>
      <c r="V38" s="126"/>
      <c r="W38" s="125"/>
      <c r="X38" s="125"/>
      <c r="Y38" s="125"/>
      <c r="Z38" s="127"/>
      <c r="AA38" s="126"/>
      <c r="AB38" s="127"/>
      <c r="AC38" s="126"/>
      <c r="AD38" s="127"/>
      <c r="AE38" s="72"/>
      <c r="AF38" s="72"/>
      <c r="AG38" s="71"/>
      <c r="AH38" s="71"/>
      <c r="AI38" s="51"/>
      <c r="AJ38" s="58"/>
      <c r="AK38" s="53"/>
      <c r="AL38" s="48"/>
      <c r="AM38" s="53"/>
      <c r="AN38" s="48"/>
      <c r="AO38" s="53"/>
      <c r="AP38" s="48"/>
      <c r="AQ38" s="53"/>
      <c r="AR38" s="48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48"/>
      <c r="CA38" s="53"/>
      <c r="CB38" s="48"/>
      <c r="CC38" s="53"/>
      <c r="CD38" s="48"/>
      <c r="CE38" s="53"/>
      <c r="CF38" s="48"/>
      <c r="CG38" s="53"/>
      <c r="CH38" s="34"/>
    </row>
    <row r="39" spans="1:86" s="21" customFormat="1">
      <c r="A39" s="24"/>
      <c r="B39" s="22" t="s">
        <v>36</v>
      </c>
      <c r="C39" s="23"/>
      <c r="D39" s="23">
        <f>SUM(C31:C38)</f>
        <v>984</v>
      </c>
      <c r="E39" s="23"/>
      <c r="F39" s="23">
        <f t="shared" ref="F39" si="34">SUM(E31:E38)</f>
        <v>1008</v>
      </c>
      <c r="G39" s="23"/>
      <c r="H39" s="23">
        <f t="shared" ref="H39" si="35">SUM(G31:G38)</f>
        <v>1008</v>
      </c>
      <c r="I39" s="23"/>
      <c r="J39" s="23">
        <f t="shared" ref="J39" si="36">SUM(I31:I38)</f>
        <v>1008</v>
      </c>
      <c r="K39" s="23"/>
      <c r="L39" s="23">
        <f t="shared" ref="L39" si="37">SUM(K31:K38)</f>
        <v>984</v>
      </c>
      <c r="M39" s="23"/>
      <c r="N39" s="23">
        <f>SUM(M31:M38)</f>
        <v>1008</v>
      </c>
      <c r="O39" s="23"/>
      <c r="P39" s="23">
        <f t="shared" ref="P39" si="38">SUM(O31:O38)</f>
        <v>1008</v>
      </c>
      <c r="Q39" s="23"/>
      <c r="R39" s="23">
        <f t="shared" ref="R39" si="39">SUM(Q31:Q38)</f>
        <v>1008</v>
      </c>
      <c r="S39" s="23"/>
      <c r="T39" s="23">
        <f t="shared" ref="T39" si="40">SUM(S31:S38)</f>
        <v>984</v>
      </c>
      <c r="U39" s="23"/>
      <c r="V39" s="23">
        <f t="shared" ref="V39" si="41">SUM(U31:U38)</f>
        <v>1008</v>
      </c>
      <c r="W39" s="23"/>
      <c r="X39" s="23">
        <f t="shared" ref="X39" si="42">SUM(W31:W38)</f>
        <v>0</v>
      </c>
      <c r="Y39" s="23"/>
      <c r="Z39" s="23">
        <f t="shared" ref="Z39" si="43">SUM(Y31:Y38)</f>
        <v>0</v>
      </c>
      <c r="AA39" s="23"/>
      <c r="AB39" s="23">
        <f>SUM(AA31:AA38)</f>
        <v>0</v>
      </c>
      <c r="AC39" s="23"/>
      <c r="AD39" s="23">
        <f>SUM(AC31:AC38)</f>
        <v>0</v>
      </c>
      <c r="AE39" s="23"/>
      <c r="AF39" s="23">
        <f>SUM(AE31:AE38)</f>
        <v>0</v>
      </c>
      <c r="AG39" s="23"/>
      <c r="AH39" s="23">
        <f>SUM(AG31:AG38)</f>
        <v>0</v>
      </c>
      <c r="AI39" s="23"/>
      <c r="AJ39" s="23">
        <f>SUM(AI31:AI38)</f>
        <v>0</v>
      </c>
      <c r="AK39" s="23"/>
      <c r="AL39" s="23">
        <f t="shared" ref="AL39" si="44">SUM(AK31:AK38)</f>
        <v>264</v>
      </c>
      <c r="AM39" s="23"/>
      <c r="AN39" s="23">
        <f t="shared" ref="AN39" si="45">SUM(AM31:AM38)</f>
        <v>264</v>
      </c>
      <c r="AO39" s="23"/>
      <c r="AP39" s="23">
        <f t="shared" ref="AP39" si="46">SUM(AO31:AO38)</f>
        <v>312</v>
      </c>
      <c r="AQ39" s="23"/>
      <c r="AR39" s="23">
        <f t="shared" ref="AR39" si="47">SUM(AQ31:AQ38)</f>
        <v>456</v>
      </c>
      <c r="AS39" s="23"/>
      <c r="AT39" s="23">
        <f t="shared" ref="AT39" si="48">SUM(AS31:AS38)</f>
        <v>312</v>
      </c>
      <c r="AU39" s="23"/>
      <c r="AV39" s="23">
        <f t="shared" ref="AV39" si="49">SUM(AU31:AU38)</f>
        <v>384</v>
      </c>
      <c r="AW39" s="23"/>
      <c r="AX39" s="23">
        <f t="shared" ref="AX39" si="50">SUM(AW31:AW38)</f>
        <v>336</v>
      </c>
      <c r="AY39" s="23"/>
      <c r="AZ39" s="23">
        <f t="shared" ref="AZ39" si="51">SUM(AY31:AY38)</f>
        <v>432</v>
      </c>
      <c r="BA39" s="23"/>
      <c r="BB39" s="23">
        <f t="shared" ref="BB39" si="52">SUM(BA31:BA38)</f>
        <v>408</v>
      </c>
      <c r="BC39" s="23"/>
      <c r="BD39" s="23">
        <f t="shared" ref="BD39" si="53">SUM(BC31:BC38)</f>
        <v>288</v>
      </c>
      <c r="BE39" s="23"/>
      <c r="BF39" s="23">
        <f t="shared" ref="BF39" si="54">SUM(BE31:BE38)</f>
        <v>144</v>
      </c>
      <c r="BG39" s="23"/>
      <c r="BH39" s="23">
        <f t="shared" ref="BH39" si="55">SUM(BG31:BG38)</f>
        <v>432</v>
      </c>
      <c r="BI39" s="23"/>
      <c r="BJ39" s="23">
        <f t="shared" ref="BJ39" si="56">SUM(BI31:BI38)</f>
        <v>288</v>
      </c>
      <c r="BK39" s="23"/>
      <c r="BL39" s="23">
        <f t="shared" ref="BL39" si="57">SUM(BK31:BK38)</f>
        <v>456</v>
      </c>
      <c r="BM39" s="23"/>
      <c r="BN39" s="23">
        <f t="shared" ref="BN39" si="58">SUM(BM31:BM38)</f>
        <v>312</v>
      </c>
      <c r="BO39" s="23"/>
      <c r="BP39" s="23">
        <f t="shared" ref="BP39" si="59">SUM(BO31:BO38)</f>
        <v>288</v>
      </c>
      <c r="BQ39" s="23"/>
      <c r="BR39" s="23">
        <f t="shared" ref="BR39" si="60">SUM(BQ31:BQ38)</f>
        <v>384</v>
      </c>
      <c r="BS39" s="23"/>
      <c r="BT39" s="23">
        <f t="shared" ref="BT39" si="61">SUM(BS31:BS38)</f>
        <v>312</v>
      </c>
      <c r="BU39" s="23"/>
      <c r="BV39" s="23">
        <f t="shared" ref="BV39" si="62">SUM(BU31:BU38)</f>
        <v>288</v>
      </c>
      <c r="BW39" s="23"/>
      <c r="BX39" s="23">
        <f t="shared" ref="BX39" si="63">SUM(BW31:BW38)</f>
        <v>528</v>
      </c>
      <c r="BY39" s="23"/>
      <c r="BZ39" s="23">
        <f t="shared" ref="BZ39" si="64">SUM(BY31:BY38)</f>
        <v>288</v>
      </c>
      <c r="CA39" s="23"/>
      <c r="CB39" s="23">
        <f t="shared" ref="CB39" si="65">SUM(CA31:CA38)</f>
        <v>432</v>
      </c>
      <c r="CC39" s="23"/>
      <c r="CD39" s="23">
        <f t="shared" ref="CD39" si="66">SUM(CC31:CC38)</f>
        <v>456</v>
      </c>
      <c r="CE39" s="23"/>
      <c r="CF39" s="23">
        <f t="shared" ref="CF39" si="67">SUM(CE31:CE38)</f>
        <v>504</v>
      </c>
      <c r="CG39" s="23"/>
      <c r="CH39" s="23">
        <f t="shared" ref="CH39" si="68">SUM(CG31:CG38)</f>
        <v>0</v>
      </c>
    </row>
    <row r="40" spans="1:86" ht="48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</row>
    <row r="41" spans="1:86" ht="48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</row>
    <row r="42" spans="1:86" ht="48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</row>
    <row r="43" spans="1:86" ht="48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</row>
    <row r="44" spans="1:86" ht="21.75" customHeight="1" thickBot="1">
      <c r="A44" s="521" t="s">
        <v>67</v>
      </c>
      <c r="B44" s="52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</row>
    <row r="45" spans="1:86" ht="15.75" customHeight="1">
      <c r="A45" s="522" t="s">
        <v>2</v>
      </c>
      <c r="B45" s="523" t="s">
        <v>3</v>
      </c>
      <c r="C45" s="564" t="s">
        <v>4</v>
      </c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64"/>
      <c r="AB45" s="564"/>
      <c r="AC45" s="564"/>
      <c r="AD45" s="564"/>
      <c r="AE45" s="564"/>
      <c r="AF45" s="564"/>
      <c r="AG45" s="564"/>
      <c r="AH45" s="564"/>
      <c r="AI45" s="564"/>
      <c r="AJ45" s="565"/>
      <c r="AK45" s="526" t="s">
        <v>5</v>
      </c>
      <c r="AL45" s="526"/>
      <c r="AM45" s="526"/>
      <c r="AN45" s="526"/>
      <c r="AO45" s="526"/>
      <c r="AP45" s="526"/>
      <c r="AQ45" s="526"/>
      <c r="AR45" s="526"/>
      <c r="AS45" s="526"/>
      <c r="AT45" s="526"/>
      <c r="AU45" s="526"/>
      <c r="AV45" s="526"/>
      <c r="AW45" s="526"/>
      <c r="AX45" s="526"/>
      <c r="AY45" s="526"/>
      <c r="AZ45" s="526"/>
      <c r="BA45" s="526"/>
      <c r="BB45" s="526"/>
      <c r="BC45" s="526"/>
      <c r="BD45" s="526"/>
      <c r="BE45" s="526"/>
      <c r="BF45" s="526"/>
      <c r="BG45" s="526"/>
      <c r="BH45" s="526"/>
      <c r="BI45" s="526"/>
      <c r="BJ45" s="526"/>
      <c r="BK45" s="526"/>
      <c r="BL45" s="526"/>
      <c r="BM45" s="526"/>
      <c r="BN45" s="526"/>
      <c r="BO45" s="526"/>
      <c r="BP45" s="526"/>
      <c r="BQ45" s="526"/>
      <c r="BR45" s="526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</row>
    <row r="46" spans="1:86" s="12" customFormat="1" ht="20.25" customHeight="1">
      <c r="A46" s="512"/>
      <c r="B46" s="515"/>
      <c r="C46" s="561">
        <v>20260602</v>
      </c>
      <c r="D46" s="542"/>
      <c r="E46" s="561">
        <v>20260604</v>
      </c>
      <c r="F46" s="542"/>
      <c r="G46" s="561">
        <v>20260608</v>
      </c>
      <c r="H46" s="542"/>
      <c r="I46" s="561">
        <v>20260611</v>
      </c>
      <c r="J46" s="542"/>
      <c r="K46" s="561">
        <v>20260615</v>
      </c>
      <c r="L46" s="542"/>
      <c r="M46" s="561">
        <v>20260618</v>
      </c>
      <c r="N46" s="542"/>
      <c r="O46" s="561">
        <v>20260622</v>
      </c>
      <c r="P46" s="542"/>
      <c r="Q46" s="561">
        <v>20260625</v>
      </c>
      <c r="R46" s="542"/>
      <c r="S46" s="561">
        <v>20260629</v>
      </c>
      <c r="T46" s="542"/>
      <c r="U46" s="561">
        <v>20260602</v>
      </c>
      <c r="V46" s="542"/>
      <c r="W46" s="561"/>
      <c r="X46" s="542"/>
      <c r="Y46" s="561"/>
      <c r="Z46" s="542"/>
      <c r="AA46" s="561"/>
      <c r="AB46" s="542"/>
      <c r="AC46" s="561"/>
      <c r="AD46" s="542"/>
      <c r="AE46" s="561"/>
      <c r="AF46" s="542"/>
      <c r="AG46" s="561"/>
      <c r="AH46" s="542"/>
      <c r="AI46" s="561"/>
      <c r="AJ46" s="556"/>
      <c r="AK46" s="505">
        <v>20260602</v>
      </c>
      <c r="AL46" s="506"/>
      <c r="AM46" s="505">
        <v>20260603</v>
      </c>
      <c r="AN46" s="506"/>
      <c r="AO46" s="505">
        <v>20260604</v>
      </c>
      <c r="AP46" s="506"/>
      <c r="AQ46" s="505">
        <v>20260605</v>
      </c>
      <c r="AR46" s="506"/>
      <c r="AS46" s="505">
        <v>20260608</v>
      </c>
      <c r="AT46" s="506"/>
      <c r="AU46" s="505">
        <v>20260609</v>
      </c>
      <c r="AV46" s="506"/>
      <c r="AW46" s="505">
        <v>20260610</v>
      </c>
      <c r="AX46" s="506"/>
      <c r="AY46" s="505">
        <v>20260611</v>
      </c>
      <c r="AZ46" s="506"/>
      <c r="BA46" s="505">
        <v>20260612</v>
      </c>
      <c r="BB46" s="506"/>
      <c r="BC46" s="505">
        <v>20260614</v>
      </c>
      <c r="BD46" s="506"/>
      <c r="BE46" s="505">
        <v>20260615</v>
      </c>
      <c r="BF46" s="506"/>
      <c r="BG46" s="505">
        <v>20260617</v>
      </c>
      <c r="BH46" s="506"/>
      <c r="BI46" s="505">
        <v>20260618</v>
      </c>
      <c r="BJ46" s="506"/>
      <c r="BK46" s="505">
        <v>20260619</v>
      </c>
      <c r="BL46" s="506"/>
      <c r="BM46" s="505">
        <v>20260620</v>
      </c>
      <c r="BN46" s="506"/>
      <c r="BO46" s="505">
        <v>20260622</v>
      </c>
      <c r="BP46" s="506"/>
      <c r="BQ46" s="505">
        <v>20260623</v>
      </c>
      <c r="BR46" s="506"/>
      <c r="BS46" s="505">
        <v>20260624</v>
      </c>
      <c r="BT46" s="506"/>
      <c r="BU46" s="505">
        <v>20260625</v>
      </c>
      <c r="BV46" s="506"/>
      <c r="BW46" s="505">
        <v>20260626</v>
      </c>
      <c r="BX46" s="506"/>
      <c r="BY46" s="505">
        <v>20260629</v>
      </c>
      <c r="BZ46" s="506"/>
      <c r="CA46" s="505">
        <v>20260630</v>
      </c>
      <c r="CB46" s="506"/>
      <c r="CC46" s="505">
        <v>20260701</v>
      </c>
      <c r="CD46" s="506"/>
      <c r="CE46" s="505"/>
      <c r="CF46" s="506"/>
      <c r="CG46" s="505"/>
      <c r="CH46" s="506"/>
    </row>
    <row r="47" spans="1:86" s="12" customFormat="1" ht="15.75" customHeight="1">
      <c r="A47" s="512"/>
      <c r="B47" s="515"/>
      <c r="C47" s="566"/>
      <c r="D47" s="567"/>
      <c r="E47" s="566"/>
      <c r="F47" s="567"/>
      <c r="G47" s="566"/>
      <c r="H47" s="567"/>
      <c r="I47" s="566"/>
      <c r="J47" s="567"/>
      <c r="K47" s="566"/>
      <c r="L47" s="567"/>
      <c r="M47" s="566"/>
      <c r="N47" s="567"/>
      <c r="O47" s="566"/>
      <c r="P47" s="567"/>
      <c r="Q47" s="566"/>
      <c r="R47" s="567"/>
      <c r="S47" s="566"/>
      <c r="T47" s="567"/>
      <c r="U47" s="566"/>
      <c r="V47" s="567"/>
      <c r="W47" s="566"/>
      <c r="X47" s="567"/>
      <c r="Y47" s="566"/>
      <c r="Z47" s="567"/>
      <c r="AA47" s="566"/>
      <c r="AB47" s="567"/>
      <c r="AC47" s="566"/>
      <c r="AD47" s="567"/>
      <c r="AE47" s="566"/>
      <c r="AF47" s="567"/>
      <c r="AG47" s="566"/>
      <c r="AH47" s="567"/>
      <c r="AI47" s="566"/>
      <c r="AJ47" s="573"/>
      <c r="AK47" s="502"/>
      <c r="AL47" s="503"/>
      <c r="AM47" s="502"/>
      <c r="AN47" s="503"/>
      <c r="AO47" s="502"/>
      <c r="AP47" s="503"/>
      <c r="AQ47" s="502"/>
      <c r="AR47" s="503"/>
      <c r="AS47" s="502"/>
      <c r="AT47" s="503"/>
      <c r="AU47" s="502"/>
      <c r="AV47" s="503"/>
      <c r="AW47" s="502"/>
      <c r="AX47" s="503"/>
      <c r="AY47" s="502"/>
      <c r="AZ47" s="503"/>
      <c r="BA47" s="502"/>
      <c r="BB47" s="503"/>
      <c r="BC47" s="502"/>
      <c r="BD47" s="503"/>
      <c r="BE47" s="502"/>
      <c r="BF47" s="503"/>
      <c r="BG47" s="502"/>
      <c r="BH47" s="503"/>
      <c r="BI47" s="502"/>
      <c r="BJ47" s="503"/>
      <c r="BK47" s="502"/>
      <c r="BL47" s="503"/>
      <c r="BM47" s="502"/>
      <c r="BN47" s="503"/>
      <c r="BO47" s="502"/>
      <c r="BP47" s="503"/>
      <c r="BQ47" s="502"/>
      <c r="BR47" s="503"/>
      <c r="BS47" s="502"/>
      <c r="BT47" s="503"/>
      <c r="BU47" s="502"/>
      <c r="BV47" s="503"/>
      <c r="BW47" s="502"/>
      <c r="BX47" s="503"/>
      <c r="BY47" s="502"/>
      <c r="BZ47" s="503"/>
      <c r="CA47" s="502"/>
      <c r="CB47" s="503"/>
      <c r="CC47" s="502"/>
      <c r="CD47" s="503"/>
      <c r="CE47" s="502"/>
      <c r="CF47" s="503"/>
      <c r="CG47" s="502"/>
      <c r="CH47" s="503"/>
    </row>
    <row r="48" spans="1:86" ht="15.75" customHeight="1">
      <c r="A48" s="512"/>
      <c r="B48" s="515"/>
      <c r="C48" s="569" t="s">
        <v>236</v>
      </c>
      <c r="D48" s="569"/>
      <c r="E48" s="569" t="s">
        <v>245</v>
      </c>
      <c r="F48" s="569"/>
      <c r="G48" s="569" t="s">
        <v>246</v>
      </c>
      <c r="H48" s="569"/>
      <c r="I48" s="569" t="s">
        <v>2702</v>
      </c>
      <c r="J48" s="569"/>
      <c r="K48" s="569" t="s">
        <v>2801</v>
      </c>
      <c r="L48" s="569"/>
      <c r="M48" s="569" t="s">
        <v>2832</v>
      </c>
      <c r="N48" s="569"/>
      <c r="O48" s="569" t="s">
        <v>2912</v>
      </c>
      <c r="P48" s="569"/>
      <c r="Q48" s="569" t="s">
        <v>2971</v>
      </c>
      <c r="R48" s="569"/>
      <c r="S48" s="569" t="s">
        <v>3051</v>
      </c>
      <c r="T48" s="569"/>
      <c r="U48" s="569" t="s">
        <v>3107</v>
      </c>
      <c r="V48" s="569"/>
      <c r="W48" s="569"/>
      <c r="X48" s="569"/>
      <c r="Y48" s="569"/>
      <c r="Z48" s="569"/>
      <c r="AA48" s="569"/>
      <c r="AB48" s="569"/>
      <c r="AC48" s="569"/>
      <c r="AD48" s="569"/>
      <c r="AE48" s="569"/>
      <c r="AF48" s="569"/>
      <c r="AG48" s="562"/>
      <c r="AH48" s="563"/>
      <c r="AI48" s="562"/>
      <c r="AJ48" s="574"/>
      <c r="AK48" s="499"/>
      <c r="AL48" s="500"/>
      <c r="AM48" s="499"/>
      <c r="AN48" s="500"/>
      <c r="AO48" s="499"/>
      <c r="AP48" s="500"/>
      <c r="AQ48" s="499"/>
      <c r="AR48" s="500"/>
      <c r="AS48" s="499"/>
      <c r="AT48" s="500"/>
      <c r="AU48" s="499"/>
      <c r="AV48" s="500"/>
      <c r="AW48" s="499"/>
      <c r="AX48" s="500"/>
      <c r="AY48" s="499"/>
      <c r="AZ48" s="500"/>
      <c r="BA48" s="499"/>
      <c r="BB48" s="500"/>
      <c r="BC48" s="499"/>
      <c r="BD48" s="500"/>
      <c r="BE48" s="499"/>
      <c r="BF48" s="500"/>
      <c r="BG48" s="499"/>
      <c r="BH48" s="500"/>
      <c r="BI48" s="499"/>
      <c r="BJ48" s="500"/>
      <c r="BK48" s="499"/>
      <c r="BL48" s="500"/>
      <c r="BM48" s="499"/>
      <c r="BN48" s="500"/>
      <c r="BO48" s="499"/>
      <c r="BP48" s="500"/>
      <c r="BQ48" s="499"/>
      <c r="BR48" s="500"/>
      <c r="BS48" s="499"/>
      <c r="BT48" s="500"/>
      <c r="BU48" s="499"/>
      <c r="BV48" s="500"/>
      <c r="BW48" s="499"/>
      <c r="BX48" s="500"/>
      <c r="BY48" s="499"/>
      <c r="BZ48" s="500"/>
      <c r="CA48" s="499"/>
      <c r="CB48" s="500"/>
      <c r="CC48" s="499"/>
      <c r="CD48" s="500"/>
      <c r="CE48" s="499"/>
      <c r="CF48" s="500"/>
      <c r="CG48" s="499"/>
      <c r="CH48" s="500"/>
    </row>
    <row r="49" spans="1:86" s="1" customFormat="1" ht="15.75" customHeight="1">
      <c r="A49" s="513"/>
      <c r="B49" s="516"/>
      <c r="C49" s="89" t="s">
        <v>36</v>
      </c>
      <c r="D49" s="89" t="s">
        <v>37</v>
      </c>
      <c r="E49" s="89" t="s">
        <v>36</v>
      </c>
      <c r="F49" s="89" t="s">
        <v>37</v>
      </c>
      <c r="G49" s="89" t="s">
        <v>36</v>
      </c>
      <c r="H49" s="89" t="s">
        <v>37</v>
      </c>
      <c r="I49" s="89" t="s">
        <v>36</v>
      </c>
      <c r="J49" s="89" t="s">
        <v>37</v>
      </c>
      <c r="K49" s="89" t="s">
        <v>36</v>
      </c>
      <c r="L49" s="89" t="s">
        <v>37</v>
      </c>
      <c r="M49" s="175" t="s">
        <v>36</v>
      </c>
      <c r="N49" s="175" t="s">
        <v>37</v>
      </c>
      <c r="O49" s="197" t="s">
        <v>36</v>
      </c>
      <c r="P49" s="197" t="s">
        <v>37</v>
      </c>
      <c r="Q49" s="207" t="s">
        <v>36</v>
      </c>
      <c r="R49" s="207" t="s">
        <v>37</v>
      </c>
      <c r="S49" s="89" t="s">
        <v>36</v>
      </c>
      <c r="T49" s="89" t="s">
        <v>37</v>
      </c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59"/>
      <c r="AK49" s="69" t="s">
        <v>36</v>
      </c>
      <c r="AL49" s="44" t="s">
        <v>37</v>
      </c>
      <c r="AM49" s="69" t="s">
        <v>36</v>
      </c>
      <c r="AN49" s="44" t="s">
        <v>37</v>
      </c>
      <c r="AO49" s="69" t="s">
        <v>36</v>
      </c>
      <c r="AP49" s="44" t="s">
        <v>37</v>
      </c>
      <c r="AQ49" s="69" t="s">
        <v>36</v>
      </c>
      <c r="AR49" s="44" t="s">
        <v>37</v>
      </c>
      <c r="AS49" s="69" t="s">
        <v>36</v>
      </c>
      <c r="AT49" s="44" t="s">
        <v>37</v>
      </c>
      <c r="AU49" s="69" t="s">
        <v>36</v>
      </c>
      <c r="AV49" s="44" t="s">
        <v>37</v>
      </c>
      <c r="AW49" s="69" t="s">
        <v>36</v>
      </c>
      <c r="AX49" s="44" t="s">
        <v>37</v>
      </c>
      <c r="AY49" s="69" t="s">
        <v>36</v>
      </c>
      <c r="AZ49" s="44" t="s">
        <v>37</v>
      </c>
      <c r="BA49" s="69" t="s">
        <v>36</v>
      </c>
      <c r="BB49" s="44" t="s">
        <v>37</v>
      </c>
      <c r="BC49" s="69" t="s">
        <v>36</v>
      </c>
      <c r="BD49" s="44" t="s">
        <v>37</v>
      </c>
      <c r="BE49" s="69" t="s">
        <v>36</v>
      </c>
      <c r="BF49" s="44" t="s">
        <v>37</v>
      </c>
      <c r="BG49" s="69" t="s">
        <v>36</v>
      </c>
      <c r="BH49" s="44" t="s">
        <v>37</v>
      </c>
      <c r="BI49" s="69" t="s">
        <v>36</v>
      </c>
      <c r="BJ49" s="44" t="s">
        <v>37</v>
      </c>
      <c r="BK49" s="69" t="s">
        <v>36</v>
      </c>
      <c r="BL49" s="44" t="s">
        <v>37</v>
      </c>
      <c r="BM49" s="69" t="s">
        <v>36</v>
      </c>
      <c r="BN49" s="44" t="s">
        <v>37</v>
      </c>
      <c r="BO49" s="69" t="s">
        <v>36</v>
      </c>
      <c r="BP49" s="44" t="s">
        <v>37</v>
      </c>
      <c r="BQ49" s="69" t="s">
        <v>36</v>
      </c>
      <c r="BR49" s="44" t="s">
        <v>37</v>
      </c>
      <c r="BS49" s="69" t="s">
        <v>36</v>
      </c>
      <c r="BT49" s="44" t="s">
        <v>37</v>
      </c>
      <c r="BU49" s="69" t="s">
        <v>36</v>
      </c>
      <c r="BV49" s="44" t="s">
        <v>37</v>
      </c>
      <c r="BW49" s="69" t="s">
        <v>36</v>
      </c>
      <c r="BX49" s="44" t="s">
        <v>37</v>
      </c>
      <c r="BY49" s="69" t="s">
        <v>36</v>
      </c>
      <c r="BZ49" s="44" t="s">
        <v>37</v>
      </c>
      <c r="CA49" s="69" t="s">
        <v>36</v>
      </c>
      <c r="CB49" s="44" t="s">
        <v>37</v>
      </c>
      <c r="CC49" s="69" t="s">
        <v>36</v>
      </c>
      <c r="CD49" s="44" t="s">
        <v>37</v>
      </c>
      <c r="CE49" s="69"/>
      <c r="CF49" s="44"/>
      <c r="CG49" s="69"/>
      <c r="CH49" s="69"/>
    </row>
    <row r="50" spans="1:86">
      <c r="A50" s="39" t="s">
        <v>74</v>
      </c>
      <c r="B50" s="70" t="s">
        <v>75</v>
      </c>
      <c r="C50" s="91">
        <f>5*48</f>
        <v>240</v>
      </c>
      <c r="D50" s="91">
        <f t="shared" ref="D50:I50" si="69">48*5</f>
        <v>240</v>
      </c>
      <c r="E50" s="91">
        <f t="shared" si="69"/>
        <v>240</v>
      </c>
      <c r="F50" s="91">
        <f t="shared" si="69"/>
        <v>240</v>
      </c>
      <c r="G50" s="103">
        <f t="shared" si="69"/>
        <v>240</v>
      </c>
      <c r="H50" s="91">
        <f t="shared" si="69"/>
        <v>240</v>
      </c>
      <c r="I50" s="105">
        <f t="shared" si="69"/>
        <v>240</v>
      </c>
      <c r="J50" s="104">
        <f>5*48</f>
        <v>240</v>
      </c>
      <c r="K50" s="103">
        <f>5*48</f>
        <v>240</v>
      </c>
      <c r="L50" s="91">
        <f>48*5</f>
        <v>240</v>
      </c>
      <c r="M50" s="135">
        <f>5*48</f>
        <v>240</v>
      </c>
      <c r="N50" s="91">
        <f>48*5</f>
        <v>240</v>
      </c>
      <c r="O50" s="91">
        <f>5*48</f>
        <v>240</v>
      </c>
      <c r="P50" s="91">
        <f>48*5</f>
        <v>240</v>
      </c>
      <c r="Q50" s="91">
        <f>5*48</f>
        <v>240</v>
      </c>
      <c r="R50" s="91">
        <f>48*5</f>
        <v>240</v>
      </c>
      <c r="S50" s="91">
        <f>4*48</f>
        <v>192</v>
      </c>
      <c r="T50" s="91">
        <f>48*4</f>
        <v>192</v>
      </c>
      <c r="U50" s="91">
        <f>5*48</f>
        <v>240</v>
      </c>
      <c r="V50" s="91">
        <f>48*5</f>
        <v>240</v>
      </c>
      <c r="W50" s="129"/>
      <c r="X50" s="129"/>
      <c r="Y50" s="129"/>
      <c r="Z50" s="129"/>
      <c r="AA50" s="130"/>
      <c r="AB50" s="129"/>
      <c r="AC50" s="130"/>
      <c r="AD50" s="131"/>
      <c r="AE50" s="130"/>
      <c r="AF50" s="131"/>
      <c r="AG50" s="64"/>
      <c r="AH50" s="106"/>
      <c r="AI50" s="64"/>
      <c r="AJ50" s="60"/>
      <c r="AK50" s="50"/>
      <c r="AL50" s="47"/>
      <c r="AM50" s="71"/>
      <c r="AN50" s="71"/>
      <c r="AO50" s="71"/>
      <c r="AP50" s="71"/>
      <c r="AQ50" s="50"/>
      <c r="AR50" s="47"/>
      <c r="AS50" s="71"/>
      <c r="AT50" s="32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47"/>
      <c r="CC50" s="71"/>
      <c r="CD50" s="71"/>
      <c r="CE50" s="50"/>
      <c r="CF50" s="47"/>
      <c r="CG50" s="71"/>
      <c r="CH50" s="32"/>
    </row>
    <row r="51" spans="1:86">
      <c r="A51" s="39" t="s">
        <v>76</v>
      </c>
      <c r="B51" s="70" t="s">
        <v>77</v>
      </c>
      <c r="C51" s="74">
        <f>16*48</f>
        <v>768</v>
      </c>
      <c r="D51" s="74">
        <f t="shared" ref="D51:I51" si="70">48*16</f>
        <v>768</v>
      </c>
      <c r="E51" s="91">
        <f t="shared" si="70"/>
        <v>768</v>
      </c>
      <c r="F51" s="91">
        <f t="shared" si="70"/>
        <v>768</v>
      </c>
      <c r="G51" s="91">
        <f t="shared" si="70"/>
        <v>768</v>
      </c>
      <c r="H51" s="74">
        <f t="shared" si="70"/>
        <v>768</v>
      </c>
      <c r="I51" s="104">
        <f t="shared" si="70"/>
        <v>768</v>
      </c>
      <c r="J51" s="105">
        <f>16*48</f>
        <v>768</v>
      </c>
      <c r="K51" s="104">
        <f>16*48</f>
        <v>768</v>
      </c>
      <c r="L51" s="105">
        <f>48*16</f>
        <v>768</v>
      </c>
      <c r="M51" s="74">
        <f>16*48</f>
        <v>768</v>
      </c>
      <c r="N51" s="74">
        <f>48*16</f>
        <v>768</v>
      </c>
      <c r="O51" s="74">
        <f>16*48</f>
        <v>768</v>
      </c>
      <c r="P51" s="74">
        <f>48*16</f>
        <v>768</v>
      </c>
      <c r="Q51" s="74">
        <f>16*48</f>
        <v>768</v>
      </c>
      <c r="R51" s="74">
        <f>48*16</f>
        <v>768</v>
      </c>
      <c r="S51" s="74">
        <f>16*48</f>
        <v>768</v>
      </c>
      <c r="T51" s="74">
        <f>16*48</f>
        <v>768</v>
      </c>
      <c r="U51" s="74">
        <f>16*48</f>
        <v>768</v>
      </c>
      <c r="V51" s="74">
        <f>48*16</f>
        <v>768</v>
      </c>
      <c r="W51" s="72"/>
      <c r="X51" s="72"/>
      <c r="Y51" s="129"/>
      <c r="Z51" s="129"/>
      <c r="AA51" s="129"/>
      <c r="AB51" s="72"/>
      <c r="AC51" s="131"/>
      <c r="AD51" s="132"/>
      <c r="AE51" s="131"/>
      <c r="AF51" s="132"/>
      <c r="AG51" s="106"/>
      <c r="AH51" s="111"/>
      <c r="AI51" s="106"/>
      <c r="AJ51" s="61"/>
      <c r="AK51" s="50"/>
      <c r="AL51" s="47"/>
      <c r="AM51" s="71"/>
      <c r="AN51" s="71"/>
      <c r="AO51" s="71"/>
      <c r="AP51" s="71"/>
      <c r="AQ51" s="50"/>
      <c r="AR51" s="47"/>
      <c r="AS51" s="71"/>
      <c r="AT51" s="32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47"/>
      <c r="CC51" s="71"/>
      <c r="CD51" s="71"/>
      <c r="CE51" s="50"/>
      <c r="CF51" s="47"/>
      <c r="CG51" s="71"/>
      <c r="CH51" s="32"/>
    </row>
    <row r="52" spans="1:86">
      <c r="A52" s="39" t="s">
        <v>74</v>
      </c>
      <c r="B52" s="70" t="s">
        <v>78</v>
      </c>
      <c r="C52" s="71"/>
      <c r="D52" s="71"/>
      <c r="E52" s="93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107"/>
      <c r="AA52" s="93"/>
      <c r="AB52" s="71"/>
      <c r="AC52" s="93"/>
      <c r="AD52" s="71"/>
      <c r="AE52" s="93"/>
      <c r="AF52" s="71"/>
      <c r="AG52" s="93"/>
      <c r="AH52" s="71"/>
      <c r="AI52" s="93"/>
      <c r="AJ52" s="57"/>
      <c r="AK52" s="54">
        <v>48</v>
      </c>
      <c r="AL52" s="46">
        <v>48</v>
      </c>
      <c r="AM52" s="71"/>
      <c r="AN52" s="71"/>
      <c r="AO52" s="74">
        <v>48</v>
      </c>
      <c r="AP52" s="74">
        <v>48</v>
      </c>
      <c r="AQ52" s="50"/>
      <c r="AR52" s="47"/>
      <c r="AS52" s="74">
        <v>48</v>
      </c>
      <c r="AT52" s="121">
        <v>48</v>
      </c>
      <c r="AU52" s="50"/>
      <c r="AV52" s="50"/>
      <c r="AW52" s="54">
        <v>48</v>
      </c>
      <c r="AX52" s="54">
        <v>48</v>
      </c>
      <c r="AY52" s="54">
        <v>48</v>
      </c>
      <c r="AZ52" s="54">
        <v>48</v>
      </c>
      <c r="BA52" s="50"/>
      <c r="BB52" s="50"/>
      <c r="BC52" s="50"/>
      <c r="BD52" s="50"/>
      <c r="BE52" s="54">
        <v>48</v>
      </c>
      <c r="BF52" s="54">
        <v>48</v>
      </c>
      <c r="BG52" s="54">
        <v>48</v>
      </c>
      <c r="BH52" s="54">
        <v>48</v>
      </c>
      <c r="BI52" s="50"/>
      <c r="BJ52" s="50"/>
      <c r="BK52" s="54">
        <v>48</v>
      </c>
      <c r="BL52" s="54">
        <v>48</v>
      </c>
      <c r="BM52" s="50"/>
      <c r="BN52" s="50"/>
      <c r="BO52" s="54">
        <v>48</v>
      </c>
      <c r="BP52" s="54">
        <v>48</v>
      </c>
      <c r="BQ52" s="50"/>
      <c r="BR52" s="50"/>
      <c r="BS52" s="54">
        <v>48</v>
      </c>
      <c r="BT52" s="54">
        <v>48</v>
      </c>
      <c r="BU52" s="50"/>
      <c r="BV52" s="50"/>
      <c r="BW52" s="54">
        <v>48</v>
      </c>
      <c r="BX52" s="54">
        <v>48</v>
      </c>
      <c r="BY52" s="50"/>
      <c r="BZ52" s="50"/>
      <c r="CA52" s="54">
        <v>48</v>
      </c>
      <c r="CB52" s="46">
        <v>48</v>
      </c>
      <c r="CC52" s="74">
        <v>48</v>
      </c>
      <c r="CD52" s="74">
        <v>48</v>
      </c>
      <c r="CE52" s="123"/>
      <c r="CF52" s="45"/>
      <c r="CG52" s="72"/>
      <c r="CH52" s="124"/>
    </row>
    <row r="53" spans="1:86" ht="15" thickBot="1">
      <c r="A53" s="36" t="s">
        <v>76</v>
      </c>
      <c r="B53" s="75" t="s">
        <v>79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8"/>
      <c r="AK53" s="55">
        <f>48*6</f>
        <v>288</v>
      </c>
      <c r="AL53" s="55">
        <f>48*6</f>
        <v>288</v>
      </c>
      <c r="AM53" s="76">
        <f>48*6</f>
        <v>288</v>
      </c>
      <c r="AN53" s="76">
        <f>6*48</f>
        <v>288</v>
      </c>
      <c r="AO53" s="76">
        <f>48*8</f>
        <v>384</v>
      </c>
      <c r="AP53" s="76">
        <f>48*8</f>
        <v>384</v>
      </c>
      <c r="AQ53" s="55">
        <f>48*6</f>
        <v>288</v>
      </c>
      <c r="AR53" s="49">
        <f>48*6</f>
        <v>288</v>
      </c>
      <c r="AS53" s="76">
        <f>48*8</f>
        <v>384</v>
      </c>
      <c r="AT53" s="122">
        <f>48*7</f>
        <v>336</v>
      </c>
      <c r="AU53" s="55">
        <f>6*48</f>
        <v>288</v>
      </c>
      <c r="AV53" s="55">
        <f>6*48</f>
        <v>288</v>
      </c>
      <c r="AW53" s="55">
        <f>8*48</f>
        <v>384</v>
      </c>
      <c r="AX53" s="55">
        <f>8*48</f>
        <v>384</v>
      </c>
      <c r="AY53" s="55">
        <f>8*48</f>
        <v>384</v>
      </c>
      <c r="AZ53" s="55">
        <f>8*48</f>
        <v>384</v>
      </c>
      <c r="BA53" s="55">
        <f>48*5</f>
        <v>240</v>
      </c>
      <c r="BB53" s="55">
        <f>5*48</f>
        <v>240</v>
      </c>
      <c r="BC53" s="55">
        <f>4*48</f>
        <v>192</v>
      </c>
      <c r="BD53" s="55">
        <f>48*4</f>
        <v>192</v>
      </c>
      <c r="BE53" s="55">
        <f>8*48</f>
        <v>384</v>
      </c>
      <c r="BF53" s="55">
        <f>8*48</f>
        <v>384</v>
      </c>
      <c r="BG53" s="55">
        <f>5*48</f>
        <v>240</v>
      </c>
      <c r="BH53" s="55">
        <f>48*5</f>
        <v>240</v>
      </c>
      <c r="BI53" s="55">
        <f>10*48</f>
        <v>480</v>
      </c>
      <c r="BJ53" s="55">
        <f>10*48</f>
        <v>480</v>
      </c>
      <c r="BK53" s="55">
        <f>4*48</f>
        <v>192</v>
      </c>
      <c r="BL53" s="55">
        <f>4*48</f>
        <v>192</v>
      </c>
      <c r="BM53" s="55">
        <f>6*48</f>
        <v>288</v>
      </c>
      <c r="BN53" s="55">
        <f>6*48</f>
        <v>288</v>
      </c>
      <c r="BO53" s="55">
        <f>8*48</f>
        <v>384</v>
      </c>
      <c r="BP53" s="55">
        <f>8*48</f>
        <v>384</v>
      </c>
      <c r="BQ53" s="55">
        <f>6*48</f>
        <v>288</v>
      </c>
      <c r="BR53" s="55">
        <f>6*48</f>
        <v>288</v>
      </c>
      <c r="BS53" s="55">
        <f>5*48</f>
        <v>240</v>
      </c>
      <c r="BT53" s="55">
        <f>5*48</f>
        <v>240</v>
      </c>
      <c r="BU53" s="55">
        <f>11*48</f>
        <v>528</v>
      </c>
      <c r="BV53" s="55">
        <f>48*11</f>
        <v>528</v>
      </c>
      <c r="BW53" s="55">
        <f>48*5</f>
        <v>240</v>
      </c>
      <c r="BX53" s="55">
        <f>5*48</f>
        <v>240</v>
      </c>
      <c r="BY53" s="55">
        <f>48*8</f>
        <v>384</v>
      </c>
      <c r="BZ53" s="55">
        <f>48*8</f>
        <v>384</v>
      </c>
      <c r="CA53" s="55">
        <f>48*9</f>
        <v>432</v>
      </c>
      <c r="CB53" s="55">
        <f>9*48</f>
        <v>432</v>
      </c>
      <c r="CC53" s="126">
        <f>48*10</f>
        <v>480</v>
      </c>
      <c r="CD53" s="126">
        <f>48*5</f>
        <v>240</v>
      </c>
      <c r="CE53" s="125"/>
      <c r="CF53" s="127"/>
      <c r="CG53" s="126"/>
      <c r="CH53" s="128"/>
    </row>
    <row r="54" spans="1:86" s="21" customFormat="1">
      <c r="B54" s="22" t="s">
        <v>36</v>
      </c>
      <c r="C54" s="23">
        <f>SUM(C50:C53)</f>
        <v>1008</v>
      </c>
      <c r="D54" s="23">
        <f>SUM(C50:C53)</f>
        <v>1008</v>
      </c>
      <c r="E54" s="23">
        <f t="shared" ref="E54" si="71">SUM(E50:E53)</f>
        <v>1008</v>
      </c>
      <c r="F54" s="23">
        <f t="shared" ref="F54" si="72">SUM(E50:E53)</f>
        <v>1008</v>
      </c>
      <c r="G54" s="23">
        <f t="shared" ref="G54" si="73">SUM(G50:G53)</f>
        <v>1008</v>
      </c>
      <c r="H54" s="23">
        <f t="shared" ref="H54" si="74">SUM(G50:G53)</f>
        <v>1008</v>
      </c>
      <c r="I54" s="23">
        <f t="shared" ref="I54" si="75">SUM(I50:I53)</f>
        <v>1008</v>
      </c>
      <c r="J54" s="23">
        <f t="shared" ref="J54" si="76">SUM(I50:I53)</f>
        <v>1008</v>
      </c>
      <c r="K54" s="23">
        <f t="shared" ref="K54" si="77">SUM(K50:K53)</f>
        <v>1008</v>
      </c>
      <c r="L54" s="23">
        <f t="shared" ref="L54" si="78">SUM(K50:K53)</f>
        <v>1008</v>
      </c>
      <c r="M54" s="23">
        <f t="shared" ref="M54" si="79">SUM(M50:M53)</f>
        <v>1008</v>
      </c>
      <c r="N54" s="23">
        <f t="shared" ref="N54" si="80">SUM(M50:M53)</f>
        <v>1008</v>
      </c>
      <c r="O54" s="23">
        <f t="shared" ref="O54" si="81">SUM(O50:O53)</f>
        <v>1008</v>
      </c>
      <c r="P54" s="23">
        <f t="shared" ref="P54" si="82">SUM(O50:O53)</f>
        <v>1008</v>
      </c>
      <c r="Q54" s="23">
        <f t="shared" ref="Q54" si="83">SUM(Q50:Q53)</f>
        <v>1008</v>
      </c>
      <c r="R54" s="23">
        <f t="shared" ref="R54" si="84">SUM(Q50:Q53)</f>
        <v>1008</v>
      </c>
      <c r="S54" s="23">
        <f t="shared" ref="S54" si="85">SUM(S50:S53)</f>
        <v>960</v>
      </c>
      <c r="T54" s="23">
        <f t="shared" ref="T54" si="86">SUM(S50:S53)</f>
        <v>960</v>
      </c>
      <c r="U54" s="23">
        <f t="shared" ref="U54" si="87">SUM(U50:U53)</f>
        <v>1008</v>
      </c>
      <c r="V54" s="23">
        <f t="shared" ref="V54" si="88">SUM(U50:U53)</f>
        <v>1008</v>
      </c>
      <c r="W54" s="23">
        <f t="shared" ref="W54" si="89">SUM(W50:W53)</f>
        <v>0</v>
      </c>
      <c r="X54" s="23">
        <f t="shared" ref="X54" si="90">SUM(W50:W53)</f>
        <v>0</v>
      </c>
      <c r="Y54" s="23">
        <f t="shared" ref="Y54" si="91">SUM(Y50:Y53)</f>
        <v>0</v>
      </c>
      <c r="Z54" s="23">
        <f t="shared" ref="Z54" si="92">SUM(Y50:Y53)</f>
        <v>0</v>
      </c>
      <c r="AA54" s="23">
        <f t="shared" ref="AA54:AC54" si="93">SUM(AA50:AA53)</f>
        <v>0</v>
      </c>
      <c r="AB54" s="23">
        <f>SUM(AA50:AA53)</f>
        <v>0</v>
      </c>
      <c r="AC54" s="23">
        <f t="shared" si="93"/>
        <v>0</v>
      </c>
      <c r="AD54" s="23">
        <f>SUM(AC50:AC53)</f>
        <v>0</v>
      </c>
      <c r="AE54" s="23">
        <f t="shared" ref="AE54:AG54" si="94">SUM(AE50:AE53)</f>
        <v>0</v>
      </c>
      <c r="AF54" s="23">
        <f>SUM(AE50:AE53)</f>
        <v>0</v>
      </c>
      <c r="AG54" s="23">
        <f t="shared" si="94"/>
        <v>0</v>
      </c>
      <c r="AH54" s="23">
        <f>SUM(AG50:AG53)</f>
        <v>0</v>
      </c>
      <c r="AI54" s="23">
        <f t="shared" ref="AI54" si="95">SUM(AI50:AI53)</f>
        <v>0</v>
      </c>
      <c r="AJ54" s="23">
        <f>SUM(AI50:AI53)</f>
        <v>0</v>
      </c>
      <c r="AK54" s="23">
        <f t="shared" ref="AK54" si="96">SUM(AK50:AK53)</f>
        <v>336</v>
      </c>
      <c r="AL54" s="23">
        <f t="shared" ref="AL54" si="97">SUM(AK50:AK53)</f>
        <v>336</v>
      </c>
      <c r="AM54" s="23">
        <f t="shared" ref="AM54" si="98">SUM(AM50:AM53)</f>
        <v>288</v>
      </c>
      <c r="AN54" s="23">
        <f t="shared" ref="AN54" si="99">SUM(AM50:AM53)</f>
        <v>288</v>
      </c>
      <c r="AO54" s="23">
        <f t="shared" ref="AO54" si="100">SUM(AO50:AO53)</f>
        <v>432</v>
      </c>
      <c r="AP54" s="23">
        <f t="shared" ref="AP54" si="101">SUM(AO50:AO53)</f>
        <v>432</v>
      </c>
      <c r="AQ54" s="23">
        <f t="shared" ref="AQ54" si="102">SUM(AQ50:AQ53)</f>
        <v>288</v>
      </c>
      <c r="AR54" s="23">
        <f t="shared" ref="AR54" si="103">SUM(AQ50:AQ53)</f>
        <v>288</v>
      </c>
      <c r="AS54" s="23">
        <f t="shared" ref="AS54" si="104">SUM(AS50:AS53)</f>
        <v>432</v>
      </c>
      <c r="AT54" s="23">
        <f t="shared" ref="AT54" si="105">SUM(AS50:AS53)</f>
        <v>432</v>
      </c>
      <c r="AU54" s="23">
        <f t="shared" ref="AU54" si="106">SUM(AU50:AU53)</f>
        <v>288</v>
      </c>
      <c r="AV54" s="23">
        <f t="shared" ref="AV54" si="107">SUM(AU50:AU53)</f>
        <v>288</v>
      </c>
      <c r="AW54" s="23">
        <f t="shared" ref="AW54" si="108">SUM(AW50:AW53)</f>
        <v>432</v>
      </c>
      <c r="AX54" s="23">
        <f t="shared" ref="AX54" si="109">SUM(AW50:AW53)</f>
        <v>432</v>
      </c>
      <c r="AY54" s="23">
        <f t="shared" ref="AY54" si="110">SUM(AY50:AY53)</f>
        <v>432</v>
      </c>
      <c r="AZ54" s="23">
        <f t="shared" ref="AZ54" si="111">SUM(AY50:AY53)</f>
        <v>432</v>
      </c>
      <c r="BA54" s="23">
        <f t="shared" ref="BA54" si="112">SUM(BA50:BA53)</f>
        <v>240</v>
      </c>
      <c r="BB54" s="23">
        <f t="shared" ref="BB54" si="113">SUM(BA50:BA53)</f>
        <v>240</v>
      </c>
      <c r="BC54" s="23">
        <f t="shared" ref="BC54" si="114">SUM(BC50:BC53)</f>
        <v>192</v>
      </c>
      <c r="BD54" s="23">
        <f t="shared" ref="BD54" si="115">SUM(BC50:BC53)</f>
        <v>192</v>
      </c>
      <c r="BE54" s="23">
        <f t="shared" ref="BE54" si="116">SUM(BE50:BE53)</f>
        <v>432</v>
      </c>
      <c r="BF54" s="23">
        <f t="shared" ref="BF54" si="117">SUM(BE50:BE53)</f>
        <v>432</v>
      </c>
      <c r="BG54" s="23">
        <f t="shared" ref="BG54" si="118">SUM(BG50:BG53)</f>
        <v>288</v>
      </c>
      <c r="BH54" s="23">
        <f t="shared" ref="BH54" si="119">SUM(BG50:BG53)</f>
        <v>288</v>
      </c>
      <c r="BI54" s="23">
        <f t="shared" ref="BI54" si="120">SUM(BI50:BI53)</f>
        <v>480</v>
      </c>
      <c r="BJ54" s="23">
        <f t="shared" ref="BJ54" si="121">SUM(BI50:BI53)</f>
        <v>480</v>
      </c>
      <c r="BK54" s="23">
        <f t="shared" ref="BK54" si="122">SUM(BK50:BK53)</f>
        <v>240</v>
      </c>
      <c r="BL54" s="23">
        <f t="shared" ref="BL54" si="123">SUM(BK50:BK53)</f>
        <v>240</v>
      </c>
      <c r="BM54" s="23">
        <f t="shared" ref="BM54" si="124">SUM(BM50:BM53)</f>
        <v>288</v>
      </c>
      <c r="BN54" s="23" t="s">
        <v>170</v>
      </c>
      <c r="BO54" s="23">
        <f t="shared" ref="BO54" si="125">SUM(BO50:BO53)</f>
        <v>432</v>
      </c>
      <c r="BP54" s="23">
        <f t="shared" ref="BP54" si="126">SUM(BO50:BO53)</f>
        <v>432</v>
      </c>
      <c r="BQ54" s="23">
        <f t="shared" ref="BQ54" si="127">SUM(BQ50:BQ53)</f>
        <v>288</v>
      </c>
      <c r="BR54" s="23">
        <f t="shared" ref="BR54" si="128">SUM(BQ50:BQ53)</f>
        <v>288</v>
      </c>
      <c r="BS54" s="23">
        <f t="shared" ref="BS54" si="129">SUM(BS50:BS53)</f>
        <v>288</v>
      </c>
      <c r="BT54" s="23">
        <f t="shared" ref="BT54" si="130">SUM(BS50:BS53)</f>
        <v>288</v>
      </c>
      <c r="BU54" s="23">
        <f t="shared" ref="BU54" si="131">SUM(BU50:BU53)</f>
        <v>528</v>
      </c>
      <c r="BV54" s="23">
        <f t="shared" ref="BV54" si="132">SUM(BU50:BU53)</f>
        <v>528</v>
      </c>
      <c r="BW54" s="23">
        <f t="shared" ref="BW54" si="133">SUM(BW50:BW53)</f>
        <v>288</v>
      </c>
      <c r="BX54" s="23">
        <f t="shared" ref="BX54" si="134">SUM(BW50:BW53)</f>
        <v>288</v>
      </c>
      <c r="BY54" s="23">
        <f t="shared" ref="BY54" si="135">SUM(BY50:BY53)</f>
        <v>384</v>
      </c>
      <c r="BZ54" s="23">
        <f t="shared" ref="BZ54" si="136">SUM(BY50:BY53)</f>
        <v>384</v>
      </c>
      <c r="CA54" s="23">
        <f>+CA53/48</f>
        <v>9</v>
      </c>
      <c r="CB54" s="23">
        <f t="shared" ref="CB54" si="137">SUM(CA50:CA53)</f>
        <v>480</v>
      </c>
      <c r="CC54" s="23">
        <f t="shared" ref="CC54" si="138">SUM(CC50:CC53)</f>
        <v>528</v>
      </c>
      <c r="CD54" s="23">
        <f t="shared" ref="CD54" si="139">SUM(CC50:CC53)</f>
        <v>528</v>
      </c>
      <c r="CE54" s="23">
        <f t="shared" ref="CE54" si="140">SUM(CE50:CE53)</f>
        <v>0</v>
      </c>
      <c r="CF54" s="23">
        <f t="shared" ref="CF54" si="141">SUM(CE50:CE53)</f>
        <v>0</v>
      </c>
      <c r="CG54" s="23">
        <f t="shared" ref="CG54" si="142">SUM(CG50:CG53)</f>
        <v>0</v>
      </c>
      <c r="CH54" s="23">
        <f t="shared" ref="CH54" si="143">SUM(CG50:CG53)</f>
        <v>0</v>
      </c>
    </row>
    <row r="55" spans="1:86"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</row>
    <row r="56" spans="1:86"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25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</row>
    <row r="57" spans="1:86"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25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</row>
    <row r="58" spans="1:86"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</row>
    <row r="59" spans="1:86"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</row>
    <row r="60" spans="1:86"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</row>
    <row r="61" spans="1:86"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</row>
    <row r="62" spans="1:86"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</row>
    <row r="63" spans="1:86"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</row>
    <row r="64" spans="1:86"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</row>
    <row r="65" spans="1:86"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</row>
    <row r="66" spans="1:86"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</row>
    <row r="67" spans="1:86"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</row>
    <row r="68" spans="1:86" ht="21.75" customHeight="1">
      <c r="A68" s="510" t="s">
        <v>80</v>
      </c>
      <c r="B68" s="510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</row>
    <row r="69" spans="1:86" ht="15.75" customHeight="1">
      <c r="A69" s="511" t="s">
        <v>2</v>
      </c>
      <c r="B69" s="514" t="s">
        <v>3</v>
      </c>
      <c r="C69" s="570" t="s">
        <v>5</v>
      </c>
      <c r="D69" s="571"/>
      <c r="E69" s="571"/>
      <c r="F69" s="571"/>
      <c r="G69" s="571"/>
      <c r="H69" s="571"/>
      <c r="I69" s="571"/>
      <c r="J69" s="571"/>
      <c r="K69" s="571"/>
      <c r="L69" s="571"/>
      <c r="M69" s="571"/>
      <c r="N69" s="571"/>
      <c r="O69" s="571"/>
      <c r="P69" s="571"/>
      <c r="Q69" s="571"/>
      <c r="R69" s="571"/>
      <c r="S69" s="571"/>
      <c r="T69" s="571"/>
      <c r="U69" s="571"/>
      <c r="V69" s="571"/>
      <c r="W69" s="571"/>
      <c r="X69" s="571"/>
      <c r="Y69" s="571"/>
      <c r="Z69" s="571"/>
      <c r="AA69" s="571"/>
      <c r="AB69" s="571"/>
      <c r="AC69" s="571"/>
      <c r="AD69" s="571"/>
      <c r="AE69" s="571"/>
      <c r="AF69" s="571"/>
      <c r="AG69" s="571"/>
      <c r="AH69" s="571"/>
      <c r="AI69" s="571"/>
      <c r="AJ69" s="571"/>
      <c r="AK69" s="571"/>
      <c r="AL69" s="571"/>
      <c r="AM69" s="571"/>
      <c r="AN69" s="571"/>
      <c r="AO69" s="571"/>
      <c r="AP69" s="571"/>
      <c r="AQ69" s="571"/>
      <c r="AR69" s="571"/>
      <c r="AS69" s="571"/>
      <c r="AT69" s="571"/>
      <c r="AU69" s="571"/>
      <c r="AV69" s="571"/>
      <c r="AW69" s="571"/>
      <c r="AX69" s="571"/>
      <c r="AY69" s="571"/>
      <c r="AZ69" s="571"/>
      <c r="BA69" s="571"/>
      <c r="BB69" s="571"/>
      <c r="BC69" s="571"/>
      <c r="BD69" s="571"/>
      <c r="BE69" s="571"/>
      <c r="BF69" s="571"/>
      <c r="BG69" s="571"/>
      <c r="BH69" s="571"/>
    </row>
    <row r="70" spans="1:86" s="12" customFormat="1" ht="15.75" customHeight="1">
      <c r="A70" s="512"/>
      <c r="B70" s="515"/>
      <c r="C70" s="505">
        <v>20260602</v>
      </c>
      <c r="D70" s="506"/>
      <c r="E70" s="505">
        <v>20260603</v>
      </c>
      <c r="F70" s="506"/>
      <c r="G70" s="505">
        <v>20260604</v>
      </c>
      <c r="H70" s="506"/>
      <c r="I70" s="505">
        <v>20260605</v>
      </c>
      <c r="J70" s="506"/>
      <c r="K70" s="505">
        <v>20260608</v>
      </c>
      <c r="L70" s="506"/>
      <c r="M70" s="505">
        <v>20260609</v>
      </c>
      <c r="N70" s="506"/>
      <c r="O70" s="505">
        <v>20260610</v>
      </c>
      <c r="P70" s="506"/>
      <c r="Q70" s="505">
        <v>20260611</v>
      </c>
      <c r="R70" s="506"/>
      <c r="S70" s="505">
        <v>20260612</v>
      </c>
      <c r="T70" s="506"/>
      <c r="U70" s="505">
        <v>20260614</v>
      </c>
      <c r="V70" s="506"/>
      <c r="W70" s="505">
        <v>20260615</v>
      </c>
      <c r="X70" s="506"/>
      <c r="Y70" s="505">
        <v>20260617</v>
      </c>
      <c r="Z70" s="506"/>
      <c r="AA70" s="505">
        <v>20260618</v>
      </c>
      <c r="AB70" s="506"/>
      <c r="AC70" s="505">
        <v>20260619</v>
      </c>
      <c r="AD70" s="506"/>
      <c r="AE70" s="505">
        <v>20260620</v>
      </c>
      <c r="AF70" s="506"/>
      <c r="AG70" s="505">
        <v>20260622</v>
      </c>
      <c r="AH70" s="506"/>
      <c r="AI70" s="505">
        <v>20260623</v>
      </c>
      <c r="AJ70" s="506"/>
      <c r="AK70" s="505">
        <v>20260624</v>
      </c>
      <c r="AL70" s="506"/>
      <c r="AM70" s="505">
        <v>20260625</v>
      </c>
      <c r="AN70" s="506"/>
      <c r="AO70" s="505">
        <v>20260626</v>
      </c>
      <c r="AP70" s="506"/>
      <c r="AQ70" s="505">
        <v>20260629</v>
      </c>
      <c r="AR70" s="506"/>
      <c r="AS70" s="505">
        <v>20260630</v>
      </c>
      <c r="AT70" s="506"/>
      <c r="AU70" s="505">
        <v>20260701</v>
      </c>
      <c r="AV70" s="506"/>
      <c r="AW70" s="505"/>
      <c r="AX70" s="506"/>
      <c r="AY70" s="505"/>
      <c r="AZ70" s="506"/>
      <c r="BA70" s="505"/>
      <c r="BB70" s="506"/>
      <c r="BC70" s="505"/>
      <c r="BD70" s="506"/>
      <c r="BE70" s="505"/>
      <c r="BF70" s="506"/>
      <c r="BG70" s="505"/>
      <c r="BH70" s="506"/>
    </row>
    <row r="71" spans="1:86" s="12" customFormat="1" ht="15.75" customHeight="1">
      <c r="A71" s="512"/>
      <c r="B71" s="515"/>
      <c r="C71" s="108"/>
      <c r="D71" s="109"/>
      <c r="E71" s="108"/>
      <c r="F71" s="109"/>
      <c r="G71" s="502"/>
      <c r="H71" s="503"/>
      <c r="I71" s="502"/>
      <c r="J71" s="503"/>
      <c r="K71" s="502"/>
      <c r="L71" s="503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2"/>
      <c r="X71" s="503"/>
      <c r="Y71" s="502"/>
      <c r="Z71" s="503"/>
      <c r="AA71" s="502"/>
      <c r="AB71" s="503"/>
      <c r="AC71" s="502"/>
      <c r="AD71" s="503"/>
      <c r="AE71" s="108"/>
      <c r="AF71" s="109"/>
      <c r="AG71" s="108"/>
      <c r="AH71" s="109"/>
      <c r="AI71" s="108"/>
      <c r="AJ71" s="109"/>
      <c r="AK71" s="108"/>
      <c r="AL71" s="109"/>
      <c r="AM71" s="108"/>
      <c r="AN71" s="109"/>
      <c r="AO71" s="108"/>
      <c r="AP71" s="109"/>
      <c r="AQ71" s="108"/>
      <c r="AR71" s="109"/>
      <c r="AS71" s="108"/>
      <c r="AT71" s="109"/>
      <c r="AU71" s="108"/>
      <c r="AV71" s="109"/>
      <c r="AW71" s="502"/>
      <c r="AX71" s="503"/>
      <c r="AY71" s="502"/>
      <c r="AZ71" s="503"/>
      <c r="BA71" s="502"/>
      <c r="BB71" s="503"/>
      <c r="BC71" s="509"/>
      <c r="BD71" s="509"/>
      <c r="BE71" s="509"/>
      <c r="BF71" s="509"/>
      <c r="BG71" s="509"/>
      <c r="BH71" s="509"/>
    </row>
    <row r="72" spans="1:86" ht="15.75" customHeight="1">
      <c r="A72" s="512"/>
      <c r="B72" s="515"/>
      <c r="C72" s="88"/>
      <c r="D72" s="110"/>
      <c r="E72" s="88"/>
      <c r="F72" s="110"/>
      <c r="G72" s="499"/>
      <c r="H72" s="500"/>
      <c r="I72" s="499"/>
      <c r="J72" s="500"/>
      <c r="K72" s="499"/>
      <c r="L72" s="500"/>
      <c r="M72" s="498"/>
      <c r="N72" s="498"/>
      <c r="O72" s="498"/>
      <c r="P72" s="498"/>
      <c r="Q72" s="498"/>
      <c r="R72" s="498"/>
      <c r="S72" s="498"/>
      <c r="T72" s="498"/>
      <c r="U72" s="498"/>
      <c r="V72" s="498"/>
      <c r="W72" s="499"/>
      <c r="X72" s="500"/>
      <c r="Y72" s="499"/>
      <c r="Z72" s="500"/>
      <c r="AA72" s="499"/>
      <c r="AB72" s="500"/>
      <c r="AC72" s="499"/>
      <c r="AD72" s="500"/>
      <c r="AE72" s="88"/>
      <c r="AF72" s="110"/>
      <c r="AG72" s="88"/>
      <c r="AH72" s="110"/>
      <c r="AI72" s="88"/>
      <c r="AJ72" s="110"/>
      <c r="AK72" s="88"/>
      <c r="AL72" s="110"/>
      <c r="AM72" s="88"/>
      <c r="AN72" s="110"/>
      <c r="AO72" s="88"/>
      <c r="AP72" s="110"/>
      <c r="AQ72" s="88"/>
      <c r="AR72" s="110"/>
      <c r="AS72" s="88"/>
      <c r="AT72" s="110"/>
      <c r="AU72" s="88"/>
      <c r="AV72" s="110"/>
      <c r="AW72" s="499"/>
      <c r="AX72" s="500"/>
      <c r="AY72" s="499"/>
      <c r="AZ72" s="500"/>
      <c r="BA72" s="499"/>
      <c r="BB72" s="500"/>
      <c r="BC72" s="498"/>
      <c r="BD72" s="498"/>
      <c r="BE72" s="498"/>
      <c r="BF72" s="498"/>
      <c r="BG72" s="498"/>
      <c r="BH72" s="498"/>
    </row>
    <row r="73" spans="1:86" s="1" customFormat="1" ht="15.75" customHeight="1">
      <c r="A73" s="513"/>
      <c r="B73" s="516"/>
      <c r="C73" s="69" t="s">
        <v>36</v>
      </c>
      <c r="D73" s="69" t="s">
        <v>37</v>
      </c>
      <c r="E73" s="69" t="s">
        <v>36</v>
      </c>
      <c r="F73" s="69" t="s">
        <v>37</v>
      </c>
      <c r="G73" s="69" t="s">
        <v>36</v>
      </c>
      <c r="H73" s="69" t="s">
        <v>37</v>
      </c>
      <c r="I73" s="69" t="s">
        <v>36</v>
      </c>
      <c r="J73" s="69" t="s">
        <v>37</v>
      </c>
      <c r="K73" s="69" t="s">
        <v>36</v>
      </c>
      <c r="L73" s="69" t="s">
        <v>37</v>
      </c>
      <c r="M73" s="69" t="s">
        <v>36</v>
      </c>
      <c r="N73" s="69" t="s">
        <v>37</v>
      </c>
      <c r="O73" s="69" t="s">
        <v>36</v>
      </c>
      <c r="P73" s="69" t="s">
        <v>37</v>
      </c>
      <c r="Q73" s="69" t="s">
        <v>36</v>
      </c>
      <c r="R73" s="69" t="s">
        <v>37</v>
      </c>
      <c r="S73" s="69" t="s">
        <v>36</v>
      </c>
      <c r="T73" s="69" t="s">
        <v>37</v>
      </c>
      <c r="U73" s="69" t="s">
        <v>36</v>
      </c>
      <c r="V73" s="69" t="s">
        <v>37</v>
      </c>
      <c r="W73" s="69" t="s">
        <v>36</v>
      </c>
      <c r="X73" s="69" t="s">
        <v>37</v>
      </c>
      <c r="Y73" s="69" t="s">
        <v>36</v>
      </c>
      <c r="Z73" s="69" t="s">
        <v>37</v>
      </c>
      <c r="AA73" s="69" t="s">
        <v>36</v>
      </c>
      <c r="AB73" s="69" t="s">
        <v>37</v>
      </c>
      <c r="AC73" s="69" t="s">
        <v>36</v>
      </c>
      <c r="AD73" s="69" t="s">
        <v>37</v>
      </c>
      <c r="AE73" s="69" t="s">
        <v>36</v>
      </c>
      <c r="AF73" s="69" t="s">
        <v>37</v>
      </c>
      <c r="AG73" s="69" t="s">
        <v>36</v>
      </c>
      <c r="AH73" s="69" t="s">
        <v>37</v>
      </c>
      <c r="AI73" s="69" t="s">
        <v>36</v>
      </c>
      <c r="AJ73" s="69" t="s">
        <v>37</v>
      </c>
      <c r="AK73" s="69" t="s">
        <v>36</v>
      </c>
      <c r="AL73" s="69" t="s">
        <v>37</v>
      </c>
      <c r="AM73" s="69" t="s">
        <v>36</v>
      </c>
      <c r="AN73" s="69" t="s">
        <v>37</v>
      </c>
      <c r="AO73" s="69" t="s">
        <v>36</v>
      </c>
      <c r="AP73" s="69" t="s">
        <v>37</v>
      </c>
      <c r="AQ73" s="69" t="s">
        <v>36</v>
      </c>
      <c r="AR73" s="69" t="s">
        <v>37</v>
      </c>
      <c r="AS73" s="69" t="s">
        <v>36</v>
      </c>
      <c r="AT73" s="69" t="s">
        <v>37</v>
      </c>
      <c r="AU73" s="69" t="s">
        <v>36</v>
      </c>
      <c r="AV73" s="69" t="s">
        <v>37</v>
      </c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</row>
    <row r="74" spans="1:86">
      <c r="A74" s="39" t="s">
        <v>81</v>
      </c>
      <c r="B74" s="97" t="s">
        <v>82</v>
      </c>
      <c r="C74" s="98">
        <f>96*3</f>
        <v>288</v>
      </c>
      <c r="D74" s="98">
        <f>96*3</f>
        <v>288</v>
      </c>
      <c r="E74" s="98">
        <f>96*3</f>
        <v>288</v>
      </c>
      <c r="F74" s="98">
        <f>96*3</f>
        <v>288</v>
      </c>
      <c r="G74" s="98">
        <f>96*5</f>
        <v>480</v>
      </c>
      <c r="H74" s="98">
        <f>96*5</f>
        <v>480</v>
      </c>
      <c r="I74" s="98">
        <f>96*3</f>
        <v>288</v>
      </c>
      <c r="J74" s="98">
        <f>96*3</f>
        <v>288</v>
      </c>
      <c r="K74" s="98">
        <f>96*5</f>
        <v>480</v>
      </c>
      <c r="L74" s="98">
        <f>96*5</f>
        <v>480</v>
      </c>
      <c r="M74" s="98">
        <f>96*2</f>
        <v>192</v>
      </c>
      <c r="N74" s="98">
        <f>96*2</f>
        <v>192</v>
      </c>
      <c r="O74" s="98">
        <f>5*96</f>
        <v>480</v>
      </c>
      <c r="P74" s="98">
        <f>96*5</f>
        <v>480</v>
      </c>
      <c r="Q74" s="98">
        <f>4*96</f>
        <v>384</v>
      </c>
      <c r="R74" s="98">
        <f>96*4</f>
        <v>384</v>
      </c>
      <c r="S74" s="98">
        <f>96*3</f>
        <v>288</v>
      </c>
      <c r="T74" s="98">
        <f>96*3</f>
        <v>288</v>
      </c>
      <c r="U74" s="98">
        <f>96*2</f>
        <v>192</v>
      </c>
      <c r="V74" s="98">
        <f>96*2</f>
        <v>192</v>
      </c>
      <c r="W74" s="74">
        <f>96*4</f>
        <v>384</v>
      </c>
      <c r="X74" s="74">
        <f>96*4</f>
        <v>384</v>
      </c>
      <c r="Y74" s="74">
        <f>96*3</f>
        <v>288</v>
      </c>
      <c r="Z74" s="74">
        <f>96*3</f>
        <v>288</v>
      </c>
      <c r="AA74" s="74">
        <f>4*96</f>
        <v>384</v>
      </c>
      <c r="AB74" s="74">
        <f>96*4</f>
        <v>384</v>
      </c>
      <c r="AC74" s="74">
        <f>4*96</f>
        <v>384</v>
      </c>
      <c r="AD74" s="74">
        <f>96*4</f>
        <v>384</v>
      </c>
      <c r="AE74" s="74">
        <f>3*96</f>
        <v>288</v>
      </c>
      <c r="AF74" s="74">
        <f>96*3</f>
        <v>288</v>
      </c>
      <c r="AG74" s="74">
        <f>4*96</f>
        <v>384</v>
      </c>
      <c r="AH74" s="74">
        <f>4*96</f>
        <v>384</v>
      </c>
      <c r="AI74" s="74">
        <f>2*96</f>
        <v>192</v>
      </c>
      <c r="AJ74" s="74">
        <f>2*96</f>
        <v>192</v>
      </c>
      <c r="AK74" s="74">
        <f>4*96</f>
        <v>384</v>
      </c>
      <c r="AL74" s="74">
        <f>96*4</f>
        <v>384</v>
      </c>
      <c r="AM74" s="74">
        <f>5*96</f>
        <v>480</v>
      </c>
      <c r="AN74" s="98">
        <f>96*5</f>
        <v>480</v>
      </c>
      <c r="AO74" s="98">
        <f>96*3</f>
        <v>288</v>
      </c>
      <c r="AP74" s="98">
        <f>96*3</f>
        <v>288</v>
      </c>
      <c r="AQ74" s="98">
        <f>96*5</f>
        <v>480</v>
      </c>
      <c r="AR74" s="98">
        <f>96*5</f>
        <v>480</v>
      </c>
      <c r="AS74" s="98">
        <f>96*4</f>
        <v>384</v>
      </c>
      <c r="AT74" s="98">
        <f>4*96</f>
        <v>384</v>
      </c>
      <c r="AU74" s="98">
        <f>96*5</f>
        <v>480</v>
      </c>
      <c r="AV74" s="98">
        <f>96*5</f>
        <v>480</v>
      </c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</row>
    <row r="75" spans="1:86">
      <c r="A75" s="39" t="s">
        <v>83</v>
      </c>
      <c r="B75" s="97" t="s">
        <v>84</v>
      </c>
      <c r="C75" s="98">
        <f>96*3</f>
        <v>288</v>
      </c>
      <c r="D75" s="98">
        <f>D74</f>
        <v>288</v>
      </c>
      <c r="E75" s="98">
        <f>96*3</f>
        <v>288</v>
      </c>
      <c r="F75" s="98">
        <f>F74</f>
        <v>288</v>
      </c>
      <c r="G75" s="98">
        <f>96*5</f>
        <v>480</v>
      </c>
      <c r="H75" s="98">
        <f>H74</f>
        <v>480</v>
      </c>
      <c r="I75" s="98">
        <f>I74</f>
        <v>288</v>
      </c>
      <c r="J75" s="98">
        <f>96*3</f>
        <v>288</v>
      </c>
      <c r="K75" s="98">
        <f>96*5</f>
        <v>480</v>
      </c>
      <c r="L75" s="98">
        <f>96*5</f>
        <v>480</v>
      </c>
      <c r="M75" s="98">
        <f>96*2</f>
        <v>192</v>
      </c>
      <c r="N75" s="98">
        <f>96*2</f>
        <v>192</v>
      </c>
      <c r="O75" s="98">
        <v>480</v>
      </c>
      <c r="P75" s="98">
        <f>+P74</f>
        <v>480</v>
      </c>
      <c r="Q75" s="98">
        <f>+Q74</f>
        <v>384</v>
      </c>
      <c r="R75" s="98">
        <f>96*4</f>
        <v>384</v>
      </c>
      <c r="S75" s="98">
        <f>96*3</f>
        <v>288</v>
      </c>
      <c r="T75" s="98">
        <f>96*3</f>
        <v>288</v>
      </c>
      <c r="U75" s="98">
        <f>96*2</f>
        <v>192</v>
      </c>
      <c r="V75" s="98">
        <f>+V74</f>
        <v>192</v>
      </c>
      <c r="W75" s="74">
        <f>96*4</f>
        <v>384</v>
      </c>
      <c r="X75" s="74">
        <f t="shared" ref="X75:AC75" si="144">+X74</f>
        <v>384</v>
      </c>
      <c r="Y75" s="74">
        <f t="shared" si="144"/>
        <v>288</v>
      </c>
      <c r="Z75" s="74">
        <f t="shared" si="144"/>
        <v>288</v>
      </c>
      <c r="AA75" s="74">
        <f t="shared" si="144"/>
        <v>384</v>
      </c>
      <c r="AB75" s="74">
        <f t="shared" si="144"/>
        <v>384</v>
      </c>
      <c r="AC75" s="74">
        <f t="shared" si="144"/>
        <v>384</v>
      </c>
      <c r="AD75" s="74">
        <f t="shared" ref="AD75:AI75" si="145">+AD74</f>
        <v>384</v>
      </c>
      <c r="AE75" s="74">
        <f t="shared" si="145"/>
        <v>288</v>
      </c>
      <c r="AF75" s="74">
        <f t="shared" si="145"/>
        <v>288</v>
      </c>
      <c r="AG75" s="74">
        <f t="shared" si="145"/>
        <v>384</v>
      </c>
      <c r="AH75" s="74">
        <f t="shared" si="145"/>
        <v>384</v>
      </c>
      <c r="AI75" s="74">
        <f t="shared" si="145"/>
        <v>192</v>
      </c>
      <c r="AJ75" s="74">
        <f>+AJ74</f>
        <v>192</v>
      </c>
      <c r="AK75" s="74">
        <f>+AK74</f>
        <v>384</v>
      </c>
      <c r="AL75" s="74">
        <f>AL74</f>
        <v>384</v>
      </c>
      <c r="AM75" s="74">
        <f>+AM74</f>
        <v>480</v>
      </c>
      <c r="AN75" s="98">
        <f>AN74</f>
        <v>480</v>
      </c>
      <c r="AO75" s="98">
        <f>96*3</f>
        <v>288</v>
      </c>
      <c r="AP75" s="98">
        <f>+AP74</f>
        <v>288</v>
      </c>
      <c r="AQ75" s="98">
        <f>96*5</f>
        <v>480</v>
      </c>
      <c r="AR75" s="98">
        <f>AR74</f>
        <v>480</v>
      </c>
      <c r="AS75" s="98">
        <f>96*4</f>
        <v>384</v>
      </c>
      <c r="AT75" s="98">
        <f>+AT74</f>
        <v>384</v>
      </c>
      <c r="AU75" s="98">
        <f>96*5</f>
        <v>480</v>
      </c>
      <c r="AV75" s="98">
        <f>AV74</f>
        <v>480</v>
      </c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</row>
    <row r="76" spans="1:86" s="21" customFormat="1">
      <c r="B76" s="22" t="s">
        <v>36</v>
      </c>
      <c r="C76" s="23">
        <f>SUM(C74:C75)</f>
        <v>576</v>
      </c>
      <c r="D76" s="23">
        <f>SUM(C74:C75)</f>
        <v>576</v>
      </c>
      <c r="E76" s="23">
        <f t="shared" ref="E76" si="146">SUM(E74:E75)</f>
        <v>576</v>
      </c>
      <c r="F76" s="23">
        <f t="shared" ref="F76" si="147">SUM(E74:E75)</f>
        <v>576</v>
      </c>
      <c r="G76" s="23">
        <f t="shared" ref="G76" si="148">SUM(G74:G75)</f>
        <v>960</v>
      </c>
      <c r="H76" s="23"/>
      <c r="I76" s="23">
        <f t="shared" ref="I76" si="149">SUM(I74:I75)</f>
        <v>576</v>
      </c>
      <c r="J76" s="23">
        <v>96</v>
      </c>
      <c r="K76" s="23">
        <f t="shared" ref="K76" si="150">SUM(K74:K75)</f>
        <v>960</v>
      </c>
      <c r="L76" s="23">
        <f t="shared" ref="L76" si="151">SUM(K74:K75)</f>
        <v>960</v>
      </c>
      <c r="M76" s="23">
        <f t="shared" ref="M76" si="152">SUM(M74:M75)</f>
        <v>384</v>
      </c>
      <c r="N76" s="23">
        <f t="shared" ref="N76" si="153">SUM(M74:M75)</f>
        <v>384</v>
      </c>
      <c r="O76" s="23">
        <f t="shared" ref="O76" si="154">SUM(O74:O75)</f>
        <v>960</v>
      </c>
      <c r="P76" s="23">
        <f t="shared" ref="P76" si="155">SUM(O74:O75)</f>
        <v>960</v>
      </c>
      <c r="Q76" s="23">
        <f t="shared" ref="Q76" si="156">SUM(Q74:Q75)</f>
        <v>768</v>
      </c>
      <c r="R76" s="23">
        <f t="shared" ref="R76" si="157">SUM(Q74:Q75)</f>
        <v>768</v>
      </c>
      <c r="S76" s="23">
        <f t="shared" ref="S76" si="158">SUM(S74:S75)</f>
        <v>576</v>
      </c>
      <c r="T76" s="23">
        <f t="shared" ref="T76" si="159">SUM(S74:S75)</f>
        <v>576</v>
      </c>
      <c r="U76" s="23">
        <f t="shared" ref="U76" si="160">SUM(U74:U75)</f>
        <v>384</v>
      </c>
      <c r="V76" s="23">
        <f t="shared" ref="V76" si="161">SUM(U74:U75)</f>
        <v>384</v>
      </c>
      <c r="W76" s="23">
        <f t="shared" ref="W76" si="162">SUM(W74:W75)</f>
        <v>768</v>
      </c>
      <c r="X76" s="23">
        <f t="shared" ref="X76" si="163">SUM(W74:W75)</f>
        <v>768</v>
      </c>
      <c r="Y76" s="23">
        <f t="shared" ref="Y76" si="164">SUM(Y74:Y75)</f>
        <v>576</v>
      </c>
      <c r="Z76" s="23">
        <f t="shared" ref="Z76" si="165">SUM(Y74:Y75)</f>
        <v>576</v>
      </c>
      <c r="AA76" s="23">
        <f t="shared" ref="AA76:AC76" si="166">SUM(AA74:AA75)</f>
        <v>768</v>
      </c>
      <c r="AB76" s="23">
        <f>SUM(AA74:AA75)</f>
        <v>768</v>
      </c>
      <c r="AC76" s="23">
        <f t="shared" si="166"/>
        <v>768</v>
      </c>
      <c r="AD76" s="23" t="s">
        <v>125</v>
      </c>
      <c r="AE76" s="23">
        <f t="shared" ref="AE76:AG76" si="167">SUM(AE74:AE75)</f>
        <v>576</v>
      </c>
      <c r="AF76" s="23" t="s">
        <v>125</v>
      </c>
      <c r="AG76" s="23">
        <f t="shared" si="167"/>
        <v>768</v>
      </c>
      <c r="AH76" s="23" t="s">
        <v>125</v>
      </c>
      <c r="AI76" s="23">
        <f t="shared" ref="AI76" si="168">SUM(AI74:AI75)</f>
        <v>384</v>
      </c>
      <c r="AJ76" s="23" t="s">
        <v>125</v>
      </c>
      <c r="AK76" s="23">
        <f t="shared" ref="AK76" si="169">SUM(AK74:AK75)</f>
        <v>768</v>
      </c>
      <c r="AL76" s="23">
        <f t="shared" ref="AL76" si="170">SUM(AK74:AK75)</f>
        <v>768</v>
      </c>
      <c r="AM76" s="23">
        <f t="shared" ref="AM76" si="171">SUM(AM74:AM75)</f>
        <v>960</v>
      </c>
      <c r="AN76" s="23">
        <f t="shared" ref="AN76" si="172">SUM(AM74:AM75)</f>
        <v>960</v>
      </c>
      <c r="AO76" s="23">
        <f t="shared" ref="AO76" si="173">SUM(AO74:AO75)</f>
        <v>576</v>
      </c>
      <c r="AP76" s="23">
        <f t="shared" ref="AP76" si="174">SUM(AO74:AO75)</f>
        <v>576</v>
      </c>
      <c r="AQ76" s="23">
        <f t="shared" ref="AQ76" si="175">SUM(AQ74:AQ75)</f>
        <v>960</v>
      </c>
      <c r="AR76" s="23">
        <f t="shared" ref="AR76" si="176">SUM(AQ74:AQ75)</f>
        <v>960</v>
      </c>
      <c r="AS76" s="23">
        <f t="shared" ref="AS76" si="177">SUM(AS74:AS75)</f>
        <v>768</v>
      </c>
      <c r="AT76" s="23">
        <f t="shared" ref="AT76" si="178">SUM(AS74:AS75)</f>
        <v>768</v>
      </c>
      <c r="AU76" s="23">
        <f t="shared" ref="AU76" si="179">SUM(AU74:AU75)</f>
        <v>960</v>
      </c>
      <c r="AV76" s="23" t="s">
        <v>170</v>
      </c>
      <c r="AW76" s="23"/>
      <c r="AX76" s="23">
        <f t="shared" ref="AX76" si="180">SUM(AW74:AW75)</f>
        <v>0</v>
      </c>
      <c r="AY76" s="23">
        <f t="shared" ref="AY76" si="181">SUM(AY74:AY75)</f>
        <v>0</v>
      </c>
      <c r="AZ76" s="23">
        <f t="shared" ref="AZ76" si="182">SUM(AY74:AY75)</f>
        <v>0</v>
      </c>
      <c r="BA76" s="23">
        <f t="shared" ref="BA76" si="183">SUM(BA74:BA75)</f>
        <v>0</v>
      </c>
      <c r="BB76" s="23">
        <f t="shared" ref="BB76" si="184">SUM(BA74:BA75)</f>
        <v>0</v>
      </c>
      <c r="BC76" s="23">
        <f t="shared" ref="BC76" si="185">SUM(BC74:BC75)</f>
        <v>0</v>
      </c>
      <c r="BD76" s="23">
        <f t="shared" ref="BD76" si="186">SUM(BC74:BC75)</f>
        <v>0</v>
      </c>
      <c r="BE76" s="23">
        <f t="shared" ref="BE76" si="187">SUM(BE74:BE75)</f>
        <v>0</v>
      </c>
      <c r="BF76" s="23">
        <f t="shared" ref="BF76" si="188">SUM(BE74:BE75)</f>
        <v>0</v>
      </c>
      <c r="BG76" s="23">
        <f t="shared" ref="BG76" si="189">SUM(BG74:BG75)</f>
        <v>0</v>
      </c>
      <c r="BH76" s="23">
        <f t="shared" ref="BH76" si="190">SUM(BG74:BG75)</f>
        <v>0</v>
      </c>
      <c r="BI76" s="23"/>
      <c r="BJ76" s="23"/>
      <c r="BK76" s="23"/>
      <c r="BL76" s="23"/>
    </row>
    <row r="77" spans="1:86" s="13" customFormat="1">
      <c r="B77" s="13" t="s">
        <v>85</v>
      </c>
      <c r="BF77" s="23"/>
      <c r="BI77"/>
      <c r="BJ77"/>
      <c r="BK77"/>
      <c r="BL77"/>
      <c r="BM77"/>
      <c r="BN77"/>
    </row>
    <row r="78" spans="1:86" s="13" customFormat="1">
      <c r="B78" s="13" t="s">
        <v>86</v>
      </c>
      <c r="BI78"/>
      <c r="BJ78"/>
      <c r="BK78"/>
      <c r="BL78"/>
      <c r="BM78"/>
      <c r="BN78"/>
    </row>
  </sheetData>
  <mergeCells count="460">
    <mergeCell ref="BM1:BN1"/>
    <mergeCell ref="BM2:BN2"/>
    <mergeCell ref="A4:CH4"/>
    <mergeCell ref="A10:B10"/>
    <mergeCell ref="A11:A15"/>
    <mergeCell ref="B11:B15"/>
    <mergeCell ref="C11:AJ11"/>
    <mergeCell ref="AK11:CH11"/>
    <mergeCell ref="C12:D12"/>
    <mergeCell ref="CE12:CF12"/>
    <mergeCell ref="CG12:CH12"/>
    <mergeCell ref="C13:D13"/>
    <mergeCell ref="E13:F13"/>
    <mergeCell ref="G13:H13"/>
    <mergeCell ref="I13:J13"/>
    <mergeCell ref="K13:L13"/>
    <mergeCell ref="BM12:BN12"/>
    <mergeCell ref="BI12:BJ12"/>
    <mergeCell ref="BK12:BL12"/>
    <mergeCell ref="E12:F12"/>
    <mergeCell ref="G12:H12"/>
    <mergeCell ref="I12:J12"/>
    <mergeCell ref="K12:L12"/>
    <mergeCell ref="M12:N12"/>
    <mergeCell ref="BA1:BB1"/>
    <mergeCell ref="Y12:Z12"/>
    <mergeCell ref="AA12:AB12"/>
    <mergeCell ref="AK13:AL13"/>
    <mergeCell ref="AM13:AN13"/>
    <mergeCell ref="AO13:AP13"/>
    <mergeCell ref="AQ13:AR13"/>
    <mergeCell ref="AS13:AT13"/>
    <mergeCell ref="AU13:AV13"/>
    <mergeCell ref="Y13:Z13"/>
    <mergeCell ref="AA13:AB13"/>
    <mergeCell ref="AC13:AD13"/>
    <mergeCell ref="AE13:AF13"/>
    <mergeCell ref="AG13:AH13"/>
    <mergeCell ref="AI13:AJ13"/>
    <mergeCell ref="M13:N13"/>
    <mergeCell ref="O13:P13"/>
    <mergeCell ref="Q13:R13"/>
    <mergeCell ref="S13:T13"/>
    <mergeCell ref="U13:V13"/>
    <mergeCell ref="W13:X13"/>
    <mergeCell ref="U12:V12"/>
    <mergeCell ref="W12:X12"/>
    <mergeCell ref="O12:P12"/>
    <mergeCell ref="Q12:T12"/>
    <mergeCell ref="BY12:BZ12"/>
    <mergeCell ref="CA12:CB12"/>
    <mergeCell ref="CC12:CD12"/>
    <mergeCell ref="AY12:AZ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BO12:BP12"/>
    <mergeCell ref="BQ12:BR12"/>
    <mergeCell ref="BS12:BT12"/>
    <mergeCell ref="BU12:BV12"/>
    <mergeCell ref="BW12:BX12"/>
    <mergeCell ref="BA12:BB12"/>
    <mergeCell ref="BC12:BD12"/>
    <mergeCell ref="BE12:BF12"/>
    <mergeCell ref="BG12:BH12"/>
    <mergeCell ref="BM13:BN13"/>
    <mergeCell ref="BO13:BP13"/>
    <mergeCell ref="BQ13:BR13"/>
    <mergeCell ref="BS13:BT13"/>
    <mergeCell ref="AW13:AX13"/>
    <mergeCell ref="AY13:AZ13"/>
    <mergeCell ref="BA13:BB13"/>
    <mergeCell ref="BC13:BD13"/>
    <mergeCell ref="BE13:BF13"/>
    <mergeCell ref="BG13:BH13"/>
    <mergeCell ref="U14:V14"/>
    <mergeCell ref="W14:X14"/>
    <mergeCell ref="Y14:Z14"/>
    <mergeCell ref="AA14:AB14"/>
    <mergeCell ref="AC14:AD14"/>
    <mergeCell ref="AE14:AF14"/>
    <mergeCell ref="CG13:CH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BU13:BV13"/>
    <mergeCell ref="BW13:BX13"/>
    <mergeCell ref="BY13:BZ13"/>
    <mergeCell ref="CA13:CB13"/>
    <mergeCell ref="CC13:CD13"/>
    <mergeCell ref="CE13:CF13"/>
    <mergeCell ref="BI13:BJ13"/>
    <mergeCell ref="BK13:BL13"/>
    <mergeCell ref="AW14:AX14"/>
    <mergeCell ref="AY14:AZ14"/>
    <mergeCell ref="BA14:BB14"/>
    <mergeCell ref="BC14:BD14"/>
    <mergeCell ref="AG14:AH14"/>
    <mergeCell ref="AI14:AJ14"/>
    <mergeCell ref="AK14:AL14"/>
    <mergeCell ref="AM14:AN14"/>
    <mergeCell ref="AO14:AP14"/>
    <mergeCell ref="AQ14:AR14"/>
    <mergeCell ref="CC14:CD14"/>
    <mergeCell ref="CE14:CF14"/>
    <mergeCell ref="CG14:CH14"/>
    <mergeCell ref="A25:B25"/>
    <mergeCell ref="A26:A30"/>
    <mergeCell ref="B26:B30"/>
    <mergeCell ref="C26:AJ26"/>
    <mergeCell ref="AK26:CH26"/>
    <mergeCell ref="C27:D27"/>
    <mergeCell ref="E27:F27"/>
    <mergeCell ref="BQ14:BR14"/>
    <mergeCell ref="BS14:BT14"/>
    <mergeCell ref="BU14:BV14"/>
    <mergeCell ref="BW14:BX14"/>
    <mergeCell ref="BY14:BZ14"/>
    <mergeCell ref="CA14:CB14"/>
    <mergeCell ref="BE14:BF14"/>
    <mergeCell ref="BG14:BH14"/>
    <mergeCell ref="BI14:BJ14"/>
    <mergeCell ref="BK14:BL14"/>
    <mergeCell ref="BM14:BN14"/>
    <mergeCell ref="BO14:BP14"/>
    <mergeCell ref="AS14:AT14"/>
    <mergeCell ref="AU14:AV14"/>
    <mergeCell ref="S27:T27"/>
    <mergeCell ref="U27:V27"/>
    <mergeCell ref="W27:X27"/>
    <mergeCell ref="Y27:Z27"/>
    <mergeCell ref="AA27:AB27"/>
    <mergeCell ref="AC27:AD27"/>
    <mergeCell ref="G27:H27"/>
    <mergeCell ref="I27:J27"/>
    <mergeCell ref="K27:L27"/>
    <mergeCell ref="M27:N27"/>
    <mergeCell ref="O27:P27"/>
    <mergeCell ref="Q27:R27"/>
    <mergeCell ref="AU27:AV27"/>
    <mergeCell ref="AW27:AX27"/>
    <mergeCell ref="AY27:AZ27"/>
    <mergeCell ref="BA27:BB27"/>
    <mergeCell ref="AE27:AF27"/>
    <mergeCell ref="AG27:AH27"/>
    <mergeCell ref="AI27:AJ27"/>
    <mergeCell ref="AK27:AL27"/>
    <mergeCell ref="AM27:AN27"/>
    <mergeCell ref="AO27:AP27"/>
    <mergeCell ref="CA27:CB27"/>
    <mergeCell ref="CC27:CD27"/>
    <mergeCell ref="CE27:CF27"/>
    <mergeCell ref="CG27:CH27"/>
    <mergeCell ref="E28:F28"/>
    <mergeCell ref="G28:H28"/>
    <mergeCell ref="I28:J28"/>
    <mergeCell ref="K28:L28"/>
    <mergeCell ref="M28:N28"/>
    <mergeCell ref="Q28:R28"/>
    <mergeCell ref="BO27:BP27"/>
    <mergeCell ref="BQ27:BR27"/>
    <mergeCell ref="BS27:BT27"/>
    <mergeCell ref="BU27:BV27"/>
    <mergeCell ref="BW27:BX27"/>
    <mergeCell ref="BY27:BZ27"/>
    <mergeCell ref="BC27:BD27"/>
    <mergeCell ref="BE27:BF27"/>
    <mergeCell ref="BG27:BH27"/>
    <mergeCell ref="BI27:BJ27"/>
    <mergeCell ref="BK27:BL27"/>
    <mergeCell ref="BM27:BN27"/>
    <mergeCell ref="AQ27:AR27"/>
    <mergeCell ref="AS27:AT27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U29:V29"/>
    <mergeCell ref="W29:X29"/>
    <mergeCell ref="Y29:Z29"/>
    <mergeCell ref="AA29:AB29"/>
    <mergeCell ref="AC29:AD29"/>
    <mergeCell ref="AE29:AF29"/>
    <mergeCell ref="CG28:CH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AW29:AX29"/>
    <mergeCell ref="AY29:AZ29"/>
    <mergeCell ref="BA29:BB29"/>
    <mergeCell ref="BC29:BD29"/>
    <mergeCell ref="AG29:AH29"/>
    <mergeCell ref="AI29:AJ29"/>
    <mergeCell ref="AK29:AL29"/>
    <mergeCell ref="AM29:AN29"/>
    <mergeCell ref="AO29:AP29"/>
    <mergeCell ref="AQ29:AR29"/>
    <mergeCell ref="CC29:CD29"/>
    <mergeCell ref="CE29:CF29"/>
    <mergeCell ref="CG29:CH29"/>
    <mergeCell ref="A44:B44"/>
    <mergeCell ref="A45:A49"/>
    <mergeCell ref="B45:B49"/>
    <mergeCell ref="C45:AJ45"/>
    <mergeCell ref="AK45:BR45"/>
    <mergeCell ref="C46:D46"/>
    <mergeCell ref="E46:F46"/>
    <mergeCell ref="BQ29:BR29"/>
    <mergeCell ref="BS29:BT29"/>
    <mergeCell ref="BU29:BV29"/>
    <mergeCell ref="BW29:BX29"/>
    <mergeCell ref="BY29:BZ29"/>
    <mergeCell ref="CA29:CB29"/>
    <mergeCell ref="BE29:BF29"/>
    <mergeCell ref="BG29:BH29"/>
    <mergeCell ref="BI29:BJ29"/>
    <mergeCell ref="BK29:BL29"/>
    <mergeCell ref="BM29:BN29"/>
    <mergeCell ref="BO29:BP29"/>
    <mergeCell ref="AS29:AT29"/>
    <mergeCell ref="AU29:AV29"/>
    <mergeCell ref="S46:T46"/>
    <mergeCell ref="U46:V46"/>
    <mergeCell ref="W46:X46"/>
    <mergeCell ref="Y46:Z46"/>
    <mergeCell ref="AA46:AB46"/>
    <mergeCell ref="AC46:AD46"/>
    <mergeCell ref="G46:H46"/>
    <mergeCell ref="I46:J46"/>
    <mergeCell ref="K46:L46"/>
    <mergeCell ref="M46:N46"/>
    <mergeCell ref="O46:P46"/>
    <mergeCell ref="Q46:R46"/>
    <mergeCell ref="AU46:AV46"/>
    <mergeCell ref="AW46:AX46"/>
    <mergeCell ref="AY46:AZ46"/>
    <mergeCell ref="BA46:BB46"/>
    <mergeCell ref="AE46:AF46"/>
    <mergeCell ref="AG46:AH46"/>
    <mergeCell ref="AI46:AJ46"/>
    <mergeCell ref="AK46:AL46"/>
    <mergeCell ref="AM46:AN46"/>
    <mergeCell ref="AO46:AP46"/>
    <mergeCell ref="CA46:CB46"/>
    <mergeCell ref="CC46:CD46"/>
    <mergeCell ref="CE46:CF46"/>
    <mergeCell ref="CG46:CH46"/>
    <mergeCell ref="C47:D47"/>
    <mergeCell ref="E47:F47"/>
    <mergeCell ref="G47:H47"/>
    <mergeCell ref="I47:J47"/>
    <mergeCell ref="K47:L47"/>
    <mergeCell ref="M47:N47"/>
    <mergeCell ref="BO46:BP46"/>
    <mergeCell ref="BQ46:BR46"/>
    <mergeCell ref="BS46:BT46"/>
    <mergeCell ref="BU46:BV46"/>
    <mergeCell ref="BW46:BX46"/>
    <mergeCell ref="BY46:BZ46"/>
    <mergeCell ref="BC46:BD46"/>
    <mergeCell ref="BE46:BF46"/>
    <mergeCell ref="BG46:BH46"/>
    <mergeCell ref="BI46:BJ46"/>
    <mergeCell ref="BK46:BL46"/>
    <mergeCell ref="BM46:BN46"/>
    <mergeCell ref="AQ46:AR46"/>
    <mergeCell ref="AS46:AT46"/>
    <mergeCell ref="AG47:AH47"/>
    <mergeCell ref="AI47:AJ47"/>
    <mergeCell ref="AK47:AL47"/>
    <mergeCell ref="O47:P47"/>
    <mergeCell ref="Q47:R47"/>
    <mergeCell ref="S47:T47"/>
    <mergeCell ref="U47:V47"/>
    <mergeCell ref="W47:X47"/>
    <mergeCell ref="Y47:Z47"/>
    <mergeCell ref="CC47:CD47"/>
    <mergeCell ref="CE47:CF47"/>
    <mergeCell ref="CG47:CH47"/>
    <mergeCell ref="BK47:BL47"/>
    <mergeCell ref="BM47:BN47"/>
    <mergeCell ref="BO47:BP47"/>
    <mergeCell ref="BQ47:BR47"/>
    <mergeCell ref="BS47:BT47"/>
    <mergeCell ref="BU47:BV47"/>
    <mergeCell ref="C48:D48"/>
    <mergeCell ref="E48:F48"/>
    <mergeCell ref="G48:H48"/>
    <mergeCell ref="I48:J48"/>
    <mergeCell ref="K48:L48"/>
    <mergeCell ref="M48:N48"/>
    <mergeCell ref="BW47:BX47"/>
    <mergeCell ref="BY47:BZ47"/>
    <mergeCell ref="CA47:CB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A48:AB48"/>
    <mergeCell ref="AC48:AD48"/>
    <mergeCell ref="AE48:AF48"/>
    <mergeCell ref="AG48:AH48"/>
    <mergeCell ref="AI48:AJ48"/>
    <mergeCell ref="AK48:AL48"/>
    <mergeCell ref="O48:P48"/>
    <mergeCell ref="Q48:R48"/>
    <mergeCell ref="S48:T48"/>
    <mergeCell ref="U48:V48"/>
    <mergeCell ref="W48:X48"/>
    <mergeCell ref="Y48:Z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8:BT48"/>
    <mergeCell ref="BU48:BV48"/>
    <mergeCell ref="S70:T70"/>
    <mergeCell ref="U70:V70"/>
    <mergeCell ref="W70:X70"/>
    <mergeCell ref="Y70:Z70"/>
    <mergeCell ref="A68:B68"/>
    <mergeCell ref="A69:A73"/>
    <mergeCell ref="B69:B73"/>
    <mergeCell ref="C69:BH69"/>
    <mergeCell ref="C70:D70"/>
    <mergeCell ref="E70:F70"/>
    <mergeCell ref="G70:H70"/>
    <mergeCell ref="I70:J70"/>
    <mergeCell ref="K70:L70"/>
    <mergeCell ref="M70:N70"/>
    <mergeCell ref="AY70:AZ70"/>
    <mergeCell ref="BA70:BB70"/>
    <mergeCell ref="BC70:BD70"/>
    <mergeCell ref="BE70:BF70"/>
    <mergeCell ref="BG70:BH70"/>
    <mergeCell ref="G71:H71"/>
    <mergeCell ref="I71:J71"/>
    <mergeCell ref="K71:L71"/>
    <mergeCell ref="M71:N71"/>
    <mergeCell ref="O71:P71"/>
    <mergeCell ref="AM70:AN70"/>
    <mergeCell ref="AO70:AP70"/>
    <mergeCell ref="AQ70:AR70"/>
    <mergeCell ref="AS70:AT70"/>
    <mergeCell ref="AU70:AV70"/>
    <mergeCell ref="AW70:AX70"/>
    <mergeCell ref="AA70:AB70"/>
    <mergeCell ref="AC70:AD70"/>
    <mergeCell ref="AE70:AF70"/>
    <mergeCell ref="AG70:AH70"/>
    <mergeCell ref="AI70:AJ70"/>
    <mergeCell ref="AK70:AL70"/>
    <mergeCell ref="O70:P70"/>
    <mergeCell ref="Q70:R70"/>
    <mergeCell ref="BG71:BH71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AC71:AD71"/>
    <mergeCell ref="AW71:AX71"/>
    <mergeCell ref="AY71:AZ71"/>
    <mergeCell ref="BA71:BB71"/>
    <mergeCell ref="BC71:BD71"/>
    <mergeCell ref="BE71:BF71"/>
    <mergeCell ref="Q71:R71"/>
    <mergeCell ref="S71:T71"/>
    <mergeCell ref="U71:V71"/>
    <mergeCell ref="W71:X71"/>
    <mergeCell ref="Y71:Z71"/>
    <mergeCell ref="AA71:AB71"/>
    <mergeCell ref="BC72:BD72"/>
    <mergeCell ref="BE72:BF72"/>
    <mergeCell ref="BG72:BH72"/>
    <mergeCell ref="Y72:Z72"/>
    <mergeCell ref="AA72:AB72"/>
    <mergeCell ref="AC72:AD72"/>
    <mergeCell ref="AW72:AX72"/>
    <mergeCell ref="AY72:AZ72"/>
    <mergeCell ref="BA72:BB72"/>
  </mergeCells>
  <phoneticPr fontId="255" type="noConversion"/>
  <printOptions horizontalCentered="1"/>
  <pageMargins left="0.25" right="0.25" top="0.75" bottom="0.75" header="0.3" footer="0.3"/>
  <pageSetup paperSize="8" scale="36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N78"/>
  <sheetViews>
    <sheetView workbookViewId="0"/>
  </sheetViews>
  <sheetFormatPr defaultColWidth="9" defaultRowHeight="14.5"/>
  <cols>
    <col min="1" max="1" width="12" customWidth="1"/>
    <col min="2" max="2" width="18.54296875" bestFit="1" customWidth="1"/>
    <col min="3" max="3" width="6.26953125" customWidth="1"/>
    <col min="4" max="4" width="8.1796875" customWidth="1"/>
    <col min="5" max="15" width="6.26953125" customWidth="1"/>
    <col min="16" max="16" width="6.7265625" customWidth="1"/>
    <col min="17" max="17" width="6.26953125" customWidth="1"/>
    <col min="18" max="18" width="8" customWidth="1"/>
    <col min="19" max="86" width="6.26953125" customWidth="1"/>
    <col min="87" max="89" width="3.7265625" customWidth="1"/>
    <col min="90" max="90" width="6.453125" customWidth="1"/>
    <col min="91" max="91" width="5.26953125" bestFit="1" customWidth="1"/>
    <col min="92" max="92" width="14.7265625" customWidth="1"/>
  </cols>
  <sheetData>
    <row r="1" spans="1:92" ht="15" thickBot="1">
      <c r="AV1" s="18"/>
      <c r="AW1" s="18"/>
      <c r="AX1" s="18"/>
      <c r="AY1" s="18"/>
      <c r="AZ1" s="18"/>
      <c r="BA1" s="552"/>
      <c r="BB1" s="552"/>
      <c r="BC1" s="258"/>
      <c r="BD1" s="258"/>
      <c r="BE1" s="18"/>
      <c r="BF1" s="18"/>
      <c r="BG1" s="18"/>
      <c r="BH1" s="18"/>
      <c r="BM1" s="552"/>
      <c r="BN1" s="552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</row>
    <row r="2" spans="1:92" ht="15" thickBot="1">
      <c r="BM2" s="553"/>
      <c r="BN2" s="553"/>
      <c r="CN2" s="20">
        <f ca="1">NOW()</f>
        <v>46262.429180208332</v>
      </c>
    </row>
    <row r="3" spans="1:92" ht="21.65" customHeight="1" thickBot="1">
      <c r="BI3" s="18"/>
      <c r="BJ3" s="18"/>
      <c r="BK3" s="258"/>
      <c r="BL3" s="258"/>
      <c r="CN3" s="43" t="s">
        <v>5262</v>
      </c>
    </row>
    <row r="4" spans="1:92" ht="35.25" customHeight="1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54"/>
      <c r="W4" s="554"/>
      <c r="X4" s="554"/>
      <c r="Y4" s="554"/>
      <c r="Z4" s="554"/>
      <c r="AA4" s="554"/>
      <c r="AB4" s="554"/>
      <c r="AC4" s="554"/>
      <c r="AD4" s="554"/>
      <c r="AE4" s="554"/>
      <c r="AF4" s="554"/>
      <c r="AG4" s="554"/>
      <c r="AH4" s="554"/>
      <c r="AI4" s="554"/>
      <c r="AJ4" s="554"/>
      <c r="AK4" s="554"/>
      <c r="AL4" s="554"/>
      <c r="AM4" s="554"/>
      <c r="AN4" s="554"/>
      <c r="AO4" s="554"/>
      <c r="AP4" s="554"/>
      <c r="AQ4" s="554"/>
      <c r="AR4" s="554"/>
      <c r="AS4" s="554"/>
      <c r="AT4" s="554"/>
      <c r="AU4" s="554"/>
      <c r="AV4" s="554"/>
      <c r="AW4" s="554"/>
      <c r="AX4" s="554"/>
      <c r="AY4" s="554"/>
      <c r="AZ4" s="554"/>
      <c r="BA4" s="554"/>
      <c r="BB4" s="554"/>
      <c r="BC4" s="554"/>
      <c r="BD4" s="554"/>
      <c r="BE4" s="554"/>
      <c r="BF4" s="554"/>
      <c r="BG4" s="554"/>
      <c r="BH4" s="554"/>
      <c r="BI4" s="554"/>
      <c r="BJ4" s="554"/>
      <c r="BK4" s="554"/>
      <c r="BL4" s="554"/>
      <c r="BM4" s="554"/>
      <c r="BN4" s="554"/>
      <c r="BO4" s="554"/>
      <c r="BP4" s="554"/>
      <c r="BQ4" s="554"/>
      <c r="BR4" s="554"/>
      <c r="BS4" s="554"/>
      <c r="BT4" s="554"/>
      <c r="BU4" s="554"/>
      <c r="BV4" s="554"/>
      <c r="BW4" s="554"/>
      <c r="BX4" s="554"/>
      <c r="BY4" s="554"/>
      <c r="BZ4" s="554"/>
      <c r="CA4" s="554"/>
      <c r="CB4" s="554"/>
      <c r="CC4" s="554"/>
      <c r="CD4" s="554"/>
      <c r="CE4" s="554"/>
      <c r="CF4" s="554"/>
      <c r="CG4" s="554"/>
      <c r="CH4" s="554"/>
    </row>
    <row r="5" spans="1:92" ht="12" customHeight="1">
      <c r="A5" s="15"/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</row>
    <row r="6" spans="1:92" ht="48" customHeight="1">
      <c r="A6" s="259"/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259"/>
      <c r="BJ6" s="259"/>
      <c r="BK6" s="259"/>
      <c r="BL6" s="259"/>
      <c r="BM6" s="259"/>
      <c r="BN6" s="259"/>
      <c r="BO6" s="259"/>
      <c r="BP6" s="259"/>
      <c r="BQ6" s="259"/>
      <c r="BR6" s="259"/>
      <c r="BS6" s="259"/>
      <c r="BT6" s="259"/>
      <c r="BU6" s="259"/>
      <c r="BV6" s="259"/>
      <c r="BW6" s="259"/>
      <c r="BX6" s="259"/>
      <c r="BY6" s="259"/>
      <c r="BZ6" s="259"/>
      <c r="CA6" s="259"/>
      <c r="CB6" s="259"/>
      <c r="CC6" s="259"/>
      <c r="CD6" s="259"/>
      <c r="CE6" s="259"/>
      <c r="CF6" s="259"/>
      <c r="CG6" s="259"/>
      <c r="CH6" s="259"/>
    </row>
    <row r="7" spans="1:92" ht="48" customHeight="1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BW7" s="259"/>
      <c r="BX7" s="259"/>
      <c r="BY7" s="259"/>
      <c r="BZ7" s="259"/>
      <c r="CA7" s="259"/>
      <c r="CB7" s="259"/>
      <c r="CC7" s="259"/>
      <c r="CD7" s="259"/>
      <c r="CE7" s="259"/>
      <c r="CF7" s="259"/>
      <c r="CG7" s="259"/>
      <c r="CH7" s="259"/>
    </row>
    <row r="8" spans="1:92" ht="48" customHeight="1">
      <c r="A8" s="259"/>
      <c r="B8" s="259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  <c r="CE8" s="259"/>
      <c r="CF8" s="259"/>
      <c r="CG8" s="259"/>
      <c r="CH8" s="259"/>
    </row>
    <row r="9" spans="1:92" ht="48" customHeight="1">
      <c r="A9" s="259"/>
      <c r="B9" s="259"/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  <c r="CE9" s="259"/>
      <c r="CF9" s="259"/>
      <c r="CG9" s="259"/>
      <c r="CH9" s="259"/>
      <c r="CM9" t="s">
        <v>0</v>
      </c>
      <c r="CN9" t="s">
        <v>0</v>
      </c>
    </row>
    <row r="10" spans="1:92" ht="21.75" customHeight="1" thickBot="1">
      <c r="A10" s="510" t="s">
        <v>1</v>
      </c>
      <c r="B10" s="510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</row>
    <row r="11" spans="1:92" ht="15.75" customHeight="1">
      <c r="A11" s="511" t="s">
        <v>2</v>
      </c>
      <c r="B11" s="543" t="s">
        <v>3</v>
      </c>
      <c r="C11" s="524" t="s">
        <v>4</v>
      </c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525"/>
      <c r="AC11" s="525"/>
      <c r="AD11" s="525"/>
      <c r="AE11" s="525"/>
      <c r="AF11" s="525"/>
      <c r="AG11" s="525"/>
      <c r="AH11" s="525"/>
      <c r="AI11" s="525"/>
      <c r="AJ11" s="544"/>
      <c r="AK11" s="545" t="s">
        <v>5</v>
      </c>
      <c r="AL11" s="526"/>
      <c r="AM11" s="526"/>
      <c r="AN11" s="526"/>
      <c r="AO11" s="526"/>
      <c r="AP11" s="526"/>
      <c r="AQ11" s="526"/>
      <c r="AR11" s="526"/>
      <c r="AS11" s="526"/>
      <c r="AT11" s="526"/>
      <c r="AU11" s="526"/>
      <c r="AV11" s="526"/>
      <c r="AW11" s="526"/>
      <c r="AX11" s="526"/>
      <c r="AY11" s="526"/>
      <c r="AZ11" s="526"/>
      <c r="BA11" s="526"/>
      <c r="BB11" s="526"/>
      <c r="BC11" s="526"/>
      <c r="BD11" s="526"/>
      <c r="BE11" s="526"/>
      <c r="BF11" s="526"/>
      <c r="BG11" s="526"/>
      <c r="BH11" s="526"/>
      <c r="BI11" s="526"/>
      <c r="BJ11" s="526"/>
      <c r="BK11" s="526"/>
      <c r="BL11" s="526"/>
      <c r="BM11" s="526"/>
      <c r="BN11" s="526"/>
      <c r="BO11" s="526"/>
      <c r="BP11" s="526"/>
      <c r="BQ11" s="526"/>
      <c r="BR11" s="526"/>
      <c r="BS11" s="526"/>
      <c r="BT11" s="526"/>
      <c r="BU11" s="526"/>
      <c r="BV11" s="526"/>
      <c r="BW11" s="526"/>
      <c r="BX11" s="526"/>
      <c r="BY11" s="526"/>
      <c r="BZ11" s="526"/>
      <c r="CA11" s="526"/>
      <c r="CB11" s="526"/>
      <c r="CC11" s="526"/>
      <c r="CD11" s="526"/>
      <c r="CE11" s="526"/>
      <c r="CF11" s="526"/>
      <c r="CG11" s="526"/>
      <c r="CH11" s="526"/>
    </row>
    <row r="12" spans="1:92" s="12" customFormat="1" ht="15.75" customHeight="1">
      <c r="A12" s="512"/>
      <c r="B12" s="515"/>
      <c r="C12" s="527" t="s">
        <v>3121</v>
      </c>
      <c r="D12" s="558"/>
      <c r="E12" s="527" t="s">
        <v>3123</v>
      </c>
      <c r="F12" s="558"/>
      <c r="G12" s="527">
        <v>20260713</v>
      </c>
      <c r="H12" s="558"/>
      <c r="I12" s="527">
        <v>20260714</v>
      </c>
      <c r="J12" s="558"/>
      <c r="K12" s="527">
        <v>20260716</v>
      </c>
      <c r="L12" s="558"/>
      <c r="M12" s="527">
        <v>20260720</v>
      </c>
      <c r="N12" s="558"/>
      <c r="O12" s="527">
        <v>20260721</v>
      </c>
      <c r="P12" s="558"/>
      <c r="Q12" s="527">
        <v>20260723</v>
      </c>
      <c r="R12" s="558"/>
      <c r="S12" s="527">
        <v>20260727</v>
      </c>
      <c r="T12" s="558"/>
      <c r="U12" s="527">
        <v>20260728</v>
      </c>
      <c r="V12" s="558"/>
      <c r="W12" s="527">
        <v>20260730</v>
      </c>
      <c r="X12" s="558"/>
      <c r="Y12" s="527">
        <v>20260731</v>
      </c>
      <c r="Z12" s="558"/>
      <c r="AA12" s="527">
        <v>20260803</v>
      </c>
      <c r="AB12" s="558"/>
      <c r="AC12" s="527"/>
      <c r="AD12" s="558"/>
      <c r="AE12" s="527"/>
      <c r="AF12" s="558"/>
      <c r="AG12" s="527"/>
      <c r="AH12" s="558"/>
      <c r="AI12" s="527"/>
      <c r="AJ12" s="558"/>
      <c r="AK12" s="505">
        <v>20260701</v>
      </c>
      <c r="AL12" s="506"/>
      <c r="AM12" s="505">
        <v>20260702</v>
      </c>
      <c r="AN12" s="506"/>
      <c r="AO12" s="505">
        <v>20260703</v>
      </c>
      <c r="AP12" s="506"/>
      <c r="AQ12" s="505">
        <v>20260706</v>
      </c>
      <c r="AR12" s="506"/>
      <c r="AS12" s="505">
        <v>20260707</v>
      </c>
      <c r="AT12" s="506"/>
      <c r="AU12" s="505">
        <v>20260708</v>
      </c>
      <c r="AV12" s="506"/>
      <c r="AW12" s="505">
        <v>20260709</v>
      </c>
      <c r="AX12" s="506"/>
      <c r="AY12" s="505">
        <v>20260710</v>
      </c>
      <c r="AZ12" s="506"/>
      <c r="BA12" s="505">
        <v>20260713</v>
      </c>
      <c r="BB12" s="506"/>
      <c r="BC12" s="505">
        <v>20260714</v>
      </c>
      <c r="BD12" s="506"/>
      <c r="BE12" s="505">
        <v>20260715</v>
      </c>
      <c r="BF12" s="506"/>
      <c r="BG12" s="505">
        <v>20260716</v>
      </c>
      <c r="BH12" s="506"/>
      <c r="BI12" s="505">
        <v>20260717</v>
      </c>
      <c r="BJ12" s="506"/>
      <c r="BK12" s="505">
        <v>20260720</v>
      </c>
      <c r="BL12" s="506"/>
      <c r="BM12" s="505">
        <v>20260721</v>
      </c>
      <c r="BN12" s="506"/>
      <c r="BO12" s="505">
        <v>20260722</v>
      </c>
      <c r="BP12" s="506"/>
      <c r="BQ12" s="505">
        <v>20260723</v>
      </c>
      <c r="BR12" s="506"/>
      <c r="BS12" s="505">
        <v>20260724</v>
      </c>
      <c r="BT12" s="506"/>
      <c r="BU12" s="505">
        <v>20260727</v>
      </c>
      <c r="BV12" s="506"/>
      <c r="BW12" s="505">
        <v>20260728</v>
      </c>
      <c r="BX12" s="506"/>
      <c r="BY12" s="505">
        <v>20260729</v>
      </c>
      <c r="BZ12" s="506"/>
      <c r="CA12" s="505">
        <v>20260730</v>
      </c>
      <c r="CB12" s="506"/>
      <c r="CC12" s="505">
        <v>20260731</v>
      </c>
      <c r="CD12" s="506"/>
      <c r="CE12" s="505">
        <v>20260803</v>
      </c>
      <c r="CF12" s="506"/>
      <c r="CG12" s="505"/>
      <c r="CH12" s="506"/>
    </row>
    <row r="13" spans="1:92" s="12" customFormat="1" ht="15.75" customHeight="1">
      <c r="A13" s="512"/>
      <c r="B13" s="515"/>
      <c r="C13" s="550"/>
      <c r="D13" s="551"/>
      <c r="E13" s="550"/>
      <c r="F13" s="550"/>
      <c r="G13" s="550"/>
      <c r="H13" s="550"/>
      <c r="I13" s="550"/>
      <c r="J13" s="550"/>
      <c r="K13" s="550"/>
      <c r="L13" s="550"/>
      <c r="M13" s="536"/>
      <c r="N13" s="537"/>
      <c r="O13" s="550"/>
      <c r="P13" s="551"/>
      <c r="Q13" s="550"/>
      <c r="R13" s="551"/>
      <c r="S13" s="548"/>
      <c r="T13" s="549"/>
      <c r="U13" s="559"/>
      <c r="V13" s="549"/>
      <c r="W13" s="559"/>
      <c r="X13" s="549"/>
      <c r="Y13" s="536"/>
      <c r="Z13" s="537"/>
      <c r="AA13" s="536"/>
      <c r="AB13" s="537"/>
      <c r="AC13" s="550"/>
      <c r="AD13" s="536"/>
      <c r="AE13" s="550"/>
      <c r="AF13" s="550"/>
      <c r="AG13" s="550"/>
      <c r="AH13" s="550"/>
      <c r="AI13" s="550"/>
      <c r="AJ13" s="551"/>
      <c r="AK13" s="502"/>
      <c r="AL13" s="503"/>
      <c r="AM13" s="502"/>
      <c r="AN13" s="503"/>
      <c r="AO13" s="502"/>
      <c r="AP13" s="503"/>
      <c r="AQ13" s="502"/>
      <c r="AR13" s="503"/>
      <c r="AS13" s="502"/>
      <c r="AT13" s="503"/>
      <c r="AU13" s="502"/>
      <c r="AV13" s="503"/>
      <c r="AW13" s="502"/>
      <c r="AX13" s="503"/>
      <c r="AY13" s="502"/>
      <c r="AZ13" s="503"/>
      <c r="BA13" s="502"/>
      <c r="BB13" s="503"/>
      <c r="BC13" s="502"/>
      <c r="BD13" s="503"/>
      <c r="BE13" s="502"/>
      <c r="BF13" s="503"/>
      <c r="BG13" s="502"/>
      <c r="BH13" s="503"/>
      <c r="BI13" s="502"/>
      <c r="BJ13" s="503"/>
      <c r="BK13" s="502"/>
      <c r="BL13" s="503"/>
      <c r="BM13" s="502"/>
      <c r="BN13" s="503"/>
      <c r="BO13" s="502"/>
      <c r="BP13" s="503"/>
      <c r="BQ13" s="502"/>
      <c r="BR13" s="503"/>
      <c r="BS13" s="502"/>
      <c r="BT13" s="503"/>
      <c r="BU13" s="502"/>
      <c r="BV13" s="503"/>
      <c r="BW13" s="502"/>
      <c r="BX13" s="503"/>
      <c r="BY13" s="502"/>
      <c r="BZ13" s="503"/>
      <c r="CA13" s="502"/>
      <c r="CB13" s="503"/>
      <c r="CC13" s="502"/>
      <c r="CD13" s="503"/>
      <c r="CE13" s="502"/>
      <c r="CF13" s="503"/>
      <c r="CG13" s="502"/>
      <c r="CH13" s="503"/>
    </row>
    <row r="14" spans="1:92" ht="15.75" customHeight="1">
      <c r="A14" s="512"/>
      <c r="B14" s="515"/>
      <c r="C14" s="546" t="s">
        <v>3122</v>
      </c>
      <c r="D14" s="547"/>
      <c r="E14" s="546" t="s">
        <v>3124</v>
      </c>
      <c r="F14" s="547"/>
      <c r="G14" s="546" t="s">
        <v>3248</v>
      </c>
      <c r="H14" s="547"/>
      <c r="I14" s="546" t="s">
        <v>3249</v>
      </c>
      <c r="J14" s="547"/>
      <c r="K14" s="546" t="s">
        <v>3259</v>
      </c>
      <c r="L14" s="547"/>
      <c r="M14" s="546" t="s">
        <v>3337</v>
      </c>
      <c r="N14" s="547"/>
      <c r="O14" s="546" t="s">
        <v>3338</v>
      </c>
      <c r="P14" s="547"/>
      <c r="Q14" s="546" t="s">
        <v>3356</v>
      </c>
      <c r="R14" s="547"/>
      <c r="S14" s="546" t="s">
        <v>3443</v>
      </c>
      <c r="T14" s="547"/>
      <c r="U14" s="546" t="s">
        <v>3444</v>
      </c>
      <c r="V14" s="547"/>
      <c r="W14" s="546" t="s">
        <v>3502</v>
      </c>
      <c r="X14" s="547"/>
      <c r="Y14" s="546" t="s">
        <v>3503</v>
      </c>
      <c r="Z14" s="547"/>
      <c r="AA14" s="546" t="s">
        <v>5261</v>
      </c>
      <c r="AB14" s="547"/>
      <c r="AC14" s="264"/>
      <c r="AD14" s="265"/>
      <c r="AE14" s="264"/>
      <c r="AF14" s="265"/>
      <c r="AG14" s="264"/>
      <c r="AH14" s="265"/>
      <c r="AI14" s="265"/>
      <c r="AJ14" s="265"/>
      <c r="AK14" s="499"/>
      <c r="AL14" s="500"/>
      <c r="AM14" s="499"/>
      <c r="AN14" s="500"/>
      <c r="AO14" s="499"/>
      <c r="AP14" s="500"/>
      <c r="AQ14" s="499"/>
      <c r="AR14" s="500"/>
      <c r="AS14" s="499"/>
      <c r="AT14" s="500"/>
      <c r="AU14" s="499"/>
      <c r="AV14" s="500"/>
      <c r="AW14" s="499"/>
      <c r="AX14" s="500"/>
      <c r="AY14" s="499"/>
      <c r="AZ14" s="500"/>
      <c r="BA14" s="499"/>
      <c r="BB14" s="500"/>
      <c r="BC14" s="499"/>
      <c r="BD14" s="500"/>
      <c r="BE14" s="499"/>
      <c r="BF14" s="500"/>
      <c r="BG14" s="499"/>
      <c r="BH14" s="500"/>
      <c r="BI14" s="499"/>
      <c r="BJ14" s="500"/>
      <c r="BK14" s="499"/>
      <c r="BL14" s="500"/>
      <c r="BM14" s="499"/>
      <c r="BN14" s="500"/>
      <c r="BO14" s="499"/>
      <c r="BP14" s="500"/>
      <c r="BQ14" s="499"/>
      <c r="BR14" s="500"/>
      <c r="BS14" s="499"/>
      <c r="BT14" s="500"/>
      <c r="BU14" s="499"/>
      <c r="BV14" s="500"/>
      <c r="BW14" s="499"/>
      <c r="BX14" s="500"/>
      <c r="BY14" s="499"/>
      <c r="BZ14" s="500"/>
      <c r="CA14" s="499"/>
      <c r="CB14" s="500"/>
      <c r="CC14" s="499"/>
      <c r="CD14" s="500"/>
      <c r="CE14" s="499"/>
      <c r="CF14" s="500"/>
      <c r="CG14" s="499"/>
      <c r="CH14" s="500"/>
    </row>
    <row r="15" spans="1:92" s="261" customFormat="1" ht="15.75" customHeight="1">
      <c r="A15" s="513"/>
      <c r="B15" s="516"/>
      <c r="C15" s="69" t="s">
        <v>36</v>
      </c>
      <c r="D15" s="56" t="s">
        <v>37</v>
      </c>
      <c r="E15" s="69" t="s">
        <v>36</v>
      </c>
      <c r="F15" s="56" t="s">
        <v>37</v>
      </c>
      <c r="G15" s="69" t="s">
        <v>36</v>
      </c>
      <c r="H15" s="56" t="s">
        <v>37</v>
      </c>
      <c r="I15" s="69" t="s">
        <v>36</v>
      </c>
      <c r="J15" s="56" t="s">
        <v>37</v>
      </c>
      <c r="K15" s="69" t="s">
        <v>36</v>
      </c>
      <c r="L15" s="56" t="s">
        <v>37</v>
      </c>
      <c r="M15" s="69" t="s">
        <v>36</v>
      </c>
      <c r="N15" s="56" t="s">
        <v>37</v>
      </c>
      <c r="O15" s="69" t="s">
        <v>36</v>
      </c>
      <c r="P15" s="56" t="s">
        <v>37</v>
      </c>
      <c r="Q15" s="69" t="s">
        <v>36</v>
      </c>
      <c r="R15" s="56" t="s">
        <v>37</v>
      </c>
      <c r="S15" s="69" t="s">
        <v>36</v>
      </c>
      <c r="T15" s="56" t="s">
        <v>37</v>
      </c>
      <c r="U15" s="69" t="s">
        <v>36</v>
      </c>
      <c r="V15" s="56" t="s">
        <v>37</v>
      </c>
      <c r="W15" s="69" t="s">
        <v>36</v>
      </c>
      <c r="X15" s="56" t="s">
        <v>37</v>
      </c>
      <c r="Y15" s="69" t="s">
        <v>36</v>
      </c>
      <c r="Z15" s="56" t="s">
        <v>37</v>
      </c>
      <c r="AA15" s="69" t="s">
        <v>36</v>
      </c>
      <c r="AB15" s="56" t="s">
        <v>37</v>
      </c>
      <c r="AC15" s="72"/>
      <c r="AD15" s="45"/>
      <c r="AE15" s="72"/>
      <c r="AF15" s="72"/>
      <c r="AG15" s="72"/>
      <c r="AH15" s="72"/>
      <c r="AI15" s="72"/>
      <c r="AJ15" s="72"/>
      <c r="AK15" s="69" t="s">
        <v>36</v>
      </c>
      <c r="AL15" s="44" t="s">
        <v>37</v>
      </c>
      <c r="AM15" s="69" t="s">
        <v>36</v>
      </c>
      <c r="AN15" s="44" t="s">
        <v>37</v>
      </c>
      <c r="AO15" s="69" t="s">
        <v>36</v>
      </c>
      <c r="AP15" s="44" t="s">
        <v>37</v>
      </c>
      <c r="AQ15" s="69" t="s">
        <v>36</v>
      </c>
      <c r="AR15" s="44" t="s">
        <v>37</v>
      </c>
      <c r="AS15" s="69" t="s">
        <v>36</v>
      </c>
      <c r="AT15" s="44" t="s">
        <v>37</v>
      </c>
      <c r="AU15" s="69" t="s">
        <v>36</v>
      </c>
      <c r="AV15" s="44" t="s">
        <v>37</v>
      </c>
      <c r="AW15" s="69" t="s">
        <v>36</v>
      </c>
      <c r="AX15" s="44" t="s">
        <v>37</v>
      </c>
      <c r="AY15" s="69" t="s">
        <v>36</v>
      </c>
      <c r="AZ15" s="44" t="s">
        <v>37</v>
      </c>
      <c r="BA15" s="69" t="s">
        <v>36</v>
      </c>
      <c r="BB15" s="44" t="s">
        <v>37</v>
      </c>
      <c r="BC15" s="69" t="s">
        <v>36</v>
      </c>
      <c r="BD15" s="44" t="s">
        <v>37</v>
      </c>
      <c r="BE15" s="69" t="s">
        <v>36</v>
      </c>
      <c r="BF15" s="44" t="s">
        <v>37</v>
      </c>
      <c r="BG15" s="69" t="s">
        <v>36</v>
      </c>
      <c r="BH15" s="44" t="s">
        <v>37</v>
      </c>
      <c r="BI15" s="69" t="s">
        <v>36</v>
      </c>
      <c r="BJ15" s="44" t="s">
        <v>37</v>
      </c>
      <c r="BK15" s="69" t="s">
        <v>36</v>
      </c>
      <c r="BL15" s="44" t="s">
        <v>37</v>
      </c>
      <c r="BM15" s="69" t="s">
        <v>36</v>
      </c>
      <c r="BN15" s="44" t="s">
        <v>37</v>
      </c>
      <c r="BO15" s="69" t="s">
        <v>36</v>
      </c>
      <c r="BP15" s="44" t="s">
        <v>37</v>
      </c>
      <c r="BQ15" s="69" t="s">
        <v>36</v>
      </c>
      <c r="BR15" s="44" t="s">
        <v>37</v>
      </c>
      <c r="BS15" s="69" t="s">
        <v>36</v>
      </c>
      <c r="BT15" s="44" t="s">
        <v>37</v>
      </c>
      <c r="BU15" s="69" t="s">
        <v>36</v>
      </c>
      <c r="BV15" s="44" t="s">
        <v>37</v>
      </c>
      <c r="BW15" s="69" t="s">
        <v>36</v>
      </c>
      <c r="BX15" s="44" t="s">
        <v>37</v>
      </c>
      <c r="BY15" s="69" t="s">
        <v>36</v>
      </c>
      <c r="BZ15" s="44" t="s">
        <v>37</v>
      </c>
      <c r="CA15" s="69" t="s">
        <v>36</v>
      </c>
      <c r="CB15" s="44" t="s">
        <v>37</v>
      </c>
      <c r="CC15" s="69" t="s">
        <v>36</v>
      </c>
      <c r="CD15" s="44" t="s">
        <v>37</v>
      </c>
      <c r="CE15" s="69" t="s">
        <v>36</v>
      </c>
      <c r="CF15" s="44" t="s">
        <v>37</v>
      </c>
      <c r="CG15" s="69"/>
      <c r="CH15" s="44"/>
    </row>
    <row r="16" spans="1:92">
      <c r="A16" s="37" t="s">
        <v>38</v>
      </c>
      <c r="B16" s="70" t="s">
        <v>39</v>
      </c>
      <c r="C16" s="71"/>
      <c r="D16" s="57"/>
      <c r="E16" s="72"/>
      <c r="F16" s="72"/>
      <c r="G16" s="74">
        <f t="shared" ref="G16:I17" si="0">24*18</f>
        <v>432</v>
      </c>
      <c r="H16" s="46">
        <f>24*18</f>
        <v>432</v>
      </c>
      <c r="I16" s="72"/>
      <c r="J16" s="45"/>
      <c r="K16" s="72"/>
      <c r="L16" s="45"/>
      <c r="M16" s="72"/>
      <c r="N16" s="45"/>
      <c r="O16" s="74">
        <f>18*24</f>
        <v>432</v>
      </c>
      <c r="P16" s="62">
        <f>19*24</f>
        <v>456</v>
      </c>
      <c r="Q16" s="72"/>
      <c r="R16" s="73"/>
      <c r="S16" s="45"/>
      <c r="T16" s="45"/>
      <c r="U16" s="45"/>
      <c r="V16" s="45"/>
      <c r="W16" s="45"/>
      <c r="X16" s="45"/>
      <c r="Y16" s="45"/>
      <c r="Z16" s="45"/>
      <c r="AA16" s="72">
        <f>24*18</f>
        <v>432</v>
      </c>
      <c r="AB16" s="45">
        <f>18*10</f>
        <v>180</v>
      </c>
      <c r="AC16" s="72"/>
      <c r="AD16" s="45"/>
      <c r="AE16" s="72"/>
      <c r="AF16" s="72"/>
      <c r="AG16" s="72"/>
      <c r="AH16" s="72"/>
      <c r="AI16" s="71"/>
      <c r="AJ16" s="57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47"/>
      <c r="CA16" s="71"/>
      <c r="CB16" s="71"/>
      <c r="CC16" s="71"/>
      <c r="CD16" s="71"/>
      <c r="CE16" s="71"/>
      <c r="CF16" s="71"/>
      <c r="CG16" s="71"/>
      <c r="CH16" s="32"/>
      <c r="CL16" s="142"/>
      <c r="CM16" s="142"/>
    </row>
    <row r="17" spans="1:90">
      <c r="A17" s="38" t="s">
        <v>40</v>
      </c>
      <c r="B17" s="70" t="s">
        <v>41</v>
      </c>
      <c r="C17" s="74">
        <f>24*18</f>
        <v>432</v>
      </c>
      <c r="D17" s="62">
        <f>18*24</f>
        <v>432</v>
      </c>
      <c r="E17" s="74">
        <f>24*18</f>
        <v>432</v>
      </c>
      <c r="F17" s="46">
        <f>18*24</f>
        <v>432</v>
      </c>
      <c r="G17" s="74">
        <f t="shared" si="0"/>
        <v>432</v>
      </c>
      <c r="H17" s="62">
        <f>18*24</f>
        <v>432</v>
      </c>
      <c r="I17" s="74">
        <f t="shared" si="0"/>
        <v>432</v>
      </c>
      <c r="J17" s="62">
        <f>24*18</f>
        <v>432</v>
      </c>
      <c r="K17" s="74">
        <f>18*24</f>
        <v>432</v>
      </c>
      <c r="L17" s="62">
        <f>18*24</f>
        <v>432</v>
      </c>
      <c r="M17" s="74">
        <f>18*48</f>
        <v>864</v>
      </c>
      <c r="N17" s="46">
        <f>18*48</f>
        <v>864</v>
      </c>
      <c r="O17" s="72"/>
      <c r="P17" s="73"/>
      <c r="Q17" s="74">
        <f>18*24</f>
        <v>432</v>
      </c>
      <c r="R17" s="46">
        <f>18*24</f>
        <v>432</v>
      </c>
      <c r="S17" s="74">
        <f>18*24</f>
        <v>432</v>
      </c>
      <c r="T17" s="46">
        <f>24*18</f>
        <v>432</v>
      </c>
      <c r="U17" s="74">
        <f>18*24</f>
        <v>432</v>
      </c>
      <c r="V17" s="46">
        <f>24*18</f>
        <v>432</v>
      </c>
      <c r="W17" s="74">
        <f>18*24</f>
        <v>432</v>
      </c>
      <c r="X17" s="46">
        <f>24*18</f>
        <v>432</v>
      </c>
      <c r="Y17" s="74">
        <f>18*24</f>
        <v>432</v>
      </c>
      <c r="Z17" s="46">
        <f>24*18</f>
        <v>432</v>
      </c>
      <c r="AA17" s="72">
        <f>18*24</f>
        <v>432</v>
      </c>
      <c r="AB17" s="45">
        <f>18*11</f>
        <v>198</v>
      </c>
      <c r="AC17" s="72"/>
      <c r="AD17" s="45"/>
      <c r="AE17" s="72"/>
      <c r="AF17" s="72"/>
      <c r="AG17" s="72"/>
      <c r="AH17" s="72"/>
      <c r="AI17" s="72"/>
      <c r="AJ17" s="57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47"/>
      <c r="CA17" s="71"/>
      <c r="CB17" s="71"/>
      <c r="CC17" s="71"/>
      <c r="CD17" s="71"/>
      <c r="CE17" s="71"/>
      <c r="CF17" s="71"/>
      <c r="CG17" s="71"/>
      <c r="CH17" s="32"/>
    </row>
    <row r="18" spans="1:90">
      <c r="A18" s="37" t="s">
        <v>38</v>
      </c>
      <c r="B18" s="70" t="s">
        <v>42</v>
      </c>
      <c r="C18" s="267"/>
      <c r="D18" s="268"/>
      <c r="E18" s="269"/>
      <c r="F18" s="270"/>
      <c r="G18" s="269"/>
      <c r="H18" s="271"/>
      <c r="I18" s="270"/>
      <c r="J18" s="270"/>
      <c r="K18" s="269"/>
      <c r="L18" s="269"/>
      <c r="M18" s="269"/>
      <c r="N18" s="270"/>
      <c r="O18" s="269"/>
      <c r="P18" s="271"/>
      <c r="Q18" s="269"/>
      <c r="R18" s="270"/>
      <c r="S18" s="269"/>
      <c r="U18" s="270"/>
      <c r="V18" s="270"/>
      <c r="W18" s="270"/>
      <c r="X18" s="270"/>
      <c r="Y18" s="269"/>
      <c r="Z18" s="269"/>
      <c r="AA18" s="269"/>
      <c r="AB18" s="270"/>
      <c r="AC18" s="269"/>
      <c r="AD18" s="270"/>
      <c r="AE18" s="269"/>
      <c r="AF18" s="269"/>
      <c r="AG18" s="269"/>
      <c r="AH18" s="269"/>
      <c r="AI18" s="71"/>
      <c r="AJ18" s="57"/>
      <c r="AK18" s="74">
        <v>18</v>
      </c>
      <c r="AL18" s="74">
        <v>18</v>
      </c>
      <c r="AM18" s="74">
        <f>2*18</f>
        <v>36</v>
      </c>
      <c r="AN18" s="74">
        <f>18*2</f>
        <v>36</v>
      </c>
      <c r="AO18" s="74">
        <f>2*18</f>
        <v>36</v>
      </c>
      <c r="AP18" s="74">
        <f>18*2</f>
        <v>36</v>
      </c>
      <c r="AQ18" s="74">
        <f>18*2</f>
        <v>36</v>
      </c>
      <c r="AR18" s="74">
        <v>36</v>
      </c>
      <c r="AS18" s="74">
        <f>2*18</f>
        <v>36</v>
      </c>
      <c r="AT18" s="74">
        <v>36</v>
      </c>
      <c r="AU18" s="74">
        <v>18</v>
      </c>
      <c r="AV18" s="74">
        <v>18</v>
      </c>
      <c r="AW18" s="74">
        <f>3*18</f>
        <v>54</v>
      </c>
      <c r="AX18" s="74">
        <f>18*3</f>
        <v>54</v>
      </c>
      <c r="AY18" s="74">
        <v>36</v>
      </c>
      <c r="AZ18" s="74">
        <v>36</v>
      </c>
      <c r="BA18" s="74">
        <f>2*18</f>
        <v>36</v>
      </c>
      <c r="BB18" s="74">
        <f>18*2</f>
        <v>36</v>
      </c>
      <c r="BC18" s="74">
        <v>36</v>
      </c>
      <c r="BD18" s="74">
        <f>2*18</f>
        <v>36</v>
      </c>
      <c r="BE18" s="74">
        <v>36</v>
      </c>
      <c r="BF18" s="74">
        <v>36</v>
      </c>
      <c r="BG18" s="74">
        <v>36</v>
      </c>
      <c r="BH18" s="74">
        <f>18*2</f>
        <v>36</v>
      </c>
      <c r="BI18" s="74">
        <f>3*18</f>
        <v>54</v>
      </c>
      <c r="BJ18" s="74">
        <f>3*18</f>
        <v>54</v>
      </c>
      <c r="BK18" s="74">
        <f>2*18</f>
        <v>36</v>
      </c>
      <c r="BL18" s="74">
        <v>36</v>
      </c>
      <c r="BM18" s="74">
        <v>36</v>
      </c>
      <c r="BN18" s="74">
        <v>36</v>
      </c>
      <c r="BO18" s="74">
        <f>2*18</f>
        <v>36</v>
      </c>
      <c r="BP18" s="74">
        <v>36</v>
      </c>
      <c r="BQ18" s="74">
        <f>2*18</f>
        <v>36</v>
      </c>
      <c r="BR18" s="74">
        <v>36</v>
      </c>
      <c r="BS18" s="74">
        <f>2*18</f>
        <v>36</v>
      </c>
      <c r="BT18" s="74">
        <v>36</v>
      </c>
      <c r="BU18" s="74">
        <v>36</v>
      </c>
      <c r="BV18" s="74">
        <v>36</v>
      </c>
      <c r="BW18" s="74">
        <f>2*18</f>
        <v>36</v>
      </c>
      <c r="BX18" s="74">
        <v>36</v>
      </c>
      <c r="BY18" s="74">
        <v>18</v>
      </c>
      <c r="BZ18" s="74">
        <v>18</v>
      </c>
      <c r="CA18" s="74">
        <f>18*3</f>
        <v>54</v>
      </c>
      <c r="CB18" s="74">
        <f>18*3</f>
        <v>54</v>
      </c>
      <c r="CC18" s="74">
        <f>18*3</f>
        <v>54</v>
      </c>
      <c r="CD18" s="74">
        <f>3*18</f>
        <v>54</v>
      </c>
      <c r="CE18" s="74">
        <f>18*2</f>
        <v>36</v>
      </c>
      <c r="CF18" s="74">
        <v>36</v>
      </c>
      <c r="CG18" s="71"/>
      <c r="CH18" s="32"/>
      <c r="CK18" s="12"/>
      <c r="CL18" s="142"/>
    </row>
    <row r="19" spans="1:90" ht="15" thickBot="1">
      <c r="A19" s="33" t="s">
        <v>40</v>
      </c>
      <c r="B19" s="75" t="s">
        <v>43</v>
      </c>
      <c r="C19" s="272"/>
      <c r="D19" s="272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2"/>
      <c r="Z19" s="272"/>
      <c r="AA19" s="272"/>
      <c r="AB19" s="272"/>
      <c r="AC19" s="272"/>
      <c r="AD19" s="272"/>
      <c r="AE19" s="272"/>
      <c r="AF19" s="272"/>
      <c r="AG19" s="272"/>
      <c r="AH19" s="272"/>
      <c r="AI19" s="53"/>
      <c r="AJ19" s="58"/>
      <c r="AK19" s="76">
        <f>29*18</f>
        <v>522</v>
      </c>
      <c r="AL19" s="76">
        <f>29*18</f>
        <v>522</v>
      </c>
      <c r="AM19" s="76">
        <f>26*18</f>
        <v>468</v>
      </c>
      <c r="AN19" s="76">
        <f>26*18</f>
        <v>468</v>
      </c>
      <c r="AO19" s="76">
        <f>36*18</f>
        <v>648</v>
      </c>
      <c r="AP19" s="76">
        <f>36*18</f>
        <v>648</v>
      </c>
      <c r="AQ19" s="76">
        <f>18*31</f>
        <v>558</v>
      </c>
      <c r="AR19" s="76">
        <f>18*31</f>
        <v>558</v>
      </c>
      <c r="AS19" s="76">
        <f>26*18</f>
        <v>468</v>
      </c>
      <c r="AT19" s="76">
        <f>18*26</f>
        <v>468</v>
      </c>
      <c r="AU19" s="76">
        <f>18*27</f>
        <v>486</v>
      </c>
      <c r="AV19" s="76">
        <f>18*27</f>
        <v>486</v>
      </c>
      <c r="AW19" s="76">
        <f>35*18</f>
        <v>630</v>
      </c>
      <c r="AX19" s="76">
        <f>18*35</f>
        <v>630</v>
      </c>
      <c r="AY19" s="76">
        <f>18*35</f>
        <v>630</v>
      </c>
      <c r="AZ19" s="76">
        <f>18*35</f>
        <v>630</v>
      </c>
      <c r="BA19" s="76">
        <f>31*18</f>
        <v>558</v>
      </c>
      <c r="BB19" s="76">
        <f>18*31</f>
        <v>558</v>
      </c>
      <c r="BC19" s="76">
        <f>18*24</f>
        <v>432</v>
      </c>
      <c r="BD19" s="76">
        <f>24*18</f>
        <v>432</v>
      </c>
      <c r="BE19" s="76">
        <f>18*36</f>
        <v>648</v>
      </c>
      <c r="BF19" s="76">
        <f>18*36</f>
        <v>648</v>
      </c>
      <c r="BG19" s="76">
        <f>18*26</f>
        <v>468</v>
      </c>
      <c r="BH19" s="76">
        <f>18*26</f>
        <v>468</v>
      </c>
      <c r="BI19" s="76">
        <f>35*18</f>
        <v>630</v>
      </c>
      <c r="BJ19" s="76">
        <f>35*18</f>
        <v>630</v>
      </c>
      <c r="BK19" s="76">
        <f>31*18</f>
        <v>558</v>
      </c>
      <c r="BL19" s="76">
        <f>SUM(14+17)*18</f>
        <v>558</v>
      </c>
      <c r="BM19" s="76">
        <f>26*18</f>
        <v>468</v>
      </c>
      <c r="BN19" s="76">
        <f>18*26</f>
        <v>468</v>
      </c>
      <c r="BO19" s="76">
        <f>35*18</f>
        <v>630</v>
      </c>
      <c r="BP19" s="76">
        <f>18*35</f>
        <v>630</v>
      </c>
      <c r="BQ19" s="76">
        <f>27*18</f>
        <v>486</v>
      </c>
      <c r="BR19" s="76">
        <f>18*27</f>
        <v>486</v>
      </c>
      <c r="BS19" s="76">
        <f>35*18</f>
        <v>630</v>
      </c>
      <c r="BT19" s="76">
        <f>18*35</f>
        <v>630</v>
      </c>
      <c r="BU19" s="76">
        <f>18*32</f>
        <v>576</v>
      </c>
      <c r="BV19" s="76">
        <f>18*32</f>
        <v>576</v>
      </c>
      <c r="BW19" s="76">
        <f>26*18</f>
        <v>468</v>
      </c>
      <c r="BX19" s="76">
        <f>26*18</f>
        <v>468</v>
      </c>
      <c r="BY19" s="76">
        <f>27*18</f>
        <v>486</v>
      </c>
      <c r="BZ19" s="76">
        <f>27*18</f>
        <v>486</v>
      </c>
      <c r="CA19" s="76">
        <f>18*35</f>
        <v>630</v>
      </c>
      <c r="CB19" s="76">
        <f>18*35</f>
        <v>630</v>
      </c>
      <c r="CC19" s="76">
        <f>18*36</f>
        <v>648</v>
      </c>
      <c r="CD19" s="76">
        <f>36*18</f>
        <v>648</v>
      </c>
      <c r="CE19" s="76">
        <f>18*27</f>
        <v>486</v>
      </c>
      <c r="CF19" s="76">
        <f>18*27</f>
        <v>486</v>
      </c>
      <c r="CG19" s="53"/>
      <c r="CH19" s="34"/>
    </row>
    <row r="20" spans="1:90" s="21" customFormat="1" ht="12" customHeight="1">
      <c r="A20" s="24"/>
      <c r="B20" s="21" t="s">
        <v>36</v>
      </c>
      <c r="C20" s="23"/>
      <c r="D20" s="23">
        <f>SUM(C15:C18)</f>
        <v>432</v>
      </c>
      <c r="E20" s="23"/>
      <c r="F20" s="23">
        <f>SUM(E15:E18)</f>
        <v>432</v>
      </c>
      <c r="G20" s="23"/>
      <c r="H20" s="23">
        <f>SUM(G15:G18)</f>
        <v>864</v>
      </c>
      <c r="I20" s="23"/>
      <c r="J20" s="23">
        <f>SUM(I15:I18)</f>
        <v>432</v>
      </c>
      <c r="K20" s="23"/>
      <c r="L20" s="23">
        <f>SUM(K15:K18)</f>
        <v>432</v>
      </c>
      <c r="M20" s="23"/>
      <c r="N20" s="23">
        <f>SUM(M15:M18)</f>
        <v>864</v>
      </c>
      <c r="O20" s="23"/>
      <c r="P20" s="23">
        <f>SUM(O15:O18)</f>
        <v>432</v>
      </c>
      <c r="Q20" s="23"/>
      <c r="R20" s="23"/>
      <c r="S20" s="23"/>
      <c r="T20" s="23"/>
      <c r="U20" s="23"/>
      <c r="V20" s="23">
        <f>SUM(U15:U18)</f>
        <v>432</v>
      </c>
      <c r="W20" s="23"/>
      <c r="X20" s="23">
        <f>SUM(W15:W18)</f>
        <v>432</v>
      </c>
      <c r="Y20" s="23"/>
      <c r="Z20" s="23">
        <f>SUM(Y15:Y18)</f>
        <v>432</v>
      </c>
      <c r="AA20" s="23"/>
      <c r="AB20" s="23">
        <f>SUM(AA15:AA18)</f>
        <v>864</v>
      </c>
      <c r="AC20" s="23"/>
      <c r="AD20" s="23">
        <f>SUM(AC15:AC18)</f>
        <v>0</v>
      </c>
      <c r="AE20" s="23"/>
      <c r="AF20" s="23">
        <f>SUM(AE15:AE18)</f>
        <v>0</v>
      </c>
      <c r="AG20" s="23"/>
      <c r="AH20" s="23">
        <f>SUM(AG15:AG18)</f>
        <v>0</v>
      </c>
      <c r="AI20" s="23"/>
      <c r="AJ20" s="23">
        <f>SUM(AI16:AI19)</f>
        <v>0</v>
      </c>
      <c r="AK20" s="23"/>
      <c r="AL20" s="23">
        <f t="shared" ref="AL20" si="1">SUM(AK16:AK19)</f>
        <v>540</v>
      </c>
      <c r="AM20" s="23"/>
      <c r="AN20" s="23">
        <f t="shared" ref="AN20" si="2">SUM(AM16:AM19)</f>
        <v>504</v>
      </c>
      <c r="AO20" s="23"/>
      <c r="AP20" s="23">
        <f t="shared" ref="AP20" si="3">SUM(AO16:AO19)</f>
        <v>684</v>
      </c>
      <c r="AQ20" s="23"/>
      <c r="AR20" s="23">
        <f t="shared" ref="AR20" si="4">SUM(AQ16:AQ19)</f>
        <v>594</v>
      </c>
      <c r="AS20" s="23"/>
      <c r="AT20" s="23">
        <f t="shared" ref="AT20" si="5">SUM(AS16:AS19)</f>
        <v>504</v>
      </c>
      <c r="AU20" s="23"/>
      <c r="AV20" s="23">
        <f t="shared" ref="AV20" si="6">SUM(AU16:AU19)</f>
        <v>504</v>
      </c>
      <c r="AW20" s="23"/>
      <c r="AX20" s="23" t="s">
        <v>170</v>
      </c>
      <c r="AY20" s="23"/>
      <c r="AZ20" s="23">
        <f t="shared" ref="AZ20" si="7">SUM(AY16:AY19)</f>
        <v>666</v>
      </c>
      <c r="BA20" s="23"/>
      <c r="BB20" s="23">
        <f t="shared" ref="BB20" si="8">SUM(BA16:BA19)</f>
        <v>594</v>
      </c>
      <c r="BC20" s="23"/>
      <c r="BD20" s="23">
        <f t="shared" ref="BD20" si="9">SUM(BC16:BC19)</f>
        <v>468</v>
      </c>
      <c r="BE20" s="23"/>
      <c r="BF20" s="23">
        <f t="shared" ref="BF20" si="10">SUM(BE16:BE19)</f>
        <v>684</v>
      </c>
      <c r="BG20" s="23"/>
      <c r="BH20" s="23">
        <f t="shared" ref="BH20" si="11">SUM(BG16:BG19)</f>
        <v>504</v>
      </c>
      <c r="BI20" s="23"/>
      <c r="BJ20" s="23">
        <f t="shared" ref="BJ20" si="12">SUM(BI16:BI19)</f>
        <v>684</v>
      </c>
      <c r="BK20" s="23"/>
      <c r="BL20" s="23">
        <f t="shared" ref="BL20" si="13">SUM(BK16:BK19)</f>
        <v>594</v>
      </c>
      <c r="BM20" s="23"/>
      <c r="BN20" s="23">
        <f t="shared" ref="BN20" si="14">SUM(BM16:BM19)</f>
        <v>504</v>
      </c>
      <c r="BO20" s="23"/>
      <c r="BP20" s="23">
        <f t="shared" ref="BP20" si="15">SUM(BO16:BO19)</f>
        <v>666</v>
      </c>
      <c r="BQ20" s="23"/>
      <c r="BR20" s="23">
        <f t="shared" ref="BR20" si="16">SUM(BQ16:BQ19)</f>
        <v>522</v>
      </c>
      <c r="BS20" s="23"/>
      <c r="BT20" s="23">
        <f t="shared" ref="BT20" si="17">SUM(BS16:BS19)</f>
        <v>666</v>
      </c>
      <c r="BU20" s="23"/>
      <c r="BV20" s="23">
        <f t="shared" ref="BV20" si="18">SUM(BU16:BU19)</f>
        <v>612</v>
      </c>
      <c r="BW20" s="23"/>
      <c r="BX20" s="23">
        <f t="shared" ref="BX20" si="19">SUM(BW16:BW19)</f>
        <v>504</v>
      </c>
      <c r="BY20" s="23"/>
      <c r="BZ20" s="23">
        <f t="shared" ref="BZ20" si="20">SUM(BY16:BY19)</f>
        <v>504</v>
      </c>
      <c r="CA20" s="23"/>
      <c r="CB20" s="23"/>
      <c r="CC20" s="23"/>
      <c r="CD20" s="23"/>
      <c r="CE20" s="23"/>
      <c r="CF20" s="23">
        <f t="shared" ref="CF20" si="21">SUM(CE16:CE19)</f>
        <v>522</v>
      </c>
      <c r="CG20" s="23"/>
      <c r="CH20" s="23">
        <f t="shared" ref="CH20" si="22">SUM(CG16:CG19)</f>
        <v>0</v>
      </c>
    </row>
    <row r="21" spans="1:90" ht="48" customHeight="1">
      <c r="A21" s="259"/>
      <c r="B21" s="259"/>
      <c r="C21" s="259"/>
      <c r="D21" s="259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59"/>
      <c r="BK21" s="259"/>
      <c r="BL21" s="259"/>
      <c r="BM21" s="259"/>
      <c r="BN21" s="259"/>
      <c r="BO21" s="259"/>
      <c r="BP21" s="259"/>
      <c r="BQ21" s="259"/>
      <c r="BR21" s="259"/>
      <c r="BS21" s="259"/>
      <c r="BT21" s="259"/>
      <c r="BU21" s="259"/>
      <c r="BV21" s="259"/>
      <c r="BW21" s="259"/>
      <c r="BX21" s="259"/>
      <c r="BY21" s="259"/>
      <c r="BZ21" s="259"/>
      <c r="CA21" s="259"/>
      <c r="CB21" s="259"/>
      <c r="CC21" s="259"/>
      <c r="CD21" s="259"/>
      <c r="CE21" s="259"/>
      <c r="CF21" s="259"/>
      <c r="CG21" s="259"/>
      <c r="CH21" s="259"/>
    </row>
    <row r="22" spans="1:90" ht="48" customHeight="1">
      <c r="A22" s="259"/>
      <c r="B22" s="259"/>
      <c r="C22" s="259"/>
      <c r="D22" s="259"/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59"/>
      <c r="BK22" s="259"/>
      <c r="BL22" s="259"/>
      <c r="BM22" s="259"/>
      <c r="BN22" s="259"/>
      <c r="BO22" s="259"/>
      <c r="BP22" s="259"/>
      <c r="BQ22" s="259"/>
      <c r="BR22" s="259"/>
      <c r="BS22" s="259"/>
      <c r="BT22" s="259"/>
      <c r="BU22" s="259"/>
      <c r="BV22" s="259"/>
      <c r="BW22" s="259"/>
      <c r="BX22" s="259"/>
      <c r="BY22" s="259"/>
      <c r="BZ22" s="259"/>
      <c r="CA22" s="259"/>
      <c r="CB22" s="259"/>
      <c r="CC22" s="259"/>
      <c r="CD22" s="259"/>
      <c r="CE22" s="259"/>
      <c r="CF22" s="259"/>
      <c r="CG22" s="259"/>
      <c r="CH22" s="259"/>
    </row>
    <row r="23" spans="1:90" ht="48" customHeight="1">
      <c r="A23" s="259"/>
      <c r="B23" s="259"/>
      <c r="C23" s="259"/>
      <c r="D23" s="259"/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59"/>
      <c r="BK23" s="259"/>
      <c r="BL23" s="259"/>
      <c r="BM23" s="259"/>
      <c r="BN23" s="259"/>
      <c r="BO23" s="259"/>
      <c r="BP23" s="259"/>
      <c r="BQ23" s="259"/>
      <c r="BR23" s="259"/>
      <c r="BS23" s="259"/>
      <c r="BT23" s="259"/>
      <c r="BU23" s="259"/>
      <c r="BV23" s="259"/>
      <c r="BW23" s="259"/>
      <c r="BX23" s="259"/>
      <c r="BY23" s="259"/>
      <c r="BZ23" s="259"/>
      <c r="CA23" s="259"/>
      <c r="CB23" s="259"/>
      <c r="CC23" s="259"/>
      <c r="CD23" s="259"/>
      <c r="CE23" s="259"/>
      <c r="CF23" s="259"/>
      <c r="CG23" s="259"/>
      <c r="CH23" s="259"/>
    </row>
    <row r="24" spans="1:90" ht="48" customHeight="1">
      <c r="A24" s="259"/>
      <c r="B24" s="259"/>
      <c r="C24" s="259"/>
      <c r="D24" s="259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59"/>
      <c r="BK24" s="259"/>
      <c r="BL24" s="259"/>
      <c r="BM24" s="259"/>
      <c r="BN24" s="259"/>
      <c r="BO24" s="259"/>
      <c r="BP24" s="259"/>
      <c r="BQ24" s="259"/>
      <c r="BR24" s="259"/>
      <c r="BS24" s="259"/>
      <c r="BT24" s="259"/>
      <c r="BU24" s="259"/>
      <c r="BV24" s="259"/>
      <c r="BW24" s="259"/>
      <c r="BX24" s="259"/>
      <c r="BY24" s="259"/>
      <c r="BZ24" s="259"/>
      <c r="CA24" s="259"/>
      <c r="CB24" s="259"/>
      <c r="CC24" s="259"/>
      <c r="CD24" s="259"/>
      <c r="CE24" s="259"/>
      <c r="CF24" s="259"/>
      <c r="CG24" s="259"/>
      <c r="CH24" s="259"/>
    </row>
    <row r="25" spans="1:90" ht="21.75" customHeight="1" thickBot="1">
      <c r="A25" s="510" t="s">
        <v>44</v>
      </c>
      <c r="B25" s="510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</row>
    <row r="26" spans="1:90" ht="15.75" customHeight="1">
      <c r="A26" s="511" t="s">
        <v>2</v>
      </c>
      <c r="B26" s="543" t="s">
        <v>3</v>
      </c>
      <c r="C26" s="524" t="s">
        <v>4</v>
      </c>
      <c r="D26" s="525"/>
      <c r="E26" s="525"/>
      <c r="F26" s="525"/>
      <c r="G26" s="525"/>
      <c r="H26" s="525"/>
      <c r="I26" s="525"/>
      <c r="J26" s="525"/>
      <c r="K26" s="525"/>
      <c r="L26" s="525"/>
      <c r="M26" s="525"/>
      <c r="N26" s="525"/>
      <c r="O26" s="525"/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525"/>
      <c r="AC26" s="525"/>
      <c r="AD26" s="525"/>
      <c r="AE26" s="525"/>
      <c r="AF26" s="525"/>
      <c r="AG26" s="525"/>
      <c r="AH26" s="525"/>
      <c r="AI26" s="525"/>
      <c r="AJ26" s="544"/>
      <c r="AK26" s="545" t="s">
        <v>5</v>
      </c>
      <c r="AL26" s="526"/>
      <c r="AM26" s="526"/>
      <c r="AN26" s="526"/>
      <c r="AO26" s="526"/>
      <c r="AP26" s="526"/>
      <c r="AQ26" s="526"/>
      <c r="AR26" s="526"/>
      <c r="AS26" s="526"/>
      <c r="AT26" s="526"/>
      <c r="AU26" s="526"/>
      <c r="AV26" s="526"/>
      <c r="AW26" s="526"/>
      <c r="AX26" s="526"/>
      <c r="AY26" s="526"/>
      <c r="AZ26" s="526"/>
      <c r="BA26" s="526"/>
      <c r="BB26" s="526"/>
      <c r="BC26" s="526"/>
      <c r="BD26" s="526"/>
      <c r="BE26" s="526"/>
      <c r="BF26" s="526"/>
      <c r="BG26" s="526"/>
      <c r="BH26" s="526"/>
      <c r="BI26" s="526"/>
      <c r="BJ26" s="526"/>
      <c r="BK26" s="526"/>
      <c r="BL26" s="526"/>
      <c r="BM26" s="526"/>
      <c r="BN26" s="526"/>
      <c r="BO26" s="526"/>
      <c r="BP26" s="526"/>
      <c r="BQ26" s="526"/>
      <c r="BR26" s="526"/>
      <c r="BS26" s="526"/>
      <c r="BT26" s="526"/>
      <c r="BU26" s="526"/>
      <c r="BV26" s="526"/>
      <c r="BW26" s="526"/>
      <c r="BX26" s="526"/>
      <c r="BY26" s="526"/>
      <c r="BZ26" s="526"/>
      <c r="CA26" s="526"/>
      <c r="CB26" s="526"/>
      <c r="CC26" s="526"/>
      <c r="CD26" s="526"/>
      <c r="CE26" s="526"/>
      <c r="CF26" s="526"/>
      <c r="CG26" s="526"/>
      <c r="CH26" s="526"/>
    </row>
    <row r="27" spans="1:90" s="12" customFormat="1" ht="15.65" customHeight="1">
      <c r="A27" s="512"/>
      <c r="B27" s="515"/>
      <c r="C27" s="527">
        <v>20260703</v>
      </c>
      <c r="D27" s="528"/>
      <c r="E27" s="527">
        <v>20260714</v>
      </c>
      <c r="F27" s="528"/>
      <c r="G27" s="527">
        <v>20260717</v>
      </c>
      <c r="H27" s="528"/>
      <c r="I27" s="527">
        <v>20260721</v>
      </c>
      <c r="J27" s="528"/>
      <c r="K27" s="527">
        <v>20260724</v>
      </c>
      <c r="L27" s="528"/>
      <c r="M27" s="527">
        <v>20260728</v>
      </c>
      <c r="N27" s="528"/>
      <c r="O27" s="527">
        <v>20260731</v>
      </c>
      <c r="P27" s="528"/>
      <c r="Q27" s="527">
        <v>20260804</v>
      </c>
      <c r="R27" s="528"/>
      <c r="S27" s="527"/>
      <c r="T27" s="528"/>
      <c r="U27" s="527"/>
      <c r="V27" s="528"/>
      <c r="W27" s="527"/>
      <c r="X27" s="528"/>
      <c r="Y27" s="527"/>
      <c r="Z27" s="528"/>
      <c r="AA27" s="527"/>
      <c r="AB27" s="528"/>
      <c r="AC27" s="527"/>
      <c r="AD27" s="528"/>
      <c r="AE27" s="527"/>
      <c r="AF27" s="528"/>
      <c r="AG27" s="527"/>
      <c r="AH27" s="558"/>
      <c r="AI27" s="527"/>
      <c r="AJ27" s="558"/>
      <c r="AK27" s="505">
        <v>20260701</v>
      </c>
      <c r="AL27" s="506"/>
      <c r="AM27" s="505">
        <v>20260702</v>
      </c>
      <c r="AN27" s="506"/>
      <c r="AO27" s="505">
        <v>20260703</v>
      </c>
      <c r="AP27" s="506"/>
      <c r="AQ27" s="505">
        <v>20260706</v>
      </c>
      <c r="AR27" s="506"/>
      <c r="AS27" s="505">
        <v>20260707</v>
      </c>
      <c r="AT27" s="506"/>
      <c r="AU27" s="505">
        <v>20260708</v>
      </c>
      <c r="AV27" s="506"/>
      <c r="AW27" s="505">
        <v>20260709</v>
      </c>
      <c r="AX27" s="506"/>
      <c r="AY27" s="505">
        <v>20260710</v>
      </c>
      <c r="AZ27" s="506"/>
      <c r="BA27" s="505">
        <v>20260713</v>
      </c>
      <c r="BB27" s="506"/>
      <c r="BC27" s="505">
        <v>20260714</v>
      </c>
      <c r="BD27" s="506"/>
      <c r="BE27" s="505">
        <v>20260715</v>
      </c>
      <c r="BF27" s="506"/>
      <c r="BG27" s="505">
        <v>20260716</v>
      </c>
      <c r="BH27" s="506"/>
      <c r="BI27" s="505">
        <v>20260717</v>
      </c>
      <c r="BJ27" s="506"/>
      <c r="BK27" s="505">
        <v>20260720</v>
      </c>
      <c r="BL27" s="506"/>
      <c r="BM27" s="505">
        <v>20260721</v>
      </c>
      <c r="BN27" s="506"/>
      <c r="BO27" s="505">
        <v>20260722</v>
      </c>
      <c r="BP27" s="506"/>
      <c r="BQ27" s="505">
        <v>20260723</v>
      </c>
      <c r="BR27" s="506"/>
      <c r="BS27" s="505">
        <v>20260724</v>
      </c>
      <c r="BT27" s="506"/>
      <c r="BU27" s="505">
        <v>20260727</v>
      </c>
      <c r="BV27" s="506"/>
      <c r="BW27" s="505">
        <v>20260728</v>
      </c>
      <c r="BX27" s="506"/>
      <c r="BY27" s="505">
        <v>20260729</v>
      </c>
      <c r="BZ27" s="506"/>
      <c r="CA27" s="505">
        <v>20260730</v>
      </c>
      <c r="CB27" s="506"/>
      <c r="CC27" s="505">
        <v>20260731</v>
      </c>
      <c r="CD27" s="506"/>
      <c r="CE27" s="505">
        <v>20260803</v>
      </c>
      <c r="CF27" s="506"/>
      <c r="CG27" s="505">
        <v>20260804</v>
      </c>
      <c r="CH27" s="506"/>
    </row>
    <row r="28" spans="1:90" s="12" customFormat="1" ht="15.75" customHeight="1">
      <c r="A28" s="512"/>
      <c r="B28" s="515"/>
      <c r="C28" s="255"/>
      <c r="D28" s="256"/>
      <c r="E28" s="572"/>
      <c r="F28" s="539"/>
      <c r="G28" s="572"/>
      <c r="H28" s="539"/>
      <c r="I28" s="539"/>
      <c r="J28" s="538"/>
      <c r="K28" s="539"/>
      <c r="L28" s="538"/>
      <c r="M28" s="536"/>
      <c r="N28" s="537"/>
      <c r="O28" s="257"/>
      <c r="P28" s="257"/>
      <c r="Q28" s="536"/>
      <c r="R28" s="537"/>
      <c r="S28" s="255"/>
      <c r="T28" s="256"/>
      <c r="U28" s="255"/>
      <c r="V28" s="256"/>
      <c r="W28" s="255"/>
      <c r="X28" s="256"/>
      <c r="Y28" s="572"/>
      <c r="Z28" s="539"/>
      <c r="AA28" s="539"/>
      <c r="AB28" s="538"/>
      <c r="AC28" s="539"/>
      <c r="AD28" s="538"/>
      <c r="AE28" s="539"/>
      <c r="AF28" s="538"/>
      <c r="AG28" s="539"/>
      <c r="AH28" s="538"/>
      <c r="AI28" s="539"/>
      <c r="AJ28" s="538"/>
      <c r="AK28" s="502"/>
      <c r="AL28" s="503"/>
      <c r="AM28" s="502"/>
      <c r="AN28" s="503"/>
      <c r="AO28" s="502"/>
      <c r="AP28" s="503"/>
      <c r="AQ28" s="502"/>
      <c r="AR28" s="503"/>
      <c r="AS28" s="502"/>
      <c r="AT28" s="503"/>
      <c r="AU28" s="502"/>
      <c r="AV28" s="503"/>
      <c r="AW28" s="502"/>
      <c r="AX28" s="503"/>
      <c r="AY28" s="502"/>
      <c r="AZ28" s="503"/>
      <c r="BA28" s="502"/>
      <c r="BB28" s="503"/>
      <c r="BC28" s="502"/>
      <c r="BD28" s="503"/>
      <c r="BE28" s="502"/>
      <c r="BF28" s="503"/>
      <c r="BG28" s="502"/>
      <c r="BH28" s="503"/>
      <c r="BI28" s="502"/>
      <c r="BJ28" s="503"/>
      <c r="BK28" s="502"/>
      <c r="BL28" s="503"/>
      <c r="BM28" s="502"/>
      <c r="BN28" s="503"/>
      <c r="BO28" s="502"/>
      <c r="BP28" s="503"/>
      <c r="BQ28" s="502"/>
      <c r="BR28" s="503"/>
      <c r="BS28" s="502"/>
      <c r="BT28" s="503"/>
      <c r="BU28" s="502"/>
      <c r="BV28" s="503"/>
      <c r="BW28" s="502"/>
      <c r="BX28" s="503"/>
      <c r="BY28" s="502"/>
      <c r="BZ28" s="503"/>
      <c r="CA28" s="502"/>
      <c r="CB28" s="503"/>
      <c r="CC28" s="502"/>
      <c r="CD28" s="503"/>
      <c r="CE28" s="502"/>
      <c r="CF28" s="503"/>
      <c r="CG28" s="502"/>
      <c r="CH28" s="503"/>
    </row>
    <row r="29" spans="1:90" ht="15.75" customHeight="1">
      <c r="A29" s="512"/>
      <c r="B29" s="515"/>
      <c r="C29" s="530" t="s">
        <v>3108</v>
      </c>
      <c r="D29" s="531"/>
      <c r="E29" s="530" t="s">
        <v>3219</v>
      </c>
      <c r="F29" s="531"/>
      <c r="G29" s="530" t="s">
        <v>3246</v>
      </c>
      <c r="H29" s="531"/>
      <c r="I29" s="530" t="s">
        <v>3335</v>
      </c>
      <c r="J29" s="531"/>
      <c r="K29" s="530" t="s">
        <v>3386</v>
      </c>
      <c r="L29" s="531"/>
      <c r="M29" s="530" t="s">
        <v>3446</v>
      </c>
      <c r="N29" s="531"/>
      <c r="O29" s="530" t="s">
        <v>3451</v>
      </c>
      <c r="P29" s="531"/>
      <c r="Q29" s="530" t="s">
        <v>5225</v>
      </c>
      <c r="R29" s="531"/>
      <c r="S29" s="530"/>
      <c r="T29" s="531"/>
      <c r="U29" s="530"/>
      <c r="V29" s="531"/>
      <c r="W29" s="530"/>
      <c r="X29" s="531"/>
      <c r="Y29" s="530"/>
      <c r="Z29" s="531"/>
      <c r="AA29" s="530"/>
      <c r="AB29" s="531"/>
      <c r="AC29" s="530"/>
      <c r="AD29" s="531"/>
      <c r="AE29" s="530"/>
      <c r="AF29" s="531"/>
      <c r="AG29" s="530"/>
      <c r="AH29" s="531"/>
      <c r="AI29" s="530"/>
      <c r="AJ29" s="531"/>
      <c r="AK29" s="499"/>
      <c r="AL29" s="500"/>
      <c r="AM29" s="499"/>
      <c r="AN29" s="500"/>
      <c r="AO29" s="499"/>
      <c r="AP29" s="500"/>
      <c r="AQ29" s="499"/>
      <c r="AR29" s="500"/>
      <c r="AS29" s="499"/>
      <c r="AT29" s="500"/>
      <c r="AU29" s="499"/>
      <c r="AV29" s="500"/>
      <c r="AW29" s="499"/>
      <c r="AX29" s="500"/>
      <c r="AY29" s="499"/>
      <c r="AZ29" s="500"/>
      <c r="BA29" s="499"/>
      <c r="BB29" s="500"/>
      <c r="BC29" s="499"/>
      <c r="BD29" s="500"/>
      <c r="BE29" s="499"/>
      <c r="BF29" s="500"/>
      <c r="BG29" s="499"/>
      <c r="BH29" s="500"/>
      <c r="BI29" s="499"/>
      <c r="BJ29" s="500"/>
      <c r="BK29" s="499"/>
      <c r="BL29" s="500"/>
      <c r="BM29" s="499"/>
      <c r="BN29" s="500"/>
      <c r="BO29" s="499"/>
      <c r="BP29" s="500"/>
      <c r="BQ29" s="499"/>
      <c r="BR29" s="500"/>
      <c r="BS29" s="499"/>
      <c r="BT29" s="500"/>
      <c r="BU29" s="499"/>
      <c r="BV29" s="500"/>
      <c r="BW29" s="499"/>
      <c r="BX29" s="500"/>
      <c r="BY29" s="499"/>
      <c r="BZ29" s="500"/>
      <c r="CA29" s="499"/>
      <c r="CB29" s="500"/>
      <c r="CC29" s="499"/>
      <c r="CD29" s="500"/>
      <c r="CE29" s="499"/>
      <c r="CF29" s="500"/>
      <c r="CG29" s="499"/>
      <c r="CH29" s="500"/>
    </row>
    <row r="30" spans="1:90" s="261" customFormat="1" ht="15.75" customHeight="1">
      <c r="A30" s="513"/>
      <c r="B30" s="516"/>
      <c r="C30" s="69" t="s">
        <v>36</v>
      </c>
      <c r="D30" s="44" t="s">
        <v>37</v>
      </c>
      <c r="E30" s="69" t="s">
        <v>36</v>
      </c>
      <c r="F30" s="44" t="s">
        <v>37</v>
      </c>
      <c r="G30" s="69" t="s">
        <v>36</v>
      </c>
      <c r="H30" s="44" t="s">
        <v>37</v>
      </c>
      <c r="I30" s="69" t="s">
        <v>36</v>
      </c>
      <c r="J30" s="44" t="s">
        <v>37</v>
      </c>
      <c r="K30" s="69" t="s">
        <v>36</v>
      </c>
      <c r="L30" s="44" t="s">
        <v>37</v>
      </c>
      <c r="M30" s="69" t="s">
        <v>36</v>
      </c>
      <c r="N30" s="44" t="s">
        <v>37</v>
      </c>
      <c r="O30" s="69" t="s">
        <v>36</v>
      </c>
      <c r="P30" s="44" t="s">
        <v>37</v>
      </c>
      <c r="Q30" s="69" t="s">
        <v>36</v>
      </c>
      <c r="R30" s="44" t="s">
        <v>37</v>
      </c>
      <c r="S30" s="69"/>
      <c r="T30" s="44"/>
      <c r="U30" s="69"/>
      <c r="V30" s="44"/>
      <c r="W30" s="69"/>
      <c r="X30" s="44"/>
      <c r="Y30" s="69"/>
      <c r="Z30" s="44"/>
      <c r="AA30" s="69"/>
      <c r="AB30" s="44"/>
      <c r="AC30" s="69"/>
      <c r="AD30" s="44"/>
      <c r="AE30" s="69"/>
      <c r="AF30" s="44"/>
      <c r="AG30" s="69"/>
      <c r="AH30" s="44"/>
      <c r="AI30" s="69"/>
      <c r="AJ30" s="44"/>
      <c r="AK30" s="69" t="s">
        <v>36</v>
      </c>
      <c r="AL30" s="44" t="s">
        <v>37</v>
      </c>
      <c r="AM30" s="69" t="s">
        <v>36</v>
      </c>
      <c r="AN30" s="44" t="s">
        <v>37</v>
      </c>
      <c r="AO30" s="69" t="s">
        <v>36</v>
      </c>
      <c r="AP30" s="44" t="s">
        <v>37</v>
      </c>
      <c r="AQ30" s="69" t="s">
        <v>36</v>
      </c>
      <c r="AR30" s="44" t="s">
        <v>37</v>
      </c>
      <c r="AS30" s="69" t="s">
        <v>36</v>
      </c>
      <c r="AT30" s="44" t="s">
        <v>37</v>
      </c>
      <c r="AU30" s="69" t="s">
        <v>36</v>
      </c>
      <c r="AV30" s="44" t="s">
        <v>37</v>
      </c>
      <c r="AW30" s="69" t="s">
        <v>36</v>
      </c>
      <c r="AX30" s="44" t="s">
        <v>37</v>
      </c>
      <c r="AY30" s="69" t="s">
        <v>36</v>
      </c>
      <c r="AZ30" s="44" t="s">
        <v>37</v>
      </c>
      <c r="BA30" s="69" t="s">
        <v>36</v>
      </c>
      <c r="BB30" s="44" t="s">
        <v>37</v>
      </c>
      <c r="BC30" s="69" t="s">
        <v>36</v>
      </c>
      <c r="BD30" s="44" t="s">
        <v>37</v>
      </c>
      <c r="BE30" s="69" t="s">
        <v>36</v>
      </c>
      <c r="BF30" s="44" t="s">
        <v>37</v>
      </c>
      <c r="BG30" s="69" t="s">
        <v>36</v>
      </c>
      <c r="BH30" s="44" t="s">
        <v>37</v>
      </c>
      <c r="BI30" s="69" t="s">
        <v>36</v>
      </c>
      <c r="BJ30" s="44" t="s">
        <v>37</v>
      </c>
      <c r="BK30" s="69" t="s">
        <v>36</v>
      </c>
      <c r="BL30" s="44" t="s">
        <v>37</v>
      </c>
      <c r="BM30" s="69" t="s">
        <v>36</v>
      </c>
      <c r="BN30" s="44" t="s">
        <v>37</v>
      </c>
      <c r="BO30" s="69" t="s">
        <v>36</v>
      </c>
      <c r="BP30" s="44" t="s">
        <v>37</v>
      </c>
      <c r="BQ30" s="69" t="s">
        <v>36</v>
      </c>
      <c r="BR30" s="44" t="s">
        <v>37</v>
      </c>
      <c r="BS30" s="69" t="s">
        <v>36</v>
      </c>
      <c r="BT30" s="44" t="s">
        <v>37</v>
      </c>
      <c r="BU30" s="69" t="s">
        <v>36</v>
      </c>
      <c r="BV30" s="44" t="s">
        <v>37</v>
      </c>
      <c r="BW30" s="69" t="s">
        <v>36</v>
      </c>
      <c r="BX30" s="44" t="s">
        <v>37</v>
      </c>
      <c r="BY30" s="69" t="s">
        <v>36</v>
      </c>
      <c r="BZ30" s="44" t="s">
        <v>37</v>
      </c>
      <c r="CA30" s="69" t="s">
        <v>36</v>
      </c>
      <c r="CB30" s="44" t="s">
        <v>37</v>
      </c>
      <c r="CC30" s="69" t="s">
        <v>36</v>
      </c>
      <c r="CD30" s="44" t="s">
        <v>37</v>
      </c>
      <c r="CE30" s="69" t="s">
        <v>36</v>
      </c>
      <c r="CF30" s="44" t="s">
        <v>37</v>
      </c>
      <c r="CG30" s="69" t="s">
        <v>36</v>
      </c>
      <c r="CH30" s="44" t="s">
        <v>37</v>
      </c>
    </row>
    <row r="31" spans="1:90">
      <c r="A31" s="39" t="s">
        <v>51</v>
      </c>
      <c r="B31" s="138" t="s">
        <v>52</v>
      </c>
      <c r="C31" s="50"/>
      <c r="D31" s="71"/>
      <c r="E31" s="50"/>
      <c r="F31" s="47"/>
      <c r="G31" s="71"/>
      <c r="H31" s="47"/>
      <c r="I31" s="71"/>
      <c r="J31" s="47"/>
      <c r="K31" s="71"/>
      <c r="L31" s="71"/>
      <c r="M31" s="50"/>
      <c r="N31" s="71"/>
      <c r="O31" s="50"/>
      <c r="P31" s="71"/>
      <c r="Q31" s="50"/>
      <c r="R31" s="71"/>
      <c r="S31" s="50"/>
      <c r="T31" s="71"/>
      <c r="U31" s="50"/>
      <c r="V31" s="71"/>
      <c r="W31" s="50"/>
      <c r="X31" s="50"/>
      <c r="Y31" s="50"/>
      <c r="Z31" s="47"/>
      <c r="AA31" s="71"/>
      <c r="AB31" s="47"/>
      <c r="AC31" s="71"/>
      <c r="AD31" s="47"/>
      <c r="AE31" s="71"/>
      <c r="AF31" s="71"/>
      <c r="AG31" s="71"/>
      <c r="AH31" s="71"/>
      <c r="AI31" s="50"/>
      <c r="AJ31" s="57"/>
      <c r="AK31" s="71"/>
      <c r="AL31" s="47"/>
      <c r="AM31" s="71"/>
      <c r="AN31" s="47"/>
      <c r="AO31" s="71"/>
      <c r="AP31" s="47"/>
      <c r="AQ31" s="71"/>
      <c r="AR31" s="47"/>
      <c r="AS31" s="71"/>
      <c r="AT31" s="47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47"/>
      <c r="CA31" s="71"/>
      <c r="CB31" s="47"/>
      <c r="CC31" s="71"/>
      <c r="CD31" s="47"/>
      <c r="CE31" s="71"/>
      <c r="CF31" s="47"/>
      <c r="CG31" s="71"/>
      <c r="CH31" s="32"/>
    </row>
    <row r="32" spans="1:90">
      <c r="A32" s="39" t="s">
        <v>53</v>
      </c>
      <c r="B32" s="138" t="s">
        <v>54</v>
      </c>
      <c r="C32" s="50"/>
      <c r="D32" s="71"/>
      <c r="E32" s="50"/>
      <c r="F32" s="47"/>
      <c r="G32" s="71"/>
      <c r="H32" s="45"/>
      <c r="I32" s="71"/>
      <c r="J32" s="45"/>
      <c r="K32" s="71"/>
      <c r="L32" s="71"/>
      <c r="M32" s="50"/>
      <c r="N32" s="71"/>
      <c r="O32" s="50"/>
      <c r="P32" s="71"/>
      <c r="Q32" s="50"/>
      <c r="R32" s="71"/>
      <c r="S32" s="50"/>
      <c r="T32" s="71"/>
      <c r="U32" s="50"/>
      <c r="V32" s="71"/>
      <c r="W32" s="50"/>
      <c r="X32" s="50"/>
      <c r="Y32" s="50"/>
      <c r="Z32" s="47"/>
      <c r="AA32" s="71"/>
      <c r="AB32" s="45"/>
      <c r="AC32" s="71"/>
      <c r="AD32" s="45"/>
      <c r="AE32" s="71"/>
      <c r="AF32" s="71"/>
      <c r="AG32" s="71"/>
      <c r="AH32" s="71"/>
      <c r="AI32" s="50"/>
      <c r="AJ32" s="57"/>
      <c r="AK32" s="72"/>
      <c r="AL32" s="45"/>
      <c r="AM32" s="72"/>
      <c r="AN32" s="45"/>
      <c r="AO32" s="72"/>
      <c r="AP32" s="45"/>
      <c r="AQ32" s="72"/>
      <c r="AR32" s="45"/>
      <c r="AS32" s="72"/>
      <c r="AT32" s="45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317"/>
      <c r="BL32" s="317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45"/>
      <c r="CA32" s="72"/>
      <c r="CB32" s="45"/>
      <c r="CC32" s="72"/>
      <c r="CD32" s="45"/>
      <c r="CE32" s="71"/>
      <c r="CF32" s="47"/>
      <c r="CG32" s="71"/>
      <c r="CH32" s="32"/>
    </row>
    <row r="33" spans="1:86">
      <c r="A33" s="39" t="s">
        <v>55</v>
      </c>
      <c r="B33" s="138" t="s">
        <v>56</v>
      </c>
      <c r="C33" s="50"/>
      <c r="D33" s="71"/>
      <c r="E33" s="50"/>
      <c r="F33" s="47"/>
      <c r="G33" s="71"/>
      <c r="H33" s="47"/>
      <c r="I33" s="71"/>
      <c r="J33" s="47"/>
      <c r="K33" s="71"/>
      <c r="L33" s="71"/>
      <c r="M33" s="50"/>
      <c r="N33" s="71"/>
      <c r="O33" s="50"/>
      <c r="P33" s="71"/>
      <c r="Q33" s="50"/>
      <c r="R33" s="71"/>
      <c r="S33" s="50"/>
      <c r="T33" s="71"/>
      <c r="U33" s="50"/>
      <c r="V33" s="71"/>
      <c r="W33" s="50"/>
      <c r="X33" s="50"/>
      <c r="Y33" s="50"/>
      <c r="Z33" s="47"/>
      <c r="AA33" s="71"/>
      <c r="AB33" s="47"/>
      <c r="AC33" s="71"/>
      <c r="AD33" s="47"/>
      <c r="AE33" s="71"/>
      <c r="AF33" s="71"/>
      <c r="AG33" s="71"/>
      <c r="AH33" s="71"/>
      <c r="AI33" s="50"/>
      <c r="AJ33" s="57"/>
      <c r="AK33" s="74">
        <v>24</v>
      </c>
      <c r="AL33" s="46">
        <v>24</v>
      </c>
      <c r="AM33" s="74">
        <v>24</v>
      </c>
      <c r="AN33" s="46">
        <v>24</v>
      </c>
      <c r="AO33" s="74">
        <f>2*24</f>
        <v>48</v>
      </c>
      <c r="AP33" s="46">
        <v>48</v>
      </c>
      <c r="AQ33" s="91">
        <v>24</v>
      </c>
      <c r="AR33" s="136">
        <v>24</v>
      </c>
      <c r="AS33" s="74">
        <v>48</v>
      </c>
      <c r="AT33" s="46">
        <v>48</v>
      </c>
      <c r="AU33" s="74">
        <f>24*2</f>
        <v>48</v>
      </c>
      <c r="AV33" s="74">
        <v>48</v>
      </c>
      <c r="AW33" s="74">
        <v>24</v>
      </c>
      <c r="AX33" s="74">
        <v>24</v>
      </c>
      <c r="AY33" s="74">
        <v>48</v>
      </c>
      <c r="AZ33" s="74">
        <v>48</v>
      </c>
      <c r="BA33" s="74">
        <v>24</v>
      </c>
      <c r="BB33" s="74">
        <v>24</v>
      </c>
      <c r="BC33" s="74">
        <v>48</v>
      </c>
      <c r="BD33" s="74">
        <v>48</v>
      </c>
      <c r="BE33" s="74">
        <v>24</v>
      </c>
      <c r="BF33" s="74">
        <v>24</v>
      </c>
      <c r="BG33" s="74">
        <v>48</v>
      </c>
      <c r="BH33" s="74">
        <v>48</v>
      </c>
      <c r="BI33" s="74">
        <v>24</v>
      </c>
      <c r="BJ33" s="74">
        <v>24</v>
      </c>
      <c r="BK33" s="74">
        <v>48</v>
      </c>
      <c r="BL33" s="74">
        <v>48</v>
      </c>
      <c r="BM33" s="81">
        <v>24</v>
      </c>
      <c r="BN33" s="81">
        <v>24</v>
      </c>
      <c r="BO33" s="74">
        <v>48</v>
      </c>
      <c r="BP33" s="74">
        <v>48</v>
      </c>
      <c r="BQ33" s="74">
        <v>48</v>
      </c>
      <c r="BR33" s="74">
        <v>48</v>
      </c>
      <c r="BS33" s="74">
        <v>24</v>
      </c>
      <c r="BT33" s="74">
        <v>24</v>
      </c>
      <c r="BU33" s="74">
        <v>48</v>
      </c>
      <c r="BV33" s="74">
        <v>48</v>
      </c>
      <c r="BW33" s="74">
        <v>24</v>
      </c>
      <c r="BX33" s="74">
        <v>24</v>
      </c>
      <c r="BY33" s="74">
        <v>24</v>
      </c>
      <c r="BZ33" s="46">
        <v>24</v>
      </c>
      <c r="CA33" s="74">
        <f>24*2</f>
        <v>48</v>
      </c>
      <c r="CB33" s="46">
        <v>48</v>
      </c>
      <c r="CC33" s="74">
        <f>24*3</f>
        <v>72</v>
      </c>
      <c r="CD33" s="46">
        <f>3*24</f>
        <v>72</v>
      </c>
      <c r="CE33" s="74">
        <v>24</v>
      </c>
      <c r="CF33" s="46">
        <v>24</v>
      </c>
      <c r="CG33" s="71"/>
      <c r="CH33" s="32"/>
    </row>
    <row r="34" spans="1:86">
      <c r="A34" s="39" t="s">
        <v>57</v>
      </c>
      <c r="B34" s="138" t="s">
        <v>58</v>
      </c>
      <c r="C34" s="54">
        <f>10*24</f>
        <v>240</v>
      </c>
      <c r="D34" s="74">
        <f>24*10</f>
        <v>240</v>
      </c>
      <c r="E34" s="54">
        <f>9*24</f>
        <v>216</v>
      </c>
      <c r="F34" s="46">
        <f>9*24</f>
        <v>216</v>
      </c>
      <c r="G34" s="74">
        <f>10*24</f>
        <v>240</v>
      </c>
      <c r="H34" s="46">
        <f>10*24</f>
        <v>240</v>
      </c>
      <c r="I34" s="74">
        <f>24*7</f>
        <v>168</v>
      </c>
      <c r="J34" s="46">
        <f>7*24</f>
        <v>168</v>
      </c>
      <c r="K34" s="74">
        <f>8*24</f>
        <v>192</v>
      </c>
      <c r="L34" s="74">
        <f>24*8</f>
        <v>192</v>
      </c>
      <c r="M34" s="74">
        <f>6*24</f>
        <v>144</v>
      </c>
      <c r="N34" s="74">
        <f>6*24</f>
        <v>144</v>
      </c>
      <c r="O34" s="54">
        <f>7*24</f>
        <v>168</v>
      </c>
      <c r="P34" s="74">
        <f>24*7</f>
        <v>168</v>
      </c>
      <c r="Q34" s="123">
        <f>24*7</f>
        <v>168</v>
      </c>
      <c r="R34" s="72">
        <f>24*4</f>
        <v>96</v>
      </c>
      <c r="S34" s="123"/>
      <c r="T34" s="72"/>
      <c r="U34" s="123"/>
      <c r="V34" s="72"/>
      <c r="W34" s="123"/>
      <c r="X34" s="123"/>
      <c r="Y34" s="123"/>
      <c r="Z34" s="45"/>
      <c r="AA34" s="72"/>
      <c r="AB34" s="45"/>
      <c r="AC34" s="72"/>
      <c r="AD34" s="45"/>
      <c r="AE34" s="72"/>
      <c r="AF34" s="72"/>
      <c r="AG34" s="71"/>
      <c r="AH34" s="71"/>
      <c r="AI34" s="50"/>
      <c r="AJ34" s="57"/>
      <c r="AK34" s="72"/>
      <c r="AL34" s="45"/>
      <c r="AM34" s="72"/>
      <c r="AN34" s="45"/>
      <c r="AO34" s="72"/>
      <c r="AP34" s="45"/>
      <c r="AQ34" s="72"/>
      <c r="AR34" s="45"/>
      <c r="AS34" s="72"/>
      <c r="AT34" s="45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45"/>
      <c r="CA34" s="72"/>
      <c r="CB34" s="45"/>
      <c r="CC34" s="72"/>
      <c r="CD34" s="45"/>
      <c r="CE34" s="71"/>
      <c r="CF34" s="47"/>
      <c r="CG34" s="71"/>
      <c r="CH34" s="32"/>
    </row>
    <row r="35" spans="1:86">
      <c r="A35" s="39" t="s">
        <v>59</v>
      </c>
      <c r="B35" s="138" t="s">
        <v>60</v>
      </c>
      <c r="C35" s="54">
        <f>29*24</f>
        <v>696</v>
      </c>
      <c r="D35" s="74">
        <f>+C35</f>
        <v>696</v>
      </c>
      <c r="E35" s="54">
        <f>27*24</f>
        <v>648</v>
      </c>
      <c r="F35" s="46">
        <f>27*24</f>
        <v>648</v>
      </c>
      <c r="G35" s="74">
        <f>28*24</f>
        <v>672</v>
      </c>
      <c r="H35" s="46">
        <f>28*24</f>
        <v>672</v>
      </c>
      <c r="I35" s="81">
        <f>24*27</f>
        <v>648</v>
      </c>
      <c r="J35" s="332">
        <f>27*24</f>
        <v>648</v>
      </c>
      <c r="K35" s="74">
        <f>28*24</f>
        <v>672</v>
      </c>
      <c r="L35" s="74">
        <f>24*28</f>
        <v>672</v>
      </c>
      <c r="M35" s="74">
        <f>25*24</f>
        <v>600</v>
      </c>
      <c r="N35" s="74">
        <f>25*24</f>
        <v>600</v>
      </c>
      <c r="O35" s="54">
        <f>25*24</f>
        <v>600</v>
      </c>
      <c r="P35" s="74">
        <f>25*24</f>
        <v>600</v>
      </c>
      <c r="Q35" s="123">
        <f>24*24</f>
        <v>576</v>
      </c>
      <c r="R35" s="72">
        <f>24*10</f>
        <v>240</v>
      </c>
      <c r="S35" s="123"/>
      <c r="T35" s="72"/>
      <c r="U35" s="123"/>
      <c r="V35" s="72"/>
      <c r="W35" s="123"/>
      <c r="X35" s="123"/>
      <c r="Y35" s="123"/>
      <c r="Z35" s="45"/>
      <c r="AA35" s="72"/>
      <c r="AB35" s="45"/>
      <c r="AC35" s="72"/>
      <c r="AD35" s="45"/>
      <c r="AE35" s="72"/>
      <c r="AF35" s="72"/>
      <c r="AG35" s="71"/>
      <c r="AH35" s="71"/>
      <c r="AI35" s="50"/>
      <c r="AJ35" s="57"/>
      <c r="AK35" s="74">
        <v>408</v>
      </c>
      <c r="AL35" s="46">
        <v>408</v>
      </c>
      <c r="AM35" s="74">
        <f>16*24</f>
        <v>384</v>
      </c>
      <c r="AN35" s="46">
        <f>16*24</f>
        <v>384</v>
      </c>
      <c r="AO35" s="74">
        <f>21*24</f>
        <v>504</v>
      </c>
      <c r="AP35" s="46">
        <f>24*21</f>
        <v>504</v>
      </c>
      <c r="AQ35" s="74">
        <f>20*24</f>
        <v>480</v>
      </c>
      <c r="AR35" s="46">
        <f>20*24</f>
        <v>480</v>
      </c>
      <c r="AS35" s="74">
        <f>24*16</f>
        <v>384</v>
      </c>
      <c r="AT35" s="46">
        <f>24*16</f>
        <v>384</v>
      </c>
      <c r="AU35" s="74">
        <f>24*17</f>
        <v>408</v>
      </c>
      <c r="AV35" s="74">
        <f>24*17</f>
        <v>408</v>
      </c>
      <c r="AW35" s="74">
        <f>24*20</f>
        <v>480</v>
      </c>
      <c r="AX35" s="74">
        <f>24*20</f>
        <v>480</v>
      </c>
      <c r="AY35" s="74">
        <f>24*21</f>
        <v>504</v>
      </c>
      <c r="AZ35" s="74">
        <f>24*21</f>
        <v>504</v>
      </c>
      <c r="BA35" s="74">
        <f>20*24</f>
        <v>480</v>
      </c>
      <c r="BB35" s="74">
        <f>20*24</f>
        <v>480</v>
      </c>
      <c r="BC35" s="74">
        <f>24*16</f>
        <v>384</v>
      </c>
      <c r="BD35" s="74">
        <f>16*24</f>
        <v>384</v>
      </c>
      <c r="BE35" s="74">
        <f>24*22</f>
        <v>528</v>
      </c>
      <c r="BF35" s="74">
        <f>24*22</f>
        <v>528</v>
      </c>
      <c r="BG35" s="74">
        <f>24*16</f>
        <v>384</v>
      </c>
      <c r="BH35" s="74">
        <f>16*24</f>
        <v>384</v>
      </c>
      <c r="BI35" s="74">
        <f>21*24</f>
        <v>504</v>
      </c>
      <c r="BJ35" s="74">
        <f>21*24</f>
        <v>504</v>
      </c>
      <c r="BK35" s="74">
        <f>20*24</f>
        <v>480</v>
      </c>
      <c r="BL35" s="74">
        <f>20*24</f>
        <v>480</v>
      </c>
      <c r="BM35" s="74">
        <f>17*24</f>
        <v>408</v>
      </c>
      <c r="BN35" s="74">
        <f>24*17</f>
        <v>408</v>
      </c>
      <c r="BO35" s="74">
        <f>24*20</f>
        <v>480</v>
      </c>
      <c r="BP35" s="74">
        <f>24*20</f>
        <v>480</v>
      </c>
      <c r="BQ35" s="74">
        <f>24*16</f>
        <v>384</v>
      </c>
      <c r="BR35" s="74">
        <f>24*16</f>
        <v>384</v>
      </c>
      <c r="BS35" s="74">
        <f>24*21</f>
        <v>504</v>
      </c>
      <c r="BT35" s="74">
        <f>24*21</f>
        <v>504</v>
      </c>
      <c r="BU35" s="74">
        <f>24*20</f>
        <v>480</v>
      </c>
      <c r="BV35" s="74">
        <f>24*20</f>
        <v>480</v>
      </c>
      <c r="BW35" s="74">
        <f>17*24</f>
        <v>408</v>
      </c>
      <c r="BX35" s="74">
        <f>17*24</f>
        <v>408</v>
      </c>
      <c r="BY35" s="74">
        <f>16*24</f>
        <v>384</v>
      </c>
      <c r="BZ35" s="46">
        <f>16*24</f>
        <v>384</v>
      </c>
      <c r="CA35" s="74">
        <f>24*21</f>
        <v>504</v>
      </c>
      <c r="CB35" s="46">
        <f>24*21</f>
        <v>504</v>
      </c>
      <c r="CC35" s="74">
        <f>24*22</f>
        <v>528</v>
      </c>
      <c r="CD35" s="46">
        <f>22*24</f>
        <v>528</v>
      </c>
      <c r="CE35" s="74">
        <f>24*17</f>
        <v>408</v>
      </c>
      <c r="CF35" s="46">
        <f>24*17</f>
        <v>408</v>
      </c>
      <c r="CG35" s="71"/>
      <c r="CH35" s="32"/>
    </row>
    <row r="36" spans="1:86">
      <c r="A36" s="39" t="s">
        <v>61</v>
      </c>
      <c r="B36" s="138" t="s">
        <v>62</v>
      </c>
      <c r="C36" s="123"/>
      <c r="D36" s="72"/>
      <c r="E36" s="123"/>
      <c r="F36" s="45"/>
      <c r="G36" s="72"/>
      <c r="H36" s="45"/>
      <c r="I36" s="72"/>
      <c r="J36" s="45"/>
      <c r="K36" s="72"/>
      <c r="L36" s="72"/>
      <c r="M36" s="72"/>
      <c r="N36" s="72"/>
      <c r="O36" s="123"/>
      <c r="P36" s="72"/>
      <c r="Q36" s="123"/>
      <c r="R36" s="72"/>
      <c r="S36" s="123"/>
      <c r="T36" s="72"/>
      <c r="U36" s="123"/>
      <c r="V36" s="72"/>
      <c r="W36" s="123"/>
      <c r="X36" s="123"/>
      <c r="Y36" s="123"/>
      <c r="Z36" s="45"/>
      <c r="AA36" s="72"/>
      <c r="AB36" s="45"/>
      <c r="AC36" s="72"/>
      <c r="AD36" s="45"/>
      <c r="AE36" s="72"/>
      <c r="AF36" s="72"/>
      <c r="AG36" s="71"/>
      <c r="AH36" s="71"/>
      <c r="AI36" s="50"/>
      <c r="AJ36" s="57"/>
      <c r="AK36" s="74">
        <v>72</v>
      </c>
      <c r="AL36" s="46">
        <f>3*24</f>
        <v>72</v>
      </c>
      <c r="AM36" s="74">
        <f>4*24</f>
        <v>96</v>
      </c>
      <c r="AN36" s="46">
        <f>24*4</f>
        <v>96</v>
      </c>
      <c r="AO36" s="74">
        <f>5*24</f>
        <v>120</v>
      </c>
      <c r="AP36" s="46">
        <f>24*5</f>
        <v>120</v>
      </c>
      <c r="AQ36" s="74">
        <f>5*24</f>
        <v>120</v>
      </c>
      <c r="AR36" s="46">
        <f>5*24</f>
        <v>120</v>
      </c>
      <c r="AS36" s="74">
        <f>24*4</f>
        <v>96</v>
      </c>
      <c r="AT36" s="46">
        <f>24*4</f>
        <v>96</v>
      </c>
      <c r="AU36" s="74">
        <f>24*3</f>
        <v>72</v>
      </c>
      <c r="AV36" s="74">
        <f>3*24</f>
        <v>72</v>
      </c>
      <c r="AW36" s="74">
        <f>24*5</f>
        <v>120</v>
      </c>
      <c r="AX36" s="74">
        <f>24*5</f>
        <v>120</v>
      </c>
      <c r="AY36" s="74">
        <f>24*5</f>
        <v>120</v>
      </c>
      <c r="AZ36" s="74">
        <f>24*5</f>
        <v>120</v>
      </c>
      <c r="BA36" s="74">
        <f>5*24</f>
        <v>120</v>
      </c>
      <c r="BB36" s="74">
        <f>24*5</f>
        <v>120</v>
      </c>
      <c r="BC36" s="74">
        <f>24*3</f>
        <v>72</v>
      </c>
      <c r="BD36" s="74">
        <f>3*24</f>
        <v>72</v>
      </c>
      <c r="BE36" s="74">
        <f>24*5</f>
        <v>120</v>
      </c>
      <c r="BF36" s="74">
        <f>24*5</f>
        <v>120</v>
      </c>
      <c r="BG36" s="74">
        <f>24*4</f>
        <v>96</v>
      </c>
      <c r="BH36" s="74">
        <v>96</v>
      </c>
      <c r="BI36" s="74">
        <f>5*24</f>
        <v>120</v>
      </c>
      <c r="BJ36" s="74">
        <f>5*24</f>
        <v>120</v>
      </c>
      <c r="BK36" s="74">
        <f>4*24</f>
        <v>96</v>
      </c>
      <c r="BL36" s="74">
        <v>96</v>
      </c>
      <c r="BM36" s="74">
        <f>4*24</f>
        <v>96</v>
      </c>
      <c r="BN36" s="74">
        <f>24*4</f>
        <v>96</v>
      </c>
      <c r="BO36" s="74">
        <f>24*5</f>
        <v>120</v>
      </c>
      <c r="BP36" s="74">
        <f>5*24</f>
        <v>120</v>
      </c>
      <c r="BQ36" s="74">
        <f>24*3</f>
        <v>72</v>
      </c>
      <c r="BR36" s="74">
        <f>3*24</f>
        <v>72</v>
      </c>
      <c r="BS36" s="74">
        <f>24*6</f>
        <v>144</v>
      </c>
      <c r="BT36" s="74">
        <f>24*6</f>
        <v>144</v>
      </c>
      <c r="BU36" s="74">
        <f>24*4</f>
        <v>96</v>
      </c>
      <c r="BV36" s="74">
        <f>4*24</f>
        <v>96</v>
      </c>
      <c r="BW36" s="74">
        <f>4*24</f>
        <v>96</v>
      </c>
      <c r="BX36" s="74">
        <f>4*24</f>
        <v>96</v>
      </c>
      <c r="BY36" s="74">
        <f>4*24</f>
        <v>96</v>
      </c>
      <c r="BZ36" s="46">
        <f>4*24</f>
        <v>96</v>
      </c>
      <c r="CA36" s="74">
        <f>24*5</f>
        <v>120</v>
      </c>
      <c r="CB36" s="46">
        <f>24*5</f>
        <v>120</v>
      </c>
      <c r="CC36" s="74">
        <f>24*6</f>
        <v>144</v>
      </c>
      <c r="CD36" s="46">
        <f>6*24</f>
        <v>144</v>
      </c>
      <c r="CE36" s="74">
        <f>24*3</f>
        <v>72</v>
      </c>
      <c r="CF36" s="46">
        <f>3*24</f>
        <v>72</v>
      </c>
      <c r="CG36" s="71"/>
      <c r="CH36" s="32"/>
    </row>
    <row r="37" spans="1:86">
      <c r="A37" s="39" t="s">
        <v>63</v>
      </c>
      <c r="B37" s="107" t="s">
        <v>64</v>
      </c>
      <c r="D37" s="72"/>
      <c r="E37" s="123"/>
      <c r="F37" s="45"/>
      <c r="G37" s="74">
        <v>24</v>
      </c>
      <c r="H37" s="46">
        <v>24</v>
      </c>
      <c r="I37" s="72"/>
      <c r="J37" s="45"/>
      <c r="K37" s="74">
        <v>24</v>
      </c>
      <c r="L37" s="74">
        <v>24</v>
      </c>
      <c r="M37" s="74">
        <v>48</v>
      </c>
      <c r="N37" s="74">
        <v>48</v>
      </c>
      <c r="O37" s="54">
        <f>2*24</f>
        <v>48</v>
      </c>
      <c r="P37" s="74">
        <v>48</v>
      </c>
      <c r="Q37" s="123">
        <v>48</v>
      </c>
      <c r="R37" s="72"/>
      <c r="S37" s="123"/>
      <c r="T37" s="72"/>
      <c r="U37" s="123"/>
      <c r="V37" s="72"/>
      <c r="W37" s="123"/>
      <c r="X37" s="123"/>
      <c r="Y37" s="123"/>
      <c r="Z37" s="45"/>
      <c r="AA37" s="72"/>
      <c r="AB37" s="45"/>
      <c r="AC37" s="72"/>
      <c r="AD37" s="45"/>
      <c r="AE37" s="72"/>
      <c r="AF37" s="72"/>
      <c r="AG37" s="71"/>
      <c r="AH37" s="71"/>
      <c r="AI37" s="50"/>
      <c r="AJ37" s="57"/>
      <c r="AK37" s="71"/>
      <c r="AL37" s="47"/>
      <c r="AM37" s="71"/>
      <c r="AN37" s="47"/>
      <c r="AO37" s="71"/>
      <c r="AP37" s="47"/>
      <c r="AQ37" s="71"/>
      <c r="AR37" s="47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47"/>
      <c r="CA37" s="71"/>
      <c r="CB37" s="47"/>
      <c r="CC37" s="71"/>
      <c r="CD37" s="47"/>
      <c r="CE37" s="71"/>
      <c r="CF37" s="47"/>
      <c r="CG37" s="71"/>
      <c r="CH37" s="32"/>
    </row>
    <row r="38" spans="1:86" ht="15" thickBot="1">
      <c r="A38" s="36" t="s">
        <v>65</v>
      </c>
      <c r="B38" s="107" t="s">
        <v>66</v>
      </c>
      <c r="C38" s="55">
        <f>3*24</f>
        <v>72</v>
      </c>
      <c r="D38" s="76">
        <f>3*24</f>
        <v>72</v>
      </c>
      <c r="E38" s="55">
        <f>3*24</f>
        <v>72</v>
      </c>
      <c r="F38" s="49">
        <f>3*24</f>
        <v>72</v>
      </c>
      <c r="G38" s="76">
        <f>4*24</f>
        <v>96</v>
      </c>
      <c r="H38" s="49">
        <f>4*24</f>
        <v>96</v>
      </c>
      <c r="I38" s="76">
        <f>24*3</f>
        <v>72</v>
      </c>
      <c r="J38" s="49">
        <f>3*24</f>
        <v>72</v>
      </c>
      <c r="K38" s="76">
        <f>4*24</f>
        <v>96</v>
      </c>
      <c r="L38" s="49">
        <f>4*24</f>
        <v>96</v>
      </c>
      <c r="M38" s="76">
        <f>2*24</f>
        <v>48</v>
      </c>
      <c r="N38" s="76">
        <v>48</v>
      </c>
      <c r="O38" s="55">
        <f>2*24</f>
        <v>48</v>
      </c>
      <c r="P38" s="76">
        <f>24*2</f>
        <v>48</v>
      </c>
      <c r="Q38" s="125">
        <v>48</v>
      </c>
      <c r="R38" s="126">
        <v>48</v>
      </c>
      <c r="S38" s="125"/>
      <c r="T38" s="126"/>
      <c r="U38" s="125"/>
      <c r="V38" s="126"/>
      <c r="W38" s="125"/>
      <c r="X38" s="125"/>
      <c r="Y38" s="125"/>
      <c r="Z38" s="127"/>
      <c r="AA38" s="126"/>
      <c r="AB38" s="127"/>
      <c r="AC38" s="126"/>
      <c r="AD38" s="127"/>
      <c r="AE38" s="72"/>
      <c r="AF38" s="72"/>
      <c r="AG38" s="71"/>
      <c r="AH38" s="71"/>
      <c r="AI38" s="51"/>
      <c r="AJ38" s="58"/>
      <c r="AK38" s="53"/>
      <c r="AL38" s="48"/>
      <c r="AM38" s="53"/>
      <c r="AN38" s="48"/>
      <c r="AO38" s="53"/>
      <c r="AP38" s="48"/>
      <c r="AQ38" s="53"/>
      <c r="AR38" s="48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48"/>
      <c r="CA38" s="53"/>
      <c r="CB38" s="48"/>
      <c r="CC38" s="53"/>
      <c r="CD38" s="48"/>
      <c r="CE38" s="53"/>
      <c r="CF38" s="48"/>
      <c r="CG38" s="53"/>
      <c r="CH38" s="34"/>
    </row>
    <row r="39" spans="1:86" s="21" customFormat="1">
      <c r="A39" s="24"/>
      <c r="B39" s="22" t="s">
        <v>36</v>
      </c>
      <c r="C39" s="23"/>
      <c r="D39" s="23">
        <f>SUM(C31:C38)</f>
        <v>1008</v>
      </c>
      <c r="E39" s="23"/>
      <c r="F39" s="23">
        <f t="shared" ref="F39" si="23">SUM(E31:E38)</f>
        <v>936</v>
      </c>
      <c r="G39" s="23"/>
      <c r="H39" s="23">
        <f t="shared" ref="H39" si="24">SUM(G31:G38)</f>
        <v>1032</v>
      </c>
      <c r="I39" s="23"/>
      <c r="J39" s="23">
        <f t="shared" ref="J39" si="25">SUM(I31:I38)</f>
        <v>888</v>
      </c>
      <c r="K39" s="23"/>
      <c r="L39" s="23">
        <f t="shared" ref="L39" si="26">SUM(K31:K38)</f>
        <v>984</v>
      </c>
      <c r="M39" s="23"/>
      <c r="N39" s="23">
        <f>SUM(M31:M38)</f>
        <v>840</v>
      </c>
      <c r="O39" s="23"/>
      <c r="P39" s="23">
        <f t="shared" ref="P39" si="27">SUM(O31:O38)</f>
        <v>864</v>
      </c>
      <c r="Q39" s="23"/>
      <c r="R39" s="23">
        <f t="shared" ref="R39" si="28">SUM(Q31:Q38)</f>
        <v>840</v>
      </c>
      <c r="S39" s="23"/>
      <c r="T39" s="23">
        <f t="shared" ref="T39" si="29">SUM(S31:S38)</f>
        <v>0</v>
      </c>
      <c r="U39" s="23"/>
      <c r="V39" s="23">
        <f t="shared" ref="V39" si="30">SUM(U31:U38)</f>
        <v>0</v>
      </c>
      <c r="W39" s="23"/>
      <c r="X39" s="23">
        <f t="shared" ref="X39" si="31">SUM(W31:W38)</f>
        <v>0</v>
      </c>
      <c r="Y39" s="23"/>
      <c r="Z39" s="23">
        <f t="shared" ref="Z39" si="32">SUM(Y31:Y38)</f>
        <v>0</v>
      </c>
      <c r="AA39" s="23"/>
      <c r="AB39" s="23">
        <f>SUM(AA31:AA38)</f>
        <v>0</v>
      </c>
      <c r="AC39" s="23"/>
      <c r="AD39" s="23">
        <f>SUM(AC31:AC38)</f>
        <v>0</v>
      </c>
      <c r="AE39" s="23"/>
      <c r="AF39" s="23">
        <f>SUM(AE31:AE38)</f>
        <v>0</v>
      </c>
      <c r="AG39" s="23"/>
      <c r="AH39" s="23">
        <f>SUM(AG31:AG38)</f>
        <v>0</v>
      </c>
      <c r="AI39" s="23"/>
      <c r="AJ39" s="23">
        <f>SUM(AI31:AI38)</f>
        <v>0</v>
      </c>
      <c r="AK39" s="23"/>
      <c r="AL39" s="23">
        <f t="shared" ref="AL39" si="33">SUM(AK31:AK38)</f>
        <v>504</v>
      </c>
      <c r="AM39" s="23"/>
      <c r="AN39" s="23">
        <f t="shared" ref="AN39" si="34">SUM(AM31:AM38)</f>
        <v>504</v>
      </c>
      <c r="AO39" s="23"/>
      <c r="AP39" s="23">
        <f t="shared" ref="AP39" si="35">SUM(AO31:AO38)</f>
        <v>672</v>
      </c>
      <c r="AQ39" s="23"/>
      <c r="AR39" s="23">
        <f t="shared" ref="AR39" si="36">SUM(AQ31:AQ38)</f>
        <v>624</v>
      </c>
      <c r="AS39" s="23"/>
      <c r="AT39" s="23">
        <f t="shared" ref="AT39" si="37">SUM(AS31:AS38)</f>
        <v>528</v>
      </c>
      <c r="AU39" s="23"/>
      <c r="AV39" s="23">
        <f t="shared" ref="AV39" si="38">SUM(AU31:AU38)</f>
        <v>528</v>
      </c>
      <c r="AW39" s="23"/>
      <c r="AX39" s="23">
        <f t="shared" ref="AX39" si="39">SUM(AW31:AW38)</f>
        <v>624</v>
      </c>
      <c r="AY39" s="23"/>
      <c r="AZ39" s="23">
        <f t="shared" ref="AZ39" si="40">SUM(AY31:AY38)</f>
        <v>672</v>
      </c>
      <c r="BA39" s="23"/>
      <c r="BB39" s="23">
        <f t="shared" ref="BB39" si="41">SUM(BA31:BA38)</f>
        <v>624</v>
      </c>
      <c r="BC39" s="23"/>
      <c r="BD39" s="23">
        <f t="shared" ref="BD39" si="42">SUM(BC31:BC38)</f>
        <v>504</v>
      </c>
      <c r="BE39" s="23"/>
      <c r="BF39" s="23">
        <f t="shared" ref="BF39" si="43">SUM(BE31:BE38)</f>
        <v>672</v>
      </c>
      <c r="BG39" s="23"/>
      <c r="BH39" s="23">
        <f t="shared" ref="BH39" si="44">SUM(BG31:BG38)</f>
        <v>528</v>
      </c>
      <c r="BI39" s="23"/>
      <c r="BJ39" s="23">
        <f t="shared" ref="BJ39" si="45">SUM(BI31:BI38)</f>
        <v>648</v>
      </c>
      <c r="BK39" s="23"/>
      <c r="BL39" s="23">
        <f t="shared" ref="BL39" si="46">SUM(BK31:BK38)</f>
        <v>624</v>
      </c>
      <c r="BM39" s="23"/>
      <c r="BN39" s="23">
        <f t="shared" ref="BN39" si="47">SUM(BM31:BM38)</f>
        <v>528</v>
      </c>
      <c r="BO39" s="23"/>
      <c r="BP39" s="23">
        <f t="shared" ref="BP39" si="48">SUM(BO31:BO38)</f>
        <v>648</v>
      </c>
      <c r="BQ39" s="23"/>
      <c r="BR39" s="23">
        <f t="shared" ref="BR39" si="49">SUM(BQ31:BQ38)</f>
        <v>504</v>
      </c>
      <c r="BS39" s="23"/>
      <c r="BT39" s="23">
        <f t="shared" ref="BT39" si="50">SUM(BS31:BS38)</f>
        <v>672</v>
      </c>
      <c r="BU39" s="23"/>
      <c r="BV39" s="23">
        <f t="shared" ref="BV39" si="51">SUM(BU31:BU38)</f>
        <v>624</v>
      </c>
      <c r="BW39" s="23"/>
      <c r="BX39" s="23">
        <f t="shared" ref="BX39" si="52">SUM(BW31:BW38)</f>
        <v>528</v>
      </c>
      <c r="BY39" s="23"/>
      <c r="BZ39" s="23">
        <f t="shared" ref="BZ39" si="53">SUM(BY31:BY38)</f>
        <v>504</v>
      </c>
      <c r="CA39" s="23"/>
      <c r="CB39" s="23">
        <f t="shared" ref="CB39" si="54">SUM(CA31:CA38)</f>
        <v>672</v>
      </c>
      <c r="CC39" s="23"/>
      <c r="CD39" s="23">
        <f t="shared" ref="CD39" si="55">SUM(CC31:CC38)</f>
        <v>744</v>
      </c>
      <c r="CE39" s="23"/>
      <c r="CF39" s="23">
        <f t="shared" ref="CF39" si="56">SUM(CE31:CE38)</f>
        <v>504</v>
      </c>
      <c r="CG39" s="23"/>
      <c r="CH39" s="23">
        <f t="shared" ref="CH39" si="57">SUM(CG31:CG38)</f>
        <v>0</v>
      </c>
    </row>
    <row r="40" spans="1:86" ht="48" customHeight="1">
      <c r="A40" s="259"/>
      <c r="B40" s="259"/>
      <c r="C40" s="259"/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59"/>
      <c r="BJ40" s="259"/>
      <c r="BK40" s="259"/>
      <c r="BL40" s="259"/>
      <c r="BM40" s="259"/>
      <c r="BN40" s="259"/>
      <c r="BO40" s="259"/>
      <c r="BP40" s="259"/>
      <c r="BQ40" s="259"/>
      <c r="BR40" s="259"/>
      <c r="BS40" s="259"/>
      <c r="BT40" s="259"/>
      <c r="BU40" s="259"/>
      <c r="BV40" s="259"/>
      <c r="BW40" s="259"/>
      <c r="BX40" s="259"/>
      <c r="BY40" s="259"/>
      <c r="BZ40" s="259"/>
      <c r="CA40" s="259"/>
      <c r="CB40" s="259"/>
      <c r="CC40" s="259"/>
      <c r="CD40" s="259"/>
      <c r="CE40" s="259"/>
      <c r="CF40" s="259"/>
      <c r="CG40" s="259"/>
      <c r="CH40" s="259"/>
    </row>
    <row r="41" spans="1:86" ht="48" customHeight="1">
      <c r="A41" s="259"/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59"/>
      <c r="BL41" s="259"/>
      <c r="BM41" s="259"/>
      <c r="BN41" s="259"/>
      <c r="BO41" s="259"/>
      <c r="BP41" s="259"/>
      <c r="BQ41" s="259"/>
      <c r="BR41" s="259"/>
      <c r="BS41" s="259"/>
      <c r="BT41" s="259"/>
      <c r="BU41" s="259"/>
      <c r="BV41" s="259"/>
      <c r="BW41" s="259"/>
      <c r="BX41" s="259"/>
      <c r="BY41" s="259"/>
      <c r="BZ41" s="259"/>
      <c r="CA41" s="259"/>
      <c r="CB41" s="259"/>
      <c r="CC41" s="259"/>
      <c r="CD41" s="259"/>
      <c r="CE41" s="259"/>
      <c r="CF41" s="259"/>
      <c r="CG41" s="259"/>
      <c r="CH41" s="259"/>
    </row>
    <row r="42" spans="1:86" ht="48" customHeight="1">
      <c r="A42" s="259"/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59"/>
      <c r="BK42" s="259"/>
      <c r="BL42" s="259"/>
      <c r="BM42" s="259"/>
      <c r="BN42" s="259"/>
      <c r="BO42" s="259"/>
      <c r="BP42" s="259"/>
      <c r="BQ42" s="259"/>
      <c r="BR42" s="259"/>
      <c r="BS42" s="259"/>
      <c r="BT42" s="259"/>
      <c r="BU42" s="259"/>
      <c r="BV42" s="259"/>
      <c r="BW42" s="259"/>
      <c r="BX42" s="259"/>
      <c r="BY42" s="259"/>
      <c r="BZ42" s="259"/>
      <c r="CA42" s="259"/>
      <c r="CB42" s="259"/>
      <c r="CC42" s="259"/>
      <c r="CD42" s="259"/>
      <c r="CE42" s="259"/>
      <c r="CF42" s="259"/>
      <c r="CG42" s="259"/>
      <c r="CH42" s="259"/>
    </row>
    <row r="43" spans="1:86" ht="48" customHeight="1">
      <c r="A43" s="259"/>
      <c r="B43" s="259"/>
      <c r="C43" s="259"/>
      <c r="D43" s="259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  <c r="BK43" s="259"/>
      <c r="BL43" s="259"/>
      <c r="BM43" s="259"/>
      <c r="BN43" s="259"/>
      <c r="BO43" s="259"/>
      <c r="BP43" s="259"/>
      <c r="BQ43" s="259"/>
      <c r="BR43" s="259"/>
      <c r="BS43" s="259"/>
      <c r="BT43" s="259"/>
      <c r="BU43" s="259"/>
      <c r="BV43" s="259"/>
      <c r="BW43" s="259"/>
      <c r="BX43" s="259"/>
      <c r="BY43" s="259"/>
      <c r="BZ43" s="259"/>
      <c r="CA43" s="259"/>
      <c r="CB43" s="259"/>
      <c r="CC43" s="259"/>
      <c r="CD43" s="259"/>
      <c r="CE43" s="259"/>
      <c r="CF43" s="259"/>
      <c r="CG43" s="259"/>
      <c r="CH43" s="259"/>
    </row>
    <row r="44" spans="1:86" ht="21.75" customHeight="1" thickBot="1">
      <c r="A44" s="521" t="s">
        <v>67</v>
      </c>
      <c r="B44" s="52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</row>
    <row r="45" spans="1:86" ht="15.75" customHeight="1">
      <c r="A45" s="522" t="s">
        <v>2</v>
      </c>
      <c r="B45" s="523" t="s">
        <v>3</v>
      </c>
      <c r="C45" s="564" t="s">
        <v>4</v>
      </c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64"/>
      <c r="AB45" s="564"/>
      <c r="AC45" s="564"/>
      <c r="AD45" s="564"/>
      <c r="AE45" s="564"/>
      <c r="AF45" s="564"/>
      <c r="AG45" s="564"/>
      <c r="AH45" s="564"/>
      <c r="AI45" s="564"/>
      <c r="AJ45" s="565"/>
      <c r="AK45" s="526" t="s">
        <v>5</v>
      </c>
      <c r="AL45" s="526"/>
      <c r="AM45" s="526"/>
      <c r="AN45" s="526"/>
      <c r="AO45" s="526"/>
      <c r="AP45" s="526"/>
      <c r="AQ45" s="526"/>
      <c r="AR45" s="526"/>
      <c r="AS45" s="526"/>
      <c r="AT45" s="526"/>
      <c r="AU45" s="526"/>
      <c r="AV45" s="526"/>
      <c r="AW45" s="526"/>
      <c r="AX45" s="526"/>
      <c r="AY45" s="526"/>
      <c r="AZ45" s="526"/>
      <c r="BA45" s="526"/>
      <c r="BB45" s="526"/>
      <c r="BC45" s="526"/>
      <c r="BD45" s="526"/>
      <c r="BE45" s="526"/>
      <c r="BF45" s="526"/>
      <c r="BG45" s="526"/>
      <c r="BH45" s="526"/>
      <c r="BI45" s="526"/>
      <c r="BJ45" s="526"/>
      <c r="BK45" s="526"/>
      <c r="BL45" s="526"/>
      <c r="BM45" s="526"/>
      <c r="BN45" s="526"/>
      <c r="BO45" s="526"/>
      <c r="BP45" s="526"/>
      <c r="BQ45" s="526"/>
      <c r="BR45" s="526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</row>
    <row r="46" spans="1:86" s="12" customFormat="1" ht="20.25" customHeight="1">
      <c r="A46" s="512"/>
      <c r="B46" s="515"/>
      <c r="C46" s="561">
        <v>20260702</v>
      </c>
      <c r="D46" s="542"/>
      <c r="E46" s="561">
        <v>20260713</v>
      </c>
      <c r="F46" s="542"/>
      <c r="G46" s="561">
        <v>20260716</v>
      </c>
      <c r="H46" s="542"/>
      <c r="I46" s="561">
        <v>20260720</v>
      </c>
      <c r="J46" s="542"/>
      <c r="K46" s="561">
        <v>20260723</v>
      </c>
      <c r="L46" s="542"/>
      <c r="M46" s="561">
        <v>20260727</v>
      </c>
      <c r="N46" s="542"/>
      <c r="O46" s="561">
        <v>20260730</v>
      </c>
      <c r="P46" s="542"/>
      <c r="Q46" s="561">
        <v>20260803</v>
      </c>
      <c r="R46" s="542"/>
      <c r="S46" s="561"/>
      <c r="T46" s="542"/>
      <c r="U46" s="561"/>
      <c r="V46" s="542"/>
      <c r="W46" s="561"/>
      <c r="X46" s="542"/>
      <c r="Y46" s="561"/>
      <c r="Z46" s="542"/>
      <c r="AA46" s="561"/>
      <c r="AB46" s="542"/>
      <c r="AC46" s="561"/>
      <c r="AD46" s="542"/>
      <c r="AE46" s="561"/>
      <c r="AF46" s="542"/>
      <c r="AG46" s="561"/>
      <c r="AH46" s="542"/>
      <c r="AI46" s="561"/>
      <c r="AJ46" s="556"/>
      <c r="AK46" s="505">
        <v>20260701</v>
      </c>
      <c r="AL46" s="506"/>
      <c r="AM46" s="505">
        <v>20260702</v>
      </c>
      <c r="AN46" s="506"/>
      <c r="AO46" s="505">
        <v>20260703</v>
      </c>
      <c r="AP46" s="506"/>
      <c r="AQ46" s="505">
        <v>20260706</v>
      </c>
      <c r="AR46" s="506"/>
      <c r="AS46" s="505">
        <v>20260707</v>
      </c>
      <c r="AT46" s="506"/>
      <c r="AU46" s="505">
        <v>20260708</v>
      </c>
      <c r="AV46" s="506"/>
      <c r="AW46" s="505">
        <v>20260709</v>
      </c>
      <c r="AX46" s="506"/>
      <c r="AY46" s="505">
        <v>20260710</v>
      </c>
      <c r="AZ46" s="506"/>
      <c r="BA46" s="505">
        <v>20260713</v>
      </c>
      <c r="BB46" s="506"/>
      <c r="BC46" s="505">
        <v>20260714</v>
      </c>
      <c r="BD46" s="506"/>
      <c r="BE46" s="505">
        <v>20260715</v>
      </c>
      <c r="BF46" s="506"/>
      <c r="BG46" s="505">
        <v>20260716</v>
      </c>
      <c r="BH46" s="506"/>
      <c r="BI46" s="505">
        <v>20260716</v>
      </c>
      <c r="BJ46" s="506"/>
      <c r="BK46" s="505">
        <v>20260717</v>
      </c>
      <c r="BL46" s="506"/>
      <c r="BM46" s="505">
        <v>20260720</v>
      </c>
      <c r="BN46" s="506"/>
      <c r="BO46" s="505">
        <v>20260721</v>
      </c>
      <c r="BP46" s="506"/>
      <c r="BQ46" s="505">
        <v>20260722</v>
      </c>
      <c r="BR46" s="506"/>
      <c r="BS46" s="505">
        <v>20260723</v>
      </c>
      <c r="BT46" s="506"/>
      <c r="BU46" s="505">
        <v>20260724</v>
      </c>
      <c r="BV46" s="506"/>
      <c r="BW46" s="505">
        <v>20260727</v>
      </c>
      <c r="BX46" s="506"/>
      <c r="BY46" s="505">
        <v>20260728</v>
      </c>
      <c r="BZ46" s="506"/>
      <c r="CA46" s="505">
        <v>20260729</v>
      </c>
      <c r="CB46" s="506"/>
      <c r="CC46" s="505">
        <v>20260730</v>
      </c>
      <c r="CD46" s="506"/>
      <c r="CE46" s="505">
        <v>20260731</v>
      </c>
      <c r="CF46" s="506"/>
      <c r="CG46" s="505">
        <v>20260803</v>
      </c>
      <c r="CH46" s="506"/>
    </row>
    <row r="47" spans="1:86" s="12" customFormat="1" ht="15.75" customHeight="1">
      <c r="A47" s="512"/>
      <c r="B47" s="515"/>
      <c r="C47" s="566"/>
      <c r="D47" s="567"/>
      <c r="E47" s="566"/>
      <c r="F47" s="567"/>
      <c r="G47" s="566"/>
      <c r="H47" s="567"/>
      <c r="I47" s="566"/>
      <c r="J47" s="567"/>
      <c r="K47" s="566"/>
      <c r="L47" s="567"/>
      <c r="M47" s="566"/>
      <c r="N47" s="567"/>
      <c r="O47" s="566"/>
      <c r="P47" s="567"/>
      <c r="Q47" s="566"/>
      <c r="R47" s="567"/>
      <c r="S47" s="566"/>
      <c r="T47" s="567"/>
      <c r="U47" s="566"/>
      <c r="V47" s="567"/>
      <c r="W47" s="566"/>
      <c r="X47" s="567"/>
      <c r="Y47" s="566"/>
      <c r="Z47" s="567"/>
      <c r="AA47" s="566"/>
      <c r="AB47" s="567"/>
      <c r="AC47" s="566"/>
      <c r="AD47" s="567"/>
      <c r="AE47" s="566"/>
      <c r="AF47" s="567"/>
      <c r="AG47" s="566"/>
      <c r="AH47" s="567"/>
      <c r="AI47" s="566"/>
      <c r="AJ47" s="573"/>
      <c r="AK47" s="502"/>
      <c r="AL47" s="503"/>
      <c r="AM47" s="502"/>
      <c r="AN47" s="503"/>
      <c r="AO47" s="502"/>
      <c r="AP47" s="503"/>
      <c r="AQ47" s="502"/>
      <c r="AR47" s="503"/>
      <c r="AS47" s="502"/>
      <c r="AT47" s="503"/>
      <c r="AU47" s="502"/>
      <c r="AV47" s="503"/>
      <c r="AW47" s="502"/>
      <c r="AX47" s="503"/>
      <c r="AY47" s="502"/>
      <c r="AZ47" s="503"/>
      <c r="BA47" s="502"/>
      <c r="BB47" s="503"/>
      <c r="BC47" s="502"/>
      <c r="BD47" s="503"/>
      <c r="BE47" s="502"/>
      <c r="BF47" s="503"/>
      <c r="BG47" s="502"/>
      <c r="BH47" s="503"/>
      <c r="BI47" s="502"/>
      <c r="BJ47" s="503"/>
      <c r="BK47" s="502"/>
      <c r="BL47" s="503"/>
      <c r="BM47" s="502"/>
      <c r="BN47" s="503"/>
      <c r="BO47" s="502"/>
      <c r="BP47" s="503"/>
      <c r="BQ47" s="502"/>
      <c r="BR47" s="503"/>
      <c r="BS47" s="502"/>
      <c r="BT47" s="503"/>
      <c r="BU47" s="502"/>
      <c r="BV47" s="503"/>
      <c r="BW47" s="502"/>
      <c r="BX47" s="503"/>
      <c r="BY47" s="502"/>
      <c r="BZ47" s="503"/>
      <c r="CA47" s="502"/>
      <c r="CB47" s="503"/>
      <c r="CC47" s="502"/>
      <c r="CD47" s="503"/>
      <c r="CE47" s="502"/>
      <c r="CF47" s="503"/>
      <c r="CG47" s="502"/>
      <c r="CH47" s="503"/>
    </row>
    <row r="48" spans="1:86" ht="15.75" customHeight="1">
      <c r="A48" s="512"/>
      <c r="B48" s="515"/>
      <c r="C48" s="569" t="s">
        <v>3107</v>
      </c>
      <c r="D48" s="569"/>
      <c r="E48" s="569" t="s">
        <v>3220</v>
      </c>
      <c r="F48" s="569"/>
      <c r="G48" s="569" t="s">
        <v>3247</v>
      </c>
      <c r="H48" s="569"/>
      <c r="I48" s="569" t="s">
        <v>3336</v>
      </c>
      <c r="J48" s="569"/>
      <c r="K48" s="569" t="s">
        <v>3385</v>
      </c>
      <c r="L48" s="569"/>
      <c r="M48" s="569" t="s">
        <v>3392</v>
      </c>
      <c r="N48" s="569"/>
      <c r="O48" s="569" t="s">
        <v>3450</v>
      </c>
      <c r="P48" s="569"/>
      <c r="Q48" s="569" t="s">
        <v>5206</v>
      </c>
      <c r="R48" s="569"/>
      <c r="S48" s="569"/>
      <c r="T48" s="569"/>
      <c r="U48" s="569"/>
      <c r="V48" s="569"/>
      <c r="W48" s="569"/>
      <c r="X48" s="569"/>
      <c r="Y48" s="569"/>
      <c r="Z48" s="569"/>
      <c r="AA48" s="569"/>
      <c r="AB48" s="569"/>
      <c r="AC48" s="569"/>
      <c r="AD48" s="569"/>
      <c r="AE48" s="569"/>
      <c r="AF48" s="569"/>
      <c r="AG48" s="562"/>
      <c r="AH48" s="563"/>
      <c r="AI48" s="562"/>
      <c r="AJ48" s="574"/>
      <c r="AK48" s="499"/>
      <c r="AL48" s="500"/>
      <c r="AM48" s="499"/>
      <c r="AN48" s="500"/>
      <c r="AO48" s="499"/>
      <c r="AP48" s="500"/>
      <c r="AQ48" s="499"/>
      <c r="AR48" s="500"/>
      <c r="AS48" s="499"/>
      <c r="AT48" s="500"/>
      <c r="AU48" s="499"/>
      <c r="AV48" s="500"/>
      <c r="AW48" s="499"/>
      <c r="AX48" s="500"/>
      <c r="AY48" s="499"/>
      <c r="AZ48" s="500"/>
      <c r="BA48" s="499"/>
      <c r="BB48" s="500"/>
      <c r="BC48" s="499"/>
      <c r="BD48" s="500"/>
      <c r="BE48" s="499"/>
      <c r="BF48" s="500"/>
      <c r="BG48" s="499"/>
      <c r="BH48" s="500"/>
      <c r="BI48" s="499"/>
      <c r="BJ48" s="500"/>
      <c r="BK48" s="499"/>
      <c r="BL48" s="500"/>
      <c r="BM48" s="499"/>
      <c r="BN48" s="500"/>
      <c r="BO48" s="499"/>
      <c r="BP48" s="500"/>
      <c r="BQ48" s="499"/>
      <c r="BR48" s="500"/>
      <c r="BS48" s="499"/>
      <c r="BT48" s="500"/>
      <c r="BU48" s="499"/>
      <c r="BV48" s="500"/>
      <c r="BW48" s="499"/>
      <c r="BX48" s="500"/>
      <c r="BY48" s="499"/>
      <c r="BZ48" s="500"/>
      <c r="CA48" s="499"/>
      <c r="CB48" s="500"/>
      <c r="CC48" s="499"/>
      <c r="CD48" s="500"/>
      <c r="CE48" s="499"/>
      <c r="CF48" s="500"/>
      <c r="CG48" s="499"/>
      <c r="CH48" s="500"/>
    </row>
    <row r="49" spans="1:86" s="261" customFormat="1" ht="15.75" customHeight="1">
      <c r="A49" s="513"/>
      <c r="B49" s="516"/>
      <c r="C49" s="69" t="s">
        <v>36</v>
      </c>
      <c r="D49" s="44" t="s">
        <v>37</v>
      </c>
      <c r="E49" s="69" t="s">
        <v>36</v>
      </c>
      <c r="F49" s="44" t="s">
        <v>37</v>
      </c>
      <c r="G49" s="69" t="s">
        <v>36</v>
      </c>
      <c r="H49" s="44" t="s">
        <v>37</v>
      </c>
      <c r="I49" s="69" t="s">
        <v>36</v>
      </c>
      <c r="J49" s="44" t="s">
        <v>37</v>
      </c>
      <c r="K49" s="69" t="s">
        <v>36</v>
      </c>
      <c r="L49" s="44" t="s">
        <v>37</v>
      </c>
      <c r="M49" s="69" t="s">
        <v>36</v>
      </c>
      <c r="N49" s="44" t="s">
        <v>37</v>
      </c>
      <c r="O49" s="69" t="s">
        <v>36</v>
      </c>
      <c r="P49" s="44" t="s">
        <v>37</v>
      </c>
      <c r="Q49" s="69" t="s">
        <v>36</v>
      </c>
      <c r="R49" s="44" t="s">
        <v>37</v>
      </c>
      <c r="S49" s="250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59"/>
      <c r="AK49" s="69" t="s">
        <v>36</v>
      </c>
      <c r="AL49" s="44" t="s">
        <v>37</v>
      </c>
      <c r="AM49" s="69" t="s">
        <v>36</v>
      </c>
      <c r="AN49" s="44" t="s">
        <v>37</v>
      </c>
      <c r="AO49" s="69" t="s">
        <v>36</v>
      </c>
      <c r="AP49" s="44" t="s">
        <v>37</v>
      </c>
      <c r="AQ49" s="69" t="s">
        <v>36</v>
      </c>
      <c r="AR49" s="44" t="s">
        <v>37</v>
      </c>
      <c r="AS49" s="69" t="s">
        <v>36</v>
      </c>
      <c r="AT49" s="44" t="s">
        <v>37</v>
      </c>
      <c r="AU49" s="69" t="s">
        <v>36</v>
      </c>
      <c r="AV49" s="44" t="s">
        <v>37</v>
      </c>
      <c r="AW49" s="69" t="s">
        <v>36</v>
      </c>
      <c r="AX49" s="44" t="s">
        <v>37</v>
      </c>
      <c r="AY49" s="69" t="s">
        <v>36</v>
      </c>
      <c r="AZ49" s="44" t="s">
        <v>37</v>
      </c>
      <c r="BA49" s="69" t="s">
        <v>36</v>
      </c>
      <c r="BB49" s="44" t="s">
        <v>37</v>
      </c>
      <c r="BC49" s="69" t="s">
        <v>36</v>
      </c>
      <c r="BD49" s="44" t="s">
        <v>37</v>
      </c>
      <c r="BE49" s="69" t="s">
        <v>36</v>
      </c>
      <c r="BF49" s="44" t="s">
        <v>37</v>
      </c>
      <c r="BG49" s="69" t="s">
        <v>36</v>
      </c>
      <c r="BH49" s="44" t="s">
        <v>37</v>
      </c>
      <c r="BI49" s="69" t="s">
        <v>36</v>
      </c>
      <c r="BJ49" s="44" t="s">
        <v>37</v>
      </c>
      <c r="BK49" s="69" t="s">
        <v>36</v>
      </c>
      <c r="BL49" s="44" t="s">
        <v>37</v>
      </c>
      <c r="BM49" s="69" t="s">
        <v>36</v>
      </c>
      <c r="BN49" s="44" t="s">
        <v>37</v>
      </c>
      <c r="BO49" s="69" t="s">
        <v>36</v>
      </c>
      <c r="BP49" s="44" t="s">
        <v>37</v>
      </c>
      <c r="BQ49" s="69" t="s">
        <v>36</v>
      </c>
      <c r="BR49" s="44" t="s">
        <v>37</v>
      </c>
      <c r="BS49" s="69" t="s">
        <v>36</v>
      </c>
      <c r="BT49" s="44" t="s">
        <v>37</v>
      </c>
      <c r="BU49" s="69" t="s">
        <v>36</v>
      </c>
      <c r="BV49" s="44" t="s">
        <v>37</v>
      </c>
      <c r="BW49" s="69" t="s">
        <v>36</v>
      </c>
      <c r="BX49" s="44" t="s">
        <v>37</v>
      </c>
      <c r="BY49" s="69" t="s">
        <v>36</v>
      </c>
      <c r="BZ49" s="44" t="s">
        <v>37</v>
      </c>
      <c r="CA49" s="69" t="s">
        <v>36</v>
      </c>
      <c r="CB49" s="44" t="s">
        <v>37</v>
      </c>
      <c r="CC49" s="69" t="s">
        <v>36</v>
      </c>
      <c r="CD49" s="44" t="s">
        <v>37</v>
      </c>
      <c r="CE49" s="69" t="s">
        <v>36</v>
      </c>
      <c r="CF49" s="44" t="s">
        <v>37</v>
      </c>
      <c r="CG49" s="69" t="s">
        <v>36</v>
      </c>
      <c r="CH49" s="44" t="s">
        <v>37</v>
      </c>
    </row>
    <row r="50" spans="1:86">
      <c r="A50" s="39" t="s">
        <v>74</v>
      </c>
      <c r="B50" s="70" t="s">
        <v>75</v>
      </c>
      <c r="C50" s="91">
        <f>5*48</f>
        <v>240</v>
      </c>
      <c r="D50" s="91">
        <v>240</v>
      </c>
      <c r="E50" s="91">
        <f>5*48</f>
        <v>240</v>
      </c>
      <c r="F50" s="91">
        <f>5*48</f>
        <v>240</v>
      </c>
      <c r="G50" s="103">
        <f>48*5</f>
        <v>240</v>
      </c>
      <c r="H50" s="91">
        <f>5*48</f>
        <v>240</v>
      </c>
      <c r="I50" s="105">
        <f>48*4</f>
        <v>192</v>
      </c>
      <c r="J50" s="104">
        <f>4*48</f>
        <v>192</v>
      </c>
      <c r="K50" s="103">
        <f>5*48</f>
        <v>240</v>
      </c>
      <c r="L50" s="91">
        <f>48*5</f>
        <v>240</v>
      </c>
      <c r="M50" s="135">
        <f>3*48</f>
        <v>144</v>
      </c>
      <c r="N50" s="91">
        <f>3*48</f>
        <v>144</v>
      </c>
      <c r="O50" s="91">
        <f>3*48</f>
        <v>144</v>
      </c>
      <c r="P50" s="91">
        <f>48*3</f>
        <v>144</v>
      </c>
      <c r="Q50" s="91">
        <f>48*3</f>
        <v>144</v>
      </c>
      <c r="R50" s="91">
        <f>48*3</f>
        <v>144</v>
      </c>
      <c r="S50" s="129"/>
      <c r="T50" s="129"/>
      <c r="U50" s="129"/>
      <c r="V50" s="129"/>
      <c r="W50" s="129"/>
      <c r="X50" s="129"/>
      <c r="Y50" s="129"/>
      <c r="Z50" s="129"/>
      <c r="AA50" s="130"/>
      <c r="AB50" s="129"/>
      <c r="AC50" s="130"/>
      <c r="AD50" s="131"/>
      <c r="AE50" s="130"/>
      <c r="AF50" s="131"/>
      <c r="AG50" s="260"/>
      <c r="AH50" s="106"/>
      <c r="AI50" s="260"/>
      <c r="AJ50" s="60"/>
      <c r="AK50" s="50"/>
      <c r="AL50" s="47"/>
      <c r="AM50" s="71"/>
      <c r="AN50" s="71"/>
      <c r="AO50" s="71"/>
      <c r="AP50" s="71"/>
      <c r="AQ50" s="50"/>
      <c r="AR50" s="47"/>
      <c r="AS50" s="71"/>
      <c r="AT50" s="32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47"/>
      <c r="CC50" s="71"/>
      <c r="CD50" s="71"/>
      <c r="CE50" s="50"/>
      <c r="CF50" s="47"/>
      <c r="CG50" s="71"/>
      <c r="CH50" s="32"/>
    </row>
    <row r="51" spans="1:86">
      <c r="A51" s="39" t="s">
        <v>76</v>
      </c>
      <c r="B51" s="70" t="s">
        <v>77</v>
      </c>
      <c r="C51" s="74">
        <f>16*48</f>
        <v>768</v>
      </c>
      <c r="D51" s="74">
        <f>16*48</f>
        <v>768</v>
      </c>
      <c r="E51" s="91">
        <f>16*48</f>
        <v>768</v>
      </c>
      <c r="F51" s="91">
        <f>16*48</f>
        <v>768</v>
      </c>
      <c r="G51" s="91">
        <f>48*16</f>
        <v>768</v>
      </c>
      <c r="H51" s="74">
        <f>48*16</f>
        <v>768</v>
      </c>
      <c r="I51" s="104">
        <f>48*16</f>
        <v>768</v>
      </c>
      <c r="J51" s="105">
        <f>48*16</f>
        <v>768</v>
      </c>
      <c r="K51" s="104">
        <f>16*48</f>
        <v>768</v>
      </c>
      <c r="L51" s="105">
        <f>48*16</f>
        <v>768</v>
      </c>
      <c r="M51" s="74">
        <f>15*48</f>
        <v>720</v>
      </c>
      <c r="N51" s="74">
        <f>15*48</f>
        <v>720</v>
      </c>
      <c r="O51" s="74">
        <f>15*48</f>
        <v>720</v>
      </c>
      <c r="P51" s="74">
        <f>48*15</f>
        <v>720</v>
      </c>
      <c r="Q51" s="72">
        <f>48*3</f>
        <v>144</v>
      </c>
      <c r="R51" s="72">
        <f>48*7</f>
        <v>336</v>
      </c>
      <c r="S51" s="72"/>
      <c r="T51" s="72"/>
      <c r="U51" s="72"/>
      <c r="V51" s="72"/>
      <c r="W51" s="72"/>
      <c r="X51" s="72"/>
      <c r="Y51" s="129"/>
      <c r="Z51" s="129"/>
      <c r="AA51" s="129"/>
      <c r="AB51" s="72"/>
      <c r="AC51" s="131"/>
      <c r="AD51" s="132"/>
      <c r="AE51" s="131"/>
      <c r="AF51" s="132"/>
      <c r="AG51" s="106"/>
      <c r="AH51" s="111"/>
      <c r="AI51" s="106"/>
      <c r="AJ51" s="61"/>
      <c r="AK51" s="50"/>
      <c r="AL51" s="47"/>
      <c r="AM51" s="71"/>
      <c r="AN51" s="71"/>
      <c r="AO51" s="71"/>
      <c r="AP51" s="71"/>
      <c r="AQ51" s="50"/>
      <c r="AR51" s="47"/>
      <c r="AS51" s="71"/>
      <c r="AT51" s="32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47"/>
      <c r="CC51" s="71"/>
      <c r="CD51" s="71"/>
      <c r="CE51" s="50"/>
      <c r="CF51" s="47"/>
      <c r="CG51" s="71"/>
      <c r="CH51" s="32"/>
    </row>
    <row r="52" spans="1:86">
      <c r="A52" s="39" t="s">
        <v>74</v>
      </c>
      <c r="B52" s="70" t="s">
        <v>78</v>
      </c>
      <c r="C52" s="71"/>
      <c r="D52" s="71"/>
      <c r="E52" s="93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107"/>
      <c r="AA52" s="93"/>
      <c r="AB52" s="71"/>
      <c r="AC52" s="93"/>
      <c r="AD52" s="71"/>
      <c r="AE52" s="93"/>
      <c r="AF52" s="71"/>
      <c r="AG52" s="93"/>
      <c r="AH52" s="71"/>
      <c r="AI52" s="93"/>
      <c r="AJ52" s="57"/>
      <c r="AK52" s="54">
        <v>48</v>
      </c>
      <c r="AL52" s="46">
        <v>48</v>
      </c>
      <c r="AM52" s="74">
        <v>48</v>
      </c>
      <c r="AN52" s="74">
        <v>48</v>
      </c>
      <c r="AO52" s="72"/>
      <c r="AP52" s="72"/>
      <c r="AQ52" s="54">
        <v>48</v>
      </c>
      <c r="AR52" s="46">
        <v>48</v>
      </c>
      <c r="AS52" s="74">
        <v>48</v>
      </c>
      <c r="AT52" s="121">
        <v>48</v>
      </c>
      <c r="AU52" s="54">
        <v>48</v>
      </c>
      <c r="AV52" s="54">
        <v>48</v>
      </c>
      <c r="AW52" s="123"/>
      <c r="AX52" s="123"/>
      <c r="AY52" s="54">
        <v>48</v>
      </c>
      <c r="AZ52" s="54">
        <v>48</v>
      </c>
      <c r="BA52" s="54">
        <v>48</v>
      </c>
      <c r="BB52" s="54">
        <v>48</v>
      </c>
      <c r="BC52" s="54">
        <v>48</v>
      </c>
      <c r="BD52" s="54">
        <v>48</v>
      </c>
      <c r="BE52" s="54">
        <v>48</v>
      </c>
      <c r="BF52" s="54">
        <v>48</v>
      </c>
      <c r="BG52" s="123"/>
      <c r="BH52" s="123"/>
      <c r="BI52" s="123"/>
      <c r="BJ52" s="123"/>
      <c r="BK52" s="54">
        <v>48</v>
      </c>
      <c r="BL52" s="54">
        <v>48</v>
      </c>
      <c r="BM52" s="54">
        <v>48</v>
      </c>
      <c r="BN52" s="54">
        <v>48</v>
      </c>
      <c r="BO52" s="54">
        <v>48</v>
      </c>
      <c r="BP52" s="54">
        <v>48</v>
      </c>
      <c r="BQ52" s="54">
        <v>48</v>
      </c>
      <c r="BR52" s="54">
        <v>48</v>
      </c>
      <c r="BS52" s="54"/>
      <c r="BT52" s="123"/>
      <c r="BU52" s="54">
        <v>48</v>
      </c>
      <c r="BV52" s="54">
        <v>48</v>
      </c>
      <c r="BW52" s="54">
        <v>48</v>
      </c>
      <c r="BX52" s="54">
        <v>48</v>
      </c>
      <c r="BY52" s="54">
        <v>48</v>
      </c>
      <c r="BZ52" s="54">
        <v>48</v>
      </c>
      <c r="CA52" s="123"/>
      <c r="CB52" s="45"/>
      <c r="CC52" s="74">
        <v>48</v>
      </c>
      <c r="CD52" s="74">
        <v>48</v>
      </c>
      <c r="CE52" s="54">
        <v>48</v>
      </c>
      <c r="CF52" s="46">
        <v>48</v>
      </c>
      <c r="CG52" s="74">
        <v>48</v>
      </c>
      <c r="CH52" s="121">
        <v>48</v>
      </c>
    </row>
    <row r="53" spans="1:86" ht="15" thickBot="1">
      <c r="A53" s="36" t="s">
        <v>76</v>
      </c>
      <c r="B53" s="75" t="s">
        <v>79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8"/>
      <c r="AK53" s="55">
        <v>480</v>
      </c>
      <c r="AL53" s="55">
        <f>10*48</f>
        <v>480</v>
      </c>
      <c r="AM53" s="76">
        <f>10*48</f>
        <v>480</v>
      </c>
      <c r="AN53" s="76">
        <f>10*48</f>
        <v>480</v>
      </c>
      <c r="AO53" s="76">
        <f>14*48</f>
        <v>672</v>
      </c>
      <c r="AP53" s="76">
        <f>14*48</f>
        <v>672</v>
      </c>
      <c r="AQ53" s="55">
        <f>48*11</f>
        <v>528</v>
      </c>
      <c r="AR53" s="49">
        <f>11*48</f>
        <v>528</v>
      </c>
      <c r="AS53" s="76">
        <f>10*48</f>
        <v>480</v>
      </c>
      <c r="AT53" s="122">
        <f>48*10</f>
        <v>480</v>
      </c>
      <c r="AU53" s="55">
        <f>48*9</f>
        <v>432</v>
      </c>
      <c r="AV53" s="55">
        <f>48*9</f>
        <v>432</v>
      </c>
      <c r="AW53" s="55">
        <f>48*14</f>
        <v>672</v>
      </c>
      <c r="AX53" s="55">
        <f>48*14</f>
        <v>672</v>
      </c>
      <c r="AY53" s="55">
        <f>14*48</f>
        <v>672</v>
      </c>
      <c r="AZ53" s="55">
        <f>14*48</f>
        <v>672</v>
      </c>
      <c r="BA53" s="55">
        <f>11*48</f>
        <v>528</v>
      </c>
      <c r="BB53" s="55">
        <f>11*48</f>
        <v>528</v>
      </c>
      <c r="BC53" s="55">
        <f>48*10</f>
        <v>480</v>
      </c>
      <c r="BD53" s="55">
        <f>10*48</f>
        <v>480</v>
      </c>
      <c r="BE53" s="55">
        <f>13*48</f>
        <v>624</v>
      </c>
      <c r="BF53" s="55">
        <f>48*13</f>
        <v>624</v>
      </c>
      <c r="BG53" s="55">
        <f>48*10</f>
        <v>480</v>
      </c>
      <c r="BH53" s="55">
        <f>10*48</f>
        <v>480</v>
      </c>
      <c r="BI53" s="55">
        <f>10*48</f>
        <v>480</v>
      </c>
      <c r="BJ53" s="55">
        <f>10*48</f>
        <v>480</v>
      </c>
      <c r="BK53" s="55">
        <f>12*48</f>
        <v>576</v>
      </c>
      <c r="BL53" s="55">
        <f>12*48</f>
        <v>576</v>
      </c>
      <c r="BM53" s="55">
        <f>12*48</f>
        <v>576</v>
      </c>
      <c r="BN53" s="55">
        <f>48*12</f>
        <v>576</v>
      </c>
      <c r="BO53" s="55">
        <f>9*48</f>
        <v>432</v>
      </c>
      <c r="BP53" s="55">
        <f>48*9</f>
        <v>432</v>
      </c>
      <c r="BQ53" s="55">
        <f>14*48</f>
        <v>672</v>
      </c>
      <c r="BR53" s="55">
        <f>48*14</f>
        <v>672</v>
      </c>
      <c r="BS53" s="55">
        <f>10*48</f>
        <v>480</v>
      </c>
      <c r="BT53" s="55">
        <f>10*48</f>
        <v>480</v>
      </c>
      <c r="BU53" s="55">
        <f>13*48</f>
        <v>624</v>
      </c>
      <c r="BV53" s="55">
        <f>48*13</f>
        <v>624</v>
      </c>
      <c r="BW53" s="55">
        <f>12*48</f>
        <v>576</v>
      </c>
      <c r="BX53" s="55">
        <f>12*48</f>
        <v>576</v>
      </c>
      <c r="BY53" s="55">
        <f>10*48</f>
        <v>480</v>
      </c>
      <c r="BZ53" s="55">
        <f>10*48</f>
        <v>480</v>
      </c>
      <c r="CA53" s="55">
        <f>10*48</f>
        <v>480</v>
      </c>
      <c r="CB53" s="55">
        <f>10*48</f>
        <v>480</v>
      </c>
      <c r="CC53" s="76">
        <f>13*48</f>
        <v>624</v>
      </c>
      <c r="CD53" s="76">
        <f>48*13</f>
        <v>624</v>
      </c>
      <c r="CE53" s="55">
        <f>48*14</f>
        <v>672</v>
      </c>
      <c r="CF53" s="49">
        <f>48*14</f>
        <v>672</v>
      </c>
      <c r="CG53" s="76">
        <f>48*10</f>
        <v>480</v>
      </c>
      <c r="CH53" s="122">
        <f>10*48</f>
        <v>480</v>
      </c>
    </row>
    <row r="54" spans="1:86" s="21" customFormat="1">
      <c r="B54" s="22" t="s">
        <v>36</v>
      </c>
      <c r="C54" s="23">
        <f>SUM(C50:C53)</f>
        <v>1008</v>
      </c>
      <c r="D54" s="23">
        <f>SUM(C50:C53)</f>
        <v>1008</v>
      </c>
      <c r="E54" s="23">
        <f t="shared" ref="E54" si="58">SUM(E50:E53)</f>
        <v>1008</v>
      </c>
      <c r="F54" s="23">
        <f t="shared" ref="F54" si="59">SUM(E50:E53)</f>
        <v>1008</v>
      </c>
      <c r="G54" s="23">
        <f t="shared" ref="G54" si="60">SUM(G50:G53)</f>
        <v>1008</v>
      </c>
      <c r="H54" s="23">
        <f t="shared" ref="H54" si="61">SUM(G50:G53)</f>
        <v>1008</v>
      </c>
      <c r="I54" s="23">
        <f t="shared" ref="I54" si="62">SUM(I50:I53)</f>
        <v>960</v>
      </c>
      <c r="J54" s="23">
        <f t="shared" ref="J54" si="63">SUM(I50:I53)</f>
        <v>960</v>
      </c>
      <c r="K54" s="23">
        <f t="shared" ref="K54" si="64">SUM(K50:K53)</f>
        <v>1008</v>
      </c>
      <c r="L54" s="23">
        <f t="shared" ref="L54" si="65">SUM(K50:K53)</f>
        <v>1008</v>
      </c>
      <c r="M54" s="23">
        <f t="shared" ref="M54" si="66">SUM(M50:M53)</f>
        <v>864</v>
      </c>
      <c r="N54" s="23">
        <f t="shared" ref="N54" si="67">SUM(M50:M53)</f>
        <v>864</v>
      </c>
      <c r="O54" s="23">
        <f t="shared" ref="O54" si="68">SUM(O50:O53)</f>
        <v>864</v>
      </c>
      <c r="P54" s="23">
        <f t="shared" ref="P54" si="69">SUM(O50:O53)</f>
        <v>864</v>
      </c>
      <c r="Q54" s="23">
        <f t="shared" ref="Q54" si="70">SUM(Q50:Q53)</f>
        <v>288</v>
      </c>
      <c r="R54" s="23">
        <f t="shared" ref="R54" si="71">SUM(Q50:Q53)</f>
        <v>288</v>
      </c>
      <c r="S54" s="23">
        <f t="shared" ref="S54" si="72">SUM(S50:S53)</f>
        <v>0</v>
      </c>
      <c r="T54" s="23">
        <f t="shared" ref="T54" si="73">SUM(S50:S53)</f>
        <v>0</v>
      </c>
      <c r="U54" s="23">
        <f t="shared" ref="U54" si="74">SUM(U50:U53)</f>
        <v>0</v>
      </c>
      <c r="V54" s="23">
        <f t="shared" ref="V54" si="75">SUM(U50:U53)</f>
        <v>0</v>
      </c>
      <c r="W54" s="23">
        <f t="shared" ref="W54" si="76">SUM(W50:W53)</f>
        <v>0</v>
      </c>
      <c r="X54" s="23">
        <f t="shared" ref="X54" si="77">SUM(W50:W53)</f>
        <v>0</v>
      </c>
      <c r="Y54" s="23">
        <f t="shared" ref="Y54" si="78">SUM(Y50:Y53)</f>
        <v>0</v>
      </c>
      <c r="Z54" s="23">
        <f t="shared" ref="Z54" si="79">SUM(Y50:Y53)</f>
        <v>0</v>
      </c>
      <c r="AA54" s="23">
        <f t="shared" ref="AA54:AC54" si="80">SUM(AA50:AA53)</f>
        <v>0</v>
      </c>
      <c r="AB54" s="23">
        <f>SUM(AA50:AA53)</f>
        <v>0</v>
      </c>
      <c r="AC54" s="23">
        <f t="shared" si="80"/>
        <v>0</v>
      </c>
      <c r="AD54" s="23">
        <f>SUM(AC50:AC53)</f>
        <v>0</v>
      </c>
      <c r="AE54" s="23">
        <f t="shared" ref="AE54:AG54" si="81">SUM(AE50:AE53)</f>
        <v>0</v>
      </c>
      <c r="AF54" s="23">
        <f>SUM(AE50:AE53)</f>
        <v>0</v>
      </c>
      <c r="AG54" s="23">
        <f t="shared" si="81"/>
        <v>0</v>
      </c>
      <c r="AH54" s="23">
        <f>SUM(AG50:AG53)</f>
        <v>0</v>
      </c>
      <c r="AI54" s="23">
        <f t="shared" ref="AI54" si="82">SUM(AI50:AI53)</f>
        <v>0</v>
      </c>
      <c r="AJ54" s="23">
        <f>SUM(AI50:AI53)</f>
        <v>0</v>
      </c>
      <c r="AK54" s="23">
        <f t="shared" ref="AK54" si="83">SUM(AK50:AK53)</f>
        <v>528</v>
      </c>
      <c r="AL54" s="23">
        <f t="shared" ref="AL54" si="84">SUM(AK50:AK53)</f>
        <v>528</v>
      </c>
      <c r="AM54" s="23">
        <f t="shared" ref="AM54" si="85">SUM(AM50:AM53)</f>
        <v>528</v>
      </c>
      <c r="AN54" s="23">
        <f t="shared" ref="AN54" si="86">SUM(AM50:AM53)</f>
        <v>528</v>
      </c>
      <c r="AO54" s="23">
        <f t="shared" ref="AO54" si="87">SUM(AO50:AO53)</f>
        <v>672</v>
      </c>
      <c r="AP54" s="23">
        <f t="shared" ref="AP54" si="88">SUM(AO50:AO53)</f>
        <v>672</v>
      </c>
      <c r="AQ54" s="23">
        <f t="shared" ref="AQ54" si="89">SUM(AQ50:AQ53)</f>
        <v>576</v>
      </c>
      <c r="AR54" s="23">
        <f t="shared" ref="AR54" si="90">SUM(AQ50:AQ53)</f>
        <v>576</v>
      </c>
      <c r="AS54" s="23">
        <f t="shared" ref="AS54" si="91">SUM(AS50:AS53)</f>
        <v>528</v>
      </c>
      <c r="AT54" s="23">
        <f t="shared" ref="AT54" si="92">SUM(AS50:AS53)</f>
        <v>528</v>
      </c>
      <c r="AU54" s="23">
        <f t="shared" ref="AU54" si="93">SUM(AU50:AU53)</f>
        <v>480</v>
      </c>
      <c r="AV54" s="23">
        <f t="shared" ref="AV54" si="94">SUM(AU50:AU53)</f>
        <v>480</v>
      </c>
      <c r="AW54" s="23">
        <f t="shared" ref="AW54" si="95">SUM(AW50:AW53)</f>
        <v>672</v>
      </c>
      <c r="AX54" s="23">
        <f t="shared" ref="AX54" si="96">SUM(AW50:AW53)</f>
        <v>672</v>
      </c>
      <c r="AY54" s="23">
        <f t="shared" ref="AY54" si="97">SUM(AY50:AY53)</f>
        <v>720</v>
      </c>
      <c r="AZ54" s="23">
        <f t="shared" ref="AZ54" si="98">SUM(AY50:AY53)</f>
        <v>720</v>
      </c>
      <c r="BA54" s="23">
        <f t="shared" ref="BA54" si="99">SUM(BA50:BA53)</f>
        <v>576</v>
      </c>
      <c r="BB54" s="23">
        <f t="shared" ref="BB54" si="100">SUM(BA50:BA53)</f>
        <v>576</v>
      </c>
      <c r="BC54" s="23">
        <f t="shared" ref="BC54" si="101">SUM(BC50:BC53)</f>
        <v>528</v>
      </c>
      <c r="BD54" s="23">
        <f t="shared" ref="BD54" si="102">SUM(BC50:BC53)</f>
        <v>528</v>
      </c>
      <c r="BE54" s="23">
        <f t="shared" ref="BE54" si="103">SUM(BE50:BE53)</f>
        <v>672</v>
      </c>
      <c r="BF54" s="23">
        <f t="shared" ref="BF54" si="104">SUM(BE50:BE53)</f>
        <v>672</v>
      </c>
      <c r="BG54" s="23">
        <f t="shared" ref="BG54" si="105">SUM(BG50:BG53)</f>
        <v>480</v>
      </c>
      <c r="BH54" s="23">
        <f t="shared" ref="BH54" si="106">SUM(BG50:BG53)</f>
        <v>480</v>
      </c>
      <c r="BI54" s="23">
        <f t="shared" ref="BI54" si="107">SUM(BI50:BI53)</f>
        <v>480</v>
      </c>
      <c r="BJ54" s="23">
        <f t="shared" ref="BJ54" si="108">SUM(BI50:BI53)</f>
        <v>480</v>
      </c>
      <c r="BK54" s="23">
        <f t="shared" ref="BK54" si="109">SUM(BK50:BK53)</f>
        <v>624</v>
      </c>
      <c r="BL54" s="23">
        <f t="shared" ref="BL54" si="110">SUM(BK50:BK53)</f>
        <v>624</v>
      </c>
      <c r="BM54" s="23">
        <f t="shared" ref="BM54" si="111">SUM(BM50:BM53)</f>
        <v>624</v>
      </c>
      <c r="BN54" s="23" t="s">
        <v>170</v>
      </c>
      <c r="BO54" s="23">
        <f t="shared" ref="BO54" si="112">SUM(BO50:BO53)</f>
        <v>480</v>
      </c>
      <c r="BP54" s="23">
        <f t="shared" ref="BP54" si="113">SUM(BO50:BO53)</f>
        <v>480</v>
      </c>
      <c r="BQ54" s="23">
        <f t="shared" ref="BQ54" si="114">SUM(BQ50:BQ53)</f>
        <v>720</v>
      </c>
      <c r="BR54" s="23">
        <f t="shared" ref="BR54" si="115">SUM(BQ50:BQ53)</f>
        <v>720</v>
      </c>
      <c r="BS54" s="23">
        <f t="shared" ref="BS54" si="116">SUM(BS50:BS53)</f>
        <v>480</v>
      </c>
      <c r="BT54" s="23">
        <f t="shared" ref="BT54" si="117">SUM(BS50:BS53)</f>
        <v>480</v>
      </c>
      <c r="BU54" s="23">
        <f t="shared" ref="BU54" si="118">SUM(BU50:BU53)</f>
        <v>672</v>
      </c>
      <c r="BV54" s="23">
        <f t="shared" ref="BV54" si="119">SUM(BU50:BU53)</f>
        <v>672</v>
      </c>
      <c r="BW54" s="23">
        <f t="shared" ref="BW54" si="120">SUM(BW50:BW53)</f>
        <v>624</v>
      </c>
      <c r="BX54" s="23">
        <f t="shared" ref="BX54" si="121">SUM(BW50:BW53)</f>
        <v>624</v>
      </c>
      <c r="BY54" s="23">
        <f t="shared" ref="BY54" si="122">SUM(BY50:BY53)</f>
        <v>528</v>
      </c>
      <c r="BZ54" s="23">
        <f t="shared" ref="BZ54" si="123">SUM(BY50:BY53)</f>
        <v>528</v>
      </c>
      <c r="CA54" s="23">
        <f>+CA53/48</f>
        <v>10</v>
      </c>
      <c r="CB54" s="23">
        <f t="shared" ref="CB54" si="124">SUM(CA50:CA53)</f>
        <v>480</v>
      </c>
      <c r="CC54" s="23">
        <f t="shared" ref="CC54" si="125">SUM(CC50:CC53)</f>
        <v>672</v>
      </c>
      <c r="CD54" s="23">
        <f t="shared" ref="CD54" si="126">SUM(CC50:CC53)</f>
        <v>672</v>
      </c>
      <c r="CE54" s="23">
        <f t="shared" ref="CE54" si="127">SUM(CE50:CE53)</f>
        <v>720</v>
      </c>
      <c r="CF54" s="23">
        <f t="shared" ref="CF54" si="128">SUM(CE50:CE53)</f>
        <v>720</v>
      </c>
      <c r="CG54" s="23">
        <f t="shared" ref="CG54" si="129">SUM(CG50:CG53)</f>
        <v>528</v>
      </c>
      <c r="CH54" s="23">
        <f t="shared" ref="CH54" si="130">SUM(CG50:CG53)</f>
        <v>528</v>
      </c>
    </row>
    <row r="55" spans="1:86"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</row>
    <row r="56" spans="1:86"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25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</row>
    <row r="57" spans="1:86"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25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</row>
    <row r="58" spans="1:86"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</row>
    <row r="59" spans="1:86"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</row>
    <row r="60" spans="1:86"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</row>
    <row r="61" spans="1:86"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</row>
    <row r="62" spans="1:86"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</row>
    <row r="63" spans="1:86"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</row>
    <row r="64" spans="1:86"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</row>
    <row r="65" spans="1:86"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</row>
    <row r="66" spans="1:86"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</row>
    <row r="67" spans="1:86"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</row>
    <row r="68" spans="1:86" ht="21.75" customHeight="1">
      <c r="A68" s="510" t="s">
        <v>80</v>
      </c>
      <c r="B68" s="510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</row>
    <row r="69" spans="1:86" ht="15.75" customHeight="1">
      <c r="A69" s="511" t="s">
        <v>2</v>
      </c>
      <c r="B69" s="514" t="s">
        <v>3</v>
      </c>
      <c r="C69" s="570" t="s">
        <v>5</v>
      </c>
      <c r="D69" s="571"/>
      <c r="E69" s="571"/>
      <c r="F69" s="571"/>
      <c r="G69" s="571"/>
      <c r="H69" s="571"/>
      <c r="I69" s="571"/>
      <c r="J69" s="571"/>
      <c r="K69" s="571"/>
      <c r="L69" s="571"/>
      <c r="M69" s="571"/>
      <c r="N69" s="571"/>
      <c r="O69" s="571"/>
      <c r="P69" s="571"/>
      <c r="Q69" s="571"/>
      <c r="R69" s="571"/>
      <c r="S69" s="571"/>
      <c r="T69" s="571"/>
      <c r="U69" s="571"/>
      <c r="V69" s="571"/>
      <c r="W69" s="571"/>
      <c r="X69" s="571"/>
      <c r="Y69" s="571"/>
      <c r="Z69" s="571"/>
      <c r="AA69" s="571"/>
      <c r="AB69" s="571"/>
      <c r="AC69" s="571"/>
      <c r="AD69" s="571"/>
      <c r="AE69" s="571"/>
      <c r="AF69" s="571"/>
      <c r="AG69" s="571"/>
      <c r="AH69" s="571"/>
      <c r="AI69" s="571"/>
      <c r="AJ69" s="571"/>
      <c r="AK69" s="571"/>
      <c r="AL69" s="571"/>
      <c r="AM69" s="571"/>
      <c r="AN69" s="571"/>
      <c r="AO69" s="571"/>
      <c r="AP69" s="571"/>
      <c r="AQ69" s="571"/>
      <c r="AR69" s="571"/>
      <c r="AS69" s="571"/>
      <c r="AT69" s="571"/>
      <c r="AU69" s="571"/>
      <c r="AV69" s="571"/>
      <c r="AW69" s="571"/>
      <c r="AX69" s="571"/>
      <c r="AY69" s="571"/>
      <c r="AZ69" s="571"/>
      <c r="BA69" s="571"/>
      <c r="BB69" s="571"/>
      <c r="BC69" s="571"/>
      <c r="BD69" s="571"/>
      <c r="BE69" s="571"/>
      <c r="BF69" s="571"/>
      <c r="BG69" s="571"/>
      <c r="BH69" s="571"/>
    </row>
    <row r="70" spans="1:86" s="12" customFormat="1" ht="15.75" customHeight="1">
      <c r="A70" s="512"/>
      <c r="B70" s="515"/>
      <c r="C70" s="505">
        <v>20260701</v>
      </c>
      <c r="D70" s="506"/>
      <c r="E70" s="505">
        <v>20260702</v>
      </c>
      <c r="F70" s="506"/>
      <c r="G70" s="505">
        <v>20260703</v>
      </c>
      <c r="H70" s="506"/>
      <c r="I70" s="505">
        <v>20260706</v>
      </c>
      <c r="J70" s="506"/>
      <c r="K70" s="505">
        <v>20260707</v>
      </c>
      <c r="L70" s="506"/>
      <c r="M70" s="505">
        <v>20260708</v>
      </c>
      <c r="N70" s="506"/>
      <c r="O70" s="505">
        <v>20260709</v>
      </c>
      <c r="P70" s="506"/>
      <c r="Q70" s="505">
        <v>20260710</v>
      </c>
      <c r="R70" s="506"/>
      <c r="S70" s="505">
        <v>20260713</v>
      </c>
      <c r="T70" s="506"/>
      <c r="U70" s="505">
        <v>20260714</v>
      </c>
      <c r="V70" s="506"/>
      <c r="W70" s="505">
        <v>20260715</v>
      </c>
      <c r="X70" s="506"/>
      <c r="Y70" s="505">
        <v>20260716</v>
      </c>
      <c r="Z70" s="506"/>
      <c r="AA70" s="505">
        <v>20260717</v>
      </c>
      <c r="AB70" s="506"/>
      <c r="AC70" s="505">
        <v>20260720</v>
      </c>
      <c r="AD70" s="506"/>
      <c r="AE70" s="505">
        <v>20260721</v>
      </c>
      <c r="AF70" s="506"/>
      <c r="AG70" s="505">
        <v>20260722</v>
      </c>
      <c r="AH70" s="506"/>
      <c r="AI70" s="505">
        <v>20260723</v>
      </c>
      <c r="AJ70" s="506"/>
      <c r="AK70" s="505">
        <v>20260724</v>
      </c>
      <c r="AL70" s="506"/>
      <c r="AM70" s="505">
        <v>20260727</v>
      </c>
      <c r="AN70" s="506"/>
      <c r="AO70" s="505">
        <v>20260728</v>
      </c>
      <c r="AP70" s="506"/>
      <c r="AQ70" s="505">
        <v>20260729</v>
      </c>
      <c r="AR70" s="506"/>
      <c r="AS70" s="505">
        <v>20260730</v>
      </c>
      <c r="AT70" s="506"/>
      <c r="AU70" s="505">
        <v>20260731</v>
      </c>
      <c r="AV70" s="506"/>
      <c r="AW70" s="505">
        <v>20260803</v>
      </c>
      <c r="AX70" s="506"/>
      <c r="AY70" s="505">
        <v>20260804</v>
      </c>
      <c r="AZ70" s="506"/>
      <c r="BA70" s="505"/>
      <c r="BB70" s="506"/>
      <c r="BC70" s="505"/>
      <c r="BD70" s="506"/>
      <c r="BE70" s="505"/>
      <c r="BF70" s="506"/>
      <c r="BG70" s="505"/>
      <c r="BH70" s="506"/>
    </row>
    <row r="71" spans="1:86" s="12" customFormat="1" ht="15.75" customHeight="1">
      <c r="A71" s="512"/>
      <c r="B71" s="515"/>
      <c r="C71" s="253"/>
      <c r="D71" s="254"/>
      <c r="E71" s="253"/>
      <c r="F71" s="254"/>
      <c r="G71" s="502"/>
      <c r="H71" s="503"/>
      <c r="I71" s="502"/>
      <c r="J71" s="503"/>
      <c r="K71" s="502"/>
      <c r="L71" s="503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2"/>
      <c r="X71" s="503"/>
      <c r="Y71" s="502"/>
      <c r="Z71" s="503"/>
      <c r="AA71" s="502"/>
      <c r="AB71" s="503"/>
      <c r="AC71" s="502"/>
      <c r="AD71" s="503"/>
      <c r="AE71" s="253"/>
      <c r="AF71" s="254"/>
      <c r="AG71" s="253"/>
      <c r="AH71" s="254"/>
      <c r="AI71" s="253"/>
      <c r="AJ71" s="254"/>
      <c r="AK71" s="253"/>
      <c r="AL71" s="254"/>
      <c r="AM71" s="253"/>
      <c r="AN71" s="254"/>
      <c r="AO71" s="253"/>
      <c r="AP71" s="254"/>
      <c r="AQ71" s="253"/>
      <c r="AR71" s="254"/>
      <c r="AS71" s="253"/>
      <c r="AT71" s="254"/>
      <c r="AU71" s="253"/>
      <c r="AV71" s="254"/>
      <c r="AW71" s="502"/>
      <c r="AX71" s="503"/>
      <c r="AY71" s="502"/>
      <c r="AZ71" s="503"/>
      <c r="BA71" s="502"/>
      <c r="BB71" s="503"/>
      <c r="BC71" s="509"/>
      <c r="BD71" s="509"/>
      <c r="BE71" s="509"/>
      <c r="BF71" s="509"/>
      <c r="BG71" s="509"/>
      <c r="BH71" s="509"/>
    </row>
    <row r="72" spans="1:86" ht="15.75" customHeight="1">
      <c r="A72" s="512"/>
      <c r="B72" s="515"/>
      <c r="C72" s="251"/>
      <c r="D72" s="252"/>
      <c r="E72" s="251"/>
      <c r="F72" s="252"/>
      <c r="G72" s="499"/>
      <c r="H72" s="500"/>
      <c r="I72" s="499"/>
      <c r="J72" s="500"/>
      <c r="K72" s="499"/>
      <c r="L72" s="500"/>
      <c r="M72" s="498"/>
      <c r="N72" s="498"/>
      <c r="O72" s="498"/>
      <c r="P72" s="498"/>
      <c r="Q72" s="498"/>
      <c r="R72" s="498"/>
      <c r="S72" s="498"/>
      <c r="T72" s="498"/>
      <c r="U72" s="498"/>
      <c r="V72" s="498"/>
      <c r="W72" s="499"/>
      <c r="X72" s="500"/>
      <c r="Y72" s="499"/>
      <c r="Z72" s="500"/>
      <c r="AA72" s="499"/>
      <c r="AB72" s="500"/>
      <c r="AC72" s="499"/>
      <c r="AD72" s="500"/>
      <c r="AE72" s="251"/>
      <c r="AF72" s="252"/>
      <c r="AG72" s="251"/>
      <c r="AH72" s="252"/>
      <c r="AI72" s="251"/>
      <c r="AJ72" s="252"/>
      <c r="AK72" s="251"/>
      <c r="AL72" s="252"/>
      <c r="AM72" s="251"/>
      <c r="AN72" s="252"/>
      <c r="AO72" s="251"/>
      <c r="AP72" s="252"/>
      <c r="AQ72" s="251"/>
      <c r="AR72" s="252"/>
      <c r="AS72" s="251"/>
      <c r="AT72" s="252"/>
      <c r="AU72" s="251"/>
      <c r="AV72" s="252"/>
      <c r="AW72" s="499"/>
      <c r="AX72" s="500"/>
      <c r="AY72" s="499"/>
      <c r="AZ72" s="500"/>
      <c r="BA72" s="499"/>
      <c r="BB72" s="500"/>
      <c r="BC72" s="498"/>
      <c r="BD72" s="498"/>
      <c r="BE72" s="498"/>
      <c r="BF72" s="498"/>
      <c r="BG72" s="498"/>
      <c r="BH72" s="498"/>
    </row>
    <row r="73" spans="1:86" s="261" customFormat="1" ht="15.75" customHeight="1">
      <c r="A73" s="513"/>
      <c r="B73" s="516"/>
      <c r="C73" s="69" t="s">
        <v>36</v>
      </c>
      <c r="D73" s="69" t="s">
        <v>37</v>
      </c>
      <c r="E73" s="69" t="s">
        <v>36</v>
      </c>
      <c r="F73" s="69" t="s">
        <v>37</v>
      </c>
      <c r="G73" s="69" t="s">
        <v>36</v>
      </c>
      <c r="H73" s="69" t="s">
        <v>37</v>
      </c>
      <c r="I73" s="69" t="s">
        <v>36</v>
      </c>
      <c r="J73" s="69" t="s">
        <v>37</v>
      </c>
      <c r="K73" s="69" t="s">
        <v>36</v>
      </c>
      <c r="L73" s="69" t="s">
        <v>37</v>
      </c>
      <c r="M73" s="69" t="s">
        <v>36</v>
      </c>
      <c r="N73" s="69" t="s">
        <v>37</v>
      </c>
      <c r="O73" s="69" t="s">
        <v>36</v>
      </c>
      <c r="P73" s="69" t="s">
        <v>37</v>
      </c>
      <c r="Q73" s="69" t="s">
        <v>36</v>
      </c>
      <c r="R73" s="69" t="s">
        <v>37</v>
      </c>
      <c r="S73" s="69" t="s">
        <v>36</v>
      </c>
      <c r="T73" s="69" t="s">
        <v>37</v>
      </c>
      <c r="U73" s="69" t="s">
        <v>36</v>
      </c>
      <c r="V73" s="69" t="s">
        <v>37</v>
      </c>
      <c r="W73" s="69" t="s">
        <v>36</v>
      </c>
      <c r="X73" s="69" t="s">
        <v>37</v>
      </c>
      <c r="Y73" s="69" t="s">
        <v>36</v>
      </c>
      <c r="Z73" s="69" t="s">
        <v>37</v>
      </c>
      <c r="AA73" s="69" t="s">
        <v>36</v>
      </c>
      <c r="AB73" s="69" t="s">
        <v>37</v>
      </c>
      <c r="AC73" s="69" t="s">
        <v>36</v>
      </c>
      <c r="AD73" s="69" t="s">
        <v>37</v>
      </c>
      <c r="AE73" s="69" t="s">
        <v>36</v>
      </c>
      <c r="AF73" s="69" t="s">
        <v>37</v>
      </c>
      <c r="AG73" s="69" t="s">
        <v>36</v>
      </c>
      <c r="AH73" s="69" t="s">
        <v>37</v>
      </c>
      <c r="AI73" s="69" t="s">
        <v>36</v>
      </c>
      <c r="AJ73" s="69" t="s">
        <v>37</v>
      </c>
      <c r="AK73" s="69" t="s">
        <v>36</v>
      </c>
      <c r="AL73" s="69" t="s">
        <v>37</v>
      </c>
      <c r="AM73" s="69" t="s">
        <v>36</v>
      </c>
      <c r="AN73" s="69" t="s">
        <v>37</v>
      </c>
      <c r="AO73" s="69" t="s">
        <v>36</v>
      </c>
      <c r="AP73" s="69" t="s">
        <v>37</v>
      </c>
      <c r="AQ73" s="69" t="s">
        <v>36</v>
      </c>
      <c r="AR73" s="69" t="s">
        <v>37</v>
      </c>
      <c r="AS73" s="69" t="s">
        <v>36</v>
      </c>
      <c r="AT73" s="69" t="s">
        <v>37</v>
      </c>
      <c r="AU73" s="69" t="s">
        <v>36</v>
      </c>
      <c r="AV73" s="69" t="s">
        <v>37</v>
      </c>
      <c r="AW73" s="69" t="s">
        <v>36</v>
      </c>
      <c r="AX73" s="69" t="s">
        <v>37</v>
      </c>
      <c r="AY73" s="69" t="s">
        <v>36</v>
      </c>
      <c r="AZ73" s="69" t="s">
        <v>37</v>
      </c>
      <c r="BA73" s="69"/>
      <c r="BB73" s="69"/>
      <c r="BC73" s="69"/>
      <c r="BD73" s="69"/>
      <c r="BE73" s="69"/>
      <c r="BF73" s="69"/>
      <c r="BG73" s="69"/>
      <c r="BH73" s="69"/>
    </row>
    <row r="74" spans="1:86">
      <c r="A74" s="39" t="s">
        <v>81</v>
      </c>
      <c r="B74" s="97" t="s">
        <v>82</v>
      </c>
      <c r="C74" s="98">
        <f>6*96</f>
        <v>576</v>
      </c>
      <c r="D74" s="98">
        <f>6*96</f>
        <v>576</v>
      </c>
      <c r="E74" s="98">
        <f>5*96</f>
        <v>480</v>
      </c>
      <c r="F74" s="98">
        <f>5*96</f>
        <v>480</v>
      </c>
      <c r="G74" s="98">
        <f>7*96</f>
        <v>672</v>
      </c>
      <c r="H74" s="98">
        <f>7*96</f>
        <v>672</v>
      </c>
      <c r="I74" s="98">
        <f>96*6</f>
        <v>576</v>
      </c>
      <c r="J74" s="98">
        <f>96*6</f>
        <v>576</v>
      </c>
      <c r="K74" s="98">
        <f>5*96</f>
        <v>480</v>
      </c>
      <c r="L74" s="98">
        <f>96*5</f>
        <v>480</v>
      </c>
      <c r="M74" s="98">
        <f>5*96</f>
        <v>480</v>
      </c>
      <c r="N74" s="98">
        <f>96*5</f>
        <v>480</v>
      </c>
      <c r="O74" s="98">
        <f>8*96</f>
        <v>768</v>
      </c>
      <c r="P74" s="98">
        <f>96*8</f>
        <v>768</v>
      </c>
      <c r="Q74" s="98">
        <f>7*96</f>
        <v>672</v>
      </c>
      <c r="R74" s="98">
        <f>7*96</f>
        <v>672</v>
      </c>
      <c r="S74" s="98">
        <f>6*96</f>
        <v>576</v>
      </c>
      <c r="T74" s="98">
        <f>6*96</f>
        <v>576</v>
      </c>
      <c r="U74" s="98">
        <f>5*96</f>
        <v>480</v>
      </c>
      <c r="V74" s="98">
        <f>5*96</f>
        <v>480</v>
      </c>
      <c r="W74" s="74">
        <f>96*7</f>
        <v>672</v>
      </c>
      <c r="X74" s="74">
        <f>96*7</f>
        <v>672</v>
      </c>
      <c r="Y74" s="74">
        <f>96*5</f>
        <v>480</v>
      </c>
      <c r="Z74" s="74">
        <f>96*5</f>
        <v>480</v>
      </c>
      <c r="AA74" s="74">
        <f>96*7</f>
        <v>672</v>
      </c>
      <c r="AB74" s="74">
        <f>7*96</f>
        <v>672</v>
      </c>
      <c r="AC74" s="74">
        <f>6*96</f>
        <v>576</v>
      </c>
      <c r="AD74" s="74">
        <f>96*6</f>
        <v>576</v>
      </c>
      <c r="AE74" s="74">
        <f>6*96</f>
        <v>576</v>
      </c>
      <c r="AF74" s="74">
        <f>96*6</f>
        <v>576</v>
      </c>
      <c r="AG74" s="74">
        <f>96*7</f>
        <v>672</v>
      </c>
      <c r="AH74" s="74">
        <f>7*96</f>
        <v>672</v>
      </c>
      <c r="AI74" s="74">
        <f>5*96</f>
        <v>480</v>
      </c>
      <c r="AJ74" s="74">
        <f>5*96</f>
        <v>480</v>
      </c>
      <c r="AK74" s="74">
        <f>96*7</f>
        <v>672</v>
      </c>
      <c r="AL74" s="74">
        <f>96*7</f>
        <v>672</v>
      </c>
      <c r="AM74" s="74">
        <f>6*96</f>
        <v>576</v>
      </c>
      <c r="AN74" s="98">
        <f>6*96</f>
        <v>576</v>
      </c>
      <c r="AO74" s="98">
        <f>5*96</f>
        <v>480</v>
      </c>
      <c r="AP74" s="98">
        <f>5*96</f>
        <v>480</v>
      </c>
      <c r="AQ74" s="98">
        <f>5*96</f>
        <v>480</v>
      </c>
      <c r="AR74" s="98">
        <f>5*96</f>
        <v>480</v>
      </c>
      <c r="AS74" s="98">
        <f>7*96</f>
        <v>672</v>
      </c>
      <c r="AT74" s="98">
        <f>96*7</f>
        <v>672</v>
      </c>
      <c r="AU74" s="98">
        <f>8*96</f>
        <v>768</v>
      </c>
      <c r="AV74" s="98">
        <f>96*8</f>
        <v>768</v>
      </c>
      <c r="AW74" s="98">
        <f>96*5</f>
        <v>480</v>
      </c>
      <c r="AX74" s="98">
        <f>96*5</f>
        <v>480</v>
      </c>
      <c r="AY74" s="116">
        <f>8*48</f>
        <v>384</v>
      </c>
      <c r="AZ74" s="116">
        <f>96*5</f>
        <v>480</v>
      </c>
      <c r="BA74" s="116"/>
      <c r="BB74" s="116"/>
      <c r="BC74" s="116"/>
      <c r="BD74" s="116"/>
      <c r="BE74" s="116"/>
      <c r="BF74" s="116"/>
      <c r="BG74" s="116"/>
      <c r="BH74" s="116"/>
    </row>
    <row r="75" spans="1:86">
      <c r="A75" s="39" t="s">
        <v>83</v>
      </c>
      <c r="B75" s="97" t="s">
        <v>84</v>
      </c>
      <c r="C75" s="98">
        <f>+C74</f>
        <v>576</v>
      </c>
      <c r="D75" s="98">
        <f>+D74</f>
        <v>576</v>
      </c>
      <c r="E75" s="98">
        <f>+E74</f>
        <v>480</v>
      </c>
      <c r="F75" s="98">
        <f>F74</f>
        <v>480</v>
      </c>
      <c r="G75" s="98">
        <f>+G74</f>
        <v>672</v>
      </c>
      <c r="H75" s="98">
        <f>+H74</f>
        <v>672</v>
      </c>
      <c r="I75" s="98">
        <f>I74</f>
        <v>576</v>
      </c>
      <c r="J75" s="98">
        <f>+J74</f>
        <v>576</v>
      </c>
      <c r="K75" s="98">
        <f>+K74</f>
        <v>480</v>
      </c>
      <c r="L75" s="98">
        <f>L74</f>
        <v>480</v>
      </c>
      <c r="M75" s="98">
        <f>+M74</f>
        <v>480</v>
      </c>
      <c r="N75" s="98">
        <f>N74</f>
        <v>480</v>
      </c>
      <c r="O75" s="98">
        <f>O74</f>
        <v>768</v>
      </c>
      <c r="P75" s="98">
        <f>P74</f>
        <v>768</v>
      </c>
      <c r="Q75" s="98">
        <f t="shared" ref="Q75:V75" si="131">+Q74</f>
        <v>672</v>
      </c>
      <c r="R75" s="98">
        <f t="shared" si="131"/>
        <v>672</v>
      </c>
      <c r="S75" s="98">
        <f t="shared" si="131"/>
        <v>576</v>
      </c>
      <c r="T75" s="98">
        <f t="shared" si="131"/>
        <v>576</v>
      </c>
      <c r="U75" s="98">
        <f t="shared" si="131"/>
        <v>480</v>
      </c>
      <c r="V75" s="98">
        <f t="shared" si="131"/>
        <v>480</v>
      </c>
      <c r="W75" s="74">
        <f>W74</f>
        <v>672</v>
      </c>
      <c r="X75" s="74">
        <f>X74</f>
        <v>672</v>
      </c>
      <c r="Y75" s="74">
        <f>Y74</f>
        <v>480</v>
      </c>
      <c r="Z75" s="74">
        <f>Z74</f>
        <v>480</v>
      </c>
      <c r="AA75" s="74">
        <f>AA74</f>
        <v>672</v>
      </c>
      <c r="AB75" s="74">
        <f>+AB74</f>
        <v>672</v>
      </c>
      <c r="AC75" s="74">
        <f>+AC74</f>
        <v>576</v>
      </c>
      <c r="AD75" s="74">
        <f>AD74</f>
        <v>576</v>
      </c>
      <c r="AE75" s="74">
        <f>+AE74</f>
        <v>576</v>
      </c>
      <c r="AF75" s="74">
        <f>AF74</f>
        <v>576</v>
      </c>
      <c r="AG75" s="74">
        <f>AG74</f>
        <v>672</v>
      </c>
      <c r="AH75" s="74">
        <f>+AH74</f>
        <v>672</v>
      </c>
      <c r="AI75" s="74">
        <f>+AI74</f>
        <v>480</v>
      </c>
      <c r="AJ75" s="74">
        <f>+AJ74</f>
        <v>480</v>
      </c>
      <c r="AK75" s="74">
        <f>+AK74</f>
        <v>672</v>
      </c>
      <c r="AL75" s="74">
        <f>AL74</f>
        <v>672</v>
      </c>
      <c r="AM75" s="74">
        <f t="shared" ref="AM75:AS75" si="132">+AM74</f>
        <v>576</v>
      </c>
      <c r="AN75" s="98">
        <f t="shared" si="132"/>
        <v>576</v>
      </c>
      <c r="AO75" s="98">
        <f t="shared" si="132"/>
        <v>480</v>
      </c>
      <c r="AP75" s="98">
        <f t="shared" si="132"/>
        <v>480</v>
      </c>
      <c r="AQ75" s="98">
        <f t="shared" si="132"/>
        <v>480</v>
      </c>
      <c r="AR75" s="98">
        <f t="shared" si="132"/>
        <v>480</v>
      </c>
      <c r="AS75" s="98">
        <f t="shared" si="132"/>
        <v>672</v>
      </c>
      <c r="AT75" s="98">
        <f>96*7</f>
        <v>672</v>
      </c>
      <c r="AU75" s="98">
        <f>+AU74</f>
        <v>768</v>
      </c>
      <c r="AV75" s="98">
        <f>AV74</f>
        <v>768</v>
      </c>
      <c r="AW75" s="98">
        <f>AW74</f>
        <v>480</v>
      </c>
      <c r="AX75" s="98">
        <f>AX74</f>
        <v>480</v>
      </c>
      <c r="AY75" s="116">
        <f>+AY74</f>
        <v>384</v>
      </c>
      <c r="AZ75" s="116">
        <f>+AZ74</f>
        <v>480</v>
      </c>
      <c r="BA75" s="116"/>
      <c r="BB75" s="116"/>
      <c r="BC75" s="116"/>
      <c r="BD75" s="116"/>
      <c r="BE75" s="116"/>
      <c r="BF75" s="116"/>
      <c r="BG75" s="116"/>
      <c r="BH75" s="116"/>
    </row>
    <row r="76" spans="1:86" s="21" customFormat="1">
      <c r="B76" s="22" t="s">
        <v>36</v>
      </c>
      <c r="C76" s="23">
        <f>SUM(C74:C75)</f>
        <v>1152</v>
      </c>
      <c r="D76" s="23">
        <f>SUM(C74:C75)</f>
        <v>1152</v>
      </c>
      <c r="E76" s="23">
        <f t="shared" ref="E76" si="133">SUM(E74:E75)</f>
        <v>960</v>
      </c>
      <c r="F76" s="23">
        <f t="shared" ref="F76" si="134">SUM(E74:E75)</f>
        <v>960</v>
      </c>
      <c r="G76" s="23">
        <f t="shared" ref="G76" si="135">SUM(G74:G75)</f>
        <v>1344</v>
      </c>
      <c r="H76" s="23"/>
      <c r="I76" s="23">
        <f t="shared" ref="I76" si="136">SUM(I74:I75)</f>
        <v>1152</v>
      </c>
      <c r="J76" s="23">
        <v>96</v>
      </c>
      <c r="K76" s="23">
        <f t="shared" ref="K76" si="137">SUM(K74:K75)</f>
        <v>960</v>
      </c>
      <c r="L76" s="23">
        <f t="shared" ref="L76" si="138">SUM(K74:K75)</f>
        <v>960</v>
      </c>
      <c r="M76" s="23">
        <f t="shared" ref="M76" si="139">SUM(M74:M75)</f>
        <v>960</v>
      </c>
      <c r="N76" s="23">
        <f t="shared" ref="N76" si="140">SUM(M74:M75)</f>
        <v>960</v>
      </c>
      <c r="O76" s="23">
        <f t="shared" ref="O76" si="141">SUM(O74:O75)</f>
        <v>1536</v>
      </c>
      <c r="P76" s="23">
        <f t="shared" ref="P76" si="142">SUM(O74:O75)</f>
        <v>1536</v>
      </c>
      <c r="Q76" s="23">
        <f t="shared" ref="Q76" si="143">SUM(Q74:Q75)</f>
        <v>1344</v>
      </c>
      <c r="R76" s="23">
        <f t="shared" ref="R76" si="144">SUM(Q74:Q75)</f>
        <v>1344</v>
      </c>
      <c r="S76" s="23">
        <f t="shared" ref="S76" si="145">SUM(S74:S75)</f>
        <v>1152</v>
      </c>
      <c r="T76" s="23">
        <f t="shared" ref="T76" si="146">SUM(S74:S75)</f>
        <v>1152</v>
      </c>
      <c r="U76" s="23">
        <f t="shared" ref="U76" si="147">SUM(U74:U75)</f>
        <v>960</v>
      </c>
      <c r="V76" s="23">
        <f t="shared" ref="V76" si="148">SUM(U74:U75)</f>
        <v>960</v>
      </c>
      <c r="W76" s="23">
        <f t="shared" ref="W76" si="149">SUM(W74:W75)</f>
        <v>1344</v>
      </c>
      <c r="X76" s="23">
        <f t="shared" ref="X76" si="150">SUM(W74:W75)</f>
        <v>1344</v>
      </c>
      <c r="Y76" s="23">
        <v>1</v>
      </c>
      <c r="Z76" s="23">
        <f t="shared" ref="Z76" si="151">SUM(Y74:Y75)</f>
        <v>960</v>
      </c>
      <c r="AA76" s="23">
        <f t="shared" ref="AA76:AC76" si="152">SUM(AA74:AA75)</f>
        <v>1344</v>
      </c>
      <c r="AB76" s="23">
        <f>SUM(AA74:AA75)</f>
        <v>1344</v>
      </c>
      <c r="AC76" s="23">
        <f t="shared" si="152"/>
        <v>1152</v>
      </c>
      <c r="AD76" s="23" t="s">
        <v>125</v>
      </c>
      <c r="AE76" s="23">
        <f t="shared" ref="AE76:AG76" si="153">SUM(AE74:AE75)</f>
        <v>1152</v>
      </c>
      <c r="AF76" s="23" t="s">
        <v>125</v>
      </c>
      <c r="AG76" s="23">
        <f t="shared" si="153"/>
        <v>1344</v>
      </c>
      <c r="AH76" s="23" t="s">
        <v>125</v>
      </c>
      <c r="AI76" s="23">
        <f t="shared" ref="AI76" si="154">SUM(AI74:AI75)</f>
        <v>960</v>
      </c>
      <c r="AJ76" s="23" t="s">
        <v>125</v>
      </c>
      <c r="AK76" s="23">
        <f t="shared" ref="AK76" si="155">SUM(AK74:AK75)</f>
        <v>1344</v>
      </c>
      <c r="AL76" s="23">
        <f t="shared" ref="AL76" si="156">SUM(AK74:AK75)</f>
        <v>1344</v>
      </c>
      <c r="AM76" s="23">
        <f t="shared" ref="AM76" si="157">SUM(AM74:AM75)</f>
        <v>1152</v>
      </c>
      <c r="AN76" s="23">
        <f t="shared" ref="AN76" si="158">SUM(AM74:AM75)</f>
        <v>1152</v>
      </c>
      <c r="AO76" s="23">
        <f t="shared" ref="AO76" si="159">SUM(AO74:AO75)</f>
        <v>960</v>
      </c>
      <c r="AP76" s="23">
        <f t="shared" ref="AP76" si="160">SUM(AO74:AO75)</f>
        <v>960</v>
      </c>
      <c r="AQ76" s="23">
        <f t="shared" ref="AQ76" si="161">SUM(AQ74:AQ75)</f>
        <v>960</v>
      </c>
      <c r="AR76" s="23">
        <f t="shared" ref="AR76" si="162">SUM(AQ74:AQ75)</f>
        <v>960</v>
      </c>
      <c r="AS76" s="23">
        <f t="shared" ref="AS76" si="163">SUM(AS74:AS75)</f>
        <v>1344</v>
      </c>
      <c r="AT76" s="23">
        <f t="shared" ref="AT76" si="164">SUM(AS74:AS75)</f>
        <v>1344</v>
      </c>
      <c r="AU76" s="23">
        <f t="shared" ref="AU76" si="165">SUM(AU74:AU75)</f>
        <v>1536</v>
      </c>
      <c r="AV76" s="23" t="s">
        <v>170</v>
      </c>
      <c r="AW76" s="23"/>
      <c r="AX76" s="23">
        <f t="shared" ref="AX76" si="166">SUM(AW74:AW75)</f>
        <v>960</v>
      </c>
      <c r="AY76" s="23">
        <f t="shared" ref="AY76" si="167">SUM(AY74:AY75)</f>
        <v>768</v>
      </c>
      <c r="AZ76" s="23">
        <f t="shared" ref="AZ76" si="168">SUM(AY74:AY75)</f>
        <v>768</v>
      </c>
      <c r="BA76" s="23">
        <f t="shared" ref="BA76" si="169">SUM(BA74:BA75)</f>
        <v>0</v>
      </c>
      <c r="BB76" s="23">
        <f t="shared" ref="BB76" si="170">SUM(BA74:BA75)</f>
        <v>0</v>
      </c>
      <c r="BC76" s="23">
        <f t="shared" ref="BC76" si="171">SUM(BC74:BC75)</f>
        <v>0</v>
      </c>
      <c r="BD76" s="23">
        <f t="shared" ref="BD76" si="172">SUM(BC74:BC75)</f>
        <v>0</v>
      </c>
      <c r="BE76" s="23">
        <f t="shared" ref="BE76" si="173">SUM(BE74:BE75)</f>
        <v>0</v>
      </c>
      <c r="BF76" s="23">
        <f t="shared" ref="BF76" si="174">SUM(BE74:BE75)</f>
        <v>0</v>
      </c>
      <c r="BG76" s="23">
        <f t="shared" ref="BG76" si="175">SUM(BG74:BG75)</f>
        <v>0</v>
      </c>
      <c r="BH76" s="23">
        <f t="shared" ref="BH76" si="176">SUM(BG74:BG75)</f>
        <v>0</v>
      </c>
      <c r="BI76" s="23"/>
      <c r="BJ76" s="23"/>
      <c r="BK76" s="23"/>
      <c r="BL76" s="23"/>
    </row>
    <row r="77" spans="1:86" s="13" customFormat="1">
      <c r="B77" s="13" t="s">
        <v>85</v>
      </c>
      <c r="BF77" s="23"/>
      <c r="BI77"/>
      <c r="BJ77"/>
      <c r="BK77"/>
      <c r="BL77"/>
      <c r="BM77"/>
      <c r="BN77"/>
    </row>
    <row r="78" spans="1:86" s="13" customFormat="1">
      <c r="B78" s="13" t="s">
        <v>86</v>
      </c>
      <c r="BI78"/>
      <c r="BJ78"/>
      <c r="BK78"/>
      <c r="BL78"/>
      <c r="BM78"/>
      <c r="BN78"/>
    </row>
  </sheetData>
  <mergeCells count="457">
    <mergeCell ref="E12:F12"/>
    <mergeCell ref="G12:H12"/>
    <mergeCell ref="I12:J12"/>
    <mergeCell ref="K12:L12"/>
    <mergeCell ref="M12:N12"/>
    <mergeCell ref="O12:P12"/>
    <mergeCell ref="AG13:AH13"/>
    <mergeCell ref="O13:P13"/>
    <mergeCell ref="Q13:R13"/>
    <mergeCell ref="S13:T13"/>
    <mergeCell ref="U13:V13"/>
    <mergeCell ref="W13:X13"/>
    <mergeCell ref="Y13:Z13"/>
    <mergeCell ref="U12:V12"/>
    <mergeCell ref="W12:X12"/>
    <mergeCell ref="Y12:Z12"/>
    <mergeCell ref="Q12:R12"/>
    <mergeCell ref="AE12:AF12"/>
    <mergeCell ref="AG12:AH12"/>
    <mergeCell ref="AA13:AB13"/>
    <mergeCell ref="S12:T12"/>
    <mergeCell ref="BO12:BP12"/>
    <mergeCell ref="BK12:BL12"/>
    <mergeCell ref="BM12:BN12"/>
    <mergeCell ref="BC12:BD12"/>
    <mergeCell ref="BE12:BF12"/>
    <mergeCell ref="AI13:AJ13"/>
    <mergeCell ref="AK13:AL13"/>
    <mergeCell ref="AK12:AL12"/>
    <mergeCell ref="AM12:AN12"/>
    <mergeCell ref="AO12:AP12"/>
    <mergeCell ref="AQ12:AR12"/>
    <mergeCell ref="AS12:AT12"/>
    <mergeCell ref="AU12:AV12"/>
    <mergeCell ref="AW12:AX12"/>
    <mergeCell ref="AY12:AZ12"/>
    <mergeCell ref="BC13:BD13"/>
    <mergeCell ref="BE13:BF13"/>
    <mergeCell ref="BA12:BB12"/>
    <mergeCell ref="AI12:AJ12"/>
    <mergeCell ref="AW13:AX13"/>
    <mergeCell ref="G14:H14"/>
    <mergeCell ref="I14:J14"/>
    <mergeCell ref="K14:L14"/>
    <mergeCell ref="M13:N13"/>
    <mergeCell ref="AK14:AL14"/>
    <mergeCell ref="AC13:AD13"/>
    <mergeCell ref="AE13:AF13"/>
    <mergeCell ref="AY13:AZ13"/>
    <mergeCell ref="BA13:BB13"/>
    <mergeCell ref="AO14:AP14"/>
    <mergeCell ref="AQ14:AR14"/>
    <mergeCell ref="AS14:AT14"/>
    <mergeCell ref="AU14:AV14"/>
    <mergeCell ref="AW14:AX14"/>
    <mergeCell ref="S14:T14"/>
    <mergeCell ref="U14:V14"/>
    <mergeCell ref="W14:X14"/>
    <mergeCell ref="Y14:Z14"/>
    <mergeCell ref="AA14:AB14"/>
    <mergeCell ref="BA1:BB1"/>
    <mergeCell ref="BM1:BN1"/>
    <mergeCell ref="BM2:BN2"/>
    <mergeCell ref="A4:CH4"/>
    <mergeCell ref="A10:B10"/>
    <mergeCell ref="A11:A15"/>
    <mergeCell ref="B11:B15"/>
    <mergeCell ref="C11:AJ11"/>
    <mergeCell ref="AK11:CH11"/>
    <mergeCell ref="C12:D12"/>
    <mergeCell ref="CG12:CH12"/>
    <mergeCell ref="C13:D13"/>
    <mergeCell ref="E13:F13"/>
    <mergeCell ref="G13:H13"/>
    <mergeCell ref="I13:J13"/>
    <mergeCell ref="K13:L13"/>
    <mergeCell ref="AA12:AB12"/>
    <mergeCell ref="AC12:AD12"/>
    <mergeCell ref="AS13:AT13"/>
    <mergeCell ref="AU13:AV13"/>
    <mergeCell ref="BE14:BF14"/>
    <mergeCell ref="BG14:BH14"/>
    <mergeCell ref="BI14:BJ14"/>
    <mergeCell ref="AM14:AN14"/>
    <mergeCell ref="CG13:CH13"/>
    <mergeCell ref="BK13:BL13"/>
    <mergeCell ref="BM13:BN13"/>
    <mergeCell ref="BO13:BP13"/>
    <mergeCell ref="BQ13:BR13"/>
    <mergeCell ref="BS13:BT13"/>
    <mergeCell ref="BU13:BV13"/>
    <mergeCell ref="CG14:CH14"/>
    <mergeCell ref="BG12:BH12"/>
    <mergeCell ref="BI12:BJ12"/>
    <mergeCell ref="CA12:CB12"/>
    <mergeCell ref="CC12:CD12"/>
    <mergeCell ref="CE12:CF12"/>
    <mergeCell ref="BQ12:BR12"/>
    <mergeCell ref="BS12:BT12"/>
    <mergeCell ref="BU12:BV12"/>
    <mergeCell ref="BW12:BX12"/>
    <mergeCell ref="BY12:BZ12"/>
    <mergeCell ref="BG13:BH13"/>
    <mergeCell ref="BI13:BJ13"/>
    <mergeCell ref="CA14:CB14"/>
    <mergeCell ref="CC14:CD14"/>
    <mergeCell ref="CE14:CF14"/>
    <mergeCell ref="BK14:BL14"/>
    <mergeCell ref="BM14:BN14"/>
    <mergeCell ref="BO14:BP14"/>
    <mergeCell ref="BQ14:BR14"/>
    <mergeCell ref="BS14:BT14"/>
    <mergeCell ref="BU14:BV14"/>
    <mergeCell ref="BW14:BX14"/>
    <mergeCell ref="BY14:BZ14"/>
    <mergeCell ref="CE13:CF13"/>
    <mergeCell ref="A25:B25"/>
    <mergeCell ref="Q14:R14"/>
    <mergeCell ref="M14:N14"/>
    <mergeCell ref="O14:P14"/>
    <mergeCell ref="E14:F14"/>
    <mergeCell ref="C14:D14"/>
    <mergeCell ref="BW13:BX13"/>
    <mergeCell ref="BY13:BZ13"/>
    <mergeCell ref="CA13:CB13"/>
    <mergeCell ref="CC13:CD13"/>
    <mergeCell ref="AM13:AN13"/>
    <mergeCell ref="AO13:AP13"/>
    <mergeCell ref="AQ13:AR13"/>
    <mergeCell ref="AY14:AZ14"/>
    <mergeCell ref="BA14:BB14"/>
    <mergeCell ref="BC14:BD14"/>
    <mergeCell ref="A26:A30"/>
    <mergeCell ref="B26:B30"/>
    <mergeCell ref="C26:AJ26"/>
    <mergeCell ref="AK26:CH26"/>
    <mergeCell ref="C27:D27"/>
    <mergeCell ref="E27:F27"/>
    <mergeCell ref="G27:H27"/>
    <mergeCell ref="I27:J27"/>
    <mergeCell ref="K27:L27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Q27:R27"/>
    <mergeCell ref="S27:T27"/>
    <mergeCell ref="U27:V27"/>
    <mergeCell ref="W27:X27"/>
    <mergeCell ref="BA27:BB27"/>
    <mergeCell ref="BC27:BD27"/>
    <mergeCell ref="BE27:BF27"/>
    <mergeCell ref="BG27:BH27"/>
    <mergeCell ref="AK27:AL27"/>
    <mergeCell ref="AM27:AN27"/>
    <mergeCell ref="AO27:AP27"/>
    <mergeCell ref="AQ27:AR27"/>
    <mergeCell ref="AS27:AT27"/>
    <mergeCell ref="AU27:AV27"/>
    <mergeCell ref="CG27:CH27"/>
    <mergeCell ref="BU27:BV27"/>
    <mergeCell ref="BW27:BX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AW27:AX27"/>
    <mergeCell ref="AY27:AZ27"/>
    <mergeCell ref="E28:F28"/>
    <mergeCell ref="G28:H28"/>
    <mergeCell ref="I28:J28"/>
    <mergeCell ref="K28:L28"/>
    <mergeCell ref="M28:N28"/>
    <mergeCell ref="Q28:R28"/>
    <mergeCell ref="Y28:Z28"/>
    <mergeCell ref="AA28:AB28"/>
    <mergeCell ref="AC28:AD28"/>
    <mergeCell ref="AU28:AV28"/>
    <mergeCell ref="AW28:AX28"/>
    <mergeCell ref="AY28:AZ28"/>
    <mergeCell ref="BA28:BB28"/>
    <mergeCell ref="AE28:AF28"/>
    <mergeCell ref="AG28:AH28"/>
    <mergeCell ref="AI28:AJ28"/>
    <mergeCell ref="AK28:AL28"/>
    <mergeCell ref="AM28:AN28"/>
    <mergeCell ref="AO28:AP28"/>
    <mergeCell ref="CA28:CB28"/>
    <mergeCell ref="CC28:CD28"/>
    <mergeCell ref="CE28:CF28"/>
    <mergeCell ref="CG28:CH28"/>
    <mergeCell ref="C29:D29"/>
    <mergeCell ref="E29:F29"/>
    <mergeCell ref="G29:H29"/>
    <mergeCell ref="I29:J29"/>
    <mergeCell ref="K29:L29"/>
    <mergeCell ref="M29:N29"/>
    <mergeCell ref="BO28:BP28"/>
    <mergeCell ref="BQ28:BR28"/>
    <mergeCell ref="BS28:BT28"/>
    <mergeCell ref="BU28:BV28"/>
    <mergeCell ref="BW28:BX28"/>
    <mergeCell ref="BY28:BZ28"/>
    <mergeCell ref="BC28:BD28"/>
    <mergeCell ref="BE28:BF28"/>
    <mergeCell ref="BG28:BH28"/>
    <mergeCell ref="BI28:BJ28"/>
    <mergeCell ref="BK28:BL28"/>
    <mergeCell ref="BM28:BN28"/>
    <mergeCell ref="AQ28:AR28"/>
    <mergeCell ref="AS28:AT28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AK45:BR45"/>
    <mergeCell ref="C46:D46"/>
    <mergeCell ref="E46:F46"/>
    <mergeCell ref="G46:H46"/>
    <mergeCell ref="I46:J46"/>
    <mergeCell ref="K46:L46"/>
    <mergeCell ref="BW29:BX29"/>
    <mergeCell ref="BY29:BZ29"/>
    <mergeCell ref="CA29:CB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M46:N46"/>
    <mergeCell ref="O46:P46"/>
    <mergeCell ref="Q46:R46"/>
    <mergeCell ref="S46:T46"/>
    <mergeCell ref="U46:V46"/>
    <mergeCell ref="W46:X46"/>
    <mergeCell ref="A44:B44"/>
    <mergeCell ref="A45:A49"/>
    <mergeCell ref="B45:B49"/>
    <mergeCell ref="C45:AJ45"/>
    <mergeCell ref="U47:V47"/>
    <mergeCell ref="W47:X47"/>
    <mergeCell ref="Y47:Z47"/>
    <mergeCell ref="AA47:AB47"/>
    <mergeCell ref="AC47:AD47"/>
    <mergeCell ref="AE47:AF47"/>
    <mergeCell ref="Q48:R48"/>
    <mergeCell ref="S48:T48"/>
    <mergeCell ref="U48:V48"/>
    <mergeCell ref="W48:X48"/>
    <mergeCell ref="Y48:Z48"/>
    <mergeCell ref="AA48:AB48"/>
    <mergeCell ref="AC48:AD48"/>
    <mergeCell ref="AE48:AF48"/>
    <mergeCell ref="AK46:AL46"/>
    <mergeCell ref="AM46:AN46"/>
    <mergeCell ref="AO46:AP46"/>
    <mergeCell ref="AQ46:AR46"/>
    <mergeCell ref="AS46:AT46"/>
    <mergeCell ref="AU46:AV46"/>
    <mergeCell ref="Y46:Z46"/>
    <mergeCell ref="AA46:AB46"/>
    <mergeCell ref="AC46:AD46"/>
    <mergeCell ref="AE46:AF46"/>
    <mergeCell ref="AG46:AH46"/>
    <mergeCell ref="AI46:AJ46"/>
    <mergeCell ref="BM46:BN46"/>
    <mergeCell ref="BO46:BP46"/>
    <mergeCell ref="BQ46:BR46"/>
    <mergeCell ref="BS46:BT46"/>
    <mergeCell ref="AW46:AX46"/>
    <mergeCell ref="AY46:AZ46"/>
    <mergeCell ref="BA46:BB46"/>
    <mergeCell ref="BC46:BD46"/>
    <mergeCell ref="BE46:BF46"/>
    <mergeCell ref="BG46:BH46"/>
    <mergeCell ref="CG46:CH46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BU46:BV46"/>
    <mergeCell ref="BW46:BX46"/>
    <mergeCell ref="BY46:BZ46"/>
    <mergeCell ref="CA46:CB46"/>
    <mergeCell ref="CC46:CD46"/>
    <mergeCell ref="CE46:CF46"/>
    <mergeCell ref="BI46:BJ46"/>
    <mergeCell ref="BK46:BL46"/>
    <mergeCell ref="AW47:AX47"/>
    <mergeCell ref="AY47:AZ47"/>
    <mergeCell ref="BA47:BB47"/>
    <mergeCell ref="BC47:BD47"/>
    <mergeCell ref="AG47:AH47"/>
    <mergeCell ref="AI47:AJ47"/>
    <mergeCell ref="CG47:CH47"/>
    <mergeCell ref="C48:D48"/>
    <mergeCell ref="E48:F48"/>
    <mergeCell ref="G48:H48"/>
    <mergeCell ref="I48:J48"/>
    <mergeCell ref="K48:L48"/>
    <mergeCell ref="M48:N48"/>
    <mergeCell ref="O48:P48"/>
    <mergeCell ref="BQ47:BR47"/>
    <mergeCell ref="BS47:BT47"/>
    <mergeCell ref="BU47:BV47"/>
    <mergeCell ref="BW47:BX47"/>
    <mergeCell ref="BY47:BZ47"/>
    <mergeCell ref="CA47:CB47"/>
    <mergeCell ref="BE47:BF47"/>
    <mergeCell ref="BG47:BH47"/>
    <mergeCell ref="BI47:BJ47"/>
    <mergeCell ref="BK47:BL47"/>
    <mergeCell ref="BM47:BN47"/>
    <mergeCell ref="BO47:BP47"/>
    <mergeCell ref="AS47:AT47"/>
    <mergeCell ref="AU47:AV47"/>
    <mergeCell ref="AI48:AJ48"/>
    <mergeCell ref="AK47:AL47"/>
    <mergeCell ref="AM47:AN47"/>
    <mergeCell ref="AO47:AP47"/>
    <mergeCell ref="AQ47:AR47"/>
    <mergeCell ref="BY48:BZ48"/>
    <mergeCell ref="CC47:CD47"/>
    <mergeCell ref="CA48:CB48"/>
    <mergeCell ref="CC48:CD48"/>
    <mergeCell ref="CE47:CF47"/>
    <mergeCell ref="CE48:CF48"/>
    <mergeCell ref="CG48:CH48"/>
    <mergeCell ref="A68:B68"/>
    <mergeCell ref="BM48:BN48"/>
    <mergeCell ref="BO48:BP48"/>
    <mergeCell ref="BQ48:BR48"/>
    <mergeCell ref="BS48:BT48"/>
    <mergeCell ref="BU48:BV48"/>
    <mergeCell ref="BW48:BX48"/>
    <mergeCell ref="BA48:BB48"/>
    <mergeCell ref="BC48:BD48"/>
    <mergeCell ref="BE48:BF48"/>
    <mergeCell ref="BG48:BH48"/>
    <mergeCell ref="BI48:BJ48"/>
    <mergeCell ref="BK48:BL48"/>
    <mergeCell ref="AO48:AP48"/>
    <mergeCell ref="AQ48:AR48"/>
    <mergeCell ref="AS48:AT48"/>
    <mergeCell ref="AU48:AV48"/>
    <mergeCell ref="AW48:AX48"/>
    <mergeCell ref="AY48:AZ48"/>
    <mergeCell ref="AG48:AH48"/>
    <mergeCell ref="AK48:AL48"/>
    <mergeCell ref="AM48:AN48"/>
    <mergeCell ref="A69:A73"/>
    <mergeCell ref="B69:B73"/>
    <mergeCell ref="C69:BH69"/>
    <mergeCell ref="C70:D70"/>
    <mergeCell ref="E70:F70"/>
    <mergeCell ref="G70:H70"/>
    <mergeCell ref="I70:J70"/>
    <mergeCell ref="K70:L70"/>
    <mergeCell ref="M70:N70"/>
    <mergeCell ref="O70:P70"/>
    <mergeCell ref="BA70:BB70"/>
    <mergeCell ref="BC70:BD70"/>
    <mergeCell ref="BE70:BF70"/>
    <mergeCell ref="BG70:BH70"/>
    <mergeCell ref="G71:H71"/>
    <mergeCell ref="I71:J71"/>
    <mergeCell ref="K71:L71"/>
    <mergeCell ref="M71:N71"/>
    <mergeCell ref="O71:P71"/>
    <mergeCell ref="Q71:R71"/>
    <mergeCell ref="Q70:R70"/>
    <mergeCell ref="BE71:BF71"/>
    <mergeCell ref="BG71:BH71"/>
    <mergeCell ref="S71:T71"/>
    <mergeCell ref="S70:T70"/>
    <mergeCell ref="BC71:BD71"/>
    <mergeCell ref="AW70:AX70"/>
    <mergeCell ref="AY70:AZ70"/>
    <mergeCell ref="AC70:AD70"/>
    <mergeCell ref="AE70:AF70"/>
    <mergeCell ref="AG70:AH70"/>
    <mergeCell ref="AI70:AJ70"/>
    <mergeCell ref="AK70:AL70"/>
    <mergeCell ref="AM70:AN70"/>
    <mergeCell ref="U70:V70"/>
    <mergeCell ref="W70:X70"/>
    <mergeCell ref="Y70:Z70"/>
    <mergeCell ref="AA70:AB70"/>
    <mergeCell ref="U71:V71"/>
    <mergeCell ref="W71:X71"/>
    <mergeCell ref="Y71:Z71"/>
    <mergeCell ref="AA71:AB71"/>
    <mergeCell ref="AC71:AD71"/>
    <mergeCell ref="AO70:AP70"/>
    <mergeCell ref="AQ70:AR70"/>
    <mergeCell ref="AS70:AT70"/>
    <mergeCell ref="AU70:AV70"/>
    <mergeCell ref="BC72:BD72"/>
    <mergeCell ref="BE72:BF72"/>
    <mergeCell ref="BG72:BH72"/>
    <mergeCell ref="S72:T72"/>
    <mergeCell ref="U72:V72"/>
    <mergeCell ref="W72:X72"/>
    <mergeCell ref="Y72:Z72"/>
    <mergeCell ref="AA72:AB72"/>
    <mergeCell ref="AC72:AD72"/>
    <mergeCell ref="BA72:BB72"/>
    <mergeCell ref="G72:H72"/>
    <mergeCell ref="I72:J72"/>
    <mergeCell ref="K72:L72"/>
    <mergeCell ref="M72:N72"/>
    <mergeCell ref="O72:P72"/>
    <mergeCell ref="Q72:R72"/>
    <mergeCell ref="AW71:AX71"/>
    <mergeCell ref="AY71:AZ71"/>
    <mergeCell ref="BA71:BB71"/>
    <mergeCell ref="AW72:AX72"/>
    <mergeCell ref="AY72:AZ72"/>
  </mergeCells>
  <phoneticPr fontId="130" type="noConversion"/>
  <printOptions horizontalCentered="1"/>
  <pageMargins left="0.25" right="0.25" top="0.75" bottom="0.75" header="0.3" footer="0.3"/>
  <pageSetup paperSize="8" scale="36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N78"/>
  <sheetViews>
    <sheetView topLeftCell="BG1" workbookViewId="0">
      <selection activeCell="CL8" sqref="CL8"/>
    </sheetView>
  </sheetViews>
  <sheetFormatPr defaultColWidth="9" defaultRowHeight="14.5"/>
  <cols>
    <col min="1" max="1" width="12" customWidth="1"/>
    <col min="2" max="2" width="18.54296875" bestFit="1" customWidth="1"/>
    <col min="3" max="3" width="6.26953125" customWidth="1"/>
    <col min="4" max="4" width="8.1796875" customWidth="1"/>
    <col min="5" max="15" width="6.26953125" customWidth="1"/>
    <col min="16" max="16" width="6.7265625" customWidth="1"/>
    <col min="17" max="17" width="6.26953125" customWidth="1"/>
    <col min="18" max="18" width="8" customWidth="1"/>
    <col min="19" max="86" width="6.26953125" customWidth="1"/>
    <col min="87" max="89" width="3.7265625" customWidth="1"/>
    <col min="90" max="90" width="6.453125" customWidth="1"/>
    <col min="91" max="91" width="5.26953125" bestFit="1" customWidth="1"/>
    <col min="92" max="92" width="14.7265625" customWidth="1"/>
  </cols>
  <sheetData>
    <row r="1" spans="1:92" ht="15" thickBot="1">
      <c r="AV1" s="18"/>
      <c r="AW1" s="18"/>
      <c r="AX1" s="18"/>
      <c r="AY1" s="18"/>
      <c r="AZ1" s="18"/>
      <c r="BA1" s="552"/>
      <c r="BB1" s="552"/>
      <c r="BC1" s="380"/>
      <c r="BD1" s="380"/>
      <c r="BE1" s="18"/>
      <c r="BF1" s="18"/>
      <c r="BG1" s="18"/>
      <c r="BH1" s="18"/>
      <c r="BM1" s="552"/>
      <c r="BN1" s="552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</row>
    <row r="2" spans="1:92" ht="15" thickBot="1">
      <c r="BM2" s="553"/>
      <c r="BN2" s="553"/>
      <c r="CN2" s="20">
        <f ca="1">NOW()</f>
        <v>46262.429180208332</v>
      </c>
    </row>
    <row r="3" spans="1:92" ht="21.65" customHeight="1" thickBot="1">
      <c r="BI3" s="18"/>
      <c r="BJ3" s="18"/>
      <c r="BK3" s="380"/>
      <c r="BL3" s="380"/>
      <c r="CN3" s="43">
        <v>0.98611111111111116</v>
      </c>
    </row>
    <row r="4" spans="1:92" ht="35.25" customHeight="1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54"/>
      <c r="W4" s="554"/>
      <c r="X4" s="554"/>
      <c r="Y4" s="554"/>
      <c r="Z4" s="554"/>
      <c r="AA4" s="554"/>
      <c r="AB4" s="554"/>
      <c r="AC4" s="554"/>
      <c r="AD4" s="554"/>
      <c r="AE4" s="554"/>
      <c r="AF4" s="554"/>
      <c r="AG4" s="554"/>
      <c r="AH4" s="554"/>
      <c r="AI4" s="554"/>
      <c r="AJ4" s="554"/>
      <c r="AK4" s="554"/>
      <c r="AL4" s="554"/>
      <c r="AM4" s="554"/>
      <c r="AN4" s="554"/>
      <c r="AO4" s="554"/>
      <c r="AP4" s="554"/>
      <c r="AQ4" s="554"/>
      <c r="AR4" s="554"/>
      <c r="AS4" s="554"/>
      <c r="AT4" s="554"/>
      <c r="AU4" s="554"/>
      <c r="AV4" s="554"/>
      <c r="AW4" s="554"/>
      <c r="AX4" s="554"/>
      <c r="AY4" s="554"/>
      <c r="AZ4" s="554"/>
      <c r="BA4" s="554"/>
      <c r="BB4" s="554"/>
      <c r="BC4" s="554"/>
      <c r="BD4" s="554"/>
      <c r="BE4" s="554"/>
      <c r="BF4" s="554"/>
      <c r="BG4" s="554"/>
      <c r="BH4" s="554"/>
      <c r="BI4" s="554"/>
      <c r="BJ4" s="554"/>
      <c r="BK4" s="554"/>
      <c r="BL4" s="554"/>
      <c r="BM4" s="554"/>
      <c r="BN4" s="554"/>
      <c r="BO4" s="554"/>
      <c r="BP4" s="554"/>
      <c r="BQ4" s="554"/>
      <c r="BR4" s="554"/>
      <c r="BS4" s="554"/>
      <c r="BT4" s="554"/>
      <c r="BU4" s="554"/>
      <c r="BV4" s="554"/>
      <c r="BW4" s="554"/>
      <c r="BX4" s="554"/>
      <c r="BY4" s="554"/>
      <c r="BZ4" s="554"/>
      <c r="CA4" s="554"/>
      <c r="CB4" s="554"/>
      <c r="CC4" s="554"/>
      <c r="CD4" s="554"/>
      <c r="CE4" s="554"/>
      <c r="CF4" s="554"/>
      <c r="CG4" s="554"/>
      <c r="CH4" s="554"/>
    </row>
    <row r="5" spans="1:92" ht="12" customHeight="1">
      <c r="A5" s="15"/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</row>
    <row r="6" spans="1:92" ht="48" customHeight="1">
      <c r="A6" s="381"/>
      <c r="B6" s="381"/>
      <c r="C6" s="381"/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381"/>
      <c r="S6" s="381"/>
      <c r="T6" s="381"/>
      <c r="U6" s="381"/>
      <c r="V6" s="381"/>
      <c r="W6" s="381"/>
      <c r="X6" s="381"/>
      <c r="Y6" s="381"/>
      <c r="Z6" s="381"/>
      <c r="AA6" s="381"/>
      <c r="AB6" s="381"/>
      <c r="AC6" s="381"/>
      <c r="AD6" s="381"/>
      <c r="AE6" s="381"/>
      <c r="AF6" s="381"/>
      <c r="AG6" s="381"/>
      <c r="AH6" s="381"/>
      <c r="AI6" s="381"/>
      <c r="AJ6" s="381"/>
      <c r="AK6" s="381"/>
      <c r="AL6" s="381"/>
      <c r="AM6" s="381"/>
      <c r="AN6" s="381"/>
      <c r="AO6" s="381"/>
      <c r="AP6" s="381"/>
      <c r="AQ6" s="381"/>
      <c r="AR6" s="381"/>
      <c r="AS6" s="381"/>
      <c r="AT6" s="381"/>
      <c r="AU6" s="381"/>
      <c r="AV6" s="381"/>
      <c r="AW6" s="381"/>
      <c r="AX6" s="381"/>
      <c r="AY6" s="381"/>
      <c r="AZ6" s="381"/>
      <c r="BA6" s="381"/>
      <c r="BB6" s="381"/>
      <c r="BC6" s="381"/>
      <c r="BD6" s="381"/>
      <c r="BE6" s="381"/>
      <c r="BF6" s="381"/>
      <c r="BG6" s="381"/>
      <c r="BH6" s="381"/>
      <c r="BI6" s="381"/>
      <c r="BJ6" s="381"/>
      <c r="BK6" s="381"/>
      <c r="BL6" s="381"/>
      <c r="BM6" s="381"/>
      <c r="BN6" s="381"/>
      <c r="BO6" s="381"/>
      <c r="BP6" s="381"/>
      <c r="BQ6" s="381"/>
      <c r="BR6" s="381"/>
      <c r="BS6" s="381"/>
      <c r="BT6" s="381"/>
      <c r="BU6" s="381"/>
      <c r="BV6" s="381"/>
      <c r="BW6" s="381"/>
      <c r="BX6" s="381"/>
      <c r="BY6" s="381"/>
      <c r="BZ6" s="381"/>
      <c r="CA6" s="381"/>
      <c r="CB6" s="381"/>
      <c r="CC6" s="381"/>
      <c r="CD6" s="381"/>
      <c r="CE6" s="381"/>
      <c r="CF6" s="381"/>
      <c r="CG6" s="381"/>
      <c r="CH6" s="381"/>
    </row>
    <row r="7" spans="1:92" ht="48" customHeight="1">
      <c r="A7" s="381"/>
      <c r="B7" s="381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Z7" s="381"/>
      <c r="AA7" s="381"/>
      <c r="AB7" s="381"/>
      <c r="AC7" s="381"/>
      <c r="AD7" s="381"/>
      <c r="AE7" s="381"/>
      <c r="AF7" s="381"/>
      <c r="AG7" s="381"/>
      <c r="AH7" s="381"/>
      <c r="AI7" s="381"/>
      <c r="AJ7" s="381"/>
      <c r="AK7" s="381"/>
      <c r="AL7" s="381"/>
      <c r="AM7" s="381"/>
      <c r="AN7" s="381"/>
      <c r="AO7" s="381"/>
      <c r="AP7" s="381"/>
      <c r="AQ7" s="381"/>
      <c r="AR7" s="381"/>
      <c r="AS7" s="381"/>
      <c r="AT7" s="381"/>
      <c r="AU7" s="381"/>
      <c r="AV7" s="381"/>
      <c r="AW7" s="381"/>
      <c r="AX7" s="381"/>
      <c r="AY7" s="381"/>
      <c r="AZ7" s="381"/>
      <c r="BA7" s="381"/>
      <c r="BB7" s="381"/>
      <c r="BC7" s="381"/>
      <c r="BD7" s="381"/>
      <c r="BE7" s="381"/>
      <c r="BF7" s="381"/>
      <c r="BG7" s="381"/>
      <c r="BH7" s="381"/>
      <c r="BI7" s="381"/>
      <c r="BJ7" s="381"/>
      <c r="BK7" s="381"/>
      <c r="BL7" s="381"/>
      <c r="BM7" s="381"/>
      <c r="BN7" s="381"/>
      <c r="BO7" s="381"/>
      <c r="BP7" s="381"/>
      <c r="BQ7" s="381"/>
      <c r="BR7" s="381"/>
      <c r="BS7" s="381"/>
      <c r="BT7" s="381"/>
      <c r="BU7" s="381"/>
      <c r="BV7" s="381"/>
      <c r="BW7" s="381"/>
      <c r="BX7" s="381"/>
      <c r="BY7" s="381"/>
      <c r="BZ7" s="381"/>
      <c r="CA7" s="381"/>
      <c r="CB7" s="381"/>
      <c r="CC7" s="381"/>
      <c r="CD7" s="381"/>
      <c r="CE7" s="381"/>
      <c r="CF7" s="381"/>
      <c r="CG7" s="381"/>
      <c r="CH7" s="381"/>
    </row>
    <row r="8" spans="1:92" ht="48" customHeight="1">
      <c r="A8" s="381"/>
      <c r="B8" s="381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381"/>
      <c r="O8" s="381"/>
      <c r="P8" s="381"/>
      <c r="Q8" s="381"/>
      <c r="R8" s="381"/>
      <c r="S8" s="381"/>
      <c r="T8" s="381"/>
      <c r="U8" s="381"/>
      <c r="V8" s="381"/>
      <c r="W8" s="381"/>
      <c r="X8" s="381"/>
      <c r="Y8" s="381"/>
      <c r="Z8" s="381"/>
      <c r="AA8" s="381"/>
      <c r="AB8" s="381"/>
      <c r="AC8" s="381"/>
      <c r="AD8" s="381"/>
      <c r="AE8" s="381"/>
      <c r="AF8" s="381"/>
      <c r="AG8" s="381"/>
      <c r="AH8" s="381"/>
      <c r="AI8" s="381"/>
      <c r="AJ8" s="381"/>
      <c r="AK8" s="381"/>
      <c r="AL8" s="381"/>
      <c r="AM8" s="381"/>
      <c r="AN8" s="381"/>
      <c r="AO8" s="381"/>
      <c r="AP8" s="381"/>
      <c r="AQ8" s="381"/>
      <c r="AR8" s="381"/>
      <c r="AS8" s="381"/>
      <c r="AT8" s="381"/>
      <c r="AU8" s="381"/>
      <c r="AV8" s="381"/>
      <c r="AW8" s="381"/>
      <c r="AX8" s="381"/>
      <c r="AY8" s="381"/>
      <c r="AZ8" s="381"/>
      <c r="BA8" s="381"/>
      <c r="BB8" s="381"/>
      <c r="BC8" s="381"/>
      <c r="BD8" s="381"/>
      <c r="BE8" s="381"/>
      <c r="BF8" s="381"/>
      <c r="BG8" s="381"/>
      <c r="BH8" s="381"/>
      <c r="BI8" s="381"/>
      <c r="BJ8" s="381"/>
      <c r="BK8" s="381"/>
      <c r="BL8" s="381"/>
      <c r="BM8" s="381"/>
      <c r="BN8" s="381"/>
      <c r="BO8" s="381"/>
      <c r="BP8" s="381"/>
      <c r="BQ8" s="381"/>
      <c r="BR8" s="381"/>
      <c r="BS8" s="381"/>
      <c r="BT8" s="381"/>
      <c r="BU8" s="381"/>
      <c r="BV8" s="381"/>
      <c r="BW8" s="381"/>
      <c r="BX8" s="381"/>
      <c r="BY8" s="381"/>
      <c r="BZ8" s="381"/>
      <c r="CA8" s="381"/>
      <c r="CB8" s="381"/>
      <c r="CC8" s="381"/>
      <c r="CD8" s="381"/>
      <c r="CE8" s="381"/>
      <c r="CF8" s="381"/>
      <c r="CG8" s="381"/>
      <c r="CH8" s="381"/>
    </row>
    <row r="9" spans="1:92" ht="48" customHeight="1">
      <c r="A9" s="381"/>
      <c r="B9" s="381"/>
      <c r="C9" s="381"/>
      <c r="D9" s="381"/>
      <c r="E9" s="381"/>
      <c r="F9" s="381"/>
      <c r="G9" s="381"/>
      <c r="H9" s="381"/>
      <c r="I9" s="381"/>
      <c r="J9" s="381"/>
      <c r="K9" s="381"/>
      <c r="L9" s="381"/>
      <c r="M9" s="381"/>
      <c r="N9" s="381"/>
      <c r="O9" s="381"/>
      <c r="P9" s="381"/>
      <c r="Q9" s="381"/>
      <c r="R9" s="381"/>
      <c r="S9" s="381"/>
      <c r="T9" s="381"/>
      <c r="U9" s="381"/>
      <c r="V9" s="381"/>
      <c r="W9" s="381"/>
      <c r="X9" s="381"/>
      <c r="Y9" s="381"/>
      <c r="Z9" s="381"/>
      <c r="AA9" s="381"/>
      <c r="AB9" s="381"/>
      <c r="AC9" s="381"/>
      <c r="AD9" s="381"/>
      <c r="AE9" s="381"/>
      <c r="AF9" s="381"/>
      <c r="AG9" s="381"/>
      <c r="AH9" s="381"/>
      <c r="AI9" s="381"/>
      <c r="AJ9" s="381"/>
      <c r="AK9" s="381"/>
      <c r="AL9" s="381"/>
      <c r="AM9" s="381"/>
      <c r="AN9" s="381"/>
      <c r="AO9" s="381"/>
      <c r="AP9" s="381"/>
      <c r="AQ9" s="381"/>
      <c r="AR9" s="381"/>
      <c r="AS9" s="381"/>
      <c r="AT9" s="381"/>
      <c r="AU9" s="381"/>
      <c r="AV9" s="381"/>
      <c r="AW9" s="381"/>
      <c r="AX9" s="381"/>
      <c r="AY9" s="381"/>
      <c r="AZ9" s="381"/>
      <c r="BA9" s="381"/>
      <c r="BB9" s="381"/>
      <c r="BC9" s="381"/>
      <c r="BD9" s="381"/>
      <c r="BE9" s="381"/>
      <c r="BF9" s="381"/>
      <c r="BG9" s="381"/>
      <c r="BH9" s="381"/>
      <c r="BI9" s="381"/>
      <c r="BJ9" s="381"/>
      <c r="BK9" s="381"/>
      <c r="BL9" s="381"/>
      <c r="BM9" s="381"/>
      <c r="BN9" s="381"/>
      <c r="BO9" s="381"/>
      <c r="BP9" s="381"/>
      <c r="BQ9" s="381"/>
      <c r="BR9" s="381"/>
      <c r="BS9" s="381"/>
      <c r="BT9" s="381"/>
      <c r="BU9" s="381"/>
      <c r="BV9" s="381"/>
      <c r="BW9" s="381"/>
      <c r="BX9" s="381"/>
      <c r="BY9" s="381"/>
      <c r="BZ9" s="381"/>
      <c r="CA9" s="381"/>
      <c r="CB9" s="381"/>
      <c r="CC9" s="381"/>
      <c r="CD9" s="381"/>
      <c r="CE9" s="381"/>
      <c r="CF9" s="381"/>
      <c r="CG9" s="381"/>
      <c r="CH9" s="381"/>
      <c r="CM9" t="s">
        <v>0</v>
      </c>
      <c r="CN9" t="s">
        <v>0</v>
      </c>
    </row>
    <row r="10" spans="1:92" ht="21.75" customHeight="1" thickBot="1">
      <c r="A10" s="510" t="s">
        <v>1</v>
      </c>
      <c r="B10" s="510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</row>
    <row r="11" spans="1:92" ht="15.75" customHeight="1">
      <c r="A11" s="511" t="s">
        <v>2</v>
      </c>
      <c r="B11" s="543" t="s">
        <v>3</v>
      </c>
      <c r="C11" s="524" t="s">
        <v>4</v>
      </c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525"/>
      <c r="AC11" s="525"/>
      <c r="AD11" s="525"/>
      <c r="AE11" s="525"/>
      <c r="AF11" s="525"/>
      <c r="AG11" s="525"/>
      <c r="AH11" s="525"/>
      <c r="AI11" s="525"/>
      <c r="AJ11" s="544"/>
      <c r="AK11" s="545" t="s">
        <v>5</v>
      </c>
      <c r="AL11" s="526"/>
      <c r="AM11" s="526"/>
      <c r="AN11" s="526"/>
      <c r="AO11" s="526"/>
      <c r="AP11" s="526"/>
      <c r="AQ11" s="526"/>
      <c r="AR11" s="526"/>
      <c r="AS11" s="526"/>
      <c r="AT11" s="526"/>
      <c r="AU11" s="526"/>
      <c r="AV11" s="526"/>
      <c r="AW11" s="526"/>
      <c r="AX11" s="526"/>
      <c r="AY11" s="526"/>
      <c r="AZ11" s="526"/>
      <c r="BA11" s="526"/>
      <c r="BB11" s="526"/>
      <c r="BC11" s="526"/>
      <c r="BD11" s="526"/>
      <c r="BE11" s="526"/>
      <c r="BF11" s="526"/>
      <c r="BG11" s="526"/>
      <c r="BH11" s="526"/>
      <c r="BI11" s="526"/>
      <c r="BJ11" s="526"/>
      <c r="BK11" s="526"/>
      <c r="BL11" s="526"/>
      <c r="BM11" s="526"/>
      <c r="BN11" s="526"/>
      <c r="BO11" s="526"/>
      <c r="BP11" s="526"/>
      <c r="BQ11" s="526"/>
      <c r="BR11" s="526"/>
      <c r="BS11" s="526"/>
      <c r="BT11" s="526"/>
      <c r="BU11" s="526"/>
      <c r="BV11" s="526"/>
      <c r="BW11" s="526"/>
      <c r="BX11" s="526"/>
      <c r="BY11" s="526"/>
      <c r="BZ11" s="526"/>
      <c r="CA11" s="526"/>
      <c r="CB11" s="526"/>
      <c r="CC11" s="526"/>
      <c r="CD11" s="526"/>
      <c r="CE11" s="526"/>
      <c r="CF11" s="526"/>
      <c r="CG11" s="526"/>
      <c r="CH11" s="526"/>
    </row>
    <row r="12" spans="1:92" s="12" customFormat="1" ht="15.75" customHeight="1">
      <c r="A12" s="512"/>
      <c r="B12" s="515"/>
      <c r="C12" s="527">
        <v>20260803</v>
      </c>
      <c r="D12" s="558"/>
      <c r="E12" s="527">
        <v>20260804</v>
      </c>
      <c r="F12" s="558"/>
      <c r="G12" s="527">
        <v>20260806</v>
      </c>
      <c r="H12" s="558"/>
      <c r="I12" s="527">
        <v>20260810</v>
      </c>
      <c r="J12" s="558"/>
      <c r="K12" s="527">
        <v>20260811</v>
      </c>
      <c r="L12" s="558"/>
      <c r="M12" s="527">
        <v>20260813</v>
      </c>
      <c r="N12" s="558"/>
      <c r="O12" s="527">
        <v>20260818</v>
      </c>
      <c r="P12" s="558"/>
      <c r="Q12" s="527">
        <v>20260820</v>
      </c>
      <c r="R12" s="558"/>
      <c r="S12" s="527">
        <v>20260824</v>
      </c>
      <c r="T12" s="558"/>
      <c r="U12" s="527">
        <v>20260827</v>
      </c>
      <c r="V12" s="558"/>
      <c r="W12" s="527">
        <v>20260831</v>
      </c>
      <c r="X12" s="558"/>
      <c r="Y12" s="527">
        <v>20260901</v>
      </c>
      <c r="Z12" s="558"/>
      <c r="AA12" s="527">
        <v>20260903</v>
      </c>
      <c r="AB12" s="558"/>
      <c r="AC12" s="527">
        <v>20260904</v>
      </c>
      <c r="AD12" s="558"/>
      <c r="AE12" s="527"/>
      <c r="AF12" s="558"/>
      <c r="AG12" s="527"/>
      <c r="AH12" s="558"/>
      <c r="AI12" s="527"/>
      <c r="AJ12" s="558"/>
      <c r="AK12" s="505">
        <v>20260803</v>
      </c>
      <c r="AL12" s="506"/>
      <c r="AM12" s="505">
        <v>20260804</v>
      </c>
      <c r="AN12" s="506"/>
      <c r="AO12" s="505">
        <v>20260805</v>
      </c>
      <c r="AP12" s="506"/>
      <c r="AQ12" s="505">
        <v>20260806</v>
      </c>
      <c r="AR12" s="506"/>
      <c r="AS12" s="505">
        <v>20260807</v>
      </c>
      <c r="AT12" s="506"/>
      <c r="AU12" s="505">
        <v>20260810</v>
      </c>
      <c r="AV12" s="506"/>
      <c r="AW12" s="505">
        <v>20260811</v>
      </c>
      <c r="AX12" s="506"/>
      <c r="AY12" s="505">
        <v>20260812</v>
      </c>
      <c r="AZ12" s="506"/>
      <c r="BA12" s="505">
        <v>20260813</v>
      </c>
      <c r="BB12" s="506"/>
      <c r="BC12" s="505">
        <v>20260814</v>
      </c>
      <c r="BD12" s="506"/>
      <c r="BE12" s="505">
        <v>20260818</v>
      </c>
      <c r="BF12" s="506"/>
      <c r="BG12" s="505">
        <v>20260819</v>
      </c>
      <c r="BH12" s="506"/>
      <c r="BI12" s="505">
        <v>20260820</v>
      </c>
      <c r="BJ12" s="506"/>
      <c r="BK12" s="505">
        <v>20260821</v>
      </c>
      <c r="BL12" s="506"/>
      <c r="BM12" s="505">
        <v>20260823</v>
      </c>
      <c r="BN12" s="506"/>
      <c r="BO12" s="505">
        <v>20260824</v>
      </c>
      <c r="BP12" s="506"/>
      <c r="BQ12" s="505">
        <v>20260826</v>
      </c>
      <c r="BR12" s="506"/>
      <c r="BS12" s="505">
        <v>20260827</v>
      </c>
      <c r="BT12" s="506"/>
      <c r="BU12" s="505">
        <v>20260828</v>
      </c>
      <c r="BV12" s="506"/>
      <c r="BW12" s="505">
        <v>20260829</v>
      </c>
      <c r="BX12" s="506"/>
      <c r="BY12" s="505">
        <v>20260831</v>
      </c>
      <c r="BZ12" s="506"/>
      <c r="CA12" s="505"/>
      <c r="CB12" s="506"/>
      <c r="CC12" s="505"/>
      <c r="CD12" s="506"/>
      <c r="CE12" s="505"/>
      <c r="CF12" s="506"/>
      <c r="CG12" s="505"/>
      <c r="CH12" s="506"/>
    </row>
    <row r="13" spans="1:92" s="12" customFormat="1" ht="15.75" customHeight="1">
      <c r="A13" s="512"/>
      <c r="B13" s="515"/>
      <c r="C13" s="536"/>
      <c r="D13" s="537"/>
      <c r="E13" s="550"/>
      <c r="F13" s="550"/>
      <c r="G13" s="550"/>
      <c r="H13" s="550"/>
      <c r="I13" s="550"/>
      <c r="J13" s="550"/>
      <c r="K13" s="550"/>
      <c r="L13" s="550"/>
      <c r="M13" s="536"/>
      <c r="N13" s="537"/>
      <c r="O13" s="550"/>
      <c r="P13" s="551"/>
      <c r="Q13" s="550"/>
      <c r="R13" s="551"/>
      <c r="S13" s="548"/>
      <c r="T13" s="549"/>
      <c r="U13" s="559"/>
      <c r="V13" s="549"/>
      <c r="W13" s="559"/>
      <c r="X13" s="549"/>
      <c r="Y13" s="536"/>
      <c r="Z13" s="537"/>
      <c r="AA13" s="536"/>
      <c r="AB13" s="537"/>
      <c r="AC13" s="550"/>
      <c r="AD13" s="536"/>
      <c r="AE13" s="550"/>
      <c r="AF13" s="550"/>
      <c r="AG13" s="550"/>
      <c r="AH13" s="550"/>
      <c r="AI13" s="550"/>
      <c r="AJ13" s="551"/>
      <c r="AK13" s="502"/>
      <c r="AL13" s="503"/>
      <c r="AM13" s="502"/>
      <c r="AN13" s="503"/>
      <c r="AO13" s="502"/>
      <c r="AP13" s="503"/>
      <c r="AQ13" s="502"/>
      <c r="AR13" s="503"/>
      <c r="AS13" s="502"/>
      <c r="AT13" s="503"/>
      <c r="AU13" s="502"/>
      <c r="AV13" s="503"/>
      <c r="AW13" s="502"/>
      <c r="AX13" s="503"/>
      <c r="AY13" s="502"/>
      <c r="AZ13" s="503"/>
      <c r="BA13" s="502"/>
      <c r="BB13" s="503"/>
      <c r="BC13" s="502"/>
      <c r="BD13" s="503"/>
      <c r="BE13" s="502"/>
      <c r="BF13" s="503"/>
      <c r="BG13" s="502"/>
      <c r="BH13" s="503"/>
      <c r="BI13" s="502"/>
      <c r="BJ13" s="503"/>
      <c r="BK13" s="502"/>
      <c r="BL13" s="503"/>
      <c r="BM13" s="502"/>
      <c r="BN13" s="503"/>
      <c r="BO13" s="502"/>
      <c r="BP13" s="503"/>
      <c r="BQ13" s="502"/>
      <c r="BR13" s="503"/>
      <c r="BS13" s="502"/>
      <c r="BT13" s="503"/>
      <c r="BU13" s="502"/>
      <c r="BV13" s="503"/>
      <c r="BW13" s="502"/>
      <c r="BX13" s="503"/>
      <c r="BY13" s="502"/>
      <c r="BZ13" s="503"/>
      <c r="CA13" s="502"/>
      <c r="CB13" s="503"/>
      <c r="CC13" s="502"/>
      <c r="CD13" s="503"/>
      <c r="CE13" s="502"/>
      <c r="CF13" s="503"/>
      <c r="CG13" s="502"/>
      <c r="CH13" s="503"/>
    </row>
    <row r="14" spans="1:92" ht="15.75" customHeight="1">
      <c r="A14" s="512"/>
      <c r="B14" s="515"/>
      <c r="C14" s="546" t="s">
        <v>5263</v>
      </c>
      <c r="D14" s="547"/>
      <c r="E14" s="546" t="s">
        <v>5264</v>
      </c>
      <c r="F14" s="547"/>
      <c r="G14" s="546" t="s">
        <v>5346</v>
      </c>
      <c r="H14" s="547"/>
      <c r="I14" s="546" t="s">
        <v>5478</v>
      </c>
      <c r="J14" s="547"/>
      <c r="K14" s="546" t="s">
        <v>5479</v>
      </c>
      <c r="L14" s="547"/>
      <c r="M14" s="546" t="s">
        <v>5561</v>
      </c>
      <c r="N14" s="547"/>
      <c r="O14" s="546" t="s">
        <v>5693</v>
      </c>
      <c r="P14" s="547"/>
      <c r="Q14" s="546" t="s">
        <v>5775</v>
      </c>
      <c r="R14" s="547"/>
      <c r="S14" s="546" t="s">
        <v>5880</v>
      </c>
      <c r="T14" s="547"/>
      <c r="U14" s="546" t="s">
        <v>5963</v>
      </c>
      <c r="V14" s="547"/>
      <c r="W14" s="546" t="s">
        <v>6043</v>
      </c>
      <c r="X14" s="547"/>
      <c r="Y14" s="546" t="s">
        <v>6044</v>
      </c>
      <c r="Z14" s="547"/>
      <c r="AA14" s="546" t="s">
        <v>6163</v>
      </c>
      <c r="AB14" s="547"/>
      <c r="AC14" s="546" t="s">
        <v>6164</v>
      </c>
      <c r="AD14" s="547"/>
      <c r="AE14" s="264"/>
      <c r="AF14" s="265"/>
      <c r="AG14" s="264"/>
      <c r="AH14" s="265"/>
      <c r="AI14" s="265"/>
      <c r="AJ14" s="265"/>
      <c r="AK14" s="499"/>
      <c r="AL14" s="500"/>
      <c r="AM14" s="499"/>
      <c r="AN14" s="500"/>
      <c r="AO14" s="499"/>
      <c r="AP14" s="500"/>
      <c r="AQ14" s="499"/>
      <c r="AR14" s="500"/>
      <c r="AS14" s="499"/>
      <c r="AT14" s="500"/>
      <c r="AU14" s="499"/>
      <c r="AV14" s="500"/>
      <c r="AW14" s="499"/>
      <c r="AX14" s="500"/>
      <c r="AY14" s="499"/>
      <c r="AZ14" s="500"/>
      <c r="BA14" s="499"/>
      <c r="BB14" s="500"/>
      <c r="BC14" s="499"/>
      <c r="BD14" s="500"/>
      <c r="BE14" s="499"/>
      <c r="BF14" s="500"/>
      <c r="BG14" s="499"/>
      <c r="BH14" s="500"/>
      <c r="BI14" s="499"/>
      <c r="BJ14" s="500"/>
      <c r="BK14" s="499"/>
      <c r="BL14" s="500"/>
      <c r="BM14" s="499"/>
      <c r="BN14" s="500"/>
      <c r="BO14" s="499"/>
      <c r="BP14" s="500"/>
      <c r="BQ14" s="499"/>
      <c r="BR14" s="500"/>
      <c r="BS14" s="499"/>
      <c r="BT14" s="500"/>
      <c r="BU14" s="499"/>
      <c r="BV14" s="500"/>
      <c r="BW14" s="499"/>
      <c r="BX14" s="500"/>
      <c r="BY14" s="499"/>
      <c r="BZ14" s="500"/>
      <c r="CA14" s="499"/>
      <c r="CB14" s="500"/>
      <c r="CC14" s="499"/>
      <c r="CD14" s="500"/>
      <c r="CE14" s="499"/>
      <c r="CF14" s="500"/>
      <c r="CG14" s="499"/>
      <c r="CH14" s="500"/>
    </row>
    <row r="15" spans="1:92" s="383" customFormat="1" ht="15.75" customHeight="1">
      <c r="A15" s="513"/>
      <c r="B15" s="516"/>
      <c r="C15" s="69" t="s">
        <v>36</v>
      </c>
      <c r="D15" s="56" t="s">
        <v>37</v>
      </c>
      <c r="E15" s="69" t="s">
        <v>36</v>
      </c>
      <c r="F15" s="56" t="s">
        <v>37</v>
      </c>
      <c r="G15" s="69" t="s">
        <v>36</v>
      </c>
      <c r="H15" s="56" t="s">
        <v>37</v>
      </c>
      <c r="I15" s="69" t="s">
        <v>36</v>
      </c>
      <c r="J15" s="56" t="s">
        <v>37</v>
      </c>
      <c r="K15" s="69" t="s">
        <v>36</v>
      </c>
      <c r="L15" s="56" t="s">
        <v>37</v>
      </c>
      <c r="M15" s="69" t="s">
        <v>36</v>
      </c>
      <c r="N15" s="56" t="s">
        <v>37</v>
      </c>
      <c r="O15" s="69" t="s">
        <v>36</v>
      </c>
      <c r="P15" s="56" t="s">
        <v>37</v>
      </c>
      <c r="Q15" s="69" t="s">
        <v>36</v>
      </c>
      <c r="R15" s="56" t="s">
        <v>37</v>
      </c>
      <c r="S15" s="69" t="s">
        <v>36</v>
      </c>
      <c r="T15" s="56" t="s">
        <v>37</v>
      </c>
      <c r="U15" s="69" t="s">
        <v>36</v>
      </c>
      <c r="V15" s="56" t="s">
        <v>37</v>
      </c>
      <c r="W15" s="69" t="s">
        <v>36</v>
      </c>
      <c r="X15" s="56" t="s">
        <v>37</v>
      </c>
      <c r="Y15" s="69" t="s">
        <v>36</v>
      </c>
      <c r="Z15" s="56" t="s">
        <v>37</v>
      </c>
      <c r="AA15" s="69" t="s">
        <v>36</v>
      </c>
      <c r="AB15" s="56" t="s">
        <v>37</v>
      </c>
      <c r="AC15" s="69" t="s">
        <v>36</v>
      </c>
      <c r="AD15" s="56" t="s">
        <v>37</v>
      </c>
      <c r="AE15" s="72"/>
      <c r="AF15" s="72"/>
      <c r="AG15" s="72"/>
      <c r="AH15" s="72"/>
      <c r="AI15" s="72"/>
      <c r="AJ15" s="72"/>
      <c r="AK15" s="69" t="s">
        <v>36</v>
      </c>
      <c r="AL15" s="44" t="s">
        <v>37</v>
      </c>
      <c r="AM15" s="69" t="s">
        <v>36</v>
      </c>
      <c r="AN15" s="44" t="s">
        <v>37</v>
      </c>
      <c r="AO15" s="69" t="s">
        <v>36</v>
      </c>
      <c r="AP15" s="44" t="s">
        <v>37</v>
      </c>
      <c r="AQ15" s="69" t="s">
        <v>36</v>
      </c>
      <c r="AR15" s="44" t="s">
        <v>37</v>
      </c>
      <c r="AS15" s="69" t="s">
        <v>36</v>
      </c>
      <c r="AT15" s="44" t="s">
        <v>37</v>
      </c>
      <c r="AU15" s="69" t="s">
        <v>36</v>
      </c>
      <c r="AV15" s="44" t="s">
        <v>37</v>
      </c>
      <c r="AW15" s="69" t="s">
        <v>36</v>
      </c>
      <c r="AX15" s="44" t="s">
        <v>37</v>
      </c>
      <c r="AY15" s="69" t="s">
        <v>36</v>
      </c>
      <c r="AZ15" s="44" t="s">
        <v>37</v>
      </c>
      <c r="BA15" s="69" t="s">
        <v>36</v>
      </c>
      <c r="BB15" s="44" t="s">
        <v>37</v>
      </c>
      <c r="BC15" s="69" t="s">
        <v>36</v>
      </c>
      <c r="BD15" s="44" t="s">
        <v>37</v>
      </c>
      <c r="BE15" s="69" t="s">
        <v>36</v>
      </c>
      <c r="BF15" s="44" t="s">
        <v>37</v>
      </c>
      <c r="BG15" s="69" t="s">
        <v>36</v>
      </c>
      <c r="BH15" s="44" t="s">
        <v>37</v>
      </c>
      <c r="BI15" s="69" t="s">
        <v>36</v>
      </c>
      <c r="BJ15" s="44" t="s">
        <v>37</v>
      </c>
      <c r="BK15" s="69" t="s">
        <v>36</v>
      </c>
      <c r="BL15" s="44" t="s">
        <v>37</v>
      </c>
      <c r="BM15" s="69" t="s">
        <v>36</v>
      </c>
      <c r="BN15" s="44" t="s">
        <v>37</v>
      </c>
      <c r="BO15" s="69" t="s">
        <v>36</v>
      </c>
      <c r="BP15" s="44" t="s">
        <v>37</v>
      </c>
      <c r="BQ15" s="69" t="s">
        <v>36</v>
      </c>
      <c r="BR15" s="44" t="s">
        <v>37</v>
      </c>
      <c r="BS15" s="69" t="s">
        <v>36</v>
      </c>
      <c r="BT15" s="44" t="s">
        <v>37</v>
      </c>
      <c r="BU15" s="69" t="s">
        <v>36</v>
      </c>
      <c r="BV15" s="44" t="s">
        <v>37</v>
      </c>
      <c r="BW15" s="69" t="s">
        <v>36</v>
      </c>
      <c r="BX15" s="44" t="s">
        <v>37</v>
      </c>
      <c r="BY15" s="69" t="s">
        <v>36</v>
      </c>
      <c r="BZ15" s="44" t="s">
        <v>37</v>
      </c>
      <c r="CA15" s="69"/>
      <c r="CB15" s="44"/>
      <c r="CC15" s="69"/>
      <c r="CD15" s="44"/>
      <c r="CE15" s="69"/>
      <c r="CF15" s="44"/>
      <c r="CG15" s="69"/>
      <c r="CH15" s="44"/>
    </row>
    <row r="16" spans="1:92">
      <c r="A16" s="37" t="s">
        <v>38</v>
      </c>
      <c r="B16" s="70" t="s">
        <v>39</v>
      </c>
      <c r="C16" s="74">
        <f>24*18</f>
        <v>432</v>
      </c>
      <c r="D16" s="46">
        <f>18*24</f>
        <v>432</v>
      </c>
      <c r="E16" s="72"/>
      <c r="F16" s="72"/>
      <c r="G16" s="72"/>
      <c r="H16" s="45"/>
      <c r="I16" s="74">
        <f>24*18</f>
        <v>432</v>
      </c>
      <c r="J16" s="46">
        <f>18*24</f>
        <v>432</v>
      </c>
      <c r="K16" s="72"/>
      <c r="L16" s="45"/>
      <c r="M16" s="72"/>
      <c r="N16" s="45"/>
      <c r="O16" s="74">
        <f>18*24</f>
        <v>432</v>
      </c>
      <c r="P16" s="62">
        <f>18*24</f>
        <v>432</v>
      </c>
      <c r="Q16" s="72"/>
      <c r="R16" s="73"/>
      <c r="S16" s="45"/>
      <c r="T16" s="45"/>
      <c r="U16" s="45"/>
      <c r="V16" s="45"/>
      <c r="W16" s="74">
        <f>18*3</f>
        <v>54</v>
      </c>
      <c r="X16" s="46">
        <f>18*3</f>
        <v>54</v>
      </c>
      <c r="Y16" s="45"/>
      <c r="Z16" s="45"/>
      <c r="AA16" s="72">
        <f>18*24</f>
        <v>432</v>
      </c>
      <c r="AB16" s="45"/>
      <c r="AC16" s="72"/>
      <c r="AD16" s="45"/>
      <c r="AE16" s="72"/>
      <c r="AF16" s="72"/>
      <c r="AG16" s="72"/>
      <c r="AH16" s="72"/>
      <c r="AI16" s="71"/>
      <c r="AJ16" s="57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47"/>
      <c r="CA16" s="71"/>
      <c r="CB16" s="71"/>
      <c r="CC16" s="71"/>
      <c r="CD16" s="71"/>
      <c r="CE16" s="71"/>
      <c r="CF16" s="71"/>
      <c r="CG16" s="71"/>
      <c r="CH16" s="32"/>
      <c r="CL16" s="142"/>
      <c r="CM16" s="142"/>
    </row>
    <row r="17" spans="1:90">
      <c r="A17" s="38" t="s">
        <v>40</v>
      </c>
      <c r="B17" s="70" t="s">
        <v>41</v>
      </c>
      <c r="C17" s="74">
        <f>18*24</f>
        <v>432</v>
      </c>
      <c r="D17" s="46">
        <f>18*24</f>
        <v>432</v>
      </c>
      <c r="E17" s="74">
        <f t="shared" ref="E17:K17" si="0">18*24</f>
        <v>432</v>
      </c>
      <c r="F17" s="46">
        <f t="shared" si="0"/>
        <v>432</v>
      </c>
      <c r="G17" s="74">
        <f t="shared" si="0"/>
        <v>432</v>
      </c>
      <c r="H17" s="62">
        <f t="shared" si="0"/>
        <v>432</v>
      </c>
      <c r="I17" s="74">
        <f t="shared" si="0"/>
        <v>432</v>
      </c>
      <c r="J17" s="62">
        <f t="shared" si="0"/>
        <v>432</v>
      </c>
      <c r="K17" s="74">
        <f t="shared" si="0"/>
        <v>432</v>
      </c>
      <c r="L17" s="62">
        <f>18*24</f>
        <v>432</v>
      </c>
      <c r="M17" s="74">
        <f>18*24</f>
        <v>432</v>
      </c>
      <c r="N17" s="46">
        <f>18*24</f>
        <v>432</v>
      </c>
      <c r="O17" s="74">
        <f>18*48</f>
        <v>864</v>
      </c>
      <c r="P17" s="62">
        <f>18*48</f>
        <v>864</v>
      </c>
      <c r="Q17" s="74">
        <f>18*24</f>
        <v>432</v>
      </c>
      <c r="R17" s="46">
        <v>432</v>
      </c>
      <c r="S17" s="74">
        <f>18*48</f>
        <v>864</v>
      </c>
      <c r="T17" s="46">
        <f>18*48</f>
        <v>864</v>
      </c>
      <c r="U17" s="74">
        <f>18*24</f>
        <v>432</v>
      </c>
      <c r="V17" s="74">
        <v>432</v>
      </c>
      <c r="X17" s="45"/>
      <c r="Y17" s="72">
        <f>18*33</f>
        <v>594</v>
      </c>
      <c r="Z17" s="45">
        <f>18*22</f>
        <v>396</v>
      </c>
      <c r="AA17" s="72">
        <f>18*24</f>
        <v>432</v>
      </c>
      <c r="AB17" s="45"/>
      <c r="AC17" s="72">
        <f>18*24</f>
        <v>432</v>
      </c>
      <c r="AD17" s="45"/>
      <c r="AE17" s="72"/>
      <c r="AF17" s="72"/>
      <c r="AG17" s="72"/>
      <c r="AH17" s="72"/>
      <c r="AI17" s="72"/>
      <c r="AJ17" s="57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47"/>
      <c r="CA17" s="71"/>
      <c r="CB17" s="71"/>
      <c r="CC17" s="71"/>
      <c r="CD17" s="71"/>
      <c r="CE17" s="71"/>
      <c r="CF17" s="71"/>
      <c r="CG17" s="71"/>
      <c r="CH17" s="32"/>
    </row>
    <row r="18" spans="1:90">
      <c r="A18" s="37" t="s">
        <v>38</v>
      </c>
      <c r="B18" s="70" t="s">
        <v>42</v>
      </c>
      <c r="C18" s="267"/>
      <c r="D18" s="268"/>
      <c r="E18" s="269"/>
      <c r="F18" s="270"/>
      <c r="G18" s="269"/>
      <c r="H18" s="271"/>
      <c r="I18" s="270"/>
      <c r="J18" s="270"/>
      <c r="K18" s="269"/>
      <c r="L18" s="269"/>
      <c r="M18" s="269"/>
      <c r="N18" s="270"/>
      <c r="O18" s="269"/>
      <c r="P18" s="271"/>
      <c r="Q18" s="269"/>
      <c r="R18" s="270"/>
      <c r="S18" s="269"/>
      <c r="T18" s="388"/>
      <c r="U18" s="270"/>
      <c r="V18" s="270"/>
      <c r="W18" s="270"/>
      <c r="X18" s="270"/>
      <c r="Y18" s="269"/>
      <c r="Z18" s="269"/>
      <c r="AA18" s="269"/>
      <c r="AB18" s="270"/>
      <c r="AC18" s="269"/>
      <c r="AD18" s="270"/>
      <c r="AE18" s="269"/>
      <c r="AF18" s="269"/>
      <c r="AG18" s="269"/>
      <c r="AH18" s="269"/>
      <c r="AI18" s="71"/>
      <c r="AJ18" s="57"/>
      <c r="AK18" s="74">
        <v>36</v>
      </c>
      <c r="AL18" s="74">
        <v>36</v>
      </c>
      <c r="AM18" s="74">
        <f>2*18</f>
        <v>36</v>
      </c>
      <c r="AN18" s="74">
        <v>36</v>
      </c>
      <c r="AO18" s="74">
        <v>36</v>
      </c>
      <c r="AP18" s="74">
        <v>36</v>
      </c>
      <c r="AQ18" s="74">
        <f>18*4</f>
        <v>72</v>
      </c>
      <c r="AR18" s="74">
        <f>18*4</f>
        <v>72</v>
      </c>
      <c r="AS18" s="74">
        <f>18*2</f>
        <v>36</v>
      </c>
      <c r="AT18" s="74">
        <v>36</v>
      </c>
      <c r="AU18" s="74">
        <f>18*3</f>
        <v>54</v>
      </c>
      <c r="AV18" s="74">
        <f>18*3</f>
        <v>54</v>
      </c>
      <c r="AW18" s="74">
        <f>18*2</f>
        <v>36</v>
      </c>
      <c r="AX18" s="74">
        <v>36</v>
      </c>
      <c r="AY18" s="74">
        <v>36</v>
      </c>
      <c r="AZ18" s="74">
        <v>36</v>
      </c>
      <c r="BA18" s="74">
        <f>18*3</f>
        <v>54</v>
      </c>
      <c r="BB18" s="74">
        <f>18*3</f>
        <v>54</v>
      </c>
      <c r="BC18" s="74">
        <f>18*3</f>
        <v>54</v>
      </c>
      <c r="BD18" s="74">
        <f>18*3</f>
        <v>54</v>
      </c>
      <c r="BE18" s="74">
        <v>36</v>
      </c>
      <c r="BF18" s="74">
        <v>36</v>
      </c>
      <c r="BG18" s="74">
        <v>54</v>
      </c>
      <c r="BH18" s="74">
        <f>18*3</f>
        <v>54</v>
      </c>
      <c r="BI18" s="74">
        <v>54</v>
      </c>
      <c r="BJ18" s="74">
        <f>18*3</f>
        <v>54</v>
      </c>
      <c r="BK18" s="74">
        <v>36</v>
      </c>
      <c r="BL18" s="74">
        <v>36</v>
      </c>
      <c r="BM18" s="74">
        <v>18</v>
      </c>
      <c r="BN18" s="74">
        <v>18</v>
      </c>
      <c r="BO18" s="74">
        <v>54</v>
      </c>
      <c r="BP18" s="74">
        <v>54</v>
      </c>
      <c r="BQ18" s="74">
        <v>36</v>
      </c>
      <c r="BR18" s="74">
        <f>18*2</f>
        <v>36</v>
      </c>
      <c r="BS18" s="74">
        <v>54</v>
      </c>
      <c r="BT18" s="74">
        <v>54</v>
      </c>
      <c r="BU18" s="74">
        <v>54</v>
      </c>
      <c r="BV18" s="74">
        <v>54</v>
      </c>
      <c r="BW18" s="74">
        <v>18</v>
      </c>
      <c r="BX18" s="74">
        <v>18</v>
      </c>
      <c r="BY18" s="72">
        <f>18*4</f>
        <v>72</v>
      </c>
      <c r="BZ18" s="72"/>
      <c r="CA18" s="72"/>
      <c r="CB18" s="72"/>
      <c r="CC18" s="72"/>
      <c r="CD18" s="72"/>
      <c r="CE18" s="72"/>
      <c r="CF18" s="72"/>
      <c r="CG18" s="72"/>
      <c r="CH18" s="32"/>
      <c r="CK18" s="12"/>
      <c r="CL18" s="142"/>
    </row>
    <row r="19" spans="1:90" ht="15" thickBot="1">
      <c r="A19" s="33" t="s">
        <v>40</v>
      </c>
      <c r="B19" s="75" t="s">
        <v>43</v>
      </c>
      <c r="C19" s="272"/>
      <c r="D19" s="272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2"/>
      <c r="Z19" s="272"/>
      <c r="AA19" s="272"/>
      <c r="AB19" s="272"/>
      <c r="AC19" s="272"/>
      <c r="AD19" s="272"/>
      <c r="AE19" s="272"/>
      <c r="AF19" s="272"/>
      <c r="AG19" s="272"/>
      <c r="AH19" s="272"/>
      <c r="AI19" s="53"/>
      <c r="AJ19" s="58"/>
      <c r="AK19" s="76">
        <v>486</v>
      </c>
      <c r="AL19" s="76">
        <v>486</v>
      </c>
      <c r="AM19" s="76">
        <f>36*18</f>
        <v>648</v>
      </c>
      <c r="AN19" s="76">
        <f>18*36</f>
        <v>648</v>
      </c>
      <c r="AO19" s="76">
        <f>18*26</f>
        <v>468</v>
      </c>
      <c r="AP19" s="76">
        <f>18*26</f>
        <v>468</v>
      </c>
      <c r="AQ19" s="76">
        <f>18*41</f>
        <v>738</v>
      </c>
      <c r="AR19" s="76">
        <f>18*41</f>
        <v>738</v>
      </c>
      <c r="AS19" s="76">
        <f>18*25</f>
        <v>450</v>
      </c>
      <c r="AT19" s="76">
        <f>18*25</f>
        <v>450</v>
      </c>
      <c r="AU19" s="76">
        <f>18*35</f>
        <v>630</v>
      </c>
      <c r="AV19" s="76">
        <f>18*35</f>
        <v>630</v>
      </c>
      <c r="AW19" s="76">
        <f>18*26</f>
        <v>468</v>
      </c>
      <c r="AX19" s="76">
        <v>468</v>
      </c>
      <c r="AY19" s="76">
        <f t="shared" ref="AY19:BD19" si="1">18*34</f>
        <v>612</v>
      </c>
      <c r="AZ19" s="76">
        <f t="shared" si="1"/>
        <v>612</v>
      </c>
      <c r="BA19" s="76">
        <f t="shared" si="1"/>
        <v>612</v>
      </c>
      <c r="BB19" s="76">
        <f t="shared" si="1"/>
        <v>612</v>
      </c>
      <c r="BC19" s="76">
        <f t="shared" si="1"/>
        <v>612</v>
      </c>
      <c r="BD19" s="76">
        <f t="shared" si="1"/>
        <v>612</v>
      </c>
      <c r="BE19" s="76">
        <f>18*26</f>
        <v>468</v>
      </c>
      <c r="BF19" s="76">
        <f>18*26</f>
        <v>468</v>
      </c>
      <c r="BG19" s="76">
        <f>18*35</f>
        <v>630</v>
      </c>
      <c r="BH19" s="76">
        <f>18*35</f>
        <v>630</v>
      </c>
      <c r="BI19" s="76">
        <f>18*38</f>
        <v>684</v>
      </c>
      <c r="BJ19" s="76">
        <f>18*38</f>
        <v>684</v>
      </c>
      <c r="BK19" s="76">
        <f>18*26</f>
        <v>468</v>
      </c>
      <c r="BL19" s="76">
        <f>18*26</f>
        <v>468</v>
      </c>
      <c r="BM19" s="76">
        <f>18*18</f>
        <v>324</v>
      </c>
      <c r="BN19" s="76">
        <v>324</v>
      </c>
      <c r="BO19" s="76">
        <f>18*38</f>
        <v>684</v>
      </c>
      <c r="BP19" s="76">
        <v>684</v>
      </c>
      <c r="BQ19" s="76">
        <f>18*25</f>
        <v>450</v>
      </c>
      <c r="BR19" s="76">
        <v>450</v>
      </c>
      <c r="BS19" s="76">
        <f>18*36</f>
        <v>648</v>
      </c>
      <c r="BT19" s="76">
        <v>648</v>
      </c>
      <c r="BU19" s="76">
        <f>18*38</f>
        <v>684</v>
      </c>
      <c r="BV19" s="76">
        <v>684</v>
      </c>
      <c r="BW19" s="76">
        <f>18*8</f>
        <v>144</v>
      </c>
      <c r="BX19" s="76">
        <f>18*8</f>
        <v>144</v>
      </c>
      <c r="BY19" s="126">
        <f>18*42</f>
        <v>756</v>
      </c>
      <c r="BZ19" s="126">
        <f>18*10</f>
        <v>180</v>
      </c>
      <c r="CA19" s="126"/>
      <c r="CB19" s="126"/>
      <c r="CC19" s="126"/>
      <c r="CD19" s="126"/>
      <c r="CE19" s="126"/>
      <c r="CF19" s="126"/>
      <c r="CG19" s="126"/>
      <c r="CH19" s="34"/>
    </row>
    <row r="20" spans="1:90" s="21" customFormat="1" ht="12" customHeight="1">
      <c r="A20" s="24"/>
      <c r="B20" s="21" t="s">
        <v>36</v>
      </c>
      <c r="C20" s="23"/>
      <c r="D20" s="23">
        <f>SUM(C15:C18)</f>
        <v>864</v>
      </c>
      <c r="E20" s="23"/>
      <c r="F20" s="23">
        <f>SUM(E15:E18)</f>
        <v>432</v>
      </c>
      <c r="G20" s="23"/>
      <c r="H20" s="23">
        <f>SUM(G15:G18)</f>
        <v>432</v>
      </c>
      <c r="I20" s="23"/>
      <c r="J20" s="23">
        <f>SUM(I15:I18)</f>
        <v>864</v>
      </c>
      <c r="K20" s="23"/>
      <c r="L20" s="23">
        <f>SUM(K15:K18)</f>
        <v>432</v>
      </c>
      <c r="M20" s="23"/>
      <c r="N20" s="23">
        <f>SUM(M15:M18)</f>
        <v>432</v>
      </c>
      <c r="O20" s="23"/>
      <c r="P20" s="23">
        <f>SUM(O15:O18)</f>
        <v>1296</v>
      </c>
      <c r="Q20" s="23"/>
      <c r="R20" s="23"/>
      <c r="S20" s="23"/>
      <c r="T20" s="23"/>
      <c r="U20" s="23"/>
      <c r="V20" s="23">
        <f>SUM(U15:U18)</f>
        <v>432</v>
      </c>
      <c r="W20" s="23"/>
      <c r="X20" s="23">
        <f>SUM(W15:W18)</f>
        <v>54</v>
      </c>
      <c r="Y20" s="23"/>
      <c r="Z20" s="23">
        <f>SUM(Y15:Y18)</f>
        <v>594</v>
      </c>
      <c r="AA20" s="23"/>
      <c r="AB20" s="23">
        <f>SUM(AA15:AA18)</f>
        <v>864</v>
      </c>
      <c r="AC20" s="23"/>
      <c r="AD20" s="23">
        <f>SUM(AC15:AC18)</f>
        <v>432</v>
      </c>
      <c r="AE20" s="23"/>
      <c r="AF20" s="23">
        <f>SUM(AE15:AE18)</f>
        <v>0</v>
      </c>
      <c r="AG20" s="23"/>
      <c r="AH20" s="23">
        <f>SUM(AG15:AG18)</f>
        <v>0</v>
      </c>
      <c r="AI20" s="23"/>
      <c r="AJ20" s="23">
        <f>SUM(AI16:AI19)</f>
        <v>0</v>
      </c>
      <c r="AK20" s="23"/>
      <c r="AL20" s="23">
        <f t="shared" ref="AL20" si="2">SUM(AK16:AK19)</f>
        <v>522</v>
      </c>
      <c r="AM20" s="23"/>
      <c r="AN20" s="23">
        <f t="shared" ref="AN20" si="3">SUM(AM16:AM19)</f>
        <v>684</v>
      </c>
      <c r="AO20" s="23"/>
      <c r="AP20" s="23">
        <f t="shared" ref="AP20" si="4">SUM(AO16:AO19)</f>
        <v>504</v>
      </c>
      <c r="AQ20" s="23"/>
      <c r="AR20" s="23">
        <f t="shared" ref="AR20" si="5">SUM(AQ16:AQ19)</f>
        <v>810</v>
      </c>
      <c r="AS20" s="23"/>
      <c r="AT20" s="23">
        <f t="shared" ref="AT20" si="6">SUM(AS16:AS19)</f>
        <v>486</v>
      </c>
      <c r="AU20" s="23"/>
      <c r="AV20" s="23">
        <f t="shared" ref="AV20" si="7">SUM(AU16:AU19)</f>
        <v>684</v>
      </c>
      <c r="AW20" s="23"/>
      <c r="AX20" s="23" t="s">
        <v>170</v>
      </c>
      <c r="AY20" s="23"/>
      <c r="AZ20" s="23">
        <f t="shared" ref="AZ20" si="8">SUM(AY16:AY19)</f>
        <v>648</v>
      </c>
      <c r="BA20" s="23"/>
      <c r="BB20" s="23">
        <f t="shared" ref="BB20" si="9">SUM(BA16:BA19)</f>
        <v>666</v>
      </c>
      <c r="BC20" s="23"/>
      <c r="BD20" s="23">
        <f t="shared" ref="BD20" si="10">SUM(BC16:BC19)</f>
        <v>666</v>
      </c>
      <c r="BE20" s="23"/>
      <c r="BF20" s="23">
        <f t="shared" ref="BF20" si="11">SUM(BE16:BE19)</f>
        <v>504</v>
      </c>
      <c r="BG20" s="23"/>
      <c r="BH20" s="23">
        <f t="shared" ref="BH20" si="12">SUM(BG16:BG19)</f>
        <v>684</v>
      </c>
      <c r="BI20" s="23"/>
      <c r="BJ20" s="23">
        <f t="shared" ref="BJ20" si="13">SUM(BI16:BI19)</f>
        <v>738</v>
      </c>
      <c r="BK20" s="23"/>
      <c r="BL20" s="23">
        <f t="shared" ref="BL20" si="14">SUM(BK16:BK19)</f>
        <v>504</v>
      </c>
      <c r="BM20" s="23"/>
      <c r="BN20" s="23">
        <f t="shared" ref="BN20" si="15">SUM(BM16:BM19)</f>
        <v>342</v>
      </c>
      <c r="BO20" s="23"/>
      <c r="BP20" s="23">
        <f t="shared" ref="BP20" si="16">SUM(BO16:BO19)</f>
        <v>738</v>
      </c>
      <c r="BQ20" s="23"/>
      <c r="BR20" s="23">
        <f t="shared" ref="BR20" si="17">SUM(BQ16:BQ19)</f>
        <v>486</v>
      </c>
      <c r="BS20" s="23"/>
      <c r="BT20" s="23">
        <f t="shared" ref="BT20" si="18">SUM(BS16:BS19)</f>
        <v>702</v>
      </c>
      <c r="BU20" s="23"/>
      <c r="BV20" s="23">
        <f t="shared" ref="BV20" si="19">SUM(BU16:BU19)</f>
        <v>738</v>
      </c>
      <c r="BW20" s="23"/>
      <c r="BX20" s="23">
        <f t="shared" ref="BX20" si="20">SUM(BW16:BW19)</f>
        <v>162</v>
      </c>
      <c r="BY20" s="23"/>
      <c r="BZ20" s="23">
        <f t="shared" ref="BZ20" si="21">SUM(BY16:BY19)</f>
        <v>828</v>
      </c>
      <c r="CA20" s="23"/>
      <c r="CB20" s="23"/>
      <c r="CC20" s="23"/>
      <c r="CD20" s="23"/>
      <c r="CE20" s="23"/>
      <c r="CF20" s="23">
        <f t="shared" ref="CF20" si="22">SUM(CE16:CE19)</f>
        <v>0</v>
      </c>
      <c r="CG20" s="23"/>
      <c r="CH20" s="23">
        <f t="shared" ref="CH20" si="23">SUM(CG16:CG19)</f>
        <v>0</v>
      </c>
    </row>
    <row r="21" spans="1:90" ht="48" customHeight="1">
      <c r="A21" s="381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1"/>
      <c r="M21" s="381"/>
      <c r="N21" s="381"/>
      <c r="O21" s="381"/>
      <c r="P21" s="381"/>
      <c r="Q21" s="381"/>
      <c r="R21" s="381"/>
      <c r="S21" s="381"/>
      <c r="T21" s="381"/>
      <c r="U21" s="381"/>
      <c r="V21" s="381"/>
      <c r="W21" s="381"/>
      <c r="X21" s="381"/>
      <c r="Y21" s="381"/>
      <c r="Z21" s="381"/>
      <c r="AA21" s="381"/>
      <c r="AB21" s="381"/>
      <c r="AC21" s="381"/>
      <c r="AD21" s="381"/>
      <c r="AE21" s="381"/>
      <c r="AF21" s="381"/>
      <c r="AG21" s="381"/>
      <c r="AH21" s="381"/>
      <c r="AI21" s="381"/>
      <c r="AJ21" s="381"/>
      <c r="AK21" s="381"/>
      <c r="AL21" s="381"/>
      <c r="AM21" s="381"/>
      <c r="AN21" s="381"/>
      <c r="AO21" s="381"/>
      <c r="AP21" s="381"/>
      <c r="AQ21" s="381"/>
      <c r="AR21" s="381"/>
      <c r="AS21" s="381"/>
      <c r="AT21" s="381"/>
      <c r="AU21" s="381"/>
      <c r="AV21" s="381"/>
      <c r="AW21" s="381"/>
      <c r="AX21" s="381"/>
      <c r="AY21" s="381"/>
      <c r="AZ21" s="381"/>
      <c r="BA21" s="381"/>
      <c r="BB21" s="381"/>
      <c r="BC21" s="381"/>
      <c r="BD21" s="381"/>
      <c r="BE21" s="381"/>
      <c r="BF21" s="381"/>
      <c r="BG21" s="381"/>
      <c r="BH21" s="381"/>
      <c r="BI21" s="381"/>
      <c r="BJ21" s="381"/>
      <c r="BK21" s="381"/>
      <c r="BL21" s="381"/>
      <c r="BM21" s="381"/>
      <c r="BN21" s="381"/>
      <c r="BO21" s="381"/>
      <c r="BP21" s="381"/>
      <c r="BQ21" s="381"/>
      <c r="BR21" s="381"/>
      <c r="BS21" s="381"/>
      <c r="BT21" s="381"/>
      <c r="BU21" s="381"/>
      <c r="BV21" s="381"/>
      <c r="BW21" s="381"/>
      <c r="BX21" s="381"/>
      <c r="BY21" s="381"/>
      <c r="BZ21" s="381"/>
      <c r="CA21" s="381"/>
      <c r="CB21" s="381"/>
      <c r="CC21" s="381"/>
      <c r="CD21" s="381"/>
      <c r="CE21" s="381"/>
      <c r="CF21" s="381"/>
      <c r="CG21" s="381"/>
      <c r="CH21" s="381"/>
    </row>
    <row r="22" spans="1:90" ht="48" customHeight="1">
      <c r="A22" s="381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1"/>
      <c r="W22" s="381"/>
      <c r="X22" s="381"/>
      <c r="Y22" s="381"/>
      <c r="Z22" s="381"/>
      <c r="AA22" s="381"/>
      <c r="AB22" s="381"/>
      <c r="AC22" s="381"/>
      <c r="AD22" s="381"/>
      <c r="AE22" s="381"/>
      <c r="AF22" s="381"/>
      <c r="AG22" s="381"/>
      <c r="AH22" s="381"/>
      <c r="AI22" s="381"/>
      <c r="AJ22" s="381"/>
      <c r="AK22" s="381"/>
      <c r="AL22" s="381"/>
      <c r="AM22" s="381"/>
      <c r="AN22" s="381"/>
      <c r="AO22" s="381"/>
      <c r="AP22" s="381"/>
      <c r="AQ22" s="381"/>
      <c r="AR22" s="381"/>
      <c r="AS22" s="381"/>
      <c r="AT22" s="381"/>
      <c r="AU22" s="381"/>
      <c r="AV22" s="381"/>
      <c r="AW22" s="381"/>
      <c r="AX22" s="381"/>
      <c r="AY22" s="381"/>
      <c r="AZ22" s="381"/>
      <c r="BA22" s="381"/>
      <c r="BB22" s="381"/>
      <c r="BC22" s="381"/>
      <c r="BD22" s="381"/>
      <c r="BE22" s="381"/>
      <c r="BF22" s="381"/>
      <c r="BG22" s="381"/>
      <c r="BH22" s="381"/>
      <c r="BI22" s="381"/>
      <c r="BJ22" s="381"/>
      <c r="BK22" s="381"/>
      <c r="BL22" s="381"/>
      <c r="BM22" s="381"/>
      <c r="BN22" s="381"/>
      <c r="BO22" s="381"/>
      <c r="BP22" s="381"/>
      <c r="BQ22" s="381"/>
      <c r="BR22" s="381"/>
      <c r="BS22" s="381"/>
      <c r="BT22" s="381"/>
      <c r="BU22" s="381"/>
      <c r="BV22" s="381"/>
      <c r="BW22" s="381"/>
      <c r="BX22" s="381"/>
      <c r="BY22" s="381"/>
      <c r="BZ22" s="381"/>
      <c r="CA22" s="381"/>
      <c r="CB22" s="381"/>
      <c r="CC22" s="381"/>
      <c r="CD22" s="381"/>
      <c r="CE22" s="381"/>
      <c r="CF22" s="381"/>
      <c r="CG22" s="381"/>
      <c r="CH22" s="381"/>
    </row>
    <row r="23" spans="1:90" ht="48" customHeight="1">
      <c r="A23" s="381"/>
      <c r="B23" s="381"/>
      <c r="C23" s="381"/>
      <c r="D23" s="381"/>
      <c r="E23" s="381"/>
      <c r="F23" s="381"/>
      <c r="G23" s="381"/>
      <c r="H23" s="381"/>
      <c r="I23" s="381"/>
      <c r="J23" s="381"/>
      <c r="K23" s="381"/>
      <c r="L23" s="381"/>
      <c r="M23" s="381"/>
      <c r="N23" s="381"/>
      <c r="O23" s="381"/>
      <c r="P23" s="381"/>
      <c r="Q23" s="381"/>
      <c r="R23" s="381"/>
      <c r="S23" s="381"/>
      <c r="T23" s="381"/>
      <c r="U23" s="381"/>
      <c r="V23" s="381"/>
      <c r="W23" s="381"/>
      <c r="X23" s="381"/>
      <c r="Y23" s="381"/>
      <c r="Z23" s="381"/>
      <c r="AA23" s="381"/>
      <c r="AB23" s="381"/>
      <c r="AC23" s="381"/>
      <c r="AD23" s="381"/>
      <c r="AE23" s="381"/>
      <c r="AF23" s="381"/>
      <c r="AG23" s="381"/>
      <c r="AH23" s="381"/>
      <c r="AI23" s="381"/>
      <c r="AJ23" s="381"/>
      <c r="AK23" s="381"/>
      <c r="AL23" s="381"/>
      <c r="AM23" s="381"/>
      <c r="AN23" s="381"/>
      <c r="AO23" s="381"/>
      <c r="AP23" s="381"/>
      <c r="AQ23" s="381"/>
      <c r="AR23" s="381"/>
      <c r="AS23" s="381"/>
      <c r="AT23" s="381"/>
      <c r="AU23" s="381"/>
      <c r="AV23" s="381"/>
      <c r="AW23" s="381"/>
      <c r="AX23" s="381"/>
      <c r="AY23" s="381"/>
      <c r="AZ23" s="381"/>
      <c r="BA23" s="381"/>
      <c r="BB23" s="381"/>
      <c r="BC23" s="381"/>
      <c r="BD23" s="381"/>
      <c r="BE23" s="381"/>
      <c r="BF23" s="381"/>
      <c r="BG23" s="381"/>
      <c r="BH23" s="381"/>
      <c r="BI23" s="381"/>
      <c r="BJ23" s="381"/>
      <c r="BK23" s="381"/>
      <c r="BL23" s="381"/>
      <c r="BM23" s="381"/>
      <c r="BN23" s="381"/>
      <c r="BO23" s="381"/>
      <c r="BP23" s="381"/>
      <c r="BQ23" s="381"/>
      <c r="BR23" s="381"/>
      <c r="BS23" s="381"/>
      <c r="BT23" s="381"/>
      <c r="BU23" s="381"/>
      <c r="BV23" s="381"/>
      <c r="BW23" s="381"/>
      <c r="BX23" s="381"/>
      <c r="BY23" s="381"/>
      <c r="BZ23" s="381"/>
      <c r="CA23" s="381"/>
      <c r="CB23" s="381"/>
      <c r="CC23" s="381"/>
      <c r="CD23" s="381"/>
      <c r="CE23" s="381"/>
      <c r="CF23" s="381"/>
      <c r="CG23" s="381"/>
      <c r="CH23" s="381"/>
    </row>
    <row r="24" spans="1:90" ht="48" customHeight="1">
      <c r="A24" s="381"/>
      <c r="B24" s="381"/>
      <c r="C24" s="381"/>
      <c r="D24" s="381"/>
      <c r="E24" s="381"/>
      <c r="F24" s="381"/>
      <c r="G24" s="381"/>
      <c r="H24" s="381"/>
      <c r="I24" s="381"/>
      <c r="J24" s="381"/>
      <c r="K24" s="381"/>
      <c r="L24" s="381"/>
      <c r="M24" s="381"/>
      <c r="N24" s="381"/>
      <c r="O24" s="381"/>
      <c r="P24" s="381"/>
      <c r="Q24" s="381"/>
      <c r="R24" s="381"/>
      <c r="S24" s="381"/>
      <c r="T24" s="381"/>
      <c r="U24" s="381"/>
      <c r="V24" s="381"/>
      <c r="W24" s="381"/>
      <c r="X24" s="381"/>
      <c r="Y24" s="381"/>
      <c r="Z24" s="381"/>
      <c r="AA24" s="381"/>
      <c r="AB24" s="381"/>
      <c r="AC24" s="381"/>
      <c r="AD24" s="381"/>
      <c r="AE24" s="381"/>
      <c r="AF24" s="381"/>
      <c r="AG24" s="381"/>
      <c r="AH24" s="381"/>
      <c r="AI24" s="381"/>
      <c r="AJ24" s="381"/>
      <c r="AK24" s="381"/>
      <c r="AL24" s="381"/>
      <c r="AM24" s="381"/>
      <c r="AN24" s="381"/>
      <c r="AO24" s="381"/>
      <c r="AP24" s="381"/>
      <c r="AQ24" s="381"/>
      <c r="AR24" s="381"/>
      <c r="AS24" s="381"/>
      <c r="AT24" s="381"/>
      <c r="AU24" s="381"/>
      <c r="AV24" s="381"/>
      <c r="AW24" s="381"/>
      <c r="AX24" s="381"/>
      <c r="AY24" s="381"/>
      <c r="AZ24" s="381"/>
      <c r="BA24" s="381"/>
      <c r="BB24" s="381"/>
      <c r="BC24" s="381"/>
      <c r="BD24" s="381"/>
      <c r="BE24" s="381"/>
      <c r="BF24" s="381"/>
      <c r="BG24" s="381"/>
      <c r="BH24" s="381"/>
      <c r="BI24" s="381"/>
      <c r="BJ24" s="381"/>
      <c r="BK24" s="381"/>
      <c r="BL24" s="381"/>
      <c r="BM24" s="381"/>
      <c r="BN24" s="381"/>
      <c r="BO24" s="381"/>
      <c r="BP24" s="381"/>
      <c r="BQ24" s="381"/>
      <c r="BR24" s="381"/>
      <c r="BS24" s="381"/>
      <c r="BT24" s="381"/>
      <c r="BU24" s="381"/>
      <c r="BV24" s="381"/>
      <c r="BW24" s="381"/>
      <c r="BX24" s="381"/>
      <c r="BY24" s="381"/>
      <c r="BZ24" s="381"/>
      <c r="CA24" s="381"/>
      <c r="CB24" s="381"/>
      <c r="CC24" s="381"/>
      <c r="CD24" s="381"/>
      <c r="CE24" s="381"/>
      <c r="CF24" s="381"/>
      <c r="CG24" s="381"/>
      <c r="CH24" s="381"/>
    </row>
    <row r="25" spans="1:90" ht="21.75" customHeight="1" thickBot="1">
      <c r="A25" s="510" t="s">
        <v>44</v>
      </c>
      <c r="B25" s="510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</row>
    <row r="26" spans="1:90" ht="15.75" customHeight="1">
      <c r="A26" s="511" t="s">
        <v>2</v>
      </c>
      <c r="B26" s="543" t="s">
        <v>3</v>
      </c>
      <c r="C26" s="524" t="s">
        <v>4</v>
      </c>
      <c r="D26" s="525"/>
      <c r="E26" s="525"/>
      <c r="F26" s="525"/>
      <c r="G26" s="525"/>
      <c r="H26" s="525"/>
      <c r="I26" s="525"/>
      <c r="J26" s="525"/>
      <c r="K26" s="525"/>
      <c r="L26" s="525"/>
      <c r="M26" s="525"/>
      <c r="N26" s="525"/>
      <c r="O26" s="525"/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525"/>
      <c r="AC26" s="525"/>
      <c r="AD26" s="525"/>
      <c r="AE26" s="525"/>
      <c r="AF26" s="525"/>
      <c r="AG26" s="525"/>
      <c r="AH26" s="525"/>
      <c r="AI26" s="525"/>
      <c r="AJ26" s="544"/>
      <c r="AK26" s="545" t="s">
        <v>5</v>
      </c>
      <c r="AL26" s="526"/>
      <c r="AM26" s="526"/>
      <c r="AN26" s="526"/>
      <c r="AO26" s="526"/>
      <c r="AP26" s="526"/>
      <c r="AQ26" s="526"/>
      <c r="AR26" s="526"/>
      <c r="AS26" s="526"/>
      <c r="AT26" s="526"/>
      <c r="AU26" s="526"/>
      <c r="AV26" s="526"/>
      <c r="AW26" s="526"/>
      <c r="AX26" s="526"/>
      <c r="AY26" s="526"/>
      <c r="AZ26" s="526"/>
      <c r="BA26" s="526"/>
      <c r="BB26" s="526"/>
      <c r="BC26" s="526"/>
      <c r="BD26" s="526"/>
      <c r="BE26" s="526"/>
      <c r="BF26" s="526"/>
      <c r="BG26" s="526"/>
      <c r="BH26" s="526"/>
      <c r="BI26" s="526"/>
      <c r="BJ26" s="526"/>
      <c r="BK26" s="526"/>
      <c r="BL26" s="526"/>
      <c r="BM26" s="526"/>
      <c r="BN26" s="526"/>
      <c r="BO26" s="526"/>
      <c r="BP26" s="526"/>
      <c r="BQ26" s="526"/>
      <c r="BR26" s="526"/>
      <c r="BS26" s="526"/>
      <c r="BT26" s="526"/>
      <c r="BU26" s="526"/>
      <c r="BV26" s="526"/>
      <c r="BW26" s="526"/>
      <c r="BX26" s="526"/>
      <c r="BY26" s="526"/>
      <c r="BZ26" s="526"/>
      <c r="CA26" s="526"/>
      <c r="CB26" s="526"/>
      <c r="CC26" s="526"/>
      <c r="CD26" s="526"/>
      <c r="CE26" s="526"/>
      <c r="CF26" s="526"/>
      <c r="CG26" s="526"/>
      <c r="CH26" s="526"/>
    </row>
    <row r="27" spans="1:90" s="12" customFormat="1" ht="15.65" customHeight="1">
      <c r="A27" s="512"/>
      <c r="B27" s="515"/>
      <c r="C27" s="527">
        <v>20260804</v>
      </c>
      <c r="D27" s="528"/>
      <c r="E27" s="527">
        <v>20260807</v>
      </c>
      <c r="F27" s="528"/>
      <c r="G27" s="527">
        <v>20260811</v>
      </c>
      <c r="H27" s="528"/>
      <c r="I27" s="527">
        <v>20260814</v>
      </c>
      <c r="J27" s="528"/>
      <c r="K27" s="527">
        <v>20260818</v>
      </c>
      <c r="L27" s="528"/>
      <c r="M27" s="527">
        <v>20260821</v>
      </c>
      <c r="N27" s="528"/>
      <c r="O27" s="527">
        <v>20260824</v>
      </c>
      <c r="P27" s="528"/>
      <c r="Q27" s="527">
        <v>20260828</v>
      </c>
      <c r="R27" s="528"/>
      <c r="S27" s="527">
        <v>20260901</v>
      </c>
      <c r="T27" s="528"/>
      <c r="U27" s="527">
        <v>20260904</v>
      </c>
      <c r="V27" s="528"/>
      <c r="W27" s="527"/>
      <c r="X27" s="528"/>
      <c r="Y27" s="527"/>
      <c r="Z27" s="528"/>
      <c r="AA27" s="527"/>
      <c r="AB27" s="528"/>
      <c r="AC27" s="527"/>
      <c r="AD27" s="528"/>
      <c r="AE27" s="527"/>
      <c r="AF27" s="528"/>
      <c r="AG27" s="527"/>
      <c r="AH27" s="558"/>
      <c r="AI27" s="527"/>
      <c r="AJ27" s="558"/>
      <c r="AK27" s="505">
        <v>20260803</v>
      </c>
      <c r="AL27" s="506"/>
      <c r="AM27" s="505">
        <v>20260804</v>
      </c>
      <c r="AN27" s="506"/>
      <c r="AO27" s="505">
        <v>20260805</v>
      </c>
      <c r="AP27" s="506"/>
      <c r="AQ27" s="505">
        <v>20260806</v>
      </c>
      <c r="AR27" s="506"/>
      <c r="AS27" s="505">
        <v>20260807</v>
      </c>
      <c r="AT27" s="506"/>
      <c r="AU27" s="505">
        <v>20260810</v>
      </c>
      <c r="AV27" s="506"/>
      <c r="AW27" s="505">
        <v>20260811</v>
      </c>
      <c r="AX27" s="506"/>
      <c r="AY27" s="505">
        <v>20260812</v>
      </c>
      <c r="AZ27" s="506"/>
      <c r="BA27" s="505">
        <v>20260813</v>
      </c>
      <c r="BB27" s="506"/>
      <c r="BC27" s="505">
        <v>20260814</v>
      </c>
      <c r="BD27" s="506"/>
      <c r="BE27" s="505">
        <v>20260818</v>
      </c>
      <c r="BF27" s="506"/>
      <c r="BG27" s="505">
        <v>20260819</v>
      </c>
      <c r="BH27" s="506"/>
      <c r="BI27" s="505">
        <v>20260820</v>
      </c>
      <c r="BJ27" s="506"/>
      <c r="BK27" s="505">
        <v>20260821</v>
      </c>
      <c r="BL27" s="506"/>
      <c r="BM27" s="505">
        <v>20260823</v>
      </c>
      <c r="BN27" s="506"/>
      <c r="BO27" s="505">
        <v>20260824</v>
      </c>
      <c r="BP27" s="506"/>
      <c r="BQ27" s="505">
        <v>20260826</v>
      </c>
      <c r="BR27" s="506"/>
      <c r="BS27" s="505">
        <v>20260827</v>
      </c>
      <c r="BT27" s="506"/>
      <c r="BU27" s="505">
        <v>20260828</v>
      </c>
      <c r="BV27" s="506"/>
      <c r="BW27" s="505">
        <v>20260829</v>
      </c>
      <c r="BX27" s="506"/>
      <c r="BY27" s="505">
        <v>20260831</v>
      </c>
      <c r="BZ27" s="506"/>
      <c r="CA27" s="505"/>
      <c r="CB27" s="506"/>
      <c r="CC27" s="505"/>
      <c r="CD27" s="506"/>
      <c r="CE27" s="505"/>
      <c r="CF27" s="506"/>
      <c r="CG27" s="505"/>
      <c r="CH27" s="506"/>
    </row>
    <row r="28" spans="1:90" s="12" customFormat="1" ht="15.75" customHeight="1">
      <c r="A28" s="512"/>
      <c r="B28" s="515"/>
      <c r="C28" s="536"/>
      <c r="D28" s="537"/>
      <c r="E28" s="572"/>
      <c r="F28" s="539"/>
      <c r="G28" s="572"/>
      <c r="H28" s="539"/>
      <c r="I28" s="539"/>
      <c r="J28" s="538"/>
      <c r="K28" s="539"/>
      <c r="L28" s="538"/>
      <c r="M28" s="539"/>
      <c r="N28" s="538"/>
      <c r="O28" s="379"/>
      <c r="P28" s="379"/>
      <c r="Q28" s="536"/>
      <c r="R28" s="537"/>
      <c r="S28" s="377"/>
      <c r="T28" s="378"/>
      <c r="U28" s="377"/>
      <c r="V28" s="378"/>
      <c r="W28" s="377"/>
      <c r="X28" s="378"/>
      <c r="Y28" s="572"/>
      <c r="Z28" s="539"/>
      <c r="AA28" s="539"/>
      <c r="AB28" s="538"/>
      <c r="AC28" s="539"/>
      <c r="AD28" s="538"/>
      <c r="AE28" s="539"/>
      <c r="AF28" s="538"/>
      <c r="AG28" s="539"/>
      <c r="AH28" s="538"/>
      <c r="AI28" s="539"/>
      <c r="AJ28" s="538"/>
      <c r="AK28" s="502"/>
      <c r="AL28" s="503"/>
      <c r="AM28" s="502"/>
      <c r="AN28" s="503"/>
      <c r="AO28" s="502"/>
      <c r="AP28" s="503"/>
      <c r="AQ28" s="502"/>
      <c r="AR28" s="503"/>
      <c r="AS28" s="502"/>
      <c r="AT28" s="503"/>
      <c r="AU28" s="502"/>
      <c r="AV28" s="503"/>
      <c r="AW28" s="502"/>
      <c r="AX28" s="503"/>
      <c r="AY28" s="502"/>
      <c r="AZ28" s="503"/>
      <c r="BA28" s="502"/>
      <c r="BB28" s="503"/>
      <c r="BC28" s="502"/>
      <c r="BD28" s="503"/>
      <c r="BE28" s="502"/>
      <c r="BF28" s="503"/>
      <c r="BG28" s="502"/>
      <c r="BH28" s="503"/>
      <c r="BI28" s="502"/>
      <c r="BJ28" s="503"/>
      <c r="BK28" s="502"/>
      <c r="BL28" s="503"/>
      <c r="BM28" s="502"/>
      <c r="BN28" s="503"/>
      <c r="BO28" s="502"/>
      <c r="BP28" s="503"/>
      <c r="BQ28" s="502"/>
      <c r="BR28" s="503"/>
      <c r="BS28" s="502"/>
      <c r="BT28" s="503"/>
      <c r="BU28" s="502"/>
      <c r="BV28" s="503"/>
      <c r="BW28" s="502"/>
      <c r="BX28" s="503"/>
      <c r="BY28" s="502"/>
      <c r="BZ28" s="503"/>
      <c r="CA28" s="502"/>
      <c r="CB28" s="503"/>
      <c r="CC28" s="502"/>
      <c r="CD28" s="503"/>
      <c r="CE28" s="502"/>
      <c r="CF28" s="503"/>
      <c r="CG28" s="502"/>
      <c r="CH28" s="503"/>
    </row>
    <row r="29" spans="1:90" ht="15.75" customHeight="1">
      <c r="A29" s="512"/>
      <c r="B29" s="515"/>
      <c r="C29" s="530" t="s">
        <v>5225</v>
      </c>
      <c r="D29" s="531"/>
      <c r="E29" s="530" t="s">
        <v>5312</v>
      </c>
      <c r="F29" s="531"/>
      <c r="G29" s="530" t="s">
        <v>5442</v>
      </c>
      <c r="H29" s="531"/>
      <c r="I29" s="530" t="s">
        <v>5531</v>
      </c>
      <c r="J29" s="531"/>
      <c r="K29" s="530" t="s">
        <v>5657</v>
      </c>
      <c r="L29" s="531"/>
      <c r="M29" s="530" t="s">
        <v>5731</v>
      </c>
      <c r="N29" s="531"/>
      <c r="O29" s="530" t="s">
        <v>5845</v>
      </c>
      <c r="P29" s="531"/>
      <c r="Q29" s="530" t="s">
        <v>5933</v>
      </c>
      <c r="R29" s="531"/>
      <c r="S29" s="530" t="s">
        <v>6020</v>
      </c>
      <c r="T29" s="531"/>
      <c r="U29" s="530" t="s">
        <v>6141</v>
      </c>
      <c r="V29" s="531"/>
      <c r="W29" s="530"/>
      <c r="X29" s="531"/>
      <c r="Y29" s="530"/>
      <c r="Z29" s="531"/>
      <c r="AA29" s="530"/>
      <c r="AB29" s="531"/>
      <c r="AC29" s="530"/>
      <c r="AD29" s="531"/>
      <c r="AE29" s="530"/>
      <c r="AF29" s="531"/>
      <c r="AG29" s="530"/>
      <c r="AH29" s="531"/>
      <c r="AI29" s="530"/>
      <c r="AJ29" s="531"/>
      <c r="AK29" s="499"/>
      <c r="AL29" s="500"/>
      <c r="AM29" s="499"/>
      <c r="AN29" s="500"/>
      <c r="AO29" s="499"/>
      <c r="AP29" s="500"/>
      <c r="AQ29" s="499"/>
      <c r="AR29" s="500"/>
      <c r="AS29" s="499"/>
      <c r="AT29" s="500"/>
      <c r="AU29" s="499"/>
      <c r="AV29" s="500"/>
      <c r="AW29" s="499"/>
      <c r="AX29" s="500"/>
      <c r="AY29" s="499"/>
      <c r="AZ29" s="500"/>
      <c r="BA29" s="499"/>
      <c r="BB29" s="500"/>
      <c r="BC29" s="499"/>
      <c r="BD29" s="500"/>
      <c r="BE29" s="499"/>
      <c r="BF29" s="500"/>
      <c r="BG29" s="499"/>
      <c r="BH29" s="500"/>
      <c r="BI29" s="499"/>
      <c r="BJ29" s="500"/>
      <c r="BK29" s="499"/>
      <c r="BL29" s="500"/>
      <c r="BM29" s="499"/>
      <c r="BN29" s="500"/>
      <c r="BO29" s="499"/>
      <c r="BP29" s="500"/>
      <c r="BQ29" s="499"/>
      <c r="BR29" s="500"/>
      <c r="BS29" s="499"/>
      <c r="BT29" s="500"/>
      <c r="BU29" s="499"/>
      <c r="BV29" s="500"/>
      <c r="BW29" s="499"/>
      <c r="BX29" s="500"/>
      <c r="BY29" s="499"/>
      <c r="BZ29" s="500"/>
      <c r="CA29" s="499"/>
      <c r="CB29" s="500"/>
      <c r="CC29" s="499"/>
      <c r="CD29" s="500"/>
      <c r="CE29" s="499"/>
      <c r="CF29" s="500"/>
      <c r="CG29" s="499"/>
      <c r="CH29" s="500"/>
    </row>
    <row r="30" spans="1:90" s="383" customFormat="1" ht="15.75" customHeight="1">
      <c r="A30" s="513"/>
      <c r="B30" s="516"/>
      <c r="C30" s="69" t="s">
        <v>36</v>
      </c>
      <c r="D30" s="44" t="s">
        <v>37</v>
      </c>
      <c r="E30" s="69" t="s">
        <v>36</v>
      </c>
      <c r="F30" s="44" t="s">
        <v>37</v>
      </c>
      <c r="G30" s="69" t="s">
        <v>36</v>
      </c>
      <c r="H30" s="44" t="s">
        <v>37</v>
      </c>
      <c r="I30" s="69" t="s">
        <v>36</v>
      </c>
      <c r="J30" s="44" t="s">
        <v>37</v>
      </c>
      <c r="K30" s="69" t="s">
        <v>36</v>
      </c>
      <c r="L30" s="44" t="s">
        <v>37</v>
      </c>
      <c r="M30" s="69" t="s">
        <v>36</v>
      </c>
      <c r="N30" s="44" t="s">
        <v>37</v>
      </c>
      <c r="O30" s="69" t="s">
        <v>36</v>
      </c>
      <c r="P30" s="44" t="s">
        <v>37</v>
      </c>
      <c r="Q30" s="69" t="s">
        <v>36</v>
      </c>
      <c r="R30" s="44" t="s">
        <v>37</v>
      </c>
      <c r="S30" s="69" t="s">
        <v>36</v>
      </c>
      <c r="T30" s="44" t="s">
        <v>37</v>
      </c>
      <c r="U30" s="69"/>
      <c r="V30" s="44"/>
      <c r="W30" s="69"/>
      <c r="X30" s="44"/>
      <c r="Y30" s="69"/>
      <c r="Z30" s="44"/>
      <c r="AA30" s="69"/>
      <c r="AB30" s="44"/>
      <c r="AC30" s="69"/>
      <c r="AD30" s="44"/>
      <c r="AE30" s="69"/>
      <c r="AF30" s="44"/>
      <c r="AG30" s="69"/>
      <c r="AH30" s="44"/>
      <c r="AI30" s="69"/>
      <c r="AJ30" s="44"/>
      <c r="AK30" s="69" t="s">
        <v>36</v>
      </c>
      <c r="AL30" s="44" t="s">
        <v>37</v>
      </c>
      <c r="AM30" s="69" t="s">
        <v>36</v>
      </c>
      <c r="AN30" s="44" t="s">
        <v>37</v>
      </c>
      <c r="AO30" s="69" t="s">
        <v>36</v>
      </c>
      <c r="AP30" s="44" t="s">
        <v>37</v>
      </c>
      <c r="AQ30" s="69" t="s">
        <v>36</v>
      </c>
      <c r="AR30" s="44" t="s">
        <v>37</v>
      </c>
      <c r="AS30" s="69" t="s">
        <v>36</v>
      </c>
      <c r="AT30" s="44" t="s">
        <v>37</v>
      </c>
      <c r="AU30" s="69" t="s">
        <v>36</v>
      </c>
      <c r="AV30" s="44" t="s">
        <v>37</v>
      </c>
      <c r="AW30" s="69" t="s">
        <v>36</v>
      </c>
      <c r="AX30" s="44" t="s">
        <v>37</v>
      </c>
      <c r="AY30" s="69" t="s">
        <v>36</v>
      </c>
      <c r="AZ30" s="44" t="s">
        <v>37</v>
      </c>
      <c r="BA30" s="69" t="s">
        <v>36</v>
      </c>
      <c r="BB30" s="44" t="s">
        <v>37</v>
      </c>
      <c r="BC30" s="69" t="s">
        <v>36</v>
      </c>
      <c r="BD30" s="44" t="s">
        <v>37</v>
      </c>
      <c r="BE30" s="69" t="s">
        <v>36</v>
      </c>
      <c r="BF30" s="44" t="s">
        <v>37</v>
      </c>
      <c r="BG30" s="69" t="s">
        <v>36</v>
      </c>
      <c r="BH30" s="44" t="s">
        <v>37</v>
      </c>
      <c r="BI30" s="69" t="s">
        <v>36</v>
      </c>
      <c r="BJ30" s="44" t="s">
        <v>37</v>
      </c>
      <c r="BK30" s="69" t="s">
        <v>36</v>
      </c>
      <c r="BL30" s="44" t="s">
        <v>37</v>
      </c>
      <c r="BM30" s="69" t="s">
        <v>36</v>
      </c>
      <c r="BN30" s="44" t="s">
        <v>37</v>
      </c>
      <c r="BO30" s="69" t="s">
        <v>36</v>
      </c>
      <c r="BP30" s="44" t="s">
        <v>37</v>
      </c>
      <c r="BQ30" s="69" t="s">
        <v>36</v>
      </c>
      <c r="BR30" s="44" t="s">
        <v>37</v>
      </c>
      <c r="BS30" s="69" t="s">
        <v>36</v>
      </c>
      <c r="BT30" s="44" t="s">
        <v>37</v>
      </c>
      <c r="BU30" s="69" t="s">
        <v>36</v>
      </c>
      <c r="BV30" s="44" t="s">
        <v>37</v>
      </c>
      <c r="BW30" s="69" t="s">
        <v>36</v>
      </c>
      <c r="BX30" s="44" t="s">
        <v>37</v>
      </c>
      <c r="BY30" s="69" t="s">
        <v>36</v>
      </c>
      <c r="BZ30" s="44" t="s">
        <v>37</v>
      </c>
      <c r="CA30" s="69"/>
      <c r="CB30" s="44"/>
      <c r="CC30" s="69"/>
      <c r="CD30" s="44"/>
      <c r="CE30" s="69"/>
      <c r="CF30" s="44"/>
      <c r="CG30" s="69"/>
      <c r="CH30" s="44"/>
    </row>
    <row r="31" spans="1:90">
      <c r="A31" s="39" t="s">
        <v>51</v>
      </c>
      <c r="B31" s="138" t="s">
        <v>52</v>
      </c>
      <c r="C31" s="50"/>
      <c r="D31" s="71"/>
      <c r="E31" s="50"/>
      <c r="F31" s="47"/>
      <c r="G31" s="71"/>
      <c r="H31" s="47"/>
      <c r="I31" s="71"/>
      <c r="J31" s="47"/>
      <c r="K31" s="71"/>
      <c r="L31" s="71"/>
      <c r="M31" s="50"/>
      <c r="N31" s="71"/>
      <c r="O31" s="50"/>
      <c r="P31" s="71"/>
      <c r="Q31" s="50"/>
      <c r="R31" s="71"/>
      <c r="S31" s="50"/>
      <c r="T31" s="71"/>
      <c r="U31" s="50"/>
      <c r="V31" s="71"/>
      <c r="W31" s="50"/>
      <c r="X31" s="50"/>
      <c r="Y31" s="50"/>
      <c r="Z31" s="47"/>
      <c r="AA31" s="71"/>
      <c r="AB31" s="47"/>
      <c r="AC31" s="71"/>
      <c r="AD31" s="47"/>
      <c r="AE31" s="71"/>
      <c r="AF31" s="71"/>
      <c r="AG31" s="71"/>
      <c r="AH31" s="71"/>
      <c r="AI31" s="50"/>
      <c r="AJ31" s="57"/>
      <c r="AK31" s="71"/>
      <c r="AL31" s="47"/>
      <c r="AM31" s="71"/>
      <c r="AN31" s="47"/>
      <c r="AO31" s="71"/>
      <c r="AP31" s="47"/>
      <c r="AQ31" s="71"/>
      <c r="AR31" s="47"/>
      <c r="AS31" s="71"/>
      <c r="AT31" s="47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47"/>
      <c r="CA31" s="71"/>
      <c r="CB31" s="47"/>
      <c r="CC31" s="71"/>
      <c r="CD31" s="47"/>
      <c r="CE31" s="71"/>
      <c r="CF31" s="47"/>
      <c r="CG31" s="71"/>
      <c r="CH31" s="32"/>
    </row>
    <row r="32" spans="1:90">
      <c r="A32" s="39" t="s">
        <v>53</v>
      </c>
      <c r="B32" s="138" t="s">
        <v>54</v>
      </c>
      <c r="C32" s="50"/>
      <c r="D32" s="71"/>
      <c r="E32" s="50"/>
      <c r="F32" s="47"/>
      <c r="G32" s="71"/>
      <c r="H32" s="45"/>
      <c r="I32" s="71"/>
      <c r="J32" s="45"/>
      <c r="K32" s="71"/>
      <c r="L32" s="71"/>
      <c r="M32" s="50"/>
      <c r="N32" s="71"/>
      <c r="O32" s="50"/>
      <c r="P32" s="71"/>
      <c r="Q32" s="50"/>
      <c r="R32" s="71"/>
      <c r="S32" s="50"/>
      <c r="T32" s="71"/>
      <c r="U32" s="50"/>
      <c r="V32" s="71"/>
      <c r="W32" s="50"/>
      <c r="X32" s="50"/>
      <c r="Y32" s="50"/>
      <c r="Z32" s="47"/>
      <c r="AA32" s="71"/>
      <c r="AB32" s="45"/>
      <c r="AC32" s="71"/>
      <c r="AD32" s="45"/>
      <c r="AE32" s="71"/>
      <c r="AF32" s="71"/>
      <c r="AG32" s="71"/>
      <c r="AH32" s="71"/>
      <c r="AI32" s="50"/>
      <c r="AJ32" s="57"/>
      <c r="AK32" s="72"/>
      <c r="AL32" s="45"/>
      <c r="AM32" s="72"/>
      <c r="AN32" s="45"/>
      <c r="AO32" s="72"/>
      <c r="AP32" s="45"/>
      <c r="AQ32" s="72"/>
      <c r="AR32" s="45"/>
      <c r="AS32" s="72"/>
      <c r="AT32" s="45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45"/>
      <c r="CA32" s="72"/>
      <c r="CB32" s="45"/>
      <c r="CC32" s="72"/>
      <c r="CD32" s="45"/>
      <c r="CE32" s="72"/>
      <c r="CF32" s="45"/>
      <c r="CG32" s="72"/>
      <c r="CH32" s="32"/>
    </row>
    <row r="33" spans="1:86">
      <c r="A33" s="39" t="s">
        <v>55</v>
      </c>
      <c r="B33" s="138" t="s">
        <v>56</v>
      </c>
      <c r="C33" s="50"/>
      <c r="D33" s="71"/>
      <c r="E33" s="50"/>
      <c r="F33" s="47"/>
      <c r="G33" s="71"/>
      <c r="H33" s="47"/>
      <c r="I33" s="71"/>
      <c r="J33" s="47"/>
      <c r="K33" s="71"/>
      <c r="L33" s="71"/>
      <c r="M33" s="50"/>
      <c r="N33" s="71"/>
      <c r="O33" s="50"/>
      <c r="P33" s="71"/>
      <c r="Q33" s="50"/>
      <c r="R33" s="71"/>
      <c r="S33" s="50"/>
      <c r="T33" s="71"/>
      <c r="U33" s="50"/>
      <c r="V33" s="71"/>
      <c r="W33" s="50"/>
      <c r="X33" s="50"/>
      <c r="Y33" s="50"/>
      <c r="Z33" s="47"/>
      <c r="AA33" s="71"/>
      <c r="AB33" s="47"/>
      <c r="AC33" s="71"/>
      <c r="AD33" s="47"/>
      <c r="AE33" s="71"/>
      <c r="AF33" s="71"/>
      <c r="AG33" s="71"/>
      <c r="AH33" s="71"/>
      <c r="AI33" s="50"/>
      <c r="AJ33" s="57"/>
      <c r="AK33" s="74">
        <v>24</v>
      </c>
      <c r="AL33" s="46">
        <v>24</v>
      </c>
      <c r="AM33" s="74">
        <f>2*24</f>
        <v>48</v>
      </c>
      <c r="AN33" s="46">
        <f>24*2</f>
        <v>48</v>
      </c>
      <c r="AO33" s="74">
        <v>24</v>
      </c>
      <c r="AP33" s="46">
        <v>24</v>
      </c>
      <c r="AQ33" s="91">
        <f>24*3</f>
        <v>72</v>
      </c>
      <c r="AR33" s="136">
        <f>24*3</f>
        <v>72</v>
      </c>
      <c r="AS33" s="74">
        <f>24*2</f>
        <v>48</v>
      </c>
      <c r="AT33" s="46">
        <v>48</v>
      </c>
      <c r="AU33" s="74">
        <f>24*2</f>
        <v>48</v>
      </c>
      <c r="AV33" s="74">
        <v>48</v>
      </c>
      <c r="AW33" s="74">
        <v>24</v>
      </c>
      <c r="AX33" s="74">
        <v>24</v>
      </c>
      <c r="AY33" s="74">
        <v>48</v>
      </c>
      <c r="AZ33" s="74">
        <v>48</v>
      </c>
      <c r="BA33" s="74">
        <v>48</v>
      </c>
      <c r="BB33" s="74">
        <v>48</v>
      </c>
      <c r="BC33" s="74">
        <v>48</v>
      </c>
      <c r="BD33" s="74">
        <v>48</v>
      </c>
      <c r="BE33" s="74">
        <v>48</v>
      </c>
      <c r="BF33" s="74">
        <v>48</v>
      </c>
      <c r="BG33" s="74">
        <v>48</v>
      </c>
      <c r="BH33" s="74">
        <f>24*2</f>
        <v>48</v>
      </c>
      <c r="BI33" s="74">
        <v>48</v>
      </c>
      <c r="BJ33" s="74">
        <v>48</v>
      </c>
      <c r="BK33" s="74">
        <v>48</v>
      </c>
      <c r="BL33" s="74">
        <v>48</v>
      </c>
      <c r="BM33" s="74">
        <v>24</v>
      </c>
      <c r="BN33" s="74">
        <v>24</v>
      </c>
      <c r="BO33" s="74">
        <v>24</v>
      </c>
      <c r="BP33" s="74">
        <v>24</v>
      </c>
      <c r="BQ33" s="74">
        <v>48</v>
      </c>
      <c r="BR33" s="74">
        <v>48</v>
      </c>
      <c r="BS33" s="74">
        <v>48</v>
      </c>
      <c r="BT33" s="74">
        <v>48</v>
      </c>
      <c r="BU33" s="74">
        <v>48</v>
      </c>
      <c r="BV33" s="74">
        <v>48</v>
      </c>
      <c r="BW33" s="74">
        <v>24</v>
      </c>
      <c r="BX33" s="74">
        <v>24</v>
      </c>
      <c r="BY33" s="72">
        <f>24*3</f>
        <v>72</v>
      </c>
      <c r="BZ33" s="45"/>
      <c r="CA33" s="72"/>
      <c r="CB33" s="45"/>
      <c r="CC33" s="72"/>
      <c r="CD33" s="45"/>
      <c r="CE33" s="72"/>
      <c r="CF33" s="45"/>
      <c r="CG33" s="72"/>
      <c r="CH33" s="32"/>
    </row>
    <row r="34" spans="1:86">
      <c r="A34" s="39" t="s">
        <v>57</v>
      </c>
      <c r="B34" s="138" t="s">
        <v>58</v>
      </c>
      <c r="C34" s="54">
        <v>168</v>
      </c>
      <c r="D34" s="74">
        <f t="shared" ref="D34:I34" si="24">24*7</f>
        <v>168</v>
      </c>
      <c r="E34" s="54">
        <f t="shared" si="24"/>
        <v>168</v>
      </c>
      <c r="F34" s="46">
        <f t="shared" si="24"/>
        <v>168</v>
      </c>
      <c r="G34" s="74">
        <f t="shared" si="24"/>
        <v>168</v>
      </c>
      <c r="H34" s="46">
        <f t="shared" si="24"/>
        <v>168</v>
      </c>
      <c r="I34" s="74">
        <f t="shared" si="24"/>
        <v>168</v>
      </c>
      <c r="J34" s="46">
        <f>24*7</f>
        <v>168</v>
      </c>
      <c r="K34" s="74">
        <f>24*7</f>
        <v>168</v>
      </c>
      <c r="L34" s="74">
        <f>24*7</f>
        <v>168</v>
      </c>
      <c r="M34" s="74">
        <f>24*7</f>
        <v>168</v>
      </c>
      <c r="N34" s="74">
        <v>168</v>
      </c>
      <c r="O34" s="54">
        <f>24*6</f>
        <v>144</v>
      </c>
      <c r="P34" s="74">
        <f>24*6</f>
        <v>144</v>
      </c>
      <c r="Q34" s="54">
        <f>24*7</f>
        <v>168</v>
      </c>
      <c r="R34" s="74">
        <f>24*7</f>
        <v>168</v>
      </c>
      <c r="S34" s="54">
        <f>24*3</f>
        <v>72</v>
      </c>
      <c r="T34" s="74">
        <f>24*3</f>
        <v>72</v>
      </c>
      <c r="U34" s="123">
        <f>24*3</f>
        <v>72</v>
      </c>
      <c r="V34" s="72"/>
      <c r="W34" s="123"/>
      <c r="X34" s="123"/>
      <c r="Y34" s="123"/>
      <c r="Z34" s="45"/>
      <c r="AA34" s="72"/>
      <c r="AB34" s="45"/>
      <c r="AC34" s="72"/>
      <c r="AD34" s="45"/>
      <c r="AE34" s="72"/>
      <c r="AF34" s="72"/>
      <c r="AG34" s="71"/>
      <c r="AH34" s="71"/>
      <c r="AI34" s="50"/>
      <c r="AJ34" s="57"/>
      <c r="AK34" s="72"/>
      <c r="AL34" s="45"/>
      <c r="AM34" s="72"/>
      <c r="AN34" s="45"/>
      <c r="AO34" s="72"/>
      <c r="AP34" s="45"/>
      <c r="AQ34" s="72"/>
      <c r="AR34" s="45"/>
      <c r="AS34" s="72"/>
      <c r="AT34" s="45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45"/>
      <c r="CA34" s="72"/>
      <c r="CB34" s="45"/>
      <c r="CC34" s="72"/>
      <c r="CD34" s="45"/>
      <c r="CE34" s="72"/>
      <c r="CF34" s="45"/>
      <c r="CG34" s="72"/>
      <c r="CH34" s="32"/>
    </row>
    <row r="35" spans="1:86">
      <c r="A35" s="39" t="s">
        <v>59</v>
      </c>
      <c r="B35" s="138" t="s">
        <v>60</v>
      </c>
      <c r="C35" s="54">
        <f t="shared" ref="C35:H35" si="25">24*25</f>
        <v>600</v>
      </c>
      <c r="D35" s="74">
        <f t="shared" si="25"/>
        <v>600</v>
      </c>
      <c r="E35" s="54">
        <f t="shared" si="25"/>
        <v>600</v>
      </c>
      <c r="F35" s="46">
        <f t="shared" si="25"/>
        <v>600</v>
      </c>
      <c r="G35" s="74">
        <f t="shared" si="25"/>
        <v>600</v>
      </c>
      <c r="H35" s="46">
        <f t="shared" si="25"/>
        <v>600</v>
      </c>
      <c r="I35" s="74">
        <f>24*25</f>
        <v>600</v>
      </c>
      <c r="J35" s="46">
        <f>24*25</f>
        <v>600</v>
      </c>
      <c r="K35" s="74">
        <f>24*25</f>
        <v>600</v>
      </c>
      <c r="L35" s="74">
        <f>24*25</f>
        <v>600</v>
      </c>
      <c r="M35" s="74">
        <f>24*25</f>
        <v>600</v>
      </c>
      <c r="N35" s="74">
        <v>600</v>
      </c>
      <c r="O35" s="54">
        <f>24*23</f>
        <v>552</v>
      </c>
      <c r="P35" s="74">
        <f>24*23</f>
        <v>552</v>
      </c>
      <c r="Q35" s="54">
        <f>24*23</f>
        <v>552</v>
      </c>
      <c r="R35" s="74">
        <v>552</v>
      </c>
      <c r="S35" s="123">
        <f>15*24</f>
        <v>360</v>
      </c>
      <c r="T35" s="72">
        <f>24*7</f>
        <v>168</v>
      </c>
      <c r="U35" s="123">
        <f>24*16</f>
        <v>384</v>
      </c>
      <c r="V35" s="72"/>
      <c r="W35" s="123"/>
      <c r="X35" s="123"/>
      <c r="Y35" s="123"/>
      <c r="Z35" s="45"/>
      <c r="AA35" s="72"/>
      <c r="AB35" s="45"/>
      <c r="AC35" s="72"/>
      <c r="AD35" s="45"/>
      <c r="AE35" s="72"/>
      <c r="AF35" s="72"/>
      <c r="AG35" s="71"/>
      <c r="AH35" s="71"/>
      <c r="AI35" s="50"/>
      <c r="AJ35" s="57"/>
      <c r="AK35" s="74">
        <v>408</v>
      </c>
      <c r="AL35" s="46">
        <v>408</v>
      </c>
      <c r="AM35" s="74">
        <f>22*24</f>
        <v>528</v>
      </c>
      <c r="AN35" s="46">
        <f>22*24</f>
        <v>528</v>
      </c>
      <c r="AO35" s="74">
        <f>24*17</f>
        <v>408</v>
      </c>
      <c r="AP35" s="46">
        <f>24*17</f>
        <v>408</v>
      </c>
      <c r="AQ35" s="74">
        <f>24*25</f>
        <v>600</v>
      </c>
      <c r="AR35" s="46">
        <f>24*25</f>
        <v>600</v>
      </c>
      <c r="AS35" s="74">
        <f>24*17</f>
        <v>408</v>
      </c>
      <c r="AT35" s="46">
        <f>24*17</f>
        <v>408</v>
      </c>
      <c r="AU35" s="74">
        <f>24*21</f>
        <v>504</v>
      </c>
      <c r="AV35" s="74">
        <f>24*21</f>
        <v>504</v>
      </c>
      <c r="AW35" s="74">
        <f>24*16</f>
        <v>384</v>
      </c>
      <c r="AX35" s="74">
        <f>24*16</f>
        <v>384</v>
      </c>
      <c r="AY35" s="74">
        <f>24*22</f>
        <v>528</v>
      </c>
      <c r="AZ35" s="74">
        <f>24*24</f>
        <v>576</v>
      </c>
      <c r="BA35" s="74">
        <f>24*23</f>
        <v>552</v>
      </c>
      <c r="BB35" s="74">
        <f>24*23</f>
        <v>552</v>
      </c>
      <c r="BC35" s="74">
        <f>24*21</f>
        <v>504</v>
      </c>
      <c r="BD35" s="74">
        <v>504</v>
      </c>
      <c r="BE35" s="74">
        <f>24*15</f>
        <v>360</v>
      </c>
      <c r="BF35" s="74">
        <v>360</v>
      </c>
      <c r="BG35" s="74">
        <f>24*23</f>
        <v>552</v>
      </c>
      <c r="BH35" s="74">
        <f>24*23</f>
        <v>552</v>
      </c>
      <c r="BI35" s="74">
        <f>24*23</f>
        <v>552</v>
      </c>
      <c r="BJ35" s="74">
        <f>24*23</f>
        <v>552</v>
      </c>
      <c r="BK35" s="74">
        <f>24*17</f>
        <v>408</v>
      </c>
      <c r="BL35" s="74">
        <f>24*17</f>
        <v>408</v>
      </c>
      <c r="BM35" s="74">
        <f>24*10</f>
        <v>240</v>
      </c>
      <c r="BN35" s="74">
        <v>240</v>
      </c>
      <c r="BO35" s="74">
        <f>24*25</f>
        <v>600</v>
      </c>
      <c r="BP35" s="74">
        <v>600</v>
      </c>
      <c r="BQ35" s="74">
        <f>24*17</f>
        <v>408</v>
      </c>
      <c r="BR35" s="74">
        <v>408</v>
      </c>
      <c r="BS35" s="74">
        <f>24*22</f>
        <v>528</v>
      </c>
      <c r="BT35" s="74">
        <v>528</v>
      </c>
      <c r="BU35" s="74">
        <f>24*23</f>
        <v>552</v>
      </c>
      <c r="BV35" s="74">
        <v>552</v>
      </c>
      <c r="BW35" s="74">
        <f>24*5</f>
        <v>120</v>
      </c>
      <c r="BX35" s="74">
        <f>24*5</f>
        <v>120</v>
      </c>
      <c r="BY35" s="72">
        <f>24*27</f>
        <v>648</v>
      </c>
      <c r="BZ35" s="45">
        <f>24*7</f>
        <v>168</v>
      </c>
      <c r="CA35" s="72"/>
      <c r="CB35" s="45"/>
      <c r="CC35" s="72"/>
      <c r="CD35" s="45"/>
      <c r="CE35" s="72"/>
      <c r="CF35" s="45"/>
      <c r="CG35" s="72"/>
      <c r="CH35" s="32"/>
    </row>
    <row r="36" spans="1:86">
      <c r="A36" s="39" t="s">
        <v>61</v>
      </c>
      <c r="B36" s="138" t="s">
        <v>62</v>
      </c>
      <c r="C36" s="123"/>
      <c r="D36" s="72"/>
      <c r="E36" s="123"/>
      <c r="F36" s="45"/>
      <c r="G36" s="72"/>
      <c r="H36" s="45"/>
      <c r="I36" s="72"/>
      <c r="J36" s="45"/>
      <c r="K36" s="72"/>
      <c r="L36" s="72"/>
      <c r="M36" s="72"/>
      <c r="N36" s="72"/>
      <c r="O36" s="123"/>
      <c r="P36" s="72"/>
      <c r="Q36" s="123"/>
      <c r="R36" s="72"/>
      <c r="S36" s="123"/>
      <c r="T36" s="72"/>
      <c r="U36" s="123"/>
      <c r="V36" s="72"/>
      <c r="W36" s="123"/>
      <c r="X36" s="123"/>
      <c r="Y36" s="123"/>
      <c r="Z36" s="45"/>
      <c r="AA36" s="72"/>
      <c r="AB36" s="45"/>
      <c r="AC36" s="72"/>
      <c r="AD36" s="45"/>
      <c r="AE36" s="72"/>
      <c r="AF36" s="72"/>
      <c r="AG36" s="71"/>
      <c r="AH36" s="71"/>
      <c r="AI36" s="50"/>
      <c r="AJ36" s="57"/>
      <c r="AK36" s="74">
        <v>72</v>
      </c>
      <c r="AL36" s="46">
        <v>72</v>
      </c>
      <c r="AM36" s="74">
        <f>4*24</f>
        <v>96</v>
      </c>
      <c r="AN36" s="46">
        <f>24*4</f>
        <v>96</v>
      </c>
      <c r="AO36" s="74">
        <f>24*3</f>
        <v>72</v>
      </c>
      <c r="AP36" s="46">
        <f>24*3</f>
        <v>72</v>
      </c>
      <c r="AQ36" s="74">
        <f>24*5</f>
        <v>120</v>
      </c>
      <c r="AR36" s="46">
        <f>24*5</f>
        <v>120</v>
      </c>
      <c r="AS36" s="74">
        <f>24*3</f>
        <v>72</v>
      </c>
      <c r="AT36" s="46">
        <f>24*3</f>
        <v>72</v>
      </c>
      <c r="AU36" s="74">
        <f>24*3</f>
        <v>72</v>
      </c>
      <c r="AV36" s="74">
        <f>24*3</f>
        <v>72</v>
      </c>
      <c r="AW36" s="74">
        <f>24*4</f>
        <v>96</v>
      </c>
      <c r="AX36" s="74">
        <f>24*4</f>
        <v>96</v>
      </c>
      <c r="AY36" s="74">
        <v>96</v>
      </c>
      <c r="AZ36" s="74">
        <f>24*4</f>
        <v>96</v>
      </c>
      <c r="BA36" s="74">
        <v>96</v>
      </c>
      <c r="BB36" s="74">
        <f>24*4</f>
        <v>96</v>
      </c>
      <c r="BC36" s="74">
        <f>24*4</f>
        <v>96</v>
      </c>
      <c r="BD36" s="74">
        <v>96</v>
      </c>
      <c r="BE36" s="74">
        <f>24*3</f>
        <v>72</v>
      </c>
      <c r="BF36" s="74">
        <v>72</v>
      </c>
      <c r="BG36" s="74">
        <f>24*4</f>
        <v>96</v>
      </c>
      <c r="BH36" s="74">
        <f>24*4</f>
        <v>96</v>
      </c>
      <c r="BI36" s="74">
        <f>24*5</f>
        <v>120</v>
      </c>
      <c r="BJ36" s="74">
        <f>24*5</f>
        <v>120</v>
      </c>
      <c r="BK36" s="74">
        <f>24*3</f>
        <v>72</v>
      </c>
      <c r="BL36" s="74">
        <f>24*3</f>
        <v>72</v>
      </c>
      <c r="BM36" s="74">
        <v>48</v>
      </c>
      <c r="BN36" s="74">
        <v>48</v>
      </c>
      <c r="BO36" s="74">
        <f>24*5</f>
        <v>120</v>
      </c>
      <c r="BP36" s="74">
        <v>120</v>
      </c>
      <c r="BQ36" s="74">
        <f>24*3</f>
        <v>72</v>
      </c>
      <c r="BR36" s="74">
        <v>72</v>
      </c>
      <c r="BS36" s="74">
        <f>24*4</f>
        <v>96</v>
      </c>
      <c r="BT36" s="74">
        <v>96</v>
      </c>
      <c r="BU36" s="74">
        <f>24*5</f>
        <v>120</v>
      </c>
      <c r="BV36" s="74">
        <v>120</v>
      </c>
      <c r="BW36" s="74">
        <v>24</v>
      </c>
      <c r="BX36" s="74">
        <v>24</v>
      </c>
      <c r="BY36" s="72">
        <f>24*6</f>
        <v>144</v>
      </c>
      <c r="BZ36" s="45">
        <f>24*1</f>
        <v>24</v>
      </c>
      <c r="CA36" s="72"/>
      <c r="CB36" s="45"/>
      <c r="CC36" s="72"/>
      <c r="CD36" s="45"/>
      <c r="CE36" s="72"/>
      <c r="CF36" s="45"/>
      <c r="CG36" s="72"/>
      <c r="CH36" s="32"/>
    </row>
    <row r="37" spans="1:86">
      <c r="A37" s="39" t="s">
        <v>63</v>
      </c>
      <c r="B37" s="107" t="s">
        <v>64</v>
      </c>
      <c r="C37" s="135">
        <v>48</v>
      </c>
      <c r="D37" s="74">
        <v>48</v>
      </c>
      <c r="E37" s="54">
        <v>48</v>
      </c>
      <c r="F37" s="46">
        <v>48</v>
      </c>
      <c r="G37" s="74">
        <v>48</v>
      </c>
      <c r="H37" s="46">
        <v>48</v>
      </c>
      <c r="I37" s="74">
        <v>48</v>
      </c>
      <c r="J37" s="46">
        <v>48</v>
      </c>
      <c r="K37" s="74">
        <v>48</v>
      </c>
      <c r="L37" s="74">
        <f>24*2</f>
        <v>48</v>
      </c>
      <c r="M37" s="74">
        <f>24*2</f>
        <v>48</v>
      </c>
      <c r="N37" s="74">
        <v>48</v>
      </c>
      <c r="O37" s="54">
        <v>48</v>
      </c>
      <c r="P37" s="74">
        <v>48</v>
      </c>
      <c r="Q37" s="123">
        <v>48</v>
      </c>
      <c r="R37" s="72"/>
      <c r="S37" s="123"/>
      <c r="T37" s="72"/>
      <c r="U37" s="123"/>
      <c r="V37" s="72"/>
      <c r="W37" s="123"/>
      <c r="X37" s="123"/>
      <c r="Y37" s="123"/>
      <c r="Z37" s="45"/>
      <c r="AA37" s="72"/>
      <c r="AB37" s="45"/>
      <c r="AC37" s="72"/>
      <c r="AD37" s="45"/>
      <c r="AE37" s="72"/>
      <c r="AF37" s="72"/>
      <c r="AG37" s="71"/>
      <c r="AH37" s="71"/>
      <c r="AI37" s="50"/>
      <c r="AJ37" s="57"/>
      <c r="AK37" s="72"/>
      <c r="AL37" s="45"/>
      <c r="AM37" s="72"/>
      <c r="AN37" s="45"/>
      <c r="AO37" s="72"/>
      <c r="AP37" s="45"/>
      <c r="AQ37" s="72"/>
      <c r="AR37" s="45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45"/>
      <c r="CA37" s="72"/>
      <c r="CB37" s="45"/>
      <c r="CC37" s="72"/>
      <c r="CD37" s="45"/>
      <c r="CE37" s="72"/>
      <c r="CF37" s="45"/>
      <c r="CG37" s="72"/>
      <c r="CH37" s="32"/>
    </row>
    <row r="38" spans="1:86" ht="15" thickBot="1">
      <c r="A38" s="36" t="s">
        <v>65</v>
      </c>
      <c r="B38" s="107" t="s">
        <v>66</v>
      </c>
      <c r="C38" s="55">
        <v>48</v>
      </c>
      <c r="D38" s="76">
        <v>48</v>
      </c>
      <c r="E38" s="55">
        <v>48</v>
      </c>
      <c r="F38" s="49">
        <v>48</v>
      </c>
      <c r="G38" s="76">
        <v>48</v>
      </c>
      <c r="H38" s="49">
        <v>48</v>
      </c>
      <c r="I38" s="76">
        <v>48</v>
      </c>
      <c r="J38" s="49">
        <v>48</v>
      </c>
      <c r="K38" s="76">
        <v>48</v>
      </c>
      <c r="L38" s="49">
        <v>48</v>
      </c>
      <c r="M38" s="76">
        <f>24*2</f>
        <v>48</v>
      </c>
      <c r="N38" s="76">
        <f>24*2</f>
        <v>48</v>
      </c>
      <c r="O38" s="55">
        <f>24*4</f>
        <v>96</v>
      </c>
      <c r="P38" s="76">
        <v>96</v>
      </c>
      <c r="Q38" s="55">
        <f>24*4</f>
        <v>96</v>
      </c>
      <c r="R38" s="76">
        <v>96</v>
      </c>
      <c r="S38" s="125">
        <f>24*5</f>
        <v>120</v>
      </c>
      <c r="T38" s="126"/>
      <c r="U38" s="125">
        <f>24*5</f>
        <v>120</v>
      </c>
      <c r="V38" s="126"/>
      <c r="W38" s="125"/>
      <c r="X38" s="125"/>
      <c r="Y38" s="125"/>
      <c r="Z38" s="127"/>
      <c r="AA38" s="126"/>
      <c r="AB38" s="127"/>
      <c r="AC38" s="126"/>
      <c r="AD38" s="127"/>
      <c r="AE38" s="72"/>
      <c r="AF38" s="72"/>
      <c r="AG38" s="71"/>
      <c r="AH38" s="71"/>
      <c r="AI38" s="51"/>
      <c r="AJ38" s="58"/>
      <c r="AK38" s="126"/>
      <c r="AL38" s="127"/>
      <c r="AM38" s="126"/>
      <c r="AN38" s="127"/>
      <c r="AO38" s="126"/>
      <c r="AP38" s="127"/>
      <c r="AQ38" s="126"/>
      <c r="AR38" s="127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7"/>
      <c r="CA38" s="126"/>
      <c r="CB38" s="127"/>
      <c r="CC38" s="126"/>
      <c r="CD38" s="127"/>
      <c r="CE38" s="126"/>
      <c r="CF38" s="127"/>
      <c r="CG38" s="126"/>
      <c r="CH38" s="34"/>
    </row>
    <row r="39" spans="1:86" s="21" customFormat="1">
      <c r="A39" s="24"/>
      <c r="B39" s="22" t="s">
        <v>36</v>
      </c>
      <c r="C39" s="23"/>
      <c r="D39" s="23">
        <f>SUM(C31:C38)</f>
        <v>864</v>
      </c>
      <c r="E39" s="23"/>
      <c r="F39" s="23">
        <f t="shared" ref="F39" si="26">SUM(E31:E38)</f>
        <v>864</v>
      </c>
      <c r="G39" s="23"/>
      <c r="H39" s="23">
        <f t="shared" ref="H39" si="27">SUM(G31:G38)</f>
        <v>864</v>
      </c>
      <c r="I39" s="23"/>
      <c r="J39" s="23">
        <f t="shared" ref="J39" si="28">SUM(I31:I38)</f>
        <v>864</v>
      </c>
      <c r="K39" s="23"/>
      <c r="L39" s="23">
        <f t="shared" ref="L39" si="29">SUM(K31:K38)</f>
        <v>864</v>
      </c>
      <c r="M39" s="23"/>
      <c r="N39" s="23">
        <f>SUM(M31:M38)</f>
        <v>864</v>
      </c>
      <c r="O39" s="23"/>
      <c r="P39" s="23">
        <f t="shared" ref="P39" si="30">SUM(O31:O38)</f>
        <v>840</v>
      </c>
      <c r="Q39" s="23"/>
      <c r="R39" s="23">
        <f t="shared" ref="R39" si="31">SUM(Q31:Q38)</f>
        <v>864</v>
      </c>
      <c r="S39" s="23"/>
      <c r="T39" s="23">
        <f t="shared" ref="T39" si="32">SUM(S31:S38)</f>
        <v>552</v>
      </c>
      <c r="U39" s="23"/>
      <c r="V39" s="23">
        <f t="shared" ref="V39" si="33">SUM(U31:U38)</f>
        <v>576</v>
      </c>
      <c r="W39" s="23"/>
      <c r="X39" s="23">
        <f t="shared" ref="X39" si="34">SUM(W31:W38)</f>
        <v>0</v>
      </c>
      <c r="Y39" s="23"/>
      <c r="Z39" s="23">
        <f t="shared" ref="Z39" si="35">SUM(Y31:Y38)</f>
        <v>0</v>
      </c>
      <c r="AA39" s="23"/>
      <c r="AB39" s="23">
        <f>SUM(AA31:AA38)</f>
        <v>0</v>
      </c>
      <c r="AC39" s="23"/>
      <c r="AD39" s="23">
        <f>SUM(AC31:AC38)</f>
        <v>0</v>
      </c>
      <c r="AE39" s="23"/>
      <c r="AF39" s="23">
        <f>SUM(AE31:AE38)</f>
        <v>0</v>
      </c>
      <c r="AG39" s="23"/>
      <c r="AH39" s="23">
        <f>SUM(AG31:AG38)</f>
        <v>0</v>
      </c>
      <c r="AI39" s="23"/>
      <c r="AJ39" s="23">
        <f>SUM(AI31:AI38)</f>
        <v>0</v>
      </c>
      <c r="AK39" s="23"/>
      <c r="AL39" s="23">
        <f t="shared" ref="AL39" si="36">SUM(AK31:AK38)</f>
        <v>504</v>
      </c>
      <c r="AM39" s="23"/>
      <c r="AN39" s="23">
        <f t="shared" ref="AN39" si="37">SUM(AM31:AM38)</f>
        <v>672</v>
      </c>
      <c r="AO39" s="23"/>
      <c r="AP39" s="23">
        <f t="shared" ref="AP39" si="38">SUM(AO31:AO38)</f>
        <v>504</v>
      </c>
      <c r="AQ39" s="23"/>
      <c r="AR39" s="23">
        <f t="shared" ref="AR39" si="39">SUM(AQ31:AQ38)</f>
        <v>792</v>
      </c>
      <c r="AS39" s="23"/>
      <c r="AT39" s="23">
        <f t="shared" ref="AT39" si="40">SUM(AS31:AS38)</f>
        <v>528</v>
      </c>
      <c r="AU39" s="23"/>
      <c r="AV39" s="23">
        <f t="shared" ref="AV39" si="41">SUM(AU31:AU38)</f>
        <v>624</v>
      </c>
      <c r="AW39" s="23"/>
      <c r="AX39" s="23">
        <f t="shared" ref="AX39" si="42">SUM(AW31:AW38)</f>
        <v>504</v>
      </c>
      <c r="AY39" s="23"/>
      <c r="AZ39" s="23">
        <f t="shared" ref="AZ39" si="43">SUM(AY31:AY38)</f>
        <v>672</v>
      </c>
      <c r="BA39" s="23"/>
      <c r="BB39" s="23">
        <f t="shared" ref="BB39" si="44">SUM(BA31:BA38)</f>
        <v>696</v>
      </c>
      <c r="BC39" s="23"/>
      <c r="BD39" s="23">
        <f t="shared" ref="BD39" si="45">SUM(BC31:BC38)</f>
        <v>648</v>
      </c>
      <c r="BE39" s="23"/>
      <c r="BF39" s="23">
        <f t="shared" ref="BF39" si="46">SUM(BE31:BE38)</f>
        <v>480</v>
      </c>
      <c r="BG39" s="23"/>
      <c r="BH39" s="23">
        <f t="shared" ref="BH39" si="47">SUM(BG31:BG38)</f>
        <v>696</v>
      </c>
      <c r="BI39" s="23"/>
      <c r="BJ39" s="23">
        <f t="shared" ref="BJ39" si="48">SUM(BI31:BI38)</f>
        <v>720</v>
      </c>
      <c r="BK39" s="23"/>
      <c r="BL39" s="23">
        <f t="shared" ref="BL39" si="49">SUM(BK31:BK38)</f>
        <v>528</v>
      </c>
      <c r="BM39" s="23"/>
      <c r="BN39" s="23">
        <f t="shared" ref="BN39" si="50">SUM(BM31:BM38)</f>
        <v>312</v>
      </c>
      <c r="BO39" s="23"/>
      <c r="BP39" s="23">
        <f t="shared" ref="BP39" si="51">SUM(BO31:BO38)</f>
        <v>744</v>
      </c>
      <c r="BQ39" s="23"/>
      <c r="BR39" s="23">
        <f t="shared" ref="BR39" si="52">SUM(BQ31:BQ38)</f>
        <v>528</v>
      </c>
      <c r="BS39" s="23"/>
      <c r="BT39" s="23">
        <f t="shared" ref="BT39" si="53">SUM(BS31:BS38)</f>
        <v>672</v>
      </c>
      <c r="BU39" s="23"/>
      <c r="BV39" s="23">
        <f t="shared" ref="BV39" si="54">SUM(BU31:BU38)</f>
        <v>720</v>
      </c>
      <c r="BW39" s="23"/>
      <c r="BX39" s="23">
        <f t="shared" ref="BX39" si="55">SUM(BW31:BW38)</f>
        <v>168</v>
      </c>
      <c r="BY39" s="23"/>
      <c r="BZ39" s="23">
        <f t="shared" ref="BZ39" si="56">SUM(BY31:BY38)</f>
        <v>864</v>
      </c>
      <c r="CA39" s="23"/>
      <c r="CB39" s="23">
        <f t="shared" ref="CB39" si="57">SUM(CA31:CA38)</f>
        <v>0</v>
      </c>
      <c r="CC39" s="23"/>
      <c r="CD39" s="23">
        <f t="shared" ref="CD39" si="58">SUM(CC31:CC38)</f>
        <v>0</v>
      </c>
      <c r="CE39" s="23"/>
      <c r="CF39" s="23">
        <f t="shared" ref="CF39" si="59">SUM(CE31:CE38)</f>
        <v>0</v>
      </c>
      <c r="CG39" s="23"/>
      <c r="CH39" s="23">
        <f t="shared" ref="CH39" si="60">SUM(CG31:CG38)</f>
        <v>0</v>
      </c>
    </row>
    <row r="40" spans="1:86" ht="48" customHeight="1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  <c r="Z40" s="381"/>
      <c r="AA40" s="381"/>
      <c r="AB40" s="381"/>
      <c r="AC40" s="381"/>
      <c r="AD40" s="381"/>
      <c r="AE40" s="381"/>
      <c r="AF40" s="381"/>
      <c r="AG40" s="381"/>
      <c r="AH40" s="381"/>
      <c r="AI40" s="381"/>
      <c r="AJ40" s="381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81"/>
      <c r="AW40" s="381"/>
      <c r="AX40" s="381"/>
      <c r="AY40" s="381"/>
      <c r="AZ40" s="381"/>
      <c r="BA40" s="381"/>
      <c r="BB40" s="381"/>
      <c r="BC40" s="381"/>
      <c r="BD40" s="381"/>
      <c r="BE40" s="381"/>
      <c r="BF40" s="381"/>
      <c r="BG40" s="381"/>
      <c r="BH40" s="381"/>
      <c r="BI40" s="381"/>
      <c r="BJ40" s="381"/>
      <c r="BK40" s="381"/>
      <c r="BL40" s="381"/>
      <c r="BM40" s="381"/>
      <c r="BN40" s="381"/>
      <c r="BO40" s="381"/>
      <c r="BP40" s="381"/>
      <c r="BQ40" s="381"/>
      <c r="BR40" s="381"/>
      <c r="BS40" s="381"/>
      <c r="BT40" s="381"/>
      <c r="BU40" s="381"/>
      <c r="BV40" s="381"/>
      <c r="BW40" s="381"/>
      <c r="BX40" s="381"/>
      <c r="BY40" s="381"/>
      <c r="BZ40" s="381"/>
      <c r="CA40" s="381"/>
      <c r="CB40" s="381"/>
      <c r="CC40" s="381"/>
      <c r="CD40" s="381"/>
      <c r="CE40" s="381"/>
      <c r="CF40" s="381"/>
      <c r="CG40" s="381"/>
      <c r="CH40" s="381"/>
    </row>
    <row r="41" spans="1:86" ht="48" customHeight="1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  <c r="Z41" s="381"/>
      <c r="AA41" s="381"/>
      <c r="AB41" s="381"/>
      <c r="AC41" s="381"/>
      <c r="AD41" s="381"/>
      <c r="AE41" s="381"/>
      <c r="AF41" s="381"/>
      <c r="AG41" s="381"/>
      <c r="AH41" s="381"/>
      <c r="AI41" s="381"/>
      <c r="AJ41" s="381"/>
      <c r="AK41" s="381"/>
      <c r="AL41" s="381"/>
      <c r="AM41" s="381"/>
      <c r="AN41" s="381"/>
      <c r="AO41" s="381"/>
      <c r="AP41" s="381"/>
      <c r="AQ41" s="381"/>
      <c r="AR41" s="381"/>
      <c r="AS41" s="381"/>
      <c r="AT41" s="381"/>
      <c r="AU41" s="381"/>
      <c r="AV41" s="381"/>
      <c r="AW41" s="381"/>
      <c r="AX41" s="381"/>
      <c r="AY41" s="381"/>
      <c r="AZ41" s="381"/>
      <c r="BA41" s="381"/>
      <c r="BB41" s="381"/>
      <c r="BC41" s="381"/>
      <c r="BD41" s="381"/>
      <c r="BE41" s="381"/>
      <c r="BF41" s="381"/>
      <c r="BG41" s="381"/>
      <c r="BH41" s="381"/>
      <c r="BI41" s="381"/>
      <c r="BJ41" s="381"/>
      <c r="BK41" s="381"/>
      <c r="BL41" s="381"/>
      <c r="BM41" s="381"/>
      <c r="BN41" s="381"/>
      <c r="BO41" s="381"/>
      <c r="BP41" s="381"/>
      <c r="BQ41" s="381"/>
      <c r="BR41" s="381"/>
      <c r="BS41" s="381"/>
      <c r="BT41" s="381"/>
      <c r="BU41" s="381"/>
      <c r="BV41" s="381"/>
      <c r="BW41" s="381"/>
      <c r="BX41" s="381"/>
      <c r="BY41" s="381"/>
      <c r="BZ41" s="381"/>
      <c r="CA41" s="381"/>
      <c r="CB41" s="381"/>
      <c r="CC41" s="381"/>
      <c r="CD41" s="381"/>
      <c r="CE41" s="381"/>
      <c r="CF41" s="381"/>
      <c r="CG41" s="381"/>
      <c r="CH41" s="381"/>
    </row>
    <row r="42" spans="1:86" ht="48" customHeight="1">
      <c r="A42" s="381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  <c r="Y42" s="381"/>
      <c r="Z42" s="381"/>
      <c r="AA42" s="381"/>
      <c r="AB42" s="381"/>
      <c r="AC42" s="381"/>
      <c r="AD42" s="381"/>
      <c r="AE42" s="381"/>
      <c r="AF42" s="381"/>
      <c r="AG42" s="381"/>
      <c r="AH42" s="381"/>
      <c r="AI42" s="381"/>
      <c r="AJ42" s="381"/>
      <c r="AK42" s="381"/>
      <c r="AL42" s="381"/>
      <c r="AM42" s="381"/>
      <c r="AN42" s="381"/>
      <c r="AO42" s="381"/>
      <c r="AP42" s="381"/>
      <c r="AQ42" s="381"/>
      <c r="AR42" s="381"/>
      <c r="AS42" s="381"/>
      <c r="AT42" s="381"/>
      <c r="AU42" s="381"/>
      <c r="AV42" s="381"/>
      <c r="AW42" s="381"/>
      <c r="AX42" s="381"/>
      <c r="AY42" s="381"/>
      <c r="AZ42" s="381"/>
      <c r="BA42" s="381"/>
      <c r="BB42" s="381"/>
      <c r="BC42" s="381"/>
      <c r="BD42" s="381"/>
      <c r="BE42" s="381"/>
      <c r="BF42" s="381"/>
      <c r="BG42" s="381"/>
      <c r="BH42" s="381"/>
      <c r="BI42" s="381"/>
      <c r="BJ42" s="381"/>
      <c r="BK42" s="381"/>
      <c r="BL42" s="381"/>
      <c r="BM42" s="381"/>
      <c r="BN42" s="381"/>
      <c r="BO42" s="381"/>
      <c r="BP42" s="381"/>
      <c r="BQ42" s="381"/>
      <c r="BR42" s="381"/>
      <c r="BS42" s="381"/>
      <c r="BT42" s="381"/>
      <c r="BU42" s="381"/>
      <c r="BV42" s="381"/>
      <c r="BW42" s="381"/>
      <c r="BX42" s="381"/>
      <c r="BY42" s="381"/>
      <c r="BZ42" s="381"/>
      <c r="CA42" s="381"/>
      <c r="CB42" s="381"/>
      <c r="CC42" s="381"/>
      <c r="CD42" s="381"/>
      <c r="CE42" s="381"/>
      <c r="CF42" s="381"/>
      <c r="CG42" s="381"/>
      <c r="CH42" s="381"/>
    </row>
    <row r="43" spans="1:86" ht="48" customHeight="1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  <c r="Z43" s="381"/>
      <c r="AA43" s="381"/>
      <c r="AB43" s="381"/>
      <c r="AC43" s="381"/>
      <c r="AD43" s="381"/>
      <c r="AE43" s="381"/>
      <c r="AF43" s="381"/>
      <c r="AG43" s="381"/>
      <c r="AH43" s="381"/>
      <c r="AI43" s="381"/>
      <c r="AJ43" s="381"/>
      <c r="AK43" s="381"/>
      <c r="AL43" s="381"/>
      <c r="AM43" s="381"/>
      <c r="AN43" s="381"/>
      <c r="AO43" s="381"/>
      <c r="AP43" s="381"/>
      <c r="AQ43" s="381"/>
      <c r="AR43" s="381"/>
      <c r="AS43" s="381"/>
      <c r="AT43" s="381"/>
      <c r="AU43" s="381"/>
      <c r="AV43" s="381"/>
      <c r="AW43" s="381"/>
      <c r="AX43" s="381"/>
      <c r="AY43" s="381"/>
      <c r="AZ43" s="381"/>
      <c r="BA43" s="381"/>
      <c r="BB43" s="381"/>
      <c r="BC43" s="381"/>
      <c r="BD43" s="381"/>
      <c r="BE43" s="381"/>
      <c r="BF43" s="381"/>
      <c r="BG43" s="381"/>
      <c r="BH43" s="381"/>
      <c r="BI43" s="381"/>
      <c r="BJ43" s="381"/>
      <c r="BK43" s="381"/>
      <c r="BL43" s="381"/>
      <c r="BM43" s="381"/>
      <c r="BN43" s="381"/>
      <c r="BO43" s="381"/>
      <c r="BP43" s="381"/>
      <c r="BQ43" s="381"/>
      <c r="BR43" s="381"/>
      <c r="BS43" s="381"/>
      <c r="BT43" s="381"/>
      <c r="BU43" s="381"/>
      <c r="BV43" s="381"/>
      <c r="BW43" s="381"/>
      <c r="BX43" s="381"/>
      <c r="BY43" s="381"/>
      <c r="BZ43" s="381"/>
      <c r="CA43" s="381"/>
      <c r="CB43" s="381"/>
      <c r="CC43" s="381"/>
      <c r="CD43" s="381"/>
      <c r="CE43" s="381"/>
      <c r="CF43" s="381"/>
      <c r="CG43" s="381"/>
      <c r="CH43" s="381"/>
    </row>
    <row r="44" spans="1:86" ht="21.75" customHeight="1" thickBot="1">
      <c r="A44" s="521" t="s">
        <v>67</v>
      </c>
      <c r="B44" s="52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</row>
    <row r="45" spans="1:86" ht="15.75" customHeight="1">
      <c r="A45" s="522" t="s">
        <v>2</v>
      </c>
      <c r="B45" s="523" t="s">
        <v>3</v>
      </c>
      <c r="C45" s="564" t="s">
        <v>4</v>
      </c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64"/>
      <c r="AB45" s="564"/>
      <c r="AC45" s="564"/>
      <c r="AD45" s="564"/>
      <c r="AE45" s="564"/>
      <c r="AF45" s="564"/>
      <c r="AG45" s="564"/>
      <c r="AH45" s="564"/>
      <c r="AI45" s="564"/>
      <c r="AJ45" s="565"/>
      <c r="AK45" s="526" t="s">
        <v>5</v>
      </c>
      <c r="AL45" s="526"/>
      <c r="AM45" s="526"/>
      <c r="AN45" s="526"/>
      <c r="AO45" s="526"/>
      <c r="AP45" s="526"/>
      <c r="AQ45" s="526"/>
      <c r="AR45" s="526"/>
      <c r="AS45" s="526"/>
      <c r="AT45" s="526"/>
      <c r="AU45" s="526"/>
      <c r="AV45" s="526"/>
      <c r="AW45" s="526"/>
      <c r="AX45" s="526"/>
      <c r="AY45" s="526"/>
      <c r="AZ45" s="526"/>
      <c r="BA45" s="526"/>
      <c r="BB45" s="526"/>
      <c r="BC45" s="526"/>
      <c r="BD45" s="526"/>
      <c r="BE45" s="526"/>
      <c r="BF45" s="526"/>
      <c r="BG45" s="526"/>
      <c r="BH45" s="526"/>
      <c r="BI45" s="526"/>
      <c r="BJ45" s="526"/>
      <c r="BK45" s="526"/>
      <c r="BL45" s="526"/>
      <c r="BM45" s="526"/>
      <c r="BN45" s="526"/>
      <c r="BO45" s="526"/>
      <c r="BP45" s="526"/>
      <c r="BQ45" s="526"/>
      <c r="BR45" s="526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</row>
    <row r="46" spans="1:86" s="12" customFormat="1" ht="20.25" customHeight="1">
      <c r="A46" s="512"/>
      <c r="B46" s="515"/>
      <c r="C46" s="561">
        <v>20260803</v>
      </c>
      <c r="D46" s="542"/>
      <c r="E46" s="561">
        <v>20260806</v>
      </c>
      <c r="F46" s="542"/>
      <c r="G46" s="561">
        <v>20260810</v>
      </c>
      <c r="H46" s="542"/>
      <c r="I46" s="561">
        <v>20260813</v>
      </c>
      <c r="J46" s="542"/>
      <c r="K46" s="561">
        <v>20260818</v>
      </c>
      <c r="L46" s="542"/>
      <c r="M46" s="561">
        <v>20260820</v>
      </c>
      <c r="N46" s="542"/>
      <c r="O46" s="561">
        <v>20260824</v>
      </c>
      <c r="P46" s="542"/>
      <c r="Q46" s="561">
        <v>20260827</v>
      </c>
      <c r="R46" s="542"/>
      <c r="S46" s="561">
        <v>20260831</v>
      </c>
      <c r="T46" s="542"/>
      <c r="U46" s="561">
        <v>20260903</v>
      </c>
      <c r="V46" s="542"/>
      <c r="W46" s="561"/>
      <c r="X46" s="542"/>
      <c r="Y46" s="561"/>
      <c r="Z46" s="542"/>
      <c r="AA46" s="561"/>
      <c r="AB46" s="542"/>
      <c r="AC46" s="561"/>
      <c r="AD46" s="542"/>
      <c r="AE46" s="561"/>
      <c r="AF46" s="542"/>
      <c r="AG46" s="561"/>
      <c r="AH46" s="542"/>
      <c r="AI46" s="561"/>
      <c r="AJ46" s="556"/>
      <c r="AK46" s="505">
        <v>20260803</v>
      </c>
      <c r="AL46" s="506"/>
      <c r="AM46" s="505">
        <v>20260804</v>
      </c>
      <c r="AN46" s="506"/>
      <c r="AO46" s="505">
        <v>20260805</v>
      </c>
      <c r="AP46" s="506"/>
      <c r="AQ46" s="505">
        <v>20260806</v>
      </c>
      <c r="AR46" s="506"/>
      <c r="AS46" s="505">
        <v>20260807</v>
      </c>
      <c r="AT46" s="506"/>
      <c r="AU46" s="505">
        <v>20260810</v>
      </c>
      <c r="AV46" s="506"/>
      <c r="AW46" s="505">
        <v>20260811</v>
      </c>
      <c r="AX46" s="506"/>
      <c r="AY46" s="505">
        <v>20260812</v>
      </c>
      <c r="AZ46" s="506"/>
      <c r="BA46" s="505">
        <v>20260813</v>
      </c>
      <c r="BB46" s="506"/>
      <c r="BC46" s="505">
        <v>20260814</v>
      </c>
      <c r="BD46" s="506"/>
      <c r="BE46" s="505">
        <v>20260818</v>
      </c>
      <c r="BF46" s="506"/>
      <c r="BG46" s="505">
        <v>20260819</v>
      </c>
      <c r="BH46" s="506"/>
      <c r="BI46" s="505">
        <v>20260820</v>
      </c>
      <c r="BJ46" s="506"/>
      <c r="BK46" s="505">
        <v>20260821</v>
      </c>
      <c r="BL46" s="506"/>
      <c r="BM46" s="505">
        <v>20260823</v>
      </c>
      <c r="BN46" s="506"/>
      <c r="BO46" s="505">
        <v>20260824</v>
      </c>
      <c r="BP46" s="506"/>
      <c r="BQ46" s="505">
        <v>20260826</v>
      </c>
      <c r="BR46" s="506"/>
      <c r="BS46" s="505">
        <v>20260827</v>
      </c>
      <c r="BT46" s="506"/>
      <c r="BU46" s="505">
        <v>20260828</v>
      </c>
      <c r="BV46" s="506"/>
      <c r="BW46" s="505">
        <v>20260829</v>
      </c>
      <c r="BX46" s="506"/>
      <c r="BY46" s="505">
        <v>20260831</v>
      </c>
      <c r="BZ46" s="506"/>
      <c r="CA46" s="505"/>
      <c r="CB46" s="506"/>
      <c r="CC46" s="505"/>
      <c r="CD46" s="506"/>
      <c r="CE46" s="505"/>
      <c r="CF46" s="506"/>
      <c r="CG46" s="505"/>
      <c r="CH46" s="506"/>
    </row>
    <row r="47" spans="1:86" s="12" customFormat="1" ht="15.75" customHeight="1">
      <c r="A47" s="512"/>
      <c r="B47" s="515"/>
      <c r="C47" s="566"/>
      <c r="D47" s="567"/>
      <c r="E47" s="566"/>
      <c r="F47" s="567"/>
      <c r="G47" s="566"/>
      <c r="H47" s="567"/>
      <c r="I47" s="566"/>
      <c r="J47" s="567"/>
      <c r="K47" s="566"/>
      <c r="L47" s="567"/>
      <c r="M47" s="566"/>
      <c r="N47" s="567"/>
      <c r="O47" s="566"/>
      <c r="P47" s="567"/>
      <c r="Q47" s="566"/>
      <c r="R47" s="567"/>
      <c r="S47" s="566"/>
      <c r="T47" s="567"/>
      <c r="U47" s="566"/>
      <c r="V47" s="567"/>
      <c r="W47" s="566"/>
      <c r="X47" s="567"/>
      <c r="Y47" s="566"/>
      <c r="Z47" s="567"/>
      <c r="AA47" s="566"/>
      <c r="AB47" s="567"/>
      <c r="AC47" s="566"/>
      <c r="AD47" s="567"/>
      <c r="AE47" s="566"/>
      <c r="AF47" s="567"/>
      <c r="AG47" s="566"/>
      <c r="AH47" s="567"/>
      <c r="AI47" s="566"/>
      <c r="AJ47" s="573"/>
      <c r="AK47" s="502"/>
      <c r="AL47" s="503"/>
      <c r="AM47" s="502"/>
      <c r="AN47" s="503"/>
      <c r="AO47" s="502"/>
      <c r="AP47" s="503"/>
      <c r="AQ47" s="502"/>
      <c r="AR47" s="503"/>
      <c r="AS47" s="502"/>
      <c r="AT47" s="503"/>
      <c r="AU47" s="502"/>
      <c r="AV47" s="503"/>
      <c r="AW47" s="502"/>
      <c r="AX47" s="503"/>
      <c r="AY47" s="502"/>
      <c r="AZ47" s="503"/>
      <c r="BA47" s="502"/>
      <c r="BB47" s="503"/>
      <c r="BC47" s="502"/>
      <c r="BD47" s="503"/>
      <c r="BE47" s="502"/>
      <c r="BF47" s="503"/>
      <c r="BG47" s="502"/>
      <c r="BH47" s="503"/>
      <c r="BI47" s="502"/>
      <c r="BJ47" s="503"/>
      <c r="BK47" s="502"/>
      <c r="BL47" s="503"/>
      <c r="BM47" s="502"/>
      <c r="BN47" s="503"/>
      <c r="BO47" s="502"/>
      <c r="BP47" s="503"/>
      <c r="BQ47" s="502"/>
      <c r="BR47" s="503"/>
      <c r="BS47" s="502"/>
      <c r="BT47" s="503"/>
      <c r="BU47" s="502"/>
      <c r="BV47" s="503"/>
      <c r="BW47" s="502"/>
      <c r="BX47" s="503"/>
      <c r="BY47" s="502"/>
      <c r="BZ47" s="503"/>
      <c r="CA47" s="502"/>
      <c r="CB47" s="503"/>
      <c r="CC47" s="502"/>
      <c r="CD47" s="503"/>
      <c r="CE47" s="502"/>
      <c r="CF47" s="503"/>
      <c r="CG47" s="502"/>
      <c r="CH47" s="503"/>
    </row>
    <row r="48" spans="1:86" ht="15.75" customHeight="1">
      <c r="A48" s="512"/>
      <c r="B48" s="515"/>
      <c r="C48" s="569" t="s">
        <v>5206</v>
      </c>
      <c r="D48" s="569"/>
      <c r="E48" s="569" t="s">
        <v>5296</v>
      </c>
      <c r="F48" s="569"/>
      <c r="G48" s="569" t="s">
        <v>5423</v>
      </c>
      <c r="H48" s="569"/>
      <c r="I48" s="569" t="s">
        <v>5506</v>
      </c>
      <c r="J48" s="569"/>
      <c r="K48" s="569" t="s">
        <v>5638</v>
      </c>
      <c r="L48" s="569"/>
      <c r="M48" s="569" t="s">
        <v>5695</v>
      </c>
      <c r="N48" s="569"/>
      <c r="O48" s="569" t="s">
        <v>5827</v>
      </c>
      <c r="P48" s="569"/>
      <c r="Q48" s="569" t="s">
        <v>5907</v>
      </c>
      <c r="R48" s="569"/>
      <c r="S48" s="569" t="s">
        <v>6004</v>
      </c>
      <c r="T48" s="569"/>
      <c r="U48" s="569" t="s">
        <v>6123</v>
      </c>
      <c r="V48" s="569"/>
      <c r="W48" s="569"/>
      <c r="X48" s="569"/>
      <c r="Y48" s="569"/>
      <c r="Z48" s="569"/>
      <c r="AA48" s="569"/>
      <c r="AB48" s="569"/>
      <c r="AC48" s="569"/>
      <c r="AD48" s="569"/>
      <c r="AE48" s="569"/>
      <c r="AF48" s="569"/>
      <c r="AG48" s="562"/>
      <c r="AH48" s="563"/>
      <c r="AI48" s="562"/>
      <c r="AJ48" s="574"/>
      <c r="AK48" s="499"/>
      <c r="AL48" s="500"/>
      <c r="AM48" s="499"/>
      <c r="AN48" s="500"/>
      <c r="AO48" s="499"/>
      <c r="AP48" s="500"/>
      <c r="AQ48" s="499"/>
      <c r="AR48" s="500"/>
      <c r="AS48" s="499"/>
      <c r="AT48" s="500"/>
      <c r="AU48" s="499"/>
      <c r="AV48" s="500"/>
      <c r="AW48" s="499"/>
      <c r="AX48" s="500"/>
      <c r="AY48" s="499"/>
      <c r="AZ48" s="500"/>
      <c r="BA48" s="499"/>
      <c r="BB48" s="500"/>
      <c r="BC48" s="499"/>
      <c r="BD48" s="500"/>
      <c r="BE48" s="499"/>
      <c r="BF48" s="500"/>
      <c r="BG48" s="499"/>
      <c r="BH48" s="500"/>
      <c r="BI48" s="499"/>
      <c r="BJ48" s="500"/>
      <c r="BK48" s="499"/>
      <c r="BL48" s="500"/>
      <c r="BM48" s="499"/>
      <c r="BN48" s="500"/>
      <c r="BO48" s="499"/>
      <c r="BP48" s="500"/>
      <c r="BQ48" s="499"/>
      <c r="BR48" s="500"/>
      <c r="BS48" s="499"/>
      <c r="BT48" s="500"/>
      <c r="BU48" s="499"/>
      <c r="BV48" s="500"/>
      <c r="BW48" s="499"/>
      <c r="BX48" s="500"/>
      <c r="BY48" s="499"/>
      <c r="BZ48" s="500"/>
      <c r="CA48" s="499"/>
      <c r="CB48" s="500"/>
      <c r="CC48" s="499"/>
      <c r="CD48" s="500"/>
      <c r="CE48" s="499"/>
      <c r="CF48" s="500"/>
      <c r="CG48" s="499"/>
      <c r="CH48" s="500"/>
    </row>
    <row r="49" spans="1:86" s="383" customFormat="1" ht="15.75" customHeight="1">
      <c r="A49" s="513"/>
      <c r="B49" s="516"/>
      <c r="C49" s="69" t="s">
        <v>36</v>
      </c>
      <c r="D49" s="44" t="s">
        <v>37</v>
      </c>
      <c r="E49" s="69" t="s">
        <v>36</v>
      </c>
      <c r="F49" s="44" t="s">
        <v>37</v>
      </c>
      <c r="G49" s="69" t="s">
        <v>36</v>
      </c>
      <c r="H49" s="44" t="s">
        <v>37</v>
      </c>
      <c r="I49" s="69" t="s">
        <v>36</v>
      </c>
      <c r="J49" s="44" t="s">
        <v>37</v>
      </c>
      <c r="K49" s="69" t="s">
        <v>36</v>
      </c>
      <c r="L49" s="44" t="s">
        <v>37</v>
      </c>
      <c r="M49" s="69" t="s">
        <v>36</v>
      </c>
      <c r="N49" s="44" t="s">
        <v>37</v>
      </c>
      <c r="O49" s="69" t="s">
        <v>36</v>
      </c>
      <c r="P49" s="44" t="s">
        <v>37</v>
      </c>
      <c r="Q49" s="69" t="s">
        <v>36</v>
      </c>
      <c r="R49" s="44" t="s">
        <v>37</v>
      </c>
      <c r="S49" s="69" t="s">
        <v>36</v>
      </c>
      <c r="T49" s="44" t="s">
        <v>37</v>
      </c>
      <c r="U49" s="69" t="s">
        <v>36</v>
      </c>
      <c r="V49" s="44" t="s">
        <v>37</v>
      </c>
      <c r="W49" s="372"/>
      <c r="X49" s="372"/>
      <c r="Y49" s="372"/>
      <c r="Z49" s="372"/>
      <c r="AA49" s="372"/>
      <c r="AB49" s="372"/>
      <c r="AC49" s="372"/>
      <c r="AD49" s="372"/>
      <c r="AE49" s="372"/>
      <c r="AF49" s="372"/>
      <c r="AG49" s="372"/>
      <c r="AH49" s="372"/>
      <c r="AI49" s="372"/>
      <c r="AJ49" s="59"/>
      <c r="AK49" s="69" t="s">
        <v>36</v>
      </c>
      <c r="AL49" s="44" t="s">
        <v>37</v>
      </c>
      <c r="AM49" s="69" t="s">
        <v>36</v>
      </c>
      <c r="AN49" s="44" t="s">
        <v>37</v>
      </c>
      <c r="AO49" s="69" t="s">
        <v>36</v>
      </c>
      <c r="AP49" s="44" t="s">
        <v>37</v>
      </c>
      <c r="AQ49" s="69" t="s">
        <v>36</v>
      </c>
      <c r="AR49" s="44" t="s">
        <v>37</v>
      </c>
      <c r="AS49" s="69" t="s">
        <v>36</v>
      </c>
      <c r="AT49" s="44" t="s">
        <v>37</v>
      </c>
      <c r="AU49" s="69" t="s">
        <v>36</v>
      </c>
      <c r="AV49" s="44" t="s">
        <v>37</v>
      </c>
      <c r="AW49" s="69" t="s">
        <v>36</v>
      </c>
      <c r="AX49" s="44" t="s">
        <v>37</v>
      </c>
      <c r="AY49" s="69" t="s">
        <v>36</v>
      </c>
      <c r="AZ49" s="44" t="s">
        <v>37</v>
      </c>
      <c r="BA49" s="69" t="s">
        <v>36</v>
      </c>
      <c r="BB49" s="44" t="s">
        <v>37</v>
      </c>
      <c r="BC49" s="69" t="s">
        <v>36</v>
      </c>
      <c r="BD49" s="44" t="s">
        <v>37</v>
      </c>
      <c r="BE49" s="69" t="s">
        <v>36</v>
      </c>
      <c r="BF49" s="44" t="s">
        <v>37</v>
      </c>
      <c r="BG49" s="69" t="s">
        <v>36</v>
      </c>
      <c r="BH49" s="44" t="s">
        <v>37</v>
      </c>
      <c r="BI49" s="69" t="s">
        <v>36</v>
      </c>
      <c r="BJ49" s="44" t="s">
        <v>37</v>
      </c>
      <c r="BK49" s="69" t="s">
        <v>36</v>
      </c>
      <c r="BL49" s="44" t="s">
        <v>37</v>
      </c>
      <c r="BM49" s="69" t="s">
        <v>36</v>
      </c>
      <c r="BN49" s="44" t="s">
        <v>37</v>
      </c>
      <c r="BO49" s="69" t="s">
        <v>36</v>
      </c>
      <c r="BP49" s="44" t="s">
        <v>37</v>
      </c>
      <c r="BQ49" s="69" t="s">
        <v>36</v>
      </c>
      <c r="BR49" s="44" t="s">
        <v>37</v>
      </c>
      <c r="BS49" s="69" t="s">
        <v>36</v>
      </c>
      <c r="BT49" s="44" t="s">
        <v>37</v>
      </c>
      <c r="BU49" s="69" t="s">
        <v>36</v>
      </c>
      <c r="BV49" s="44" t="s">
        <v>37</v>
      </c>
      <c r="BW49" s="69" t="s">
        <v>36</v>
      </c>
      <c r="BX49" s="44" t="s">
        <v>37</v>
      </c>
      <c r="BY49" s="69" t="s">
        <v>36</v>
      </c>
      <c r="BZ49" s="44" t="s">
        <v>37</v>
      </c>
      <c r="CA49" s="69"/>
      <c r="CB49" s="44"/>
      <c r="CC49" s="69"/>
      <c r="CD49" s="44"/>
      <c r="CE49" s="69"/>
      <c r="CF49" s="44"/>
      <c r="CG49" s="69"/>
      <c r="CH49" s="44"/>
    </row>
    <row r="50" spans="1:86">
      <c r="A50" s="39" t="s">
        <v>74</v>
      </c>
      <c r="B50" s="70" t="s">
        <v>75</v>
      </c>
      <c r="C50" s="91">
        <f t="shared" ref="C50:H50" si="61">48*3</f>
        <v>144</v>
      </c>
      <c r="D50" s="91">
        <f t="shared" si="61"/>
        <v>144</v>
      </c>
      <c r="E50" s="91">
        <f t="shared" si="61"/>
        <v>144</v>
      </c>
      <c r="F50" s="91">
        <f t="shared" si="61"/>
        <v>144</v>
      </c>
      <c r="G50" s="103">
        <f t="shared" si="61"/>
        <v>144</v>
      </c>
      <c r="H50" s="91">
        <f t="shared" si="61"/>
        <v>144</v>
      </c>
      <c r="I50" s="105">
        <f t="shared" ref="I50:N50" si="62">48*3</f>
        <v>144</v>
      </c>
      <c r="J50" s="104">
        <f t="shared" si="62"/>
        <v>144</v>
      </c>
      <c r="K50" s="103">
        <f t="shared" si="62"/>
        <v>144</v>
      </c>
      <c r="L50" s="91">
        <f t="shared" si="62"/>
        <v>144</v>
      </c>
      <c r="M50" s="135">
        <f t="shared" si="62"/>
        <v>144</v>
      </c>
      <c r="N50" s="91">
        <f t="shared" si="62"/>
        <v>144</v>
      </c>
      <c r="O50" s="91">
        <f>48*3</f>
        <v>144</v>
      </c>
      <c r="P50" s="91">
        <f>48*3</f>
        <v>144</v>
      </c>
      <c r="Q50" s="91">
        <f>48*4</f>
        <v>192</v>
      </c>
      <c r="R50" s="91">
        <v>192</v>
      </c>
      <c r="S50" s="129">
        <f>48*2</f>
        <v>96</v>
      </c>
      <c r="T50" s="129">
        <f>48*2</f>
        <v>96</v>
      </c>
      <c r="U50" s="129">
        <f>48*3</f>
        <v>144</v>
      </c>
      <c r="V50" s="129"/>
      <c r="W50" s="129"/>
      <c r="X50" s="129"/>
      <c r="Y50" s="129"/>
      <c r="Z50" s="129"/>
      <c r="AA50" s="130"/>
      <c r="AB50" s="129"/>
      <c r="AC50" s="130"/>
      <c r="AD50" s="131"/>
      <c r="AE50" s="130"/>
      <c r="AF50" s="131"/>
      <c r="AG50" s="382"/>
      <c r="AH50" s="106"/>
      <c r="AI50" s="382"/>
      <c r="AJ50" s="60"/>
      <c r="AK50" s="71"/>
      <c r="AL50" s="32"/>
      <c r="AM50" s="71"/>
      <c r="AN50" s="32"/>
      <c r="AO50" s="71"/>
      <c r="AP50" s="71"/>
      <c r="AQ50" s="50"/>
      <c r="AR50" s="47"/>
      <c r="AS50" s="71"/>
      <c r="AT50" s="32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47"/>
      <c r="CC50" s="71"/>
      <c r="CD50" s="71"/>
      <c r="CE50" s="50"/>
      <c r="CF50" s="47"/>
      <c r="CG50" s="71"/>
      <c r="CH50" s="32"/>
    </row>
    <row r="51" spans="1:86">
      <c r="A51" s="39" t="s">
        <v>76</v>
      </c>
      <c r="B51" s="70" t="s">
        <v>77</v>
      </c>
      <c r="C51" s="74">
        <f t="shared" ref="C51:H51" si="63">48*15</f>
        <v>720</v>
      </c>
      <c r="D51" s="74">
        <f t="shared" si="63"/>
        <v>720</v>
      </c>
      <c r="E51" s="91">
        <f t="shared" si="63"/>
        <v>720</v>
      </c>
      <c r="F51" s="91">
        <f t="shared" si="63"/>
        <v>720</v>
      </c>
      <c r="G51" s="91">
        <f t="shared" si="63"/>
        <v>720</v>
      </c>
      <c r="H51" s="135">
        <f t="shared" si="63"/>
        <v>720</v>
      </c>
      <c r="I51" s="104">
        <f>15*48</f>
        <v>720</v>
      </c>
      <c r="J51" s="105">
        <f>48*15</f>
        <v>720</v>
      </c>
      <c r="K51" s="104">
        <f>48*15</f>
        <v>720</v>
      </c>
      <c r="L51" s="105">
        <f>48*15</f>
        <v>720</v>
      </c>
      <c r="M51" s="74">
        <f>48*15</f>
        <v>720</v>
      </c>
      <c r="N51" s="74">
        <v>720</v>
      </c>
      <c r="O51" s="74">
        <f>48*14</f>
        <v>672</v>
      </c>
      <c r="P51" s="74">
        <f>48*14</f>
        <v>672</v>
      </c>
      <c r="Q51" s="74">
        <f>48*15</f>
        <v>720</v>
      </c>
      <c r="R51" s="74">
        <v>720</v>
      </c>
      <c r="S51" s="72">
        <f>48*13</f>
        <v>624</v>
      </c>
      <c r="T51" s="72">
        <f>48*9</f>
        <v>432</v>
      </c>
      <c r="U51" s="72">
        <f>48*13</f>
        <v>624</v>
      </c>
      <c r="V51" s="72"/>
      <c r="W51" s="72"/>
      <c r="X51" s="72"/>
      <c r="Y51" s="129"/>
      <c r="Z51" s="129"/>
      <c r="AA51" s="129"/>
      <c r="AB51" s="72"/>
      <c r="AC51" s="131"/>
      <c r="AD51" s="132"/>
      <c r="AE51" s="131"/>
      <c r="AF51" s="132"/>
      <c r="AG51" s="106"/>
      <c r="AH51" s="111"/>
      <c r="AI51" s="106"/>
      <c r="AJ51" s="61"/>
      <c r="AK51" s="71"/>
      <c r="AL51" s="32"/>
      <c r="AM51" s="71"/>
      <c r="AN51" s="32"/>
      <c r="AO51" s="71"/>
      <c r="AP51" s="71"/>
      <c r="AQ51" s="50"/>
      <c r="AR51" s="47"/>
      <c r="AS51" s="71"/>
      <c r="AT51" s="32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47"/>
      <c r="CC51" s="71"/>
      <c r="CD51" s="71"/>
      <c r="CE51" s="50"/>
      <c r="CF51" s="47"/>
      <c r="CG51" s="71"/>
      <c r="CH51" s="32"/>
    </row>
    <row r="52" spans="1:86">
      <c r="A52" s="39" t="s">
        <v>74</v>
      </c>
      <c r="B52" s="70" t="s">
        <v>78</v>
      </c>
      <c r="C52" s="71"/>
      <c r="D52" s="71"/>
      <c r="E52" s="93"/>
      <c r="F52" s="71"/>
      <c r="G52" s="71"/>
      <c r="H52" s="72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107"/>
      <c r="AA52" s="93"/>
      <c r="AB52" s="71"/>
      <c r="AC52" s="93"/>
      <c r="AD52" s="71"/>
      <c r="AE52" s="93"/>
      <c r="AF52" s="71"/>
      <c r="AG52" s="93"/>
      <c r="AH52" s="71"/>
      <c r="AI52" s="93"/>
      <c r="AJ52" s="57"/>
      <c r="AK52" s="74">
        <v>48</v>
      </c>
      <c r="AL52" s="121">
        <v>48</v>
      </c>
      <c r="AM52" s="74">
        <v>48</v>
      </c>
      <c r="AN52" s="121">
        <v>48</v>
      </c>
      <c r="AO52" s="74">
        <v>48</v>
      </c>
      <c r="AP52" s="74">
        <v>48</v>
      </c>
      <c r="AQ52" s="54">
        <v>48</v>
      </c>
      <c r="AR52" s="46">
        <v>48</v>
      </c>
      <c r="AS52" s="74">
        <v>48</v>
      </c>
      <c r="AT52" s="121">
        <v>48</v>
      </c>
      <c r="AU52" s="54">
        <v>48</v>
      </c>
      <c r="AV52" s="54">
        <v>48</v>
      </c>
      <c r="AW52" s="54">
        <v>48</v>
      </c>
      <c r="AX52" s="54">
        <v>48</v>
      </c>
      <c r="AY52" s="54">
        <v>48</v>
      </c>
      <c r="AZ52" s="54">
        <v>48</v>
      </c>
      <c r="BA52" s="54">
        <v>48</v>
      </c>
      <c r="BB52" s="54">
        <v>48</v>
      </c>
      <c r="BC52" s="54">
        <v>48</v>
      </c>
      <c r="BD52" s="54">
        <v>48</v>
      </c>
      <c r="BE52" s="54">
        <v>48</v>
      </c>
      <c r="BF52" s="54">
        <v>48</v>
      </c>
      <c r="BG52" s="54">
        <v>96</v>
      </c>
      <c r="BH52" s="54">
        <f>48*2</f>
        <v>96</v>
      </c>
      <c r="BI52" s="54">
        <v>48</v>
      </c>
      <c r="BJ52" s="54">
        <v>48</v>
      </c>
      <c r="BK52" s="54">
        <v>48</v>
      </c>
      <c r="BL52" s="54">
        <v>48</v>
      </c>
      <c r="BM52" s="123"/>
      <c r="BN52" s="123"/>
      <c r="BO52" s="54">
        <v>48</v>
      </c>
      <c r="BP52" s="54">
        <v>48</v>
      </c>
      <c r="BQ52" s="54">
        <v>48</v>
      </c>
      <c r="BR52" s="54">
        <v>48</v>
      </c>
      <c r="BS52" s="54">
        <v>48</v>
      </c>
      <c r="BT52" s="54">
        <v>48</v>
      </c>
      <c r="BU52" s="54">
        <v>48</v>
      </c>
      <c r="BV52" s="54">
        <v>48</v>
      </c>
      <c r="BW52" s="54">
        <v>48</v>
      </c>
      <c r="BX52" s="54">
        <v>48</v>
      </c>
      <c r="BY52" s="123">
        <v>48</v>
      </c>
      <c r="BZ52" s="123"/>
      <c r="CA52" s="123"/>
      <c r="CB52" s="45"/>
      <c r="CC52" s="72"/>
      <c r="CD52" s="72"/>
      <c r="CE52" s="123"/>
      <c r="CF52" s="45"/>
      <c r="CG52" s="72"/>
      <c r="CH52" s="124"/>
    </row>
    <row r="53" spans="1:86" ht="15" thickBot="1">
      <c r="A53" s="36" t="s">
        <v>76</v>
      </c>
      <c r="B53" s="75" t="s">
        <v>79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8"/>
      <c r="AK53" s="76">
        <f>48*10</f>
        <v>480</v>
      </c>
      <c r="AL53" s="122">
        <f>10*48</f>
        <v>480</v>
      </c>
      <c r="AM53" s="76">
        <f>48*13</f>
        <v>624</v>
      </c>
      <c r="AN53" s="122">
        <f>13*48</f>
        <v>624</v>
      </c>
      <c r="AO53" s="76">
        <f>48*10</f>
        <v>480</v>
      </c>
      <c r="AP53" s="76">
        <f>48*10</f>
        <v>480</v>
      </c>
      <c r="AQ53" s="55">
        <f>48*16</f>
        <v>768</v>
      </c>
      <c r="AR53" s="49">
        <f>48*16</f>
        <v>768</v>
      </c>
      <c r="AS53" s="76">
        <f>48*9</f>
        <v>432</v>
      </c>
      <c r="AT53" s="122">
        <f>48*9</f>
        <v>432</v>
      </c>
      <c r="AU53" s="55">
        <f>48*13</f>
        <v>624</v>
      </c>
      <c r="AV53" s="55">
        <f>48*13</f>
        <v>624</v>
      </c>
      <c r="AW53" s="55">
        <f>48*10</f>
        <v>480</v>
      </c>
      <c r="AX53" s="55">
        <f>48*10</f>
        <v>480</v>
      </c>
      <c r="AY53" s="55">
        <f>48*13</f>
        <v>624</v>
      </c>
      <c r="AZ53" s="55">
        <f>48*13</f>
        <v>624</v>
      </c>
      <c r="BA53" s="55">
        <f>48*12</f>
        <v>576</v>
      </c>
      <c r="BB53" s="55">
        <f>48*12</f>
        <v>576</v>
      </c>
      <c r="BC53" s="55">
        <f>48*14</f>
        <v>672</v>
      </c>
      <c r="BD53" s="55">
        <f>48*14</f>
        <v>672</v>
      </c>
      <c r="BE53" s="55">
        <f>48*9</f>
        <v>432</v>
      </c>
      <c r="BF53" s="55">
        <f>48*9</f>
        <v>432</v>
      </c>
      <c r="BG53" s="55">
        <f>48*13</f>
        <v>624</v>
      </c>
      <c r="BH53" s="55">
        <f>48*13</f>
        <v>624</v>
      </c>
      <c r="BI53" s="55">
        <f>48*14</f>
        <v>672</v>
      </c>
      <c r="BJ53" s="55">
        <f>48*14</f>
        <v>672</v>
      </c>
      <c r="BK53" s="55">
        <f>48*10</f>
        <v>480</v>
      </c>
      <c r="BL53" s="55">
        <f>48*10</f>
        <v>480</v>
      </c>
      <c r="BM53" s="55">
        <f>48*7</f>
        <v>336</v>
      </c>
      <c r="BN53" s="55">
        <v>336</v>
      </c>
      <c r="BO53" s="55">
        <f>48*15</f>
        <v>720</v>
      </c>
      <c r="BP53" s="55">
        <v>720</v>
      </c>
      <c r="BQ53" s="55">
        <f>48*9</f>
        <v>432</v>
      </c>
      <c r="BR53" s="55">
        <v>432</v>
      </c>
      <c r="BS53" s="55">
        <f>48*13</f>
        <v>624</v>
      </c>
      <c r="BT53" s="55">
        <v>624</v>
      </c>
      <c r="BU53" s="55">
        <f>48*15</f>
        <v>720</v>
      </c>
      <c r="BV53" s="55">
        <v>720</v>
      </c>
      <c r="BW53" s="55">
        <f>48*2</f>
        <v>96</v>
      </c>
      <c r="BX53" s="55">
        <v>96</v>
      </c>
      <c r="BY53" s="125">
        <f>48*17</f>
        <v>816</v>
      </c>
      <c r="BZ53" s="125">
        <f>-48*4</f>
        <v>-192</v>
      </c>
      <c r="CA53" s="125"/>
      <c r="CB53" s="125"/>
      <c r="CC53" s="126"/>
      <c r="CD53" s="126"/>
      <c r="CE53" s="125"/>
      <c r="CF53" s="127"/>
      <c r="CG53" s="126"/>
      <c r="CH53" s="128"/>
    </row>
    <row r="54" spans="1:86" s="21" customFormat="1">
      <c r="B54" s="22" t="s">
        <v>36</v>
      </c>
      <c r="C54" s="23">
        <f>SUM(C50:C53)</f>
        <v>864</v>
      </c>
      <c r="D54" s="23">
        <f>SUM(C50:C53)</f>
        <v>864</v>
      </c>
      <c r="E54" s="23">
        <f t="shared" ref="E54" si="64">SUM(E50:E53)</f>
        <v>864</v>
      </c>
      <c r="F54" s="23">
        <f t="shared" ref="F54" si="65">SUM(E50:E53)</f>
        <v>864</v>
      </c>
      <c r="G54" s="23">
        <f t="shared" ref="G54" si="66">SUM(G50:G53)</f>
        <v>864</v>
      </c>
      <c r="H54" s="23">
        <f t="shared" ref="H54" si="67">SUM(G50:G53)</f>
        <v>864</v>
      </c>
      <c r="I54" s="23">
        <f t="shared" ref="I54" si="68">SUM(I50:I53)</f>
        <v>864</v>
      </c>
      <c r="J54" s="23">
        <f t="shared" ref="J54" si="69">SUM(I50:I53)</f>
        <v>864</v>
      </c>
      <c r="K54" s="23">
        <f t="shared" ref="K54" si="70">SUM(K50:K53)</f>
        <v>864</v>
      </c>
      <c r="L54" s="23">
        <f t="shared" ref="L54" si="71">SUM(K50:K53)</f>
        <v>864</v>
      </c>
      <c r="M54" s="23">
        <f t="shared" ref="M54" si="72">SUM(M50:M53)</f>
        <v>864</v>
      </c>
      <c r="N54" s="23">
        <f t="shared" ref="N54" si="73">SUM(M50:M53)</f>
        <v>864</v>
      </c>
      <c r="O54" s="23">
        <f t="shared" ref="O54" si="74">SUM(O50:O53)</f>
        <v>816</v>
      </c>
      <c r="P54" s="23">
        <f t="shared" ref="P54" si="75">SUM(O50:O53)</f>
        <v>816</v>
      </c>
      <c r="Q54" s="23">
        <f t="shared" ref="Q54" si="76">SUM(Q50:Q53)</f>
        <v>912</v>
      </c>
      <c r="R54" s="23">
        <f t="shared" ref="R54" si="77">SUM(Q50:Q53)</f>
        <v>912</v>
      </c>
      <c r="S54" s="23">
        <f t="shared" ref="S54" si="78">SUM(S50:S53)</f>
        <v>720</v>
      </c>
      <c r="T54" s="23">
        <f t="shared" ref="T54" si="79">SUM(S50:S53)</f>
        <v>720</v>
      </c>
      <c r="U54" s="23">
        <f t="shared" ref="U54" si="80">SUM(U50:U53)</f>
        <v>768</v>
      </c>
      <c r="V54" s="23">
        <f t="shared" ref="V54" si="81">SUM(U50:U53)</f>
        <v>768</v>
      </c>
      <c r="W54" s="23">
        <f t="shared" ref="W54" si="82">SUM(W50:W53)</f>
        <v>0</v>
      </c>
      <c r="X54" s="23">
        <f t="shared" ref="X54" si="83">SUM(W50:W53)</f>
        <v>0</v>
      </c>
      <c r="Y54" s="23">
        <f t="shared" ref="Y54" si="84">SUM(Y50:Y53)</f>
        <v>0</v>
      </c>
      <c r="Z54" s="23">
        <f t="shared" ref="Z54" si="85">SUM(Y50:Y53)</f>
        <v>0</v>
      </c>
      <c r="AA54" s="23">
        <f t="shared" ref="AA54:AC54" si="86">SUM(AA50:AA53)</f>
        <v>0</v>
      </c>
      <c r="AB54" s="23">
        <f>SUM(AA50:AA53)</f>
        <v>0</v>
      </c>
      <c r="AC54" s="23">
        <f t="shared" si="86"/>
        <v>0</v>
      </c>
      <c r="AD54" s="23">
        <f>SUM(AC50:AC53)</f>
        <v>0</v>
      </c>
      <c r="AE54" s="23">
        <f t="shared" ref="AE54:AG54" si="87">SUM(AE50:AE53)</f>
        <v>0</v>
      </c>
      <c r="AF54" s="23">
        <f>SUM(AE50:AE53)</f>
        <v>0</v>
      </c>
      <c r="AG54" s="23">
        <f t="shared" si="87"/>
        <v>0</v>
      </c>
      <c r="AH54" s="23">
        <f>SUM(AG50:AG53)</f>
        <v>0</v>
      </c>
      <c r="AI54" s="23">
        <f t="shared" ref="AI54" si="88">SUM(AI50:AI53)</f>
        <v>0</v>
      </c>
      <c r="AJ54" s="23">
        <f>SUM(AI50:AI53)</f>
        <v>0</v>
      </c>
      <c r="AK54" s="23">
        <f t="shared" ref="AK54" si="89">SUM(AK50:AK53)</f>
        <v>528</v>
      </c>
      <c r="AL54" s="23">
        <f t="shared" ref="AL54" si="90">SUM(AK50:AK53)</f>
        <v>528</v>
      </c>
      <c r="AM54" s="23">
        <f t="shared" ref="AM54" si="91">SUM(AM50:AM53)</f>
        <v>672</v>
      </c>
      <c r="AN54" s="23">
        <f t="shared" ref="AN54" si="92">SUM(AM50:AM53)</f>
        <v>672</v>
      </c>
      <c r="AO54" s="23">
        <f t="shared" ref="AO54" si="93">SUM(AO50:AO53)</f>
        <v>528</v>
      </c>
      <c r="AP54" s="23">
        <f t="shared" ref="AP54" si="94">SUM(AO50:AO53)</f>
        <v>528</v>
      </c>
      <c r="AQ54" s="23">
        <f t="shared" ref="AQ54" si="95">SUM(AQ50:AQ53)</f>
        <v>816</v>
      </c>
      <c r="AR54" s="23">
        <f t="shared" ref="AR54" si="96">SUM(AQ50:AQ53)</f>
        <v>816</v>
      </c>
      <c r="AS54" s="23">
        <f t="shared" ref="AS54" si="97">SUM(AS50:AS53)</f>
        <v>480</v>
      </c>
      <c r="AT54" s="23">
        <f t="shared" ref="AT54" si="98">SUM(AS50:AS53)</f>
        <v>480</v>
      </c>
      <c r="AU54" s="23">
        <f t="shared" ref="AU54" si="99">SUM(AU50:AU53)</f>
        <v>672</v>
      </c>
      <c r="AV54" s="23">
        <f t="shared" ref="AV54" si="100">SUM(AU50:AU53)</f>
        <v>672</v>
      </c>
      <c r="AW54" s="23">
        <f t="shared" ref="AW54" si="101">SUM(AW50:AW53)</f>
        <v>528</v>
      </c>
      <c r="AX54" s="23">
        <f t="shared" ref="AX54" si="102">SUM(AW50:AW53)</f>
        <v>528</v>
      </c>
      <c r="AY54" s="23">
        <f t="shared" ref="AY54" si="103">SUM(AY50:AY53)</f>
        <v>672</v>
      </c>
      <c r="AZ54" s="23">
        <f t="shared" ref="AZ54" si="104">SUM(AY50:AY53)</f>
        <v>672</v>
      </c>
      <c r="BA54" s="23">
        <f t="shared" ref="BA54" si="105">SUM(BA50:BA53)</f>
        <v>624</v>
      </c>
      <c r="BB54" s="23">
        <f t="shared" ref="BB54" si="106">SUM(BA50:BA53)</f>
        <v>624</v>
      </c>
      <c r="BC54" s="23">
        <f t="shared" ref="BC54" si="107">SUM(BC50:BC53)</f>
        <v>720</v>
      </c>
      <c r="BD54" s="23">
        <f t="shared" ref="BD54" si="108">SUM(BC50:BC53)</f>
        <v>720</v>
      </c>
      <c r="BE54" s="23">
        <f t="shared" ref="BE54" si="109">SUM(BE50:BE53)</f>
        <v>480</v>
      </c>
      <c r="BF54" s="23">
        <f t="shared" ref="BF54" si="110">SUM(BE50:BE53)</f>
        <v>480</v>
      </c>
      <c r="BG54" s="23">
        <f t="shared" ref="BG54" si="111">SUM(BG50:BG53)</f>
        <v>720</v>
      </c>
      <c r="BH54" s="23">
        <f t="shared" ref="BH54" si="112">SUM(BG50:BG53)</f>
        <v>720</v>
      </c>
      <c r="BI54" s="23">
        <f t="shared" ref="BI54" si="113">SUM(BI50:BI53)</f>
        <v>720</v>
      </c>
      <c r="BJ54" s="23">
        <f t="shared" ref="BJ54" si="114">SUM(BI50:BI53)</f>
        <v>720</v>
      </c>
      <c r="BK54" s="23">
        <f t="shared" ref="BK54" si="115">SUM(BK50:BK53)</f>
        <v>528</v>
      </c>
      <c r="BL54" s="23">
        <f t="shared" ref="BL54" si="116">SUM(BK50:BK53)</f>
        <v>528</v>
      </c>
      <c r="BM54" s="23"/>
      <c r="BN54" s="23" t="s">
        <v>170</v>
      </c>
      <c r="BO54" s="23">
        <f t="shared" ref="BO54" si="117">SUM(BO50:BO53)</f>
        <v>768</v>
      </c>
      <c r="BP54" s="23">
        <f t="shared" ref="BP54" si="118">SUM(BO50:BO53)</f>
        <v>768</v>
      </c>
      <c r="BQ54" s="23">
        <f t="shared" ref="BQ54" si="119">SUM(BQ50:BQ53)</f>
        <v>480</v>
      </c>
      <c r="BR54" s="23">
        <f t="shared" ref="BR54" si="120">SUM(BQ50:BQ53)</f>
        <v>480</v>
      </c>
      <c r="BS54" s="23">
        <f t="shared" ref="BS54" si="121">SUM(BS50:BS53)</f>
        <v>672</v>
      </c>
      <c r="BT54" s="23">
        <f t="shared" ref="BT54" si="122">SUM(BS50:BS53)</f>
        <v>672</v>
      </c>
      <c r="BU54" s="23">
        <f t="shared" ref="BU54" si="123">SUM(BU50:BU53)</f>
        <v>768</v>
      </c>
      <c r="BV54" s="23">
        <f t="shared" ref="BV54" si="124">SUM(BU50:BU53)</f>
        <v>768</v>
      </c>
      <c r="BW54" s="23">
        <f t="shared" ref="BW54" si="125">SUM(BW50:BW53)</f>
        <v>144</v>
      </c>
      <c r="BX54" s="23">
        <f t="shared" ref="BX54" si="126">SUM(BW50:BW53)</f>
        <v>144</v>
      </c>
      <c r="BY54" s="23">
        <f t="shared" ref="BY54" si="127">SUM(BY50:BY53)</f>
        <v>864</v>
      </c>
      <c r="BZ54" s="23">
        <f t="shared" ref="BZ54" si="128">SUM(BY50:BY53)</f>
        <v>864</v>
      </c>
      <c r="CA54" s="23">
        <f>+CA53/48</f>
        <v>0</v>
      </c>
      <c r="CB54" s="23">
        <f t="shared" ref="CB54" si="129">SUM(CA50:CA53)</f>
        <v>0</v>
      </c>
      <c r="CC54" s="23">
        <f t="shared" ref="CC54" si="130">SUM(CC50:CC53)</f>
        <v>0</v>
      </c>
      <c r="CD54" s="23">
        <f t="shared" ref="CD54" si="131">SUM(CC50:CC53)</f>
        <v>0</v>
      </c>
      <c r="CE54" s="23">
        <f t="shared" ref="CE54" si="132">SUM(CE50:CE53)</f>
        <v>0</v>
      </c>
      <c r="CF54" s="23">
        <f t="shared" ref="CF54" si="133">SUM(CE50:CE53)</f>
        <v>0</v>
      </c>
      <c r="CG54" s="23">
        <f t="shared" ref="CG54" si="134">SUM(CG50:CG53)</f>
        <v>0</v>
      </c>
      <c r="CH54" s="23">
        <f t="shared" ref="CH54" si="135">SUM(CG50:CG53)</f>
        <v>0</v>
      </c>
    </row>
    <row r="55" spans="1:86"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</row>
    <row r="56" spans="1:86"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25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</row>
    <row r="57" spans="1:86"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25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</row>
    <row r="58" spans="1:86"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</row>
    <row r="59" spans="1:86"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</row>
    <row r="60" spans="1:86"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</row>
    <row r="61" spans="1:86"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</row>
    <row r="62" spans="1:86"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</row>
    <row r="63" spans="1:86"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</row>
    <row r="64" spans="1:86"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</row>
    <row r="65" spans="1:86"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</row>
    <row r="66" spans="1:86"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</row>
    <row r="67" spans="1:86"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</row>
    <row r="68" spans="1:86" ht="21.75" customHeight="1">
      <c r="A68" s="510" t="s">
        <v>80</v>
      </c>
      <c r="B68" s="510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</row>
    <row r="69" spans="1:86" ht="15.75" customHeight="1">
      <c r="A69" s="511" t="s">
        <v>2</v>
      </c>
      <c r="B69" s="514" t="s">
        <v>3</v>
      </c>
      <c r="C69" s="570" t="s">
        <v>5</v>
      </c>
      <c r="D69" s="571"/>
      <c r="E69" s="571"/>
      <c r="F69" s="571"/>
      <c r="G69" s="571"/>
      <c r="H69" s="571"/>
      <c r="I69" s="571"/>
      <c r="J69" s="571"/>
      <c r="K69" s="571"/>
      <c r="L69" s="571"/>
      <c r="M69" s="571"/>
      <c r="N69" s="571"/>
      <c r="O69" s="571"/>
      <c r="P69" s="571"/>
      <c r="Q69" s="571"/>
      <c r="R69" s="571"/>
      <c r="S69" s="571"/>
      <c r="T69" s="571"/>
      <c r="U69" s="571"/>
      <c r="V69" s="571"/>
      <c r="W69" s="571"/>
      <c r="X69" s="571"/>
      <c r="Y69" s="571"/>
      <c r="Z69" s="571"/>
      <c r="AA69" s="571"/>
      <c r="AB69" s="571"/>
      <c r="AC69" s="571"/>
      <c r="AD69" s="571"/>
      <c r="AE69" s="571"/>
      <c r="AF69" s="571"/>
      <c r="AG69" s="571"/>
      <c r="AH69" s="571"/>
      <c r="AI69" s="571"/>
      <c r="AJ69" s="571"/>
      <c r="AK69" s="571"/>
      <c r="AL69" s="571"/>
      <c r="AM69" s="571"/>
      <c r="AN69" s="571"/>
      <c r="AO69" s="571"/>
      <c r="AP69" s="571"/>
      <c r="AQ69" s="571"/>
      <c r="AR69" s="571"/>
      <c r="AS69" s="571"/>
      <c r="AT69" s="571"/>
      <c r="AU69" s="571"/>
      <c r="AV69" s="571"/>
      <c r="AW69" s="571"/>
      <c r="AX69" s="571"/>
      <c r="AY69" s="571"/>
      <c r="AZ69" s="571"/>
      <c r="BA69" s="571"/>
      <c r="BB69" s="571"/>
      <c r="BC69" s="571"/>
      <c r="BD69" s="571"/>
      <c r="BE69" s="571"/>
      <c r="BF69" s="571"/>
      <c r="BG69" s="571"/>
      <c r="BH69" s="571"/>
    </row>
    <row r="70" spans="1:86" s="12" customFormat="1" ht="15.75" customHeight="1">
      <c r="A70" s="512"/>
      <c r="B70" s="515"/>
      <c r="C70" s="505">
        <v>20260803</v>
      </c>
      <c r="D70" s="506"/>
      <c r="E70" s="505">
        <v>20260804</v>
      </c>
      <c r="F70" s="506"/>
      <c r="G70" s="505">
        <v>20260805</v>
      </c>
      <c r="H70" s="506"/>
      <c r="I70" s="505">
        <v>20260806</v>
      </c>
      <c r="J70" s="506"/>
      <c r="K70" s="505">
        <v>20260807</v>
      </c>
      <c r="L70" s="506"/>
      <c r="M70" s="505">
        <v>20260810</v>
      </c>
      <c r="N70" s="506"/>
      <c r="O70" s="505">
        <v>20260811</v>
      </c>
      <c r="P70" s="506"/>
      <c r="Q70" s="505">
        <v>20260812</v>
      </c>
      <c r="R70" s="506"/>
      <c r="S70" s="505">
        <v>20260813</v>
      </c>
      <c r="T70" s="506"/>
      <c r="U70" s="505">
        <v>20260814</v>
      </c>
      <c r="V70" s="506"/>
      <c r="W70" s="505">
        <v>20260818</v>
      </c>
      <c r="X70" s="506"/>
      <c r="Y70" s="505">
        <v>20260819</v>
      </c>
      <c r="Z70" s="506"/>
      <c r="AA70" s="505">
        <v>20260820</v>
      </c>
      <c r="AB70" s="506"/>
      <c r="AC70" s="505">
        <v>20260821</v>
      </c>
      <c r="AD70" s="506"/>
      <c r="AE70" s="505">
        <v>20260823</v>
      </c>
      <c r="AF70" s="506"/>
      <c r="AG70" s="505">
        <v>20260824</v>
      </c>
      <c r="AH70" s="506"/>
      <c r="AI70" s="505">
        <v>20260826</v>
      </c>
      <c r="AJ70" s="506"/>
      <c r="AK70" s="505">
        <v>20260827</v>
      </c>
      <c r="AL70" s="506"/>
      <c r="AM70" s="505">
        <v>20260828</v>
      </c>
      <c r="AN70" s="506"/>
      <c r="AO70" s="505">
        <v>20260829</v>
      </c>
      <c r="AP70" s="506"/>
      <c r="AQ70" s="505">
        <v>20260831</v>
      </c>
      <c r="AR70" s="506"/>
      <c r="AS70" s="505"/>
      <c r="AT70" s="506"/>
      <c r="AU70" s="505"/>
      <c r="AV70" s="506"/>
      <c r="AW70" s="505"/>
      <c r="AX70" s="506"/>
      <c r="AY70" s="505"/>
      <c r="AZ70" s="506"/>
      <c r="BA70" s="505"/>
      <c r="BB70" s="506"/>
      <c r="BC70" s="505"/>
      <c r="BD70" s="506"/>
      <c r="BE70" s="505"/>
      <c r="BF70" s="506"/>
      <c r="BG70" s="505"/>
      <c r="BH70" s="506"/>
    </row>
    <row r="71" spans="1:86" s="12" customFormat="1" ht="15.75" customHeight="1">
      <c r="A71" s="512"/>
      <c r="B71" s="515"/>
      <c r="C71" s="375"/>
      <c r="D71" s="376"/>
      <c r="E71" s="375"/>
      <c r="F71" s="376"/>
      <c r="G71" s="502"/>
      <c r="H71" s="503"/>
      <c r="I71" s="502"/>
      <c r="J71" s="503"/>
      <c r="K71" s="502"/>
      <c r="L71" s="503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2"/>
      <c r="X71" s="503"/>
      <c r="Y71" s="502"/>
      <c r="Z71" s="503"/>
      <c r="AA71" s="502"/>
      <c r="AB71" s="503"/>
      <c r="AC71" s="502"/>
      <c r="AD71" s="503"/>
      <c r="AE71" s="375"/>
      <c r="AF71" s="376"/>
      <c r="AG71" s="375"/>
      <c r="AH71" s="376"/>
      <c r="AI71" s="375"/>
      <c r="AJ71" s="376"/>
      <c r="AK71" s="375"/>
      <c r="AL71" s="376"/>
      <c r="AM71" s="375"/>
      <c r="AN71" s="376"/>
      <c r="AO71" s="375"/>
      <c r="AP71" s="376"/>
      <c r="AQ71" s="375"/>
      <c r="AR71" s="376"/>
      <c r="AS71" s="375"/>
      <c r="AT71" s="376"/>
      <c r="AU71" s="375"/>
      <c r="AV71" s="376"/>
      <c r="AW71" s="502"/>
      <c r="AX71" s="503"/>
      <c r="AY71" s="502"/>
      <c r="AZ71" s="503"/>
      <c r="BA71" s="502"/>
      <c r="BB71" s="503"/>
      <c r="BC71" s="509"/>
      <c r="BD71" s="509"/>
      <c r="BE71" s="509"/>
      <c r="BF71" s="509"/>
      <c r="BG71" s="509"/>
      <c r="BH71" s="509"/>
    </row>
    <row r="72" spans="1:86" ht="15.75" customHeight="1">
      <c r="A72" s="512"/>
      <c r="B72" s="515"/>
      <c r="C72" s="373"/>
      <c r="D72" s="374"/>
      <c r="E72" s="373"/>
      <c r="F72" s="374"/>
      <c r="G72" s="499"/>
      <c r="H72" s="500"/>
      <c r="I72" s="499"/>
      <c r="J72" s="500"/>
      <c r="K72" s="499"/>
      <c r="L72" s="500"/>
      <c r="M72" s="498"/>
      <c r="N72" s="498"/>
      <c r="O72" s="498"/>
      <c r="P72" s="498"/>
      <c r="Q72" s="498"/>
      <c r="R72" s="498"/>
      <c r="S72" s="498"/>
      <c r="T72" s="498"/>
      <c r="U72" s="498"/>
      <c r="V72" s="498"/>
      <c r="W72" s="499"/>
      <c r="X72" s="500"/>
      <c r="Y72" s="499"/>
      <c r="Z72" s="500"/>
      <c r="AA72" s="499"/>
      <c r="AB72" s="500"/>
      <c r="AC72" s="499"/>
      <c r="AD72" s="500"/>
      <c r="AE72" s="373"/>
      <c r="AF72" s="374"/>
      <c r="AG72" s="373"/>
      <c r="AH72" s="374"/>
      <c r="AI72" s="373"/>
      <c r="AJ72" s="374"/>
      <c r="AK72" s="373"/>
      <c r="AL72" s="374"/>
      <c r="AM72" s="373"/>
      <c r="AN72" s="374"/>
      <c r="AO72" s="373"/>
      <c r="AP72" s="374"/>
      <c r="AQ72" s="373"/>
      <c r="AR72" s="374"/>
      <c r="AS72" s="373"/>
      <c r="AT72" s="374"/>
      <c r="AU72" s="373"/>
      <c r="AV72" s="374"/>
      <c r="AW72" s="499"/>
      <c r="AX72" s="500"/>
      <c r="AY72" s="499"/>
      <c r="AZ72" s="500"/>
      <c r="BA72" s="499"/>
      <c r="BB72" s="500"/>
      <c r="BC72" s="498"/>
      <c r="BD72" s="498"/>
      <c r="BE72" s="498"/>
      <c r="BF72" s="498"/>
      <c r="BG72" s="498"/>
      <c r="BH72" s="498"/>
    </row>
    <row r="73" spans="1:86" s="383" customFormat="1" ht="15.75" customHeight="1">
      <c r="A73" s="513"/>
      <c r="B73" s="516"/>
      <c r="C73" s="69" t="s">
        <v>36</v>
      </c>
      <c r="D73" s="69" t="s">
        <v>37</v>
      </c>
      <c r="E73" s="69" t="s">
        <v>36</v>
      </c>
      <c r="F73" s="69" t="s">
        <v>37</v>
      </c>
      <c r="G73" s="69" t="s">
        <v>36</v>
      </c>
      <c r="H73" s="69" t="s">
        <v>37</v>
      </c>
      <c r="I73" s="69" t="s">
        <v>36</v>
      </c>
      <c r="J73" s="69" t="s">
        <v>37</v>
      </c>
      <c r="K73" s="69" t="s">
        <v>36</v>
      </c>
      <c r="L73" s="69" t="s">
        <v>37</v>
      </c>
      <c r="M73" s="69" t="s">
        <v>36</v>
      </c>
      <c r="N73" s="69" t="s">
        <v>37</v>
      </c>
      <c r="O73" s="69" t="s">
        <v>36</v>
      </c>
      <c r="P73" s="69" t="s">
        <v>37</v>
      </c>
      <c r="Q73" s="69" t="s">
        <v>36</v>
      </c>
      <c r="R73" s="69" t="s">
        <v>37</v>
      </c>
      <c r="S73" s="69" t="s">
        <v>36</v>
      </c>
      <c r="T73" s="69" t="s">
        <v>37</v>
      </c>
      <c r="U73" s="69" t="s">
        <v>36</v>
      </c>
      <c r="V73" s="69" t="s">
        <v>37</v>
      </c>
      <c r="W73" s="69" t="s">
        <v>36</v>
      </c>
      <c r="X73" s="69" t="s">
        <v>37</v>
      </c>
      <c r="Y73" s="69" t="s">
        <v>36</v>
      </c>
      <c r="Z73" s="69" t="s">
        <v>37</v>
      </c>
      <c r="AA73" s="69" t="s">
        <v>36</v>
      </c>
      <c r="AB73" s="69" t="s">
        <v>37</v>
      </c>
      <c r="AC73" s="69" t="s">
        <v>36</v>
      </c>
      <c r="AD73" s="69" t="s">
        <v>37</v>
      </c>
      <c r="AE73" s="69" t="s">
        <v>36</v>
      </c>
      <c r="AF73" s="69" t="s">
        <v>37</v>
      </c>
      <c r="AG73" s="69" t="s">
        <v>36</v>
      </c>
      <c r="AH73" s="69" t="s">
        <v>37</v>
      </c>
      <c r="AI73" s="69" t="s">
        <v>36</v>
      </c>
      <c r="AJ73" s="69" t="s">
        <v>37</v>
      </c>
      <c r="AK73" s="69" t="s">
        <v>36</v>
      </c>
      <c r="AL73" s="69" t="s">
        <v>37</v>
      </c>
      <c r="AM73" s="69" t="s">
        <v>36</v>
      </c>
      <c r="AN73" s="69" t="s">
        <v>37</v>
      </c>
      <c r="AO73" s="69" t="s">
        <v>36</v>
      </c>
      <c r="AP73" s="69" t="s">
        <v>37</v>
      </c>
      <c r="AQ73" s="69" t="s">
        <v>36</v>
      </c>
      <c r="AR73" s="69" t="s">
        <v>37</v>
      </c>
      <c r="AS73" s="69" t="s">
        <v>36</v>
      </c>
      <c r="AT73" s="69" t="s">
        <v>37</v>
      </c>
      <c r="AU73" s="69" t="s">
        <v>36</v>
      </c>
      <c r="AV73" s="69" t="s">
        <v>37</v>
      </c>
      <c r="AW73" s="69" t="s">
        <v>36</v>
      </c>
      <c r="AX73" s="69" t="s">
        <v>37</v>
      </c>
      <c r="AY73" s="69" t="s">
        <v>36</v>
      </c>
      <c r="AZ73" s="69" t="s">
        <v>37</v>
      </c>
      <c r="BA73" s="69"/>
      <c r="BB73" s="69"/>
      <c r="BC73" s="69"/>
      <c r="BD73" s="69"/>
      <c r="BE73" s="69"/>
      <c r="BF73" s="69"/>
      <c r="BG73" s="69"/>
      <c r="BH73" s="69"/>
    </row>
    <row r="74" spans="1:86">
      <c r="A74" s="39" t="s">
        <v>81</v>
      </c>
      <c r="B74" s="97" t="s">
        <v>82</v>
      </c>
      <c r="C74" s="98">
        <v>480</v>
      </c>
      <c r="D74" s="98">
        <v>480</v>
      </c>
      <c r="E74" s="98">
        <f>8*96</f>
        <v>768</v>
      </c>
      <c r="F74" s="98">
        <f>8*96</f>
        <v>768</v>
      </c>
      <c r="G74" s="98">
        <f>96*4</f>
        <v>384</v>
      </c>
      <c r="H74" s="98">
        <f>96*4</f>
        <v>384</v>
      </c>
      <c r="I74" s="98">
        <f>96*9</f>
        <v>864</v>
      </c>
      <c r="J74" s="98">
        <f>96*9</f>
        <v>864</v>
      </c>
      <c r="K74" s="98">
        <f>96*5</f>
        <v>480</v>
      </c>
      <c r="L74" s="98">
        <f>96*5</f>
        <v>480</v>
      </c>
      <c r="M74" s="98">
        <f>96*7</f>
        <v>672</v>
      </c>
      <c r="N74" s="98">
        <f>96*7</f>
        <v>672</v>
      </c>
      <c r="O74" s="98">
        <f>96*6</f>
        <v>576</v>
      </c>
      <c r="P74" s="98">
        <f>96*6</f>
        <v>576</v>
      </c>
      <c r="Q74" s="98">
        <f>96*6</f>
        <v>576</v>
      </c>
      <c r="R74" s="98">
        <f>96*6</f>
        <v>576</v>
      </c>
      <c r="S74" s="98">
        <f>96*8</f>
        <v>768</v>
      </c>
      <c r="T74" s="98">
        <f>96*8</f>
        <v>768</v>
      </c>
      <c r="U74" s="98">
        <f>96*7</f>
        <v>672</v>
      </c>
      <c r="V74" s="98">
        <f>96*7</f>
        <v>672</v>
      </c>
      <c r="W74" s="98">
        <f>96*5</f>
        <v>480</v>
      </c>
      <c r="X74" s="74">
        <f>96*5</f>
        <v>480</v>
      </c>
      <c r="Y74" s="98">
        <f>96*7</f>
        <v>672</v>
      </c>
      <c r="Z74" s="74">
        <f>96*7</f>
        <v>672</v>
      </c>
      <c r="AA74" s="98">
        <f>96*8</f>
        <v>768</v>
      </c>
      <c r="AB74" s="74">
        <f>96*8</f>
        <v>768</v>
      </c>
      <c r="AC74" s="98">
        <f>96*5</f>
        <v>480</v>
      </c>
      <c r="AD74" s="74">
        <f>96*5</f>
        <v>480</v>
      </c>
      <c r="AE74" s="98">
        <f>96*4</f>
        <v>384</v>
      </c>
      <c r="AF74" s="74">
        <f>96*4</f>
        <v>384</v>
      </c>
      <c r="AG74" s="98">
        <f>96*7</f>
        <v>672</v>
      </c>
      <c r="AH74" s="74">
        <v>672</v>
      </c>
      <c r="AI74" s="98">
        <f>96*5</f>
        <v>480</v>
      </c>
      <c r="AJ74" s="74">
        <v>480</v>
      </c>
      <c r="AK74" s="98">
        <f>96*8</f>
        <v>768</v>
      </c>
      <c r="AL74" s="74">
        <v>768</v>
      </c>
      <c r="AM74" s="98">
        <f>96*7</f>
        <v>672</v>
      </c>
      <c r="AN74" s="98">
        <f>96*7</f>
        <v>672</v>
      </c>
      <c r="AO74" s="98">
        <f>96*2</f>
        <v>192</v>
      </c>
      <c r="AP74" s="98">
        <f>96*2</f>
        <v>192</v>
      </c>
      <c r="AQ74" s="116">
        <f>96*9</f>
        <v>864</v>
      </c>
      <c r="AR74" s="116">
        <f>96*2</f>
        <v>192</v>
      </c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</row>
    <row r="75" spans="1:86">
      <c r="A75" s="39" t="s">
        <v>83</v>
      </c>
      <c r="B75" s="97" t="s">
        <v>84</v>
      </c>
      <c r="C75" s="98">
        <v>480</v>
      </c>
      <c r="D75" s="98">
        <v>480</v>
      </c>
      <c r="E75" s="98">
        <f>+E74</f>
        <v>768</v>
      </c>
      <c r="F75" s="98">
        <f>+F74</f>
        <v>768</v>
      </c>
      <c r="G75" s="98">
        <f>G74</f>
        <v>384</v>
      </c>
      <c r="H75" s="98">
        <f>H74</f>
        <v>384</v>
      </c>
      <c r="I75" s="98">
        <f>I74</f>
        <v>864</v>
      </c>
      <c r="J75" s="98">
        <f>96*9</f>
        <v>864</v>
      </c>
      <c r="K75" s="98">
        <f>96*5</f>
        <v>480</v>
      </c>
      <c r="L75" s="98">
        <f>96*5</f>
        <v>480</v>
      </c>
      <c r="M75" s="98">
        <f>M74</f>
        <v>672</v>
      </c>
      <c r="N75" s="98">
        <f>N74</f>
        <v>672</v>
      </c>
      <c r="O75" s="98">
        <f>O74</f>
        <v>576</v>
      </c>
      <c r="P75" s="98">
        <f>96*6</f>
        <v>576</v>
      </c>
      <c r="Q75" s="98">
        <f>Q74</f>
        <v>576</v>
      </c>
      <c r="R75" s="98">
        <f>R74</f>
        <v>576</v>
      </c>
      <c r="S75" s="98">
        <f>+S74</f>
        <v>768</v>
      </c>
      <c r="T75" s="98">
        <f>T74</f>
        <v>768</v>
      </c>
      <c r="U75" s="98">
        <f>+U74</f>
        <v>672</v>
      </c>
      <c r="V75" s="98">
        <f>V74</f>
        <v>672</v>
      </c>
      <c r="W75" s="98">
        <f>+W74</f>
        <v>480</v>
      </c>
      <c r="X75" s="74">
        <f>X74</f>
        <v>480</v>
      </c>
      <c r="Y75" s="98">
        <f>+Y74</f>
        <v>672</v>
      </c>
      <c r="Z75" s="74">
        <f>Z74</f>
        <v>672</v>
      </c>
      <c r="AA75" s="98">
        <f>+AA74</f>
        <v>768</v>
      </c>
      <c r="AB75" s="74">
        <f>+AB74</f>
        <v>768</v>
      </c>
      <c r="AC75" s="98">
        <f>+AC74</f>
        <v>480</v>
      </c>
      <c r="AD75" s="74">
        <f>96*5</f>
        <v>480</v>
      </c>
      <c r="AE75" s="98">
        <f>+AE74</f>
        <v>384</v>
      </c>
      <c r="AF75" s="74">
        <f>AF74</f>
        <v>384</v>
      </c>
      <c r="AG75" s="98">
        <f>+AG74</f>
        <v>672</v>
      </c>
      <c r="AH75" s="74">
        <v>672</v>
      </c>
      <c r="AI75" s="98">
        <f>+AI74</f>
        <v>480</v>
      </c>
      <c r="AJ75" s="74">
        <v>480</v>
      </c>
      <c r="AK75" s="98">
        <f>+AK74</f>
        <v>768</v>
      </c>
      <c r="AL75" s="74">
        <v>768</v>
      </c>
      <c r="AM75" s="98">
        <f>+AM74</f>
        <v>672</v>
      </c>
      <c r="AN75" s="98">
        <f>AN74</f>
        <v>672</v>
      </c>
      <c r="AO75" s="98">
        <f>+AO74</f>
        <v>192</v>
      </c>
      <c r="AP75" s="98">
        <f>AP74</f>
        <v>192</v>
      </c>
      <c r="AQ75" s="116">
        <f>+AQ74</f>
        <v>864</v>
      </c>
      <c r="AR75" s="116">
        <f>AR74</f>
        <v>192</v>
      </c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</row>
    <row r="76" spans="1:86" s="21" customFormat="1">
      <c r="B76" s="22" t="s">
        <v>36</v>
      </c>
      <c r="C76" s="23">
        <f>SUM(C74:C75)</f>
        <v>960</v>
      </c>
      <c r="D76" s="23">
        <f>SUM(C74:C75)</f>
        <v>960</v>
      </c>
      <c r="E76" s="23">
        <f t="shared" ref="E76" si="136">SUM(E74:E75)</f>
        <v>1536</v>
      </c>
      <c r="F76" s="23">
        <f t="shared" ref="F76" si="137">SUM(E74:E75)</f>
        <v>1536</v>
      </c>
      <c r="G76" s="23">
        <f t="shared" ref="G76" si="138">SUM(G74:G75)</f>
        <v>768</v>
      </c>
      <c r="H76" s="23"/>
      <c r="I76" s="23">
        <f t="shared" ref="I76" si="139">SUM(I74:I75)</f>
        <v>1728</v>
      </c>
      <c r="J76" s="23">
        <v>96</v>
      </c>
      <c r="K76" s="23">
        <f t="shared" ref="K76" si="140">SUM(K74:K75)</f>
        <v>960</v>
      </c>
      <c r="L76" s="23">
        <f t="shared" ref="L76" si="141">SUM(K74:K75)</f>
        <v>960</v>
      </c>
      <c r="M76" s="23">
        <f t="shared" ref="M76" si="142">SUM(M74:M75)</f>
        <v>1344</v>
      </c>
      <c r="N76" s="23">
        <f t="shared" ref="N76" si="143">SUM(M74:M75)</f>
        <v>1344</v>
      </c>
      <c r="O76" s="23">
        <f t="shared" ref="O76" si="144">SUM(O74:O75)</f>
        <v>1152</v>
      </c>
      <c r="P76" s="23">
        <f t="shared" ref="P76" si="145">SUM(O74:O75)</f>
        <v>1152</v>
      </c>
      <c r="Q76" s="23">
        <f t="shared" ref="Q76" si="146">SUM(Q74:Q75)</f>
        <v>1152</v>
      </c>
      <c r="R76" s="23">
        <f t="shared" ref="R76" si="147">SUM(Q74:Q75)</f>
        <v>1152</v>
      </c>
      <c r="S76" s="23">
        <f t="shared" ref="S76" si="148">SUM(S74:S75)</f>
        <v>1536</v>
      </c>
      <c r="T76" s="23">
        <f t="shared" ref="T76" si="149">SUM(S74:S75)</f>
        <v>1536</v>
      </c>
      <c r="U76" s="23">
        <f t="shared" ref="U76" si="150">SUM(U74:U75)</f>
        <v>1344</v>
      </c>
      <c r="V76" s="23">
        <f t="shared" ref="V76" si="151">SUM(U74:U75)</f>
        <v>1344</v>
      </c>
      <c r="W76" s="23">
        <f t="shared" ref="W76" si="152">SUM(W74:W75)</f>
        <v>960</v>
      </c>
      <c r="X76" s="23">
        <f t="shared" ref="X76" si="153">SUM(W74:W75)</f>
        <v>960</v>
      </c>
      <c r="Y76" s="23">
        <v>1</v>
      </c>
      <c r="Z76" s="23">
        <f t="shared" ref="Z76" si="154">SUM(Y74:Y75)</f>
        <v>1344</v>
      </c>
      <c r="AA76" s="23">
        <f t="shared" ref="AA76:AC76" si="155">SUM(AA74:AA75)</f>
        <v>1536</v>
      </c>
      <c r="AB76" s="23">
        <f>SUM(AA74:AA75)</f>
        <v>1536</v>
      </c>
      <c r="AC76" s="23">
        <f t="shared" si="155"/>
        <v>960</v>
      </c>
      <c r="AD76" s="23" t="s">
        <v>125</v>
      </c>
      <c r="AE76" s="23">
        <f t="shared" ref="AE76:AG76" si="156">SUM(AE74:AE75)</f>
        <v>768</v>
      </c>
      <c r="AF76" s="23" t="s">
        <v>125</v>
      </c>
      <c r="AG76" s="23">
        <f t="shared" si="156"/>
        <v>1344</v>
      </c>
      <c r="AH76" s="23" t="s">
        <v>125</v>
      </c>
      <c r="AI76" s="23">
        <f t="shared" ref="AI76" si="157">SUM(AI74:AI75)</f>
        <v>960</v>
      </c>
      <c r="AJ76" s="23" t="s">
        <v>125</v>
      </c>
      <c r="AK76" s="23">
        <f t="shared" ref="AK76" si="158">SUM(AK74:AK75)</f>
        <v>1536</v>
      </c>
      <c r="AL76" s="23">
        <f t="shared" ref="AL76" si="159">SUM(AK74:AK75)</f>
        <v>1536</v>
      </c>
      <c r="AM76" s="23">
        <f t="shared" ref="AM76" si="160">SUM(AM74:AM75)</f>
        <v>1344</v>
      </c>
      <c r="AN76" s="23">
        <f t="shared" ref="AN76" si="161">SUM(AM74:AM75)</f>
        <v>1344</v>
      </c>
      <c r="AO76" s="23">
        <f t="shared" ref="AO76" si="162">SUM(AO74:AO75)</f>
        <v>384</v>
      </c>
      <c r="AP76" s="23">
        <f t="shared" ref="AP76" si="163">SUM(AO74:AO75)</f>
        <v>384</v>
      </c>
      <c r="AQ76" s="23">
        <f t="shared" ref="AQ76" si="164">SUM(AQ74:AQ75)</f>
        <v>1728</v>
      </c>
      <c r="AR76" s="23">
        <f t="shared" ref="AR76" si="165">SUM(AQ74:AQ75)</f>
        <v>1728</v>
      </c>
      <c r="AS76" s="23">
        <f t="shared" ref="AS76" si="166">SUM(AS74:AS75)</f>
        <v>0</v>
      </c>
      <c r="AT76" s="23">
        <f t="shared" ref="AT76" si="167">SUM(AS74:AS75)</f>
        <v>0</v>
      </c>
      <c r="AU76" s="23">
        <f t="shared" ref="AU76" si="168">SUM(AU74:AU75)</f>
        <v>0</v>
      </c>
      <c r="AV76" s="23" t="s">
        <v>170</v>
      </c>
      <c r="AW76" s="23"/>
      <c r="AX76" s="23">
        <f t="shared" ref="AX76" si="169">SUM(AW74:AW75)</f>
        <v>0</v>
      </c>
      <c r="AY76" s="23">
        <f t="shared" ref="AY76" si="170">SUM(AY74:AY75)</f>
        <v>0</v>
      </c>
      <c r="AZ76" s="23">
        <f t="shared" ref="AZ76" si="171">SUM(AY74:AY75)</f>
        <v>0</v>
      </c>
      <c r="BA76" s="23">
        <f t="shared" ref="BA76" si="172">SUM(BA74:BA75)</f>
        <v>0</v>
      </c>
      <c r="BB76" s="23">
        <f t="shared" ref="BB76" si="173">SUM(BA74:BA75)</f>
        <v>0</v>
      </c>
      <c r="BC76" s="23">
        <f t="shared" ref="BC76" si="174">SUM(BC74:BC75)</f>
        <v>0</v>
      </c>
      <c r="BD76" s="23">
        <f t="shared" ref="BD76" si="175">SUM(BC74:BC75)</f>
        <v>0</v>
      </c>
      <c r="BE76" s="23">
        <f t="shared" ref="BE76" si="176">SUM(BE74:BE75)</f>
        <v>0</v>
      </c>
      <c r="BF76" s="23">
        <f t="shared" ref="BF76" si="177">SUM(BE74:BE75)</f>
        <v>0</v>
      </c>
      <c r="BG76" s="23">
        <f t="shared" ref="BG76" si="178">SUM(BG74:BG75)</f>
        <v>0</v>
      </c>
      <c r="BH76" s="23">
        <f t="shared" ref="BH76" si="179">SUM(BG74:BG75)</f>
        <v>0</v>
      </c>
      <c r="BI76" s="23"/>
      <c r="BJ76" s="23"/>
      <c r="BK76" s="23"/>
      <c r="BL76" s="23"/>
    </row>
    <row r="77" spans="1:86" s="13" customFormat="1">
      <c r="B77" s="13" t="s">
        <v>85</v>
      </c>
      <c r="BF77" s="23"/>
      <c r="BI77"/>
      <c r="BJ77"/>
      <c r="BK77"/>
      <c r="BL77"/>
      <c r="BM77"/>
      <c r="BN77"/>
    </row>
    <row r="78" spans="1:86" s="13" customFormat="1">
      <c r="B78" s="13" t="s">
        <v>86</v>
      </c>
      <c r="BI78"/>
      <c r="BJ78"/>
      <c r="BK78"/>
      <c r="BL78"/>
      <c r="BM78"/>
      <c r="BN78"/>
    </row>
  </sheetData>
  <mergeCells count="459">
    <mergeCell ref="AC14:AD14"/>
    <mergeCell ref="BM1:BN1"/>
    <mergeCell ref="BM2:BN2"/>
    <mergeCell ref="A4:CH4"/>
    <mergeCell ref="A10:B10"/>
    <mergeCell ref="A11:A15"/>
    <mergeCell ref="B11:B15"/>
    <mergeCell ref="C11:AJ11"/>
    <mergeCell ref="AK11:CH11"/>
    <mergeCell ref="C12:D12"/>
    <mergeCell ref="CE12:CF12"/>
    <mergeCell ref="CG12:CH12"/>
    <mergeCell ref="C13:D13"/>
    <mergeCell ref="E13:F13"/>
    <mergeCell ref="G13:H13"/>
    <mergeCell ref="I13:J13"/>
    <mergeCell ref="K13:L13"/>
    <mergeCell ref="BM12:BN12"/>
    <mergeCell ref="BI12:BJ12"/>
    <mergeCell ref="BK12:BL12"/>
    <mergeCell ref="E12:F12"/>
    <mergeCell ref="G12:H12"/>
    <mergeCell ref="I12:J12"/>
    <mergeCell ref="K12:L12"/>
    <mergeCell ref="M12:N12"/>
    <mergeCell ref="BA1:BB1"/>
    <mergeCell ref="Y12:Z12"/>
    <mergeCell ref="AA12:AB12"/>
    <mergeCell ref="AK13:AL13"/>
    <mergeCell ref="AM13:AN13"/>
    <mergeCell ref="AO13:AP13"/>
    <mergeCell ref="AQ13:AR13"/>
    <mergeCell ref="AS13:AT13"/>
    <mergeCell ref="AU13:AV13"/>
    <mergeCell ref="Y13:Z13"/>
    <mergeCell ref="AA13:AB13"/>
    <mergeCell ref="AC13:AD13"/>
    <mergeCell ref="AE13:AF13"/>
    <mergeCell ref="AG13:AH13"/>
    <mergeCell ref="AI13:AJ13"/>
    <mergeCell ref="M13:N13"/>
    <mergeCell ref="O13:P13"/>
    <mergeCell ref="Q13:R13"/>
    <mergeCell ref="S13:T13"/>
    <mergeCell ref="U13:V13"/>
    <mergeCell ref="W13:X13"/>
    <mergeCell ref="Q12:R12"/>
    <mergeCell ref="S12:T12"/>
    <mergeCell ref="U12:V12"/>
    <mergeCell ref="W12:X12"/>
    <mergeCell ref="O12:P12"/>
    <mergeCell ref="BY12:BZ12"/>
    <mergeCell ref="CA12:CB12"/>
    <mergeCell ref="CC12:CD12"/>
    <mergeCell ref="AY12:AZ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BO12:BP12"/>
    <mergeCell ref="BQ12:BR12"/>
    <mergeCell ref="BS12:BT12"/>
    <mergeCell ref="BU12:BV12"/>
    <mergeCell ref="BW12:BX12"/>
    <mergeCell ref="BA12:BB12"/>
    <mergeCell ref="BC12:BD12"/>
    <mergeCell ref="BE12:BF12"/>
    <mergeCell ref="BG12:BH12"/>
    <mergeCell ref="BM13:BN13"/>
    <mergeCell ref="BO13:BP13"/>
    <mergeCell ref="BQ13:BR13"/>
    <mergeCell ref="BS13:BT13"/>
    <mergeCell ref="AW13:AX13"/>
    <mergeCell ref="AY13:AZ13"/>
    <mergeCell ref="BA13:BB13"/>
    <mergeCell ref="BC13:BD13"/>
    <mergeCell ref="BE13:BF13"/>
    <mergeCell ref="BG13:BH13"/>
    <mergeCell ref="U14:V14"/>
    <mergeCell ref="W14:X14"/>
    <mergeCell ref="Y14:Z14"/>
    <mergeCell ref="AA14:AB14"/>
    <mergeCell ref="AK14:AL14"/>
    <mergeCell ref="AM14:AN14"/>
    <mergeCell ref="CG13:CH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BU13:BV13"/>
    <mergeCell ref="BW13:BX13"/>
    <mergeCell ref="BY13:BZ13"/>
    <mergeCell ref="CA13:CB13"/>
    <mergeCell ref="CC13:CD13"/>
    <mergeCell ref="CE13:CF13"/>
    <mergeCell ref="BI13:BJ13"/>
    <mergeCell ref="BK13:BL13"/>
    <mergeCell ref="BY14:BZ14"/>
    <mergeCell ref="CA14:CB14"/>
    <mergeCell ref="CC14:CD14"/>
    <mergeCell ref="CE14:CF14"/>
    <mergeCell ref="CG14:CH14"/>
    <mergeCell ref="A25:B25"/>
    <mergeCell ref="BM14:BN14"/>
    <mergeCell ref="BO14:BP14"/>
    <mergeCell ref="BQ14:BR14"/>
    <mergeCell ref="BS14:BT14"/>
    <mergeCell ref="BU14:BV14"/>
    <mergeCell ref="BW14:BX14"/>
    <mergeCell ref="BA14:BB14"/>
    <mergeCell ref="BC14:BD14"/>
    <mergeCell ref="BE14:BF14"/>
    <mergeCell ref="BG14:BH14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S27:T27"/>
    <mergeCell ref="U27:V27"/>
    <mergeCell ref="W27:X27"/>
    <mergeCell ref="Y27:Z27"/>
    <mergeCell ref="CC27:CD27"/>
    <mergeCell ref="CE27:CF27"/>
    <mergeCell ref="CG27:CH27"/>
    <mergeCell ref="BK27:BL27"/>
    <mergeCell ref="BM27:BN27"/>
    <mergeCell ref="BW27:BX27"/>
    <mergeCell ref="BY27:BZ27"/>
    <mergeCell ref="CA27:CB27"/>
    <mergeCell ref="AY27:AZ27"/>
    <mergeCell ref="BA27:BB27"/>
    <mergeCell ref="BC27:BD27"/>
    <mergeCell ref="BE27:BF27"/>
    <mergeCell ref="BG27:BH27"/>
    <mergeCell ref="BI27:BJ27"/>
    <mergeCell ref="BO27:BP27"/>
    <mergeCell ref="BQ27:BR27"/>
    <mergeCell ref="BS27:BT27"/>
    <mergeCell ref="BU27:BV27"/>
    <mergeCell ref="AS27:AT27"/>
    <mergeCell ref="E28:F28"/>
    <mergeCell ref="G28:H28"/>
    <mergeCell ref="I28:J28"/>
    <mergeCell ref="K28:L28"/>
    <mergeCell ref="M28:N28"/>
    <mergeCell ref="Q28:R28"/>
    <mergeCell ref="AM27:AN27"/>
    <mergeCell ref="AO27:AP27"/>
    <mergeCell ref="AQ27:AR27"/>
    <mergeCell ref="AA27:AB27"/>
    <mergeCell ref="AC27:AD27"/>
    <mergeCell ref="AE27:AF27"/>
    <mergeCell ref="AK28:AL28"/>
    <mergeCell ref="AM28:AN28"/>
    <mergeCell ref="AO28:AP28"/>
    <mergeCell ref="AQ28:AR28"/>
    <mergeCell ref="AI28:AJ28"/>
    <mergeCell ref="E27:F27"/>
    <mergeCell ref="G27:H27"/>
    <mergeCell ref="I27:J27"/>
    <mergeCell ref="K27:L27"/>
    <mergeCell ref="M27:N27"/>
    <mergeCell ref="AG27:AH27"/>
    <mergeCell ref="AI27:AJ27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BK28:BL28"/>
    <mergeCell ref="BM28:BN28"/>
    <mergeCell ref="BO28:BP28"/>
    <mergeCell ref="Y28:Z28"/>
    <mergeCell ref="AA28:AB28"/>
    <mergeCell ref="AC28:AD28"/>
    <mergeCell ref="AE28:AF28"/>
    <mergeCell ref="AG28:AH28"/>
    <mergeCell ref="AU27:AV27"/>
    <mergeCell ref="AW27:AX27"/>
    <mergeCell ref="AS28:AT28"/>
    <mergeCell ref="AU28:AV28"/>
    <mergeCell ref="AK27:AL27"/>
    <mergeCell ref="CG28:CH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BU28:BV28"/>
    <mergeCell ref="BW28:BX28"/>
    <mergeCell ref="BY28:BZ28"/>
    <mergeCell ref="CA28:CB28"/>
    <mergeCell ref="CC28:CD28"/>
    <mergeCell ref="CE28:CF28"/>
    <mergeCell ref="BI28:BJ28"/>
    <mergeCell ref="U29:V29"/>
    <mergeCell ref="AW29:AX29"/>
    <mergeCell ref="AY29:AZ29"/>
    <mergeCell ref="BA29:BB29"/>
    <mergeCell ref="BC29:BD29"/>
    <mergeCell ref="AG29:AH29"/>
    <mergeCell ref="AI29:AJ29"/>
    <mergeCell ref="CC29:CD29"/>
    <mergeCell ref="CE29:CF29"/>
    <mergeCell ref="CG29:CH29"/>
    <mergeCell ref="BU29:BV29"/>
    <mergeCell ref="BW29:BX29"/>
    <mergeCell ref="BY29:BZ29"/>
    <mergeCell ref="CA29:CB29"/>
    <mergeCell ref="AQ29:AR29"/>
    <mergeCell ref="A44:B44"/>
    <mergeCell ref="W29:X29"/>
    <mergeCell ref="Y29:Z29"/>
    <mergeCell ref="AA29:AB29"/>
    <mergeCell ref="AC29:AD29"/>
    <mergeCell ref="AE29:AF29"/>
    <mergeCell ref="AK29:AL29"/>
    <mergeCell ref="AM29:AN29"/>
    <mergeCell ref="AO29:AP29"/>
    <mergeCell ref="A26:A30"/>
    <mergeCell ref="B26:B30"/>
    <mergeCell ref="C26:AJ26"/>
    <mergeCell ref="AK26:CH26"/>
    <mergeCell ref="C27:D27"/>
    <mergeCell ref="O27:P27"/>
    <mergeCell ref="Q27:R27"/>
    <mergeCell ref="A45:A49"/>
    <mergeCell ref="B45:B49"/>
    <mergeCell ref="C45:AJ45"/>
    <mergeCell ref="AK45:BR45"/>
    <mergeCell ref="C46:D46"/>
    <mergeCell ref="E46:F46"/>
    <mergeCell ref="BQ29:BR29"/>
    <mergeCell ref="BS29:BT29"/>
    <mergeCell ref="BE29:BF29"/>
    <mergeCell ref="BG29:BH29"/>
    <mergeCell ref="BI29:BJ29"/>
    <mergeCell ref="BK29:BL29"/>
    <mergeCell ref="BM29:BN29"/>
    <mergeCell ref="BO29:BP29"/>
    <mergeCell ref="AS29:AT29"/>
    <mergeCell ref="AU29:AV29"/>
    <mergeCell ref="S46:T46"/>
    <mergeCell ref="U46:V46"/>
    <mergeCell ref="W46:X46"/>
    <mergeCell ref="Y46:Z46"/>
    <mergeCell ref="AA46:AB46"/>
    <mergeCell ref="AC46:AD46"/>
    <mergeCell ref="G46:H46"/>
    <mergeCell ref="I46:J46"/>
    <mergeCell ref="K46:L46"/>
    <mergeCell ref="M46:N46"/>
    <mergeCell ref="O46:P46"/>
    <mergeCell ref="Q46:R46"/>
    <mergeCell ref="AU46:AV46"/>
    <mergeCell ref="AW46:AX46"/>
    <mergeCell ref="AY46:AZ46"/>
    <mergeCell ref="BA46:BB46"/>
    <mergeCell ref="AE46:AF46"/>
    <mergeCell ref="AG46:AH46"/>
    <mergeCell ref="AI46:AJ46"/>
    <mergeCell ref="AK46:AL46"/>
    <mergeCell ref="AM46:AN46"/>
    <mergeCell ref="AO46:AP46"/>
    <mergeCell ref="CA46:CB46"/>
    <mergeCell ref="CC46:CD46"/>
    <mergeCell ref="CE46:CF46"/>
    <mergeCell ref="CG46:CH46"/>
    <mergeCell ref="C47:D47"/>
    <mergeCell ref="E47:F47"/>
    <mergeCell ref="G47:H47"/>
    <mergeCell ref="I47:J47"/>
    <mergeCell ref="K47:L47"/>
    <mergeCell ref="M47:N47"/>
    <mergeCell ref="BO46:BP46"/>
    <mergeCell ref="BQ46:BR46"/>
    <mergeCell ref="BS46:BT46"/>
    <mergeCell ref="BU46:BV46"/>
    <mergeCell ref="BW46:BX46"/>
    <mergeCell ref="BY46:BZ46"/>
    <mergeCell ref="BC46:BD46"/>
    <mergeCell ref="BE46:BF46"/>
    <mergeCell ref="BG46:BH46"/>
    <mergeCell ref="BI46:BJ46"/>
    <mergeCell ref="BK46:BL46"/>
    <mergeCell ref="BM46:BN46"/>
    <mergeCell ref="AQ46:AR46"/>
    <mergeCell ref="AS46:AT46"/>
    <mergeCell ref="AG47:AH47"/>
    <mergeCell ref="AI47:AJ47"/>
    <mergeCell ref="AK47:AL47"/>
    <mergeCell ref="O47:P47"/>
    <mergeCell ref="Q47:R47"/>
    <mergeCell ref="S47:T47"/>
    <mergeCell ref="U47:V47"/>
    <mergeCell ref="W47:X47"/>
    <mergeCell ref="Y47:Z47"/>
    <mergeCell ref="CC47:CD47"/>
    <mergeCell ref="CE47:CF47"/>
    <mergeCell ref="CG47:CH47"/>
    <mergeCell ref="BK47:BL47"/>
    <mergeCell ref="BM47:BN47"/>
    <mergeCell ref="BO47:BP47"/>
    <mergeCell ref="BQ47:BR47"/>
    <mergeCell ref="BS47:BT47"/>
    <mergeCell ref="BU47:BV47"/>
    <mergeCell ref="C48:D48"/>
    <mergeCell ref="E48:F48"/>
    <mergeCell ref="G48:H48"/>
    <mergeCell ref="I48:J48"/>
    <mergeCell ref="K48:L48"/>
    <mergeCell ref="M48:N48"/>
    <mergeCell ref="BW47:BX47"/>
    <mergeCell ref="BY47:BZ47"/>
    <mergeCell ref="CA47:CB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A48:AB48"/>
    <mergeCell ref="AC48:AD48"/>
    <mergeCell ref="AE48:AF48"/>
    <mergeCell ref="AG48:AH48"/>
    <mergeCell ref="AI48:AJ48"/>
    <mergeCell ref="AK48:AL48"/>
    <mergeCell ref="O48:P48"/>
    <mergeCell ref="Q48:R48"/>
    <mergeCell ref="S48:T48"/>
    <mergeCell ref="U48:V48"/>
    <mergeCell ref="W48:X48"/>
    <mergeCell ref="Y48:Z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8:BT48"/>
    <mergeCell ref="BU48:BV48"/>
    <mergeCell ref="O70:P70"/>
    <mergeCell ref="Q70:R70"/>
    <mergeCell ref="S70:T70"/>
    <mergeCell ref="U70:V70"/>
    <mergeCell ref="W70:X70"/>
    <mergeCell ref="Y70:Z70"/>
    <mergeCell ref="A68:B68"/>
    <mergeCell ref="A69:A73"/>
    <mergeCell ref="B69:B73"/>
    <mergeCell ref="C69:BH69"/>
    <mergeCell ref="C70:D70"/>
    <mergeCell ref="E70:F70"/>
    <mergeCell ref="G70:H70"/>
    <mergeCell ref="I70:J70"/>
    <mergeCell ref="K70:L70"/>
    <mergeCell ref="M70:N70"/>
    <mergeCell ref="BG70:BH70"/>
    <mergeCell ref="G71:H71"/>
    <mergeCell ref="I71:J71"/>
    <mergeCell ref="K71:L71"/>
    <mergeCell ref="M71:N71"/>
    <mergeCell ref="O71:P71"/>
    <mergeCell ref="AM70:AN70"/>
    <mergeCell ref="AO70:AP70"/>
    <mergeCell ref="BC71:BD71"/>
    <mergeCell ref="BE71:BF71"/>
    <mergeCell ref="Q71:R71"/>
    <mergeCell ref="S71:T71"/>
    <mergeCell ref="U71:V71"/>
    <mergeCell ref="W71:X71"/>
    <mergeCell ref="Y71:Z71"/>
    <mergeCell ref="AA71:AB71"/>
    <mergeCell ref="AY70:AZ70"/>
    <mergeCell ref="BA70:BB70"/>
    <mergeCell ref="BC70:BD70"/>
    <mergeCell ref="BE70:BF70"/>
    <mergeCell ref="AE70:AF70"/>
    <mergeCell ref="AG70:AH70"/>
    <mergeCell ref="AI70:AJ70"/>
    <mergeCell ref="AK70:AL70"/>
    <mergeCell ref="AQ70:AR70"/>
    <mergeCell ref="AS70:AT70"/>
    <mergeCell ref="AU70:AV70"/>
    <mergeCell ref="AW70:AX70"/>
    <mergeCell ref="AA70:AB70"/>
    <mergeCell ref="AC70:AD70"/>
    <mergeCell ref="BC72:BD72"/>
    <mergeCell ref="BE72:BF72"/>
    <mergeCell ref="BG72:BH72"/>
    <mergeCell ref="C28:D28"/>
    <mergeCell ref="Y72:Z72"/>
    <mergeCell ref="AA72:AB72"/>
    <mergeCell ref="AC72:AD72"/>
    <mergeCell ref="AW72:AX72"/>
    <mergeCell ref="AY72:AZ72"/>
    <mergeCell ref="BA72:BB72"/>
    <mergeCell ref="BG71:BH71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AC71:AD71"/>
    <mergeCell ref="AW71:AX71"/>
    <mergeCell ref="AY71:AZ71"/>
    <mergeCell ref="BA71:BB71"/>
  </mergeCells>
  <phoneticPr fontId="130" type="noConversion"/>
  <printOptions horizontalCentered="1"/>
  <pageMargins left="0.25" right="0.25" top="0.75" bottom="0.75" header="0.3" footer="0.3"/>
  <pageSetup paperSize="8" scale="36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P3350"/>
  <sheetViews>
    <sheetView topLeftCell="A3308" workbookViewId="0">
      <selection activeCell="E3356" sqref="E3356"/>
    </sheetView>
  </sheetViews>
  <sheetFormatPr defaultColWidth="9.26953125" defaultRowHeight="14.5"/>
  <cols>
    <col min="1" max="1" width="5.453125" style="3" bestFit="1" customWidth="1"/>
    <col min="2" max="2" width="8.7265625" customWidth="1"/>
    <col min="3" max="3" width="9.26953125" customWidth="1"/>
    <col min="4" max="4" width="14.453125" customWidth="1"/>
    <col min="5" max="5" width="11.7265625" style="3" customWidth="1"/>
    <col min="6" max="6" width="12.26953125" style="3" customWidth="1"/>
    <col min="7" max="7" width="13" style="1" customWidth="1"/>
    <col min="8" max="8" width="13.453125" style="3" customWidth="1"/>
    <col min="9" max="9" width="9.26953125" style="5"/>
  </cols>
  <sheetData>
    <row r="1" spans="1:9" ht="19" thickBot="1">
      <c r="A1" s="575" t="s">
        <v>247</v>
      </c>
      <c r="B1" s="575"/>
      <c r="C1" s="575"/>
      <c r="D1" s="575"/>
      <c r="E1" s="575"/>
      <c r="F1" s="575"/>
      <c r="G1" s="575"/>
      <c r="H1" s="4">
        <f ca="1">NOW()</f>
        <v>46262.429180324078</v>
      </c>
    </row>
    <row r="2" spans="1:9">
      <c r="A2" s="7" t="s">
        <v>248</v>
      </c>
      <c r="B2" s="8" t="s">
        <v>249</v>
      </c>
      <c r="C2" s="8" t="s">
        <v>250</v>
      </c>
      <c r="D2" s="137" t="s">
        <v>251</v>
      </c>
      <c r="E2" s="9" t="s">
        <v>252</v>
      </c>
      <c r="F2" s="10" t="s">
        <v>253</v>
      </c>
      <c r="G2" s="10" t="s">
        <v>254</v>
      </c>
      <c r="H2" s="11" t="s">
        <v>255</v>
      </c>
    </row>
    <row r="3" spans="1:9">
      <c r="A3" s="112">
        <v>1</v>
      </c>
      <c r="B3" s="64" t="s">
        <v>256</v>
      </c>
      <c r="C3" s="64" t="s">
        <v>257</v>
      </c>
      <c r="D3" s="143" t="s">
        <v>258</v>
      </c>
      <c r="E3" s="63" t="s">
        <v>90</v>
      </c>
      <c r="F3" s="63">
        <v>20260106</v>
      </c>
      <c r="G3" s="64"/>
      <c r="H3" s="63" t="s">
        <v>259</v>
      </c>
      <c r="I3" s="140" t="s">
        <v>260</v>
      </c>
    </row>
    <row r="4" spans="1:9">
      <c r="A4" s="112">
        <f t="shared" ref="A4:A60" si="0">+A3+1</f>
        <v>2</v>
      </c>
      <c r="B4" s="64" t="s">
        <v>256</v>
      </c>
      <c r="C4" s="64" t="s">
        <v>257</v>
      </c>
      <c r="D4" s="143" t="s">
        <v>261</v>
      </c>
      <c r="E4" s="63" t="s">
        <v>90</v>
      </c>
      <c r="F4" s="63">
        <v>20260106</v>
      </c>
      <c r="G4" s="64"/>
      <c r="H4" s="63" t="s">
        <v>259</v>
      </c>
      <c r="I4" s="140" t="s">
        <v>260</v>
      </c>
    </row>
    <row r="5" spans="1:9">
      <c r="A5" s="112">
        <f t="shared" si="0"/>
        <v>3</v>
      </c>
      <c r="B5" s="64" t="s">
        <v>256</v>
      </c>
      <c r="C5" s="64" t="s">
        <v>257</v>
      </c>
      <c r="D5" s="143" t="s">
        <v>262</v>
      </c>
      <c r="E5" s="63" t="s">
        <v>90</v>
      </c>
      <c r="F5" s="63">
        <v>20260106</v>
      </c>
      <c r="G5" s="64"/>
      <c r="H5" s="63" t="s">
        <v>259</v>
      </c>
      <c r="I5" s="140" t="s">
        <v>260</v>
      </c>
    </row>
    <row r="6" spans="1:9">
      <c r="A6" s="112">
        <f t="shared" si="0"/>
        <v>4</v>
      </c>
      <c r="B6" s="64" t="s">
        <v>256</v>
      </c>
      <c r="C6" s="64" t="s">
        <v>257</v>
      </c>
      <c r="D6" s="143" t="s">
        <v>263</v>
      </c>
      <c r="E6" s="63" t="s">
        <v>90</v>
      </c>
      <c r="F6" s="63">
        <v>20260106</v>
      </c>
      <c r="G6" s="64"/>
      <c r="H6" s="63" t="s">
        <v>259</v>
      </c>
      <c r="I6" s="140" t="s">
        <v>260</v>
      </c>
    </row>
    <row r="7" spans="1:9">
      <c r="A7" s="112">
        <f t="shared" si="0"/>
        <v>5</v>
      </c>
      <c r="B7" s="64" t="s">
        <v>256</v>
      </c>
      <c r="C7" s="64" t="s">
        <v>257</v>
      </c>
      <c r="D7" s="143" t="s">
        <v>264</v>
      </c>
      <c r="E7" s="63" t="s">
        <v>90</v>
      </c>
      <c r="F7" s="63">
        <v>20260106</v>
      </c>
      <c r="G7" s="64"/>
      <c r="H7" s="63" t="s">
        <v>259</v>
      </c>
      <c r="I7" s="140" t="s">
        <v>260</v>
      </c>
    </row>
    <row r="8" spans="1:9">
      <c r="A8" s="112">
        <f t="shared" si="0"/>
        <v>6</v>
      </c>
      <c r="B8" s="64" t="s">
        <v>256</v>
      </c>
      <c r="C8" s="64" t="s">
        <v>257</v>
      </c>
      <c r="D8" s="143" t="s">
        <v>265</v>
      </c>
      <c r="E8" s="63" t="s">
        <v>90</v>
      </c>
      <c r="F8" s="63">
        <v>20260106</v>
      </c>
      <c r="G8" s="64"/>
      <c r="H8" s="63" t="s">
        <v>259</v>
      </c>
      <c r="I8" s="140" t="s">
        <v>260</v>
      </c>
    </row>
    <row r="9" spans="1:9">
      <c r="A9" s="112">
        <f t="shared" si="0"/>
        <v>7</v>
      </c>
      <c r="B9" s="64" t="s">
        <v>256</v>
      </c>
      <c r="C9" s="64" t="s">
        <v>257</v>
      </c>
      <c r="D9" s="143" t="s">
        <v>266</v>
      </c>
      <c r="E9" s="63" t="s">
        <v>90</v>
      </c>
      <c r="F9" s="63">
        <v>20260106</v>
      </c>
      <c r="G9" s="64"/>
      <c r="H9" s="63" t="s">
        <v>259</v>
      </c>
      <c r="I9" s="140" t="s">
        <v>260</v>
      </c>
    </row>
    <row r="10" spans="1:9">
      <c r="A10" s="112">
        <f t="shared" si="0"/>
        <v>8</v>
      </c>
      <c r="B10" s="64" t="s">
        <v>256</v>
      </c>
      <c r="C10" s="64" t="s">
        <v>257</v>
      </c>
      <c r="D10" s="143" t="s">
        <v>267</v>
      </c>
      <c r="E10" s="63" t="s">
        <v>90</v>
      </c>
      <c r="F10" s="63">
        <v>20260106</v>
      </c>
      <c r="G10" s="64"/>
      <c r="H10" s="63" t="s">
        <v>259</v>
      </c>
      <c r="I10" s="140" t="s">
        <v>260</v>
      </c>
    </row>
    <row r="11" spans="1:9">
      <c r="A11" s="112">
        <f t="shared" si="0"/>
        <v>9</v>
      </c>
      <c r="B11" s="64" t="s">
        <v>256</v>
      </c>
      <c r="C11" s="64" t="s">
        <v>257</v>
      </c>
      <c r="D11" s="143" t="s">
        <v>268</v>
      </c>
      <c r="E11" s="63" t="s">
        <v>90</v>
      </c>
      <c r="F11" s="63">
        <v>20260106</v>
      </c>
      <c r="G11" s="64"/>
      <c r="H11" s="63" t="s">
        <v>259</v>
      </c>
      <c r="I11" s="140" t="s">
        <v>269</v>
      </c>
    </row>
    <row r="12" spans="1:9">
      <c r="A12" s="112">
        <f t="shared" si="0"/>
        <v>10</v>
      </c>
      <c r="B12" s="64" t="s">
        <v>256</v>
      </c>
      <c r="C12" s="64" t="s">
        <v>257</v>
      </c>
      <c r="D12" s="143" t="s">
        <v>270</v>
      </c>
      <c r="E12" s="63" t="s">
        <v>90</v>
      </c>
      <c r="F12" s="63">
        <v>20260106</v>
      </c>
      <c r="G12" s="64"/>
      <c r="H12" s="63" t="s">
        <v>259</v>
      </c>
      <c r="I12" s="140" t="s">
        <v>269</v>
      </c>
    </row>
    <row r="13" spans="1:9">
      <c r="A13" s="112">
        <f t="shared" si="0"/>
        <v>11</v>
      </c>
      <c r="B13" s="64" t="s">
        <v>256</v>
      </c>
      <c r="C13" s="64" t="s">
        <v>257</v>
      </c>
      <c r="D13" s="143" t="s">
        <v>271</v>
      </c>
      <c r="E13" s="63" t="s">
        <v>90</v>
      </c>
      <c r="F13" s="63">
        <v>20260106</v>
      </c>
      <c r="G13" s="64"/>
      <c r="H13" s="63" t="s">
        <v>259</v>
      </c>
      <c r="I13" s="140" t="s">
        <v>269</v>
      </c>
    </row>
    <row r="14" spans="1:9">
      <c r="A14" s="112">
        <f t="shared" si="0"/>
        <v>12</v>
      </c>
      <c r="B14" s="64" t="s">
        <v>256</v>
      </c>
      <c r="C14" s="64" t="s">
        <v>257</v>
      </c>
      <c r="D14" s="143" t="s">
        <v>272</v>
      </c>
      <c r="E14" s="63" t="s">
        <v>90</v>
      </c>
      <c r="F14" s="63">
        <v>20260106</v>
      </c>
      <c r="G14" s="64"/>
      <c r="H14" s="63" t="s">
        <v>259</v>
      </c>
      <c r="I14" s="140" t="s">
        <v>269</v>
      </c>
    </row>
    <row r="15" spans="1:9">
      <c r="A15" s="112">
        <f t="shared" si="0"/>
        <v>13</v>
      </c>
      <c r="B15" s="64" t="s">
        <v>256</v>
      </c>
      <c r="C15" s="64" t="s">
        <v>257</v>
      </c>
      <c r="D15" s="143" t="s">
        <v>273</v>
      </c>
      <c r="E15" s="63" t="s">
        <v>90</v>
      </c>
      <c r="F15" s="63">
        <v>20260106</v>
      </c>
      <c r="G15" s="64"/>
      <c r="H15" s="63" t="s">
        <v>259</v>
      </c>
      <c r="I15" s="140" t="s">
        <v>269</v>
      </c>
    </row>
    <row r="16" spans="1:9">
      <c r="A16" s="112">
        <f t="shared" si="0"/>
        <v>14</v>
      </c>
      <c r="B16" s="64" t="s">
        <v>256</v>
      </c>
      <c r="C16" s="64" t="s">
        <v>257</v>
      </c>
      <c r="D16" s="143" t="s">
        <v>274</v>
      </c>
      <c r="E16" s="63" t="s">
        <v>90</v>
      </c>
      <c r="F16" s="63">
        <v>20260106</v>
      </c>
      <c r="G16" s="64"/>
      <c r="H16" s="63" t="s">
        <v>259</v>
      </c>
      <c r="I16" s="140" t="s">
        <v>269</v>
      </c>
    </row>
    <row r="17" spans="1:9">
      <c r="A17" s="112">
        <f t="shared" si="0"/>
        <v>15</v>
      </c>
      <c r="B17" s="64" t="s">
        <v>256</v>
      </c>
      <c r="C17" s="64" t="s">
        <v>257</v>
      </c>
      <c r="D17" s="143" t="s">
        <v>275</v>
      </c>
      <c r="E17" s="63" t="s">
        <v>90</v>
      </c>
      <c r="F17" s="63">
        <v>20260106</v>
      </c>
      <c r="G17" s="64"/>
      <c r="H17" s="63" t="s">
        <v>259</v>
      </c>
      <c r="I17" s="140" t="s">
        <v>269</v>
      </c>
    </row>
    <row r="18" spans="1:9">
      <c r="A18" s="112">
        <f t="shared" si="0"/>
        <v>16</v>
      </c>
      <c r="B18" s="64" t="s">
        <v>256</v>
      </c>
      <c r="C18" s="64" t="s">
        <v>257</v>
      </c>
      <c r="D18" s="143" t="s">
        <v>276</v>
      </c>
      <c r="E18" s="63" t="s">
        <v>90</v>
      </c>
      <c r="F18" s="63">
        <v>20260106</v>
      </c>
      <c r="G18" s="64"/>
      <c r="H18" s="63" t="s">
        <v>259</v>
      </c>
      <c r="I18" s="140" t="s">
        <v>269</v>
      </c>
    </row>
    <row r="19" spans="1:9">
      <c r="A19" s="112">
        <f t="shared" si="0"/>
        <v>17</v>
      </c>
      <c r="B19" s="64" t="s">
        <v>256</v>
      </c>
      <c r="C19" s="64" t="s">
        <v>257</v>
      </c>
      <c r="D19" s="143" t="s">
        <v>277</v>
      </c>
      <c r="E19" s="63" t="s">
        <v>90</v>
      </c>
      <c r="F19" s="63">
        <v>20260106</v>
      </c>
      <c r="G19" s="64"/>
      <c r="H19" s="63" t="s">
        <v>259</v>
      </c>
      <c r="I19" s="140" t="s">
        <v>269</v>
      </c>
    </row>
    <row r="20" spans="1:9">
      <c r="A20" s="112">
        <f t="shared" si="0"/>
        <v>18</v>
      </c>
      <c r="B20" s="64" t="s">
        <v>256</v>
      </c>
      <c r="C20" s="64" t="s">
        <v>257</v>
      </c>
      <c r="D20" s="143" t="s">
        <v>278</v>
      </c>
      <c r="E20" s="63" t="s">
        <v>90</v>
      </c>
      <c r="F20" s="63">
        <v>20260106</v>
      </c>
      <c r="G20" s="64"/>
      <c r="H20" s="63" t="s">
        <v>259</v>
      </c>
      <c r="I20" s="140" t="s">
        <v>269</v>
      </c>
    </row>
    <row r="21" spans="1:9">
      <c r="A21" s="112">
        <f t="shared" si="0"/>
        <v>19</v>
      </c>
      <c r="B21" s="64" t="s">
        <v>256</v>
      </c>
      <c r="C21" s="64" t="s">
        <v>257</v>
      </c>
      <c r="D21" s="143" t="s">
        <v>279</v>
      </c>
      <c r="E21" s="63" t="s">
        <v>90</v>
      </c>
      <c r="F21" s="63">
        <v>20260106</v>
      </c>
      <c r="G21" s="64"/>
      <c r="H21" s="63" t="s">
        <v>259</v>
      </c>
      <c r="I21" s="140" t="s">
        <v>269</v>
      </c>
    </row>
    <row r="22" spans="1:9">
      <c r="A22" s="112">
        <f t="shared" si="0"/>
        <v>20</v>
      </c>
      <c r="B22" s="64" t="s">
        <v>256</v>
      </c>
      <c r="C22" s="64" t="s">
        <v>257</v>
      </c>
      <c r="D22" s="143" t="s">
        <v>280</v>
      </c>
      <c r="E22" s="63" t="s">
        <v>90</v>
      </c>
      <c r="F22" s="63">
        <v>20260106</v>
      </c>
      <c r="G22" s="64"/>
      <c r="H22" s="63" t="s">
        <v>259</v>
      </c>
      <c r="I22" s="140" t="s">
        <v>281</v>
      </c>
    </row>
    <row r="23" spans="1:9">
      <c r="A23" s="112">
        <f t="shared" si="0"/>
        <v>21</v>
      </c>
      <c r="B23" s="64" t="s">
        <v>256</v>
      </c>
      <c r="C23" s="64" t="s">
        <v>257</v>
      </c>
      <c r="D23" s="143" t="s">
        <v>282</v>
      </c>
      <c r="E23" s="63" t="s">
        <v>90</v>
      </c>
      <c r="F23" s="63">
        <v>20260106</v>
      </c>
      <c r="G23" s="64"/>
      <c r="H23" s="63" t="s">
        <v>259</v>
      </c>
      <c r="I23" s="140" t="s">
        <v>281</v>
      </c>
    </row>
    <row r="24" spans="1:9">
      <c r="A24" s="112">
        <f t="shared" si="0"/>
        <v>22</v>
      </c>
      <c r="B24" s="64" t="s">
        <v>256</v>
      </c>
      <c r="C24" s="64" t="s">
        <v>257</v>
      </c>
      <c r="D24" s="143" t="s">
        <v>283</v>
      </c>
      <c r="E24" s="63" t="s">
        <v>90</v>
      </c>
      <c r="F24" s="63">
        <v>20260106</v>
      </c>
      <c r="G24" s="64"/>
      <c r="H24" s="63" t="s">
        <v>259</v>
      </c>
      <c r="I24" s="140" t="s">
        <v>281</v>
      </c>
    </row>
    <row r="25" spans="1:9">
      <c r="A25" s="112">
        <f t="shared" si="0"/>
        <v>23</v>
      </c>
      <c r="B25" s="64" t="s">
        <v>256</v>
      </c>
      <c r="C25" s="64" t="s">
        <v>257</v>
      </c>
      <c r="D25" s="143" t="s">
        <v>284</v>
      </c>
      <c r="E25" s="63" t="s">
        <v>90</v>
      </c>
      <c r="F25" s="63">
        <v>20260106</v>
      </c>
      <c r="G25" s="64"/>
      <c r="H25" s="63" t="s">
        <v>259</v>
      </c>
      <c r="I25" s="140" t="s">
        <v>281</v>
      </c>
    </row>
    <row r="26" spans="1:9">
      <c r="A26" s="112">
        <f t="shared" si="0"/>
        <v>24</v>
      </c>
      <c r="B26" s="64" t="s">
        <v>256</v>
      </c>
      <c r="C26" s="64" t="s">
        <v>257</v>
      </c>
      <c r="D26" s="143" t="s">
        <v>285</v>
      </c>
      <c r="E26" s="63" t="s">
        <v>90</v>
      </c>
      <c r="F26" s="63">
        <v>20260106</v>
      </c>
      <c r="G26" s="64"/>
      <c r="H26" s="63" t="s">
        <v>259</v>
      </c>
      <c r="I26" s="140" t="s">
        <v>281</v>
      </c>
    </row>
    <row r="27" spans="1:9">
      <c r="A27" s="112">
        <f t="shared" si="0"/>
        <v>25</v>
      </c>
      <c r="B27" s="64" t="s">
        <v>256</v>
      </c>
      <c r="C27" s="64" t="s">
        <v>257</v>
      </c>
      <c r="D27" s="143" t="s">
        <v>286</v>
      </c>
      <c r="E27" s="63" t="s">
        <v>287</v>
      </c>
      <c r="F27" s="63">
        <v>20260108</v>
      </c>
      <c r="G27" s="64"/>
      <c r="H27" s="63" t="s">
        <v>259</v>
      </c>
      <c r="I27" s="140" t="s">
        <v>260</v>
      </c>
    </row>
    <row r="28" spans="1:9">
      <c r="A28" s="112">
        <f t="shared" si="0"/>
        <v>26</v>
      </c>
      <c r="B28" s="64" t="s">
        <v>256</v>
      </c>
      <c r="C28" s="64" t="s">
        <v>257</v>
      </c>
      <c r="D28" s="143" t="s">
        <v>288</v>
      </c>
      <c r="E28" s="63" t="s">
        <v>287</v>
      </c>
      <c r="F28" s="63">
        <v>20260108</v>
      </c>
      <c r="G28" s="64"/>
      <c r="H28" s="63" t="s">
        <v>259</v>
      </c>
      <c r="I28" s="140" t="s">
        <v>260</v>
      </c>
    </row>
    <row r="29" spans="1:9">
      <c r="A29" s="112">
        <f t="shared" si="0"/>
        <v>27</v>
      </c>
      <c r="B29" s="64" t="s">
        <v>256</v>
      </c>
      <c r="C29" s="64" t="s">
        <v>257</v>
      </c>
      <c r="D29" s="143" t="s">
        <v>289</v>
      </c>
      <c r="E29" s="63" t="s">
        <v>287</v>
      </c>
      <c r="F29" s="63">
        <v>20260108</v>
      </c>
      <c r="G29" s="64"/>
      <c r="H29" s="63" t="s">
        <v>259</v>
      </c>
      <c r="I29" s="140" t="s">
        <v>260</v>
      </c>
    </row>
    <row r="30" spans="1:9">
      <c r="A30" s="112">
        <f t="shared" si="0"/>
        <v>28</v>
      </c>
      <c r="B30" s="64" t="s">
        <v>256</v>
      </c>
      <c r="C30" s="64" t="s">
        <v>257</v>
      </c>
      <c r="D30" s="143" t="s">
        <v>290</v>
      </c>
      <c r="E30" s="63" t="s">
        <v>287</v>
      </c>
      <c r="F30" s="63">
        <v>20260108</v>
      </c>
      <c r="G30" s="64"/>
      <c r="H30" s="63" t="s">
        <v>259</v>
      </c>
      <c r="I30" s="140" t="s">
        <v>260</v>
      </c>
    </row>
    <row r="31" spans="1:9">
      <c r="A31" s="112">
        <f t="shared" si="0"/>
        <v>29</v>
      </c>
      <c r="B31" s="64" t="s">
        <v>256</v>
      </c>
      <c r="C31" s="64" t="s">
        <v>257</v>
      </c>
      <c r="D31" s="143" t="s">
        <v>291</v>
      </c>
      <c r="E31" s="63" t="s">
        <v>287</v>
      </c>
      <c r="F31" s="63">
        <v>20260108</v>
      </c>
      <c r="G31" s="64"/>
      <c r="H31" s="63" t="s">
        <v>259</v>
      </c>
      <c r="I31" s="140" t="s">
        <v>260</v>
      </c>
    </row>
    <row r="32" spans="1:9">
      <c r="A32" s="112">
        <f t="shared" si="0"/>
        <v>30</v>
      </c>
      <c r="B32" s="64" t="s">
        <v>256</v>
      </c>
      <c r="C32" s="64" t="s">
        <v>257</v>
      </c>
      <c r="D32" s="143" t="s">
        <v>292</v>
      </c>
      <c r="E32" s="63" t="s">
        <v>287</v>
      </c>
      <c r="F32" s="63">
        <v>20260108</v>
      </c>
      <c r="G32" s="64"/>
      <c r="H32" s="63" t="s">
        <v>259</v>
      </c>
      <c r="I32" s="140" t="s">
        <v>260</v>
      </c>
    </row>
    <row r="33" spans="1:9">
      <c r="A33" s="112">
        <f t="shared" si="0"/>
        <v>31</v>
      </c>
      <c r="B33" s="64" t="s">
        <v>256</v>
      </c>
      <c r="C33" s="64" t="s">
        <v>257</v>
      </c>
      <c r="D33" s="143" t="s">
        <v>293</v>
      </c>
      <c r="E33" s="63" t="s">
        <v>287</v>
      </c>
      <c r="F33" s="63">
        <v>20260108</v>
      </c>
      <c r="G33" s="64"/>
      <c r="H33" s="63" t="s">
        <v>259</v>
      </c>
      <c r="I33" s="140" t="s">
        <v>260</v>
      </c>
    </row>
    <row r="34" spans="1:9">
      <c r="A34" s="112">
        <f t="shared" si="0"/>
        <v>32</v>
      </c>
      <c r="B34" s="64" t="s">
        <v>256</v>
      </c>
      <c r="C34" s="64" t="s">
        <v>257</v>
      </c>
      <c r="D34" s="143" t="s">
        <v>294</v>
      </c>
      <c r="E34" s="63" t="s">
        <v>287</v>
      </c>
      <c r="F34" s="63">
        <v>20260108</v>
      </c>
      <c r="G34" s="64"/>
      <c r="H34" s="63" t="s">
        <v>259</v>
      </c>
      <c r="I34" s="140" t="s">
        <v>269</v>
      </c>
    </row>
    <row r="35" spans="1:9">
      <c r="A35" s="112">
        <f t="shared" si="0"/>
        <v>33</v>
      </c>
      <c r="B35" s="64" t="s">
        <v>256</v>
      </c>
      <c r="C35" s="64" t="s">
        <v>257</v>
      </c>
      <c r="D35" s="143" t="s">
        <v>295</v>
      </c>
      <c r="E35" s="63" t="s">
        <v>287</v>
      </c>
      <c r="F35" s="63">
        <v>20260108</v>
      </c>
      <c r="G35" s="64"/>
      <c r="H35" s="63" t="s">
        <v>259</v>
      </c>
      <c r="I35" s="140" t="s">
        <v>269</v>
      </c>
    </row>
    <row r="36" spans="1:9">
      <c r="A36" s="112">
        <f t="shared" si="0"/>
        <v>34</v>
      </c>
      <c r="B36" s="64" t="s">
        <v>256</v>
      </c>
      <c r="C36" s="64" t="s">
        <v>257</v>
      </c>
      <c r="D36" s="143" t="s">
        <v>296</v>
      </c>
      <c r="E36" s="63" t="s">
        <v>287</v>
      </c>
      <c r="F36" s="63">
        <v>20260108</v>
      </c>
      <c r="G36" s="64"/>
      <c r="H36" s="63" t="s">
        <v>259</v>
      </c>
      <c r="I36" s="140" t="s">
        <v>269</v>
      </c>
    </row>
    <row r="37" spans="1:9">
      <c r="A37" s="112">
        <f t="shared" si="0"/>
        <v>35</v>
      </c>
      <c r="B37" s="64" t="s">
        <v>256</v>
      </c>
      <c r="C37" s="64" t="s">
        <v>257</v>
      </c>
      <c r="D37" s="143" t="s">
        <v>297</v>
      </c>
      <c r="E37" s="63" t="s">
        <v>287</v>
      </c>
      <c r="F37" s="63">
        <v>20260108</v>
      </c>
      <c r="G37" s="64"/>
      <c r="H37" s="63" t="s">
        <v>259</v>
      </c>
      <c r="I37" s="140" t="s">
        <v>269</v>
      </c>
    </row>
    <row r="38" spans="1:9">
      <c r="A38" s="112">
        <f t="shared" si="0"/>
        <v>36</v>
      </c>
      <c r="B38" s="64" t="s">
        <v>256</v>
      </c>
      <c r="C38" s="64" t="s">
        <v>257</v>
      </c>
      <c r="D38" s="143" t="s">
        <v>298</v>
      </c>
      <c r="E38" s="63" t="s">
        <v>287</v>
      </c>
      <c r="F38" s="63">
        <v>20260108</v>
      </c>
      <c r="G38" s="64"/>
      <c r="H38" s="63" t="s">
        <v>259</v>
      </c>
      <c r="I38" s="140" t="s">
        <v>269</v>
      </c>
    </row>
    <row r="39" spans="1:9">
      <c r="A39" s="112">
        <f t="shared" si="0"/>
        <v>37</v>
      </c>
      <c r="B39" s="64" t="s">
        <v>256</v>
      </c>
      <c r="C39" s="64" t="s">
        <v>257</v>
      </c>
      <c r="D39" s="143" t="s">
        <v>299</v>
      </c>
      <c r="E39" s="63" t="s">
        <v>287</v>
      </c>
      <c r="F39" s="63">
        <v>20260108</v>
      </c>
      <c r="G39" s="64"/>
      <c r="H39" s="63" t="s">
        <v>259</v>
      </c>
      <c r="I39" s="5" t="s">
        <v>281</v>
      </c>
    </row>
    <row r="40" spans="1:9">
      <c r="A40" s="112">
        <f t="shared" si="0"/>
        <v>38</v>
      </c>
      <c r="B40" s="64" t="s">
        <v>256</v>
      </c>
      <c r="C40" s="64" t="s">
        <v>257</v>
      </c>
      <c r="D40" s="143" t="s">
        <v>300</v>
      </c>
      <c r="E40" s="63" t="s">
        <v>287</v>
      </c>
      <c r="F40" s="63">
        <v>20260108</v>
      </c>
      <c r="G40" s="64"/>
      <c r="H40" s="63" t="s">
        <v>259</v>
      </c>
      <c r="I40" s="5" t="s">
        <v>281</v>
      </c>
    </row>
    <row r="41" spans="1:9">
      <c r="A41" s="112">
        <f t="shared" si="0"/>
        <v>39</v>
      </c>
      <c r="B41" s="64" t="s">
        <v>256</v>
      </c>
      <c r="C41" s="64" t="s">
        <v>257</v>
      </c>
      <c r="D41" s="143" t="s">
        <v>301</v>
      </c>
      <c r="E41" s="63" t="s">
        <v>287</v>
      </c>
      <c r="F41" s="63">
        <v>20260108</v>
      </c>
      <c r="G41" s="64"/>
      <c r="H41" s="63" t="s">
        <v>259</v>
      </c>
      <c r="I41" s="5" t="s">
        <v>281</v>
      </c>
    </row>
    <row r="42" spans="1:9">
      <c r="A42" s="112">
        <f t="shared" si="0"/>
        <v>40</v>
      </c>
      <c r="B42" s="64" t="s">
        <v>256</v>
      </c>
      <c r="C42" s="64" t="s">
        <v>257</v>
      </c>
      <c r="D42" s="143" t="s">
        <v>302</v>
      </c>
      <c r="E42" s="63" t="s">
        <v>287</v>
      </c>
      <c r="F42" s="63">
        <v>20260108</v>
      </c>
      <c r="G42" s="64"/>
      <c r="H42" s="63" t="s">
        <v>259</v>
      </c>
      <c r="I42" s="5" t="s">
        <v>281</v>
      </c>
    </row>
    <row r="43" spans="1:9">
      <c r="A43" s="112">
        <f t="shared" si="0"/>
        <v>41</v>
      </c>
      <c r="B43" s="64" t="s">
        <v>256</v>
      </c>
      <c r="C43" s="64" t="s">
        <v>257</v>
      </c>
      <c r="D43" s="143" t="s">
        <v>303</v>
      </c>
      <c r="E43" s="63" t="s">
        <v>287</v>
      </c>
      <c r="F43" s="63">
        <v>20260108</v>
      </c>
      <c r="G43" s="64"/>
      <c r="H43" s="63" t="s">
        <v>259</v>
      </c>
      <c r="I43" s="5" t="s">
        <v>281</v>
      </c>
    </row>
    <row r="44" spans="1:9">
      <c r="A44" s="112">
        <f t="shared" si="0"/>
        <v>42</v>
      </c>
      <c r="B44" s="64" t="s">
        <v>256</v>
      </c>
      <c r="C44" s="64" t="s">
        <v>257</v>
      </c>
      <c r="D44" s="143" t="s">
        <v>304</v>
      </c>
      <c r="E44" s="63" t="s">
        <v>287</v>
      </c>
      <c r="F44" s="63">
        <v>20260108</v>
      </c>
      <c r="G44" s="64"/>
      <c r="H44" s="63" t="s">
        <v>259</v>
      </c>
      <c r="I44" s="5" t="s">
        <v>281</v>
      </c>
    </row>
    <row r="45" spans="1:9">
      <c r="A45" s="112">
        <f t="shared" si="0"/>
        <v>43</v>
      </c>
      <c r="B45" s="64" t="s">
        <v>256</v>
      </c>
      <c r="C45" s="64" t="s">
        <v>257</v>
      </c>
      <c r="D45" s="143" t="s">
        <v>305</v>
      </c>
      <c r="E45" s="63" t="s">
        <v>287</v>
      </c>
      <c r="F45" s="63">
        <v>20260108</v>
      </c>
      <c r="G45" s="64"/>
      <c r="H45" s="63" t="s">
        <v>259</v>
      </c>
      <c r="I45" s="5" t="s">
        <v>281</v>
      </c>
    </row>
    <row r="46" spans="1:9">
      <c r="A46" s="112">
        <f t="shared" si="0"/>
        <v>44</v>
      </c>
      <c r="B46" s="64" t="s">
        <v>256</v>
      </c>
      <c r="C46" s="64" t="s">
        <v>257</v>
      </c>
      <c r="D46" s="143" t="s">
        <v>306</v>
      </c>
      <c r="E46" s="63" t="s">
        <v>287</v>
      </c>
      <c r="F46" s="63">
        <v>20260108</v>
      </c>
      <c r="G46" s="64"/>
      <c r="H46" s="63" t="s">
        <v>259</v>
      </c>
      <c r="I46" s="5" t="s">
        <v>281</v>
      </c>
    </row>
    <row r="47" spans="1:9">
      <c r="A47" s="112">
        <f t="shared" si="0"/>
        <v>45</v>
      </c>
      <c r="B47" s="64" t="s">
        <v>256</v>
      </c>
      <c r="C47" s="64" t="s">
        <v>257</v>
      </c>
      <c r="D47" s="143" t="s">
        <v>307</v>
      </c>
      <c r="E47" s="63" t="s">
        <v>287</v>
      </c>
      <c r="F47" s="63">
        <v>20260108</v>
      </c>
      <c r="G47" s="64"/>
      <c r="H47" s="64" t="s">
        <v>259</v>
      </c>
      <c r="I47" s="142" t="s">
        <v>308</v>
      </c>
    </row>
    <row r="48" spans="1:9">
      <c r="A48" s="112">
        <f t="shared" si="0"/>
        <v>46</v>
      </c>
      <c r="B48" s="64" t="s">
        <v>256</v>
      </c>
      <c r="C48" s="64" t="s">
        <v>257</v>
      </c>
      <c r="D48" s="143" t="s">
        <v>309</v>
      </c>
      <c r="E48" s="63" t="s">
        <v>287</v>
      </c>
      <c r="F48" s="63">
        <v>20260108</v>
      </c>
      <c r="G48" s="64"/>
      <c r="H48" s="64" t="s">
        <v>259</v>
      </c>
      <c r="I48" s="142" t="s">
        <v>308</v>
      </c>
    </row>
    <row r="49" spans="1:9">
      <c r="A49" s="112">
        <f t="shared" si="0"/>
        <v>47</v>
      </c>
      <c r="B49" s="64" t="s">
        <v>256</v>
      </c>
      <c r="C49" s="64" t="s">
        <v>257</v>
      </c>
      <c r="D49" s="143" t="s">
        <v>310</v>
      </c>
      <c r="E49" s="63" t="s">
        <v>287</v>
      </c>
      <c r="F49" s="63">
        <v>20260108</v>
      </c>
      <c r="G49" s="64"/>
      <c r="H49" s="64" t="s">
        <v>259</v>
      </c>
      <c r="I49" s="142" t="s">
        <v>308</v>
      </c>
    </row>
    <row r="50" spans="1:9">
      <c r="A50" s="112">
        <f t="shared" si="0"/>
        <v>48</v>
      </c>
      <c r="B50" s="64" t="s">
        <v>256</v>
      </c>
      <c r="C50" s="64" t="s">
        <v>257</v>
      </c>
      <c r="D50" s="143" t="s">
        <v>311</v>
      </c>
      <c r="E50" s="63" t="s">
        <v>287</v>
      </c>
      <c r="F50" s="63">
        <v>20260108</v>
      </c>
      <c r="G50" s="64"/>
      <c r="H50" s="64" t="s">
        <v>259</v>
      </c>
      <c r="I50" s="142" t="s">
        <v>308</v>
      </c>
    </row>
    <row r="51" spans="1:9">
      <c r="A51" s="112">
        <f t="shared" si="0"/>
        <v>49</v>
      </c>
      <c r="B51" s="64" t="s">
        <v>256</v>
      </c>
      <c r="C51" s="64" t="s">
        <v>257</v>
      </c>
      <c r="D51" s="143" t="s">
        <v>312</v>
      </c>
      <c r="E51" s="63" t="s">
        <v>313</v>
      </c>
      <c r="F51" s="63">
        <v>20260108</v>
      </c>
      <c r="G51" s="64"/>
      <c r="H51" s="64" t="s">
        <v>259</v>
      </c>
      <c r="I51" s="142" t="s">
        <v>308</v>
      </c>
    </row>
    <row r="52" spans="1:9">
      <c r="A52" s="112">
        <f t="shared" si="0"/>
        <v>50</v>
      </c>
      <c r="B52" s="64" t="s">
        <v>256</v>
      </c>
      <c r="C52" s="64" t="s">
        <v>257</v>
      </c>
      <c r="D52" s="143" t="s">
        <v>314</v>
      </c>
      <c r="E52" s="63" t="s">
        <v>313</v>
      </c>
      <c r="F52" s="63">
        <v>20260108</v>
      </c>
      <c r="G52" s="64"/>
      <c r="H52" s="64" t="s">
        <v>259</v>
      </c>
      <c r="I52" s="142" t="s">
        <v>308</v>
      </c>
    </row>
    <row r="53" spans="1:9">
      <c r="A53" s="112">
        <f t="shared" si="0"/>
        <v>51</v>
      </c>
      <c r="B53" s="64" t="s">
        <v>256</v>
      </c>
      <c r="C53" s="64" t="s">
        <v>257</v>
      </c>
      <c r="D53" s="143" t="s">
        <v>315</v>
      </c>
      <c r="E53" s="63" t="s">
        <v>313</v>
      </c>
      <c r="F53" s="63">
        <v>20260108</v>
      </c>
      <c r="G53" s="64"/>
      <c r="H53" s="64" t="s">
        <v>259</v>
      </c>
      <c r="I53" s="140" t="s">
        <v>316</v>
      </c>
    </row>
    <row r="54" spans="1:9">
      <c r="A54" s="112">
        <f t="shared" si="0"/>
        <v>52</v>
      </c>
      <c r="B54" s="64" t="s">
        <v>256</v>
      </c>
      <c r="C54" s="64" t="s">
        <v>257</v>
      </c>
      <c r="D54" s="143" t="s">
        <v>317</v>
      </c>
      <c r="E54" s="63" t="s">
        <v>313</v>
      </c>
      <c r="F54" s="63">
        <v>20260108</v>
      </c>
      <c r="G54" s="64"/>
      <c r="H54" s="64" t="s">
        <v>259</v>
      </c>
      <c r="I54" s="140" t="s">
        <v>316</v>
      </c>
    </row>
    <row r="55" spans="1:9">
      <c r="A55" s="112">
        <f t="shared" si="0"/>
        <v>53</v>
      </c>
      <c r="B55" s="64" t="s">
        <v>256</v>
      </c>
      <c r="C55" s="64" t="s">
        <v>257</v>
      </c>
      <c r="D55" s="143" t="s">
        <v>318</v>
      </c>
      <c r="E55" s="63" t="s">
        <v>313</v>
      </c>
      <c r="F55" s="63">
        <v>20260108</v>
      </c>
      <c r="G55" s="64"/>
      <c r="H55" s="64" t="s">
        <v>259</v>
      </c>
      <c r="I55" s="140" t="s">
        <v>316</v>
      </c>
    </row>
    <row r="56" spans="1:9">
      <c r="A56" s="112">
        <f t="shared" si="0"/>
        <v>54</v>
      </c>
      <c r="B56" s="64" t="s">
        <v>256</v>
      </c>
      <c r="C56" s="64" t="s">
        <v>257</v>
      </c>
      <c r="D56" s="143" t="s">
        <v>319</v>
      </c>
      <c r="E56" s="63" t="s">
        <v>313</v>
      </c>
      <c r="F56" s="63">
        <v>20260108</v>
      </c>
      <c r="G56" s="64"/>
      <c r="H56" s="64" t="s">
        <v>259</v>
      </c>
      <c r="I56" s="140" t="s">
        <v>316</v>
      </c>
    </row>
    <row r="57" spans="1:9">
      <c r="A57" s="112">
        <f t="shared" si="0"/>
        <v>55</v>
      </c>
      <c r="B57" s="64" t="s">
        <v>256</v>
      </c>
      <c r="C57" s="64" t="s">
        <v>257</v>
      </c>
      <c r="D57" s="143" t="s">
        <v>320</v>
      </c>
      <c r="E57" s="63" t="s">
        <v>313</v>
      </c>
      <c r="F57" s="63">
        <v>20260108</v>
      </c>
      <c r="G57" s="64"/>
      <c r="H57" s="64" t="s">
        <v>259</v>
      </c>
      <c r="I57" s="140" t="s">
        <v>316</v>
      </c>
    </row>
    <row r="58" spans="1:9">
      <c r="A58" s="112">
        <f t="shared" si="0"/>
        <v>56</v>
      </c>
      <c r="B58" s="64" t="s">
        <v>256</v>
      </c>
      <c r="C58" s="64" t="s">
        <v>257</v>
      </c>
      <c r="D58" s="143" t="s">
        <v>321</v>
      </c>
      <c r="E58" s="63" t="s">
        <v>313</v>
      </c>
      <c r="F58" s="63">
        <v>20260108</v>
      </c>
      <c r="G58" s="64"/>
      <c r="H58" s="64" t="s">
        <v>259</v>
      </c>
      <c r="I58" s="140" t="s">
        <v>316</v>
      </c>
    </row>
    <row r="59" spans="1:9">
      <c r="A59" s="112">
        <f t="shared" si="0"/>
        <v>57</v>
      </c>
      <c r="B59" s="64" t="s">
        <v>256</v>
      </c>
      <c r="C59" s="64" t="s">
        <v>257</v>
      </c>
      <c r="D59" s="143" t="s">
        <v>322</v>
      </c>
      <c r="E59" s="63" t="s">
        <v>313</v>
      </c>
      <c r="F59" s="63">
        <v>20260108</v>
      </c>
      <c r="G59" s="64"/>
      <c r="H59" s="64" t="s">
        <v>259</v>
      </c>
      <c r="I59" s="140" t="s">
        <v>323</v>
      </c>
    </row>
    <row r="60" spans="1:9">
      <c r="A60" s="112">
        <f t="shared" si="0"/>
        <v>58</v>
      </c>
      <c r="B60" s="64" t="s">
        <v>256</v>
      </c>
      <c r="C60" s="64" t="s">
        <v>257</v>
      </c>
      <c r="D60" s="143" t="s">
        <v>324</v>
      </c>
      <c r="E60" s="63" t="s">
        <v>313</v>
      </c>
      <c r="F60" s="63">
        <v>20260108</v>
      </c>
      <c r="G60" s="64"/>
      <c r="H60" s="64" t="s">
        <v>259</v>
      </c>
      <c r="I60" s="140" t="s">
        <v>323</v>
      </c>
    </row>
    <row r="61" spans="1:9">
      <c r="A61" s="112">
        <f t="shared" ref="A61:A124" si="1">+A60+1</f>
        <v>59</v>
      </c>
      <c r="B61" s="64" t="s">
        <v>256</v>
      </c>
      <c r="C61" s="64" t="s">
        <v>257</v>
      </c>
      <c r="D61" s="143" t="s">
        <v>325</v>
      </c>
      <c r="E61" s="63" t="s">
        <v>313</v>
      </c>
      <c r="F61" s="63">
        <v>20260108</v>
      </c>
      <c r="G61" s="64"/>
      <c r="H61" s="64" t="s">
        <v>259</v>
      </c>
      <c r="I61" s="140" t="s">
        <v>323</v>
      </c>
    </row>
    <row r="62" spans="1:9">
      <c r="A62" s="112">
        <f t="shared" si="1"/>
        <v>60</v>
      </c>
      <c r="B62" s="64" t="s">
        <v>256</v>
      </c>
      <c r="C62" s="64" t="s">
        <v>257</v>
      </c>
      <c r="D62" s="143" t="s">
        <v>326</v>
      </c>
      <c r="E62" s="63" t="s">
        <v>313</v>
      </c>
      <c r="F62" s="63">
        <v>20260108</v>
      </c>
      <c r="G62" s="64"/>
      <c r="H62" s="64" t="s">
        <v>259</v>
      </c>
      <c r="I62" s="140" t="s">
        <v>323</v>
      </c>
    </row>
    <row r="63" spans="1:9">
      <c r="A63" s="112">
        <f t="shared" si="1"/>
        <v>61</v>
      </c>
      <c r="B63" s="64" t="s">
        <v>256</v>
      </c>
      <c r="C63" s="64" t="s">
        <v>257</v>
      </c>
      <c r="D63" s="143" t="s">
        <v>327</v>
      </c>
      <c r="E63" s="63" t="s">
        <v>313</v>
      </c>
      <c r="F63" s="63">
        <v>20260108</v>
      </c>
      <c r="G63" s="64"/>
      <c r="H63" s="64" t="s">
        <v>259</v>
      </c>
      <c r="I63" s="140" t="s">
        <v>323</v>
      </c>
    </row>
    <row r="64" spans="1:9">
      <c r="A64" s="112">
        <f t="shared" si="1"/>
        <v>62</v>
      </c>
      <c r="B64" s="64" t="s">
        <v>256</v>
      </c>
      <c r="C64" s="64" t="s">
        <v>257</v>
      </c>
      <c r="D64" s="143" t="s">
        <v>328</v>
      </c>
      <c r="E64" s="63" t="s">
        <v>313</v>
      </c>
      <c r="F64" s="63">
        <v>20260108</v>
      </c>
      <c r="G64" s="64"/>
      <c r="H64" s="64" t="s">
        <v>259</v>
      </c>
      <c r="I64" s="140" t="s">
        <v>323</v>
      </c>
    </row>
    <row r="65" spans="1:9">
      <c r="A65" s="112">
        <f t="shared" si="1"/>
        <v>63</v>
      </c>
      <c r="B65" s="64" t="s">
        <v>256</v>
      </c>
      <c r="C65" s="64" t="s">
        <v>257</v>
      </c>
      <c r="D65" s="143" t="s">
        <v>329</v>
      </c>
      <c r="E65" s="63" t="s">
        <v>313</v>
      </c>
      <c r="F65" s="63">
        <v>20260108</v>
      </c>
      <c r="G65" s="64"/>
      <c r="H65" s="64" t="s">
        <v>259</v>
      </c>
      <c r="I65" s="140" t="s">
        <v>323</v>
      </c>
    </row>
    <row r="66" spans="1:9">
      <c r="A66" s="112">
        <f t="shared" si="1"/>
        <v>64</v>
      </c>
      <c r="B66" s="64" t="s">
        <v>256</v>
      </c>
      <c r="C66" s="64" t="s">
        <v>257</v>
      </c>
      <c r="D66" s="143" t="s">
        <v>330</v>
      </c>
      <c r="E66" s="63" t="s">
        <v>313</v>
      </c>
      <c r="F66" s="63">
        <v>20260108</v>
      </c>
      <c r="G66" s="64"/>
      <c r="H66" s="64" t="s">
        <v>259</v>
      </c>
      <c r="I66" s="140" t="s">
        <v>323</v>
      </c>
    </row>
    <row r="67" spans="1:9">
      <c r="A67" s="112">
        <f t="shared" si="1"/>
        <v>65</v>
      </c>
      <c r="B67" s="64" t="s">
        <v>256</v>
      </c>
      <c r="C67" s="64" t="s">
        <v>257</v>
      </c>
      <c r="D67" s="143" t="s">
        <v>331</v>
      </c>
      <c r="E67" s="63" t="s">
        <v>313</v>
      </c>
      <c r="F67" s="63">
        <v>20260108</v>
      </c>
      <c r="G67" s="64"/>
      <c r="H67" s="64" t="s">
        <v>259</v>
      </c>
      <c r="I67" s="5" t="s">
        <v>332</v>
      </c>
    </row>
    <row r="68" spans="1:9">
      <c r="A68" s="112">
        <f t="shared" si="1"/>
        <v>66</v>
      </c>
      <c r="B68" s="64" t="s">
        <v>256</v>
      </c>
      <c r="C68" s="64" t="s">
        <v>257</v>
      </c>
      <c r="D68" s="143" t="s">
        <v>333</v>
      </c>
      <c r="E68" s="63" t="s">
        <v>313</v>
      </c>
      <c r="F68" s="63">
        <v>20260108</v>
      </c>
      <c r="G68" s="64"/>
      <c r="H68" s="64" t="s">
        <v>259</v>
      </c>
      <c r="I68" s="5" t="s">
        <v>332</v>
      </c>
    </row>
    <row r="69" spans="1:9">
      <c r="A69" s="112">
        <f t="shared" si="1"/>
        <v>67</v>
      </c>
      <c r="B69" s="64" t="s">
        <v>256</v>
      </c>
      <c r="C69" s="64" t="s">
        <v>257</v>
      </c>
      <c r="D69" s="143" t="s">
        <v>334</v>
      </c>
      <c r="E69" s="63" t="s">
        <v>313</v>
      </c>
      <c r="F69" s="63">
        <v>20260108</v>
      </c>
      <c r="G69" s="64"/>
      <c r="H69" s="64" t="s">
        <v>259</v>
      </c>
      <c r="I69" s="5" t="s">
        <v>332</v>
      </c>
    </row>
    <row r="70" spans="1:9">
      <c r="A70" s="112">
        <f t="shared" si="1"/>
        <v>68</v>
      </c>
      <c r="B70" s="64" t="s">
        <v>256</v>
      </c>
      <c r="C70" s="64" t="s">
        <v>257</v>
      </c>
      <c r="D70" s="143" t="s">
        <v>335</v>
      </c>
      <c r="E70" s="63" t="s">
        <v>313</v>
      </c>
      <c r="F70" s="63">
        <v>20260108</v>
      </c>
      <c r="G70" s="64"/>
      <c r="H70" s="64" t="s">
        <v>259</v>
      </c>
      <c r="I70" s="5" t="s">
        <v>332</v>
      </c>
    </row>
    <row r="71" spans="1:9">
      <c r="A71" s="112">
        <f t="shared" si="1"/>
        <v>69</v>
      </c>
      <c r="B71" s="64" t="s">
        <v>256</v>
      </c>
      <c r="C71" s="64" t="s">
        <v>257</v>
      </c>
      <c r="D71" s="143" t="s">
        <v>336</v>
      </c>
      <c r="E71" s="63" t="s">
        <v>313</v>
      </c>
      <c r="F71" s="63">
        <v>20260108</v>
      </c>
      <c r="G71" s="64"/>
      <c r="H71" s="64" t="s">
        <v>259</v>
      </c>
      <c r="I71" s="5" t="s">
        <v>332</v>
      </c>
    </row>
    <row r="72" spans="1:9">
      <c r="A72" s="112">
        <f t="shared" si="1"/>
        <v>70</v>
      </c>
      <c r="B72" s="64" t="s">
        <v>256</v>
      </c>
      <c r="C72" s="64" t="s">
        <v>257</v>
      </c>
      <c r="D72" s="143" t="s">
        <v>337</v>
      </c>
      <c r="E72" s="63" t="s">
        <v>313</v>
      </c>
      <c r="F72" s="63">
        <v>20260108</v>
      </c>
      <c r="G72" s="64"/>
      <c r="H72" s="64" t="s">
        <v>259</v>
      </c>
      <c r="I72" s="5" t="s">
        <v>332</v>
      </c>
    </row>
    <row r="73" spans="1:9">
      <c r="A73" s="112">
        <f t="shared" si="1"/>
        <v>71</v>
      </c>
      <c r="B73" s="64" t="s">
        <v>256</v>
      </c>
      <c r="C73" s="64" t="s">
        <v>257</v>
      </c>
      <c r="D73" s="143" t="s">
        <v>338</v>
      </c>
      <c r="E73" s="63" t="s">
        <v>313</v>
      </c>
      <c r="F73" s="63">
        <v>20260108</v>
      </c>
      <c r="G73" s="64"/>
      <c r="H73" s="64" t="s">
        <v>259</v>
      </c>
      <c r="I73" s="5" t="s">
        <v>332</v>
      </c>
    </row>
    <row r="74" spans="1:9">
      <c r="A74" s="112">
        <f t="shared" si="1"/>
        <v>72</v>
      </c>
      <c r="B74" s="64" t="s">
        <v>256</v>
      </c>
      <c r="C74" s="64" t="s">
        <v>257</v>
      </c>
      <c r="D74" s="143" t="s">
        <v>339</v>
      </c>
      <c r="E74" s="63" t="s">
        <v>313</v>
      </c>
      <c r="F74" s="63">
        <v>20260108</v>
      </c>
      <c r="G74" s="64"/>
      <c r="H74" s="64" t="s">
        <v>259</v>
      </c>
      <c r="I74" s="5" t="s">
        <v>332</v>
      </c>
    </row>
    <row r="75" spans="1:9">
      <c r="A75" s="112">
        <f t="shared" si="1"/>
        <v>73</v>
      </c>
      <c r="B75" s="64" t="s">
        <v>256</v>
      </c>
      <c r="C75" s="64" t="s">
        <v>257</v>
      </c>
      <c r="D75" s="143" t="s">
        <v>340</v>
      </c>
      <c r="E75" s="63" t="s">
        <v>341</v>
      </c>
      <c r="F75" s="63">
        <v>20260112</v>
      </c>
      <c r="G75" s="64"/>
      <c r="H75" s="64" t="s">
        <v>259</v>
      </c>
      <c r="I75" s="140" t="s">
        <v>342</v>
      </c>
    </row>
    <row r="76" spans="1:9">
      <c r="A76" s="112">
        <f t="shared" si="1"/>
        <v>74</v>
      </c>
      <c r="B76" s="64" t="s">
        <v>256</v>
      </c>
      <c r="C76" s="64" t="s">
        <v>257</v>
      </c>
      <c r="D76" s="143" t="s">
        <v>343</v>
      </c>
      <c r="E76" s="63" t="s">
        <v>341</v>
      </c>
      <c r="F76" s="63">
        <v>20260112</v>
      </c>
      <c r="G76" s="64"/>
      <c r="H76" s="64" t="s">
        <v>259</v>
      </c>
      <c r="I76" s="140" t="s">
        <v>342</v>
      </c>
    </row>
    <row r="77" spans="1:9">
      <c r="A77" s="112">
        <f t="shared" si="1"/>
        <v>75</v>
      </c>
      <c r="B77" s="64" t="s">
        <v>256</v>
      </c>
      <c r="C77" s="64" t="s">
        <v>257</v>
      </c>
      <c r="D77" s="143" t="s">
        <v>344</v>
      </c>
      <c r="E77" s="63" t="s">
        <v>341</v>
      </c>
      <c r="F77" s="63">
        <v>20260112</v>
      </c>
      <c r="G77" s="64"/>
      <c r="H77" s="64" t="s">
        <v>259</v>
      </c>
      <c r="I77" s="140" t="s">
        <v>342</v>
      </c>
    </row>
    <row r="78" spans="1:9">
      <c r="A78" s="112">
        <f t="shared" si="1"/>
        <v>76</v>
      </c>
      <c r="B78" s="64" t="s">
        <v>256</v>
      </c>
      <c r="C78" s="64" t="s">
        <v>257</v>
      </c>
      <c r="D78" s="143" t="s">
        <v>345</v>
      </c>
      <c r="E78" s="63" t="s">
        <v>341</v>
      </c>
      <c r="F78" s="63">
        <v>20260112</v>
      </c>
      <c r="G78" s="64"/>
      <c r="H78" s="64" t="s">
        <v>259</v>
      </c>
      <c r="I78" s="140" t="s">
        <v>342</v>
      </c>
    </row>
    <row r="79" spans="1:9">
      <c r="A79" s="112">
        <f t="shared" si="1"/>
        <v>77</v>
      </c>
      <c r="B79" s="64" t="s">
        <v>256</v>
      </c>
      <c r="C79" s="64" t="s">
        <v>257</v>
      </c>
      <c r="D79" s="143" t="s">
        <v>346</v>
      </c>
      <c r="E79" s="63" t="s">
        <v>341</v>
      </c>
      <c r="F79" s="63">
        <v>20260112</v>
      </c>
      <c r="G79" s="64"/>
      <c r="H79" s="64" t="s">
        <v>259</v>
      </c>
      <c r="I79" s="140" t="s">
        <v>342</v>
      </c>
    </row>
    <row r="80" spans="1:9">
      <c r="A80" s="112">
        <f t="shared" si="1"/>
        <v>78</v>
      </c>
      <c r="B80" s="64" t="s">
        <v>256</v>
      </c>
      <c r="C80" s="64" t="s">
        <v>257</v>
      </c>
      <c r="D80" s="143" t="s">
        <v>347</v>
      </c>
      <c r="E80" s="63" t="s">
        <v>341</v>
      </c>
      <c r="F80" s="63">
        <v>20260112</v>
      </c>
      <c r="G80" s="64"/>
      <c r="H80" s="64" t="s">
        <v>259</v>
      </c>
      <c r="I80" s="140" t="s">
        <v>342</v>
      </c>
    </row>
    <row r="81" spans="1:9">
      <c r="A81" s="112">
        <f t="shared" si="1"/>
        <v>79</v>
      </c>
      <c r="B81" s="64" t="s">
        <v>256</v>
      </c>
      <c r="C81" s="64" t="s">
        <v>257</v>
      </c>
      <c r="D81" s="143" t="s">
        <v>348</v>
      </c>
      <c r="E81" s="63" t="s">
        <v>341</v>
      </c>
      <c r="F81" s="63">
        <v>20260112</v>
      </c>
      <c r="G81" s="64"/>
      <c r="H81" s="64" t="s">
        <v>259</v>
      </c>
      <c r="I81" s="140" t="s">
        <v>342</v>
      </c>
    </row>
    <row r="82" spans="1:9">
      <c r="A82" s="112">
        <f t="shared" si="1"/>
        <v>80</v>
      </c>
      <c r="B82" s="64" t="s">
        <v>256</v>
      </c>
      <c r="C82" s="64" t="s">
        <v>257</v>
      </c>
      <c r="D82" s="143" t="s">
        <v>349</v>
      </c>
      <c r="E82" s="63" t="s">
        <v>341</v>
      </c>
      <c r="F82" s="63">
        <v>20260112</v>
      </c>
      <c r="G82" s="64"/>
      <c r="H82" s="64" t="s">
        <v>259</v>
      </c>
      <c r="I82" s="140" t="s">
        <v>342</v>
      </c>
    </row>
    <row r="83" spans="1:9">
      <c r="A83" s="112">
        <f t="shared" si="1"/>
        <v>81</v>
      </c>
      <c r="B83" s="64" t="s">
        <v>256</v>
      </c>
      <c r="C83" s="64" t="s">
        <v>257</v>
      </c>
      <c r="D83" s="143" t="s">
        <v>350</v>
      </c>
      <c r="E83" s="63" t="s">
        <v>341</v>
      </c>
      <c r="F83" s="63">
        <v>20260112</v>
      </c>
      <c r="G83" s="64"/>
      <c r="H83" s="64" t="s">
        <v>259</v>
      </c>
      <c r="I83" s="140" t="s">
        <v>342</v>
      </c>
    </row>
    <row r="84" spans="1:9">
      <c r="A84" s="112">
        <f t="shared" si="1"/>
        <v>82</v>
      </c>
      <c r="B84" s="64" t="s">
        <v>256</v>
      </c>
      <c r="C84" s="64" t="s">
        <v>257</v>
      </c>
      <c r="D84" s="143" t="s">
        <v>351</v>
      </c>
      <c r="E84" s="63" t="s">
        <v>341</v>
      </c>
      <c r="F84" s="63">
        <v>20260112</v>
      </c>
      <c r="G84" s="64"/>
      <c r="H84" s="64" t="s">
        <v>259</v>
      </c>
      <c r="I84" s="140" t="s">
        <v>352</v>
      </c>
    </row>
    <row r="85" spans="1:9">
      <c r="A85" s="112">
        <f t="shared" si="1"/>
        <v>83</v>
      </c>
      <c r="B85" s="64" t="s">
        <v>256</v>
      </c>
      <c r="C85" s="64" t="s">
        <v>257</v>
      </c>
      <c r="D85" s="143" t="s">
        <v>353</v>
      </c>
      <c r="E85" s="63" t="s">
        <v>341</v>
      </c>
      <c r="F85" s="63">
        <v>20260112</v>
      </c>
      <c r="G85" s="64"/>
      <c r="H85" s="64" t="s">
        <v>259</v>
      </c>
      <c r="I85" s="140" t="s">
        <v>352</v>
      </c>
    </row>
    <row r="86" spans="1:9">
      <c r="A86" s="112">
        <f t="shared" si="1"/>
        <v>84</v>
      </c>
      <c r="B86" s="64" t="s">
        <v>256</v>
      </c>
      <c r="C86" s="64" t="s">
        <v>257</v>
      </c>
      <c r="D86" s="143" t="s">
        <v>354</v>
      </c>
      <c r="E86" s="63" t="s">
        <v>341</v>
      </c>
      <c r="F86" s="63">
        <v>20260112</v>
      </c>
      <c r="G86" s="64"/>
      <c r="H86" s="64" t="s">
        <v>259</v>
      </c>
      <c r="I86" s="140" t="s">
        <v>352</v>
      </c>
    </row>
    <row r="87" spans="1:9">
      <c r="A87" s="112">
        <f t="shared" si="1"/>
        <v>85</v>
      </c>
      <c r="B87" s="64" t="s">
        <v>256</v>
      </c>
      <c r="C87" s="64" t="s">
        <v>257</v>
      </c>
      <c r="D87" s="143" t="s">
        <v>355</v>
      </c>
      <c r="E87" s="63" t="s">
        <v>341</v>
      </c>
      <c r="F87" s="63">
        <v>20260112</v>
      </c>
      <c r="G87" s="64"/>
      <c r="H87" s="64" t="s">
        <v>259</v>
      </c>
      <c r="I87" s="140" t="s">
        <v>352</v>
      </c>
    </row>
    <row r="88" spans="1:9">
      <c r="A88" s="112">
        <f t="shared" si="1"/>
        <v>86</v>
      </c>
      <c r="B88" s="64" t="s">
        <v>256</v>
      </c>
      <c r="C88" s="64" t="s">
        <v>257</v>
      </c>
      <c r="D88" s="143" t="s">
        <v>356</v>
      </c>
      <c r="E88" s="63" t="s">
        <v>341</v>
      </c>
      <c r="F88" s="63">
        <v>20260112</v>
      </c>
      <c r="G88" s="64"/>
      <c r="H88" s="64" t="s">
        <v>259</v>
      </c>
      <c r="I88" s="140" t="s">
        <v>352</v>
      </c>
    </row>
    <row r="89" spans="1:9">
      <c r="A89" s="112">
        <f t="shared" si="1"/>
        <v>87</v>
      </c>
      <c r="B89" s="64" t="s">
        <v>256</v>
      </c>
      <c r="C89" s="64" t="s">
        <v>257</v>
      </c>
      <c r="D89" s="143" t="s">
        <v>357</v>
      </c>
      <c r="E89" s="63" t="s">
        <v>341</v>
      </c>
      <c r="F89" s="63">
        <v>20260112</v>
      </c>
      <c r="G89" s="64"/>
      <c r="H89" s="64" t="s">
        <v>259</v>
      </c>
      <c r="I89" s="140" t="s">
        <v>352</v>
      </c>
    </row>
    <row r="90" spans="1:9">
      <c r="A90" s="112">
        <f t="shared" si="1"/>
        <v>88</v>
      </c>
      <c r="B90" s="64" t="s">
        <v>256</v>
      </c>
      <c r="C90" s="64" t="s">
        <v>257</v>
      </c>
      <c r="D90" s="143" t="s">
        <v>358</v>
      </c>
      <c r="E90" s="63" t="s">
        <v>341</v>
      </c>
      <c r="F90" s="63">
        <v>20260112</v>
      </c>
      <c r="G90" s="64"/>
      <c r="H90" s="64" t="s">
        <v>259</v>
      </c>
      <c r="I90" s="140" t="s">
        <v>352</v>
      </c>
    </row>
    <row r="91" spans="1:9">
      <c r="A91" s="112">
        <f t="shared" si="1"/>
        <v>89</v>
      </c>
      <c r="B91" s="64" t="s">
        <v>256</v>
      </c>
      <c r="C91" s="64" t="s">
        <v>257</v>
      </c>
      <c r="D91" s="143" t="s">
        <v>359</v>
      </c>
      <c r="E91" s="63" t="s">
        <v>341</v>
      </c>
      <c r="F91" s="63">
        <v>20260112</v>
      </c>
      <c r="G91" s="64"/>
      <c r="H91" s="64" t="s">
        <v>259</v>
      </c>
      <c r="I91" s="140" t="s">
        <v>352</v>
      </c>
    </row>
    <row r="92" spans="1:9">
      <c r="A92" s="112">
        <f t="shared" si="1"/>
        <v>90</v>
      </c>
      <c r="B92" s="64" t="s">
        <v>256</v>
      </c>
      <c r="C92" s="64" t="s">
        <v>257</v>
      </c>
      <c r="D92" s="143" t="s">
        <v>360</v>
      </c>
      <c r="E92" s="63" t="s">
        <v>341</v>
      </c>
      <c r="F92" s="63">
        <v>20260112</v>
      </c>
      <c r="G92" s="64"/>
      <c r="H92" s="64" t="s">
        <v>259</v>
      </c>
      <c r="I92" s="140" t="s">
        <v>352</v>
      </c>
    </row>
    <row r="93" spans="1:9">
      <c r="A93" s="112">
        <f t="shared" si="1"/>
        <v>91</v>
      </c>
      <c r="B93" s="64" t="s">
        <v>256</v>
      </c>
      <c r="C93" s="64" t="s">
        <v>257</v>
      </c>
      <c r="D93" s="143" t="s">
        <v>361</v>
      </c>
      <c r="E93" s="63" t="s">
        <v>341</v>
      </c>
      <c r="F93" s="63">
        <v>20260112</v>
      </c>
      <c r="G93" s="64"/>
      <c r="H93" s="64" t="s">
        <v>259</v>
      </c>
      <c r="I93" s="140" t="s">
        <v>352</v>
      </c>
    </row>
    <row r="94" spans="1:9">
      <c r="A94" s="112">
        <f t="shared" si="1"/>
        <v>92</v>
      </c>
      <c r="B94" s="64" t="s">
        <v>256</v>
      </c>
      <c r="C94" s="64" t="s">
        <v>257</v>
      </c>
      <c r="D94" s="143" t="s">
        <v>362</v>
      </c>
      <c r="E94" s="63" t="s">
        <v>341</v>
      </c>
      <c r="F94" s="63">
        <v>20260112</v>
      </c>
      <c r="G94" s="64"/>
      <c r="H94" s="64" t="s">
        <v>259</v>
      </c>
      <c r="I94" s="140" t="s">
        <v>352</v>
      </c>
    </row>
    <row r="95" spans="1:9">
      <c r="A95" s="112">
        <f t="shared" si="1"/>
        <v>93</v>
      </c>
      <c r="B95" s="64" t="s">
        <v>256</v>
      </c>
      <c r="C95" s="64" t="s">
        <v>257</v>
      </c>
      <c r="D95" s="143" t="s">
        <v>363</v>
      </c>
      <c r="E95" s="63" t="s">
        <v>341</v>
      </c>
      <c r="F95" s="63">
        <v>20260112</v>
      </c>
      <c r="G95" s="64"/>
      <c r="H95" s="64" t="s">
        <v>259</v>
      </c>
      <c r="I95" s="140" t="s">
        <v>352</v>
      </c>
    </row>
    <row r="96" spans="1:9">
      <c r="A96" s="112">
        <f t="shared" si="1"/>
        <v>94</v>
      </c>
      <c r="B96" s="64" t="s">
        <v>256</v>
      </c>
      <c r="C96" s="64" t="s">
        <v>257</v>
      </c>
      <c r="D96" s="143" t="s">
        <v>364</v>
      </c>
      <c r="E96" s="63" t="s">
        <v>341</v>
      </c>
      <c r="F96" s="63">
        <v>20260112</v>
      </c>
      <c r="G96" s="64"/>
      <c r="H96" s="64" t="s">
        <v>259</v>
      </c>
      <c r="I96" s="140" t="s">
        <v>365</v>
      </c>
    </row>
    <row r="97" spans="1:9">
      <c r="A97" s="112">
        <f t="shared" si="1"/>
        <v>95</v>
      </c>
      <c r="B97" s="64" t="s">
        <v>256</v>
      </c>
      <c r="C97" s="64" t="s">
        <v>257</v>
      </c>
      <c r="D97" s="143" t="s">
        <v>366</v>
      </c>
      <c r="E97" s="63" t="s">
        <v>341</v>
      </c>
      <c r="F97" s="63">
        <v>20260112</v>
      </c>
      <c r="G97" s="64"/>
      <c r="H97" s="64" t="s">
        <v>259</v>
      </c>
      <c r="I97" s="140" t="s">
        <v>365</v>
      </c>
    </row>
    <row r="98" spans="1:9">
      <c r="A98" s="112">
        <f t="shared" si="1"/>
        <v>96</v>
      </c>
      <c r="B98" s="64" t="s">
        <v>256</v>
      </c>
      <c r="C98" s="64" t="s">
        <v>257</v>
      </c>
      <c r="D98" s="143" t="s">
        <v>367</v>
      </c>
      <c r="E98" s="63" t="s">
        <v>341</v>
      </c>
      <c r="F98" s="63">
        <v>20260112</v>
      </c>
      <c r="G98" s="64"/>
      <c r="H98" s="64" t="s">
        <v>259</v>
      </c>
      <c r="I98" s="140" t="s">
        <v>365</v>
      </c>
    </row>
    <row r="99" spans="1:9">
      <c r="A99" s="112">
        <f t="shared" si="1"/>
        <v>97</v>
      </c>
      <c r="B99" s="64" t="s">
        <v>256</v>
      </c>
      <c r="C99" s="64" t="s">
        <v>257</v>
      </c>
      <c r="D99" s="143" t="s">
        <v>368</v>
      </c>
      <c r="E99" s="63" t="s">
        <v>369</v>
      </c>
      <c r="F99" s="63">
        <v>20260113</v>
      </c>
      <c r="G99" s="64"/>
      <c r="H99" s="64" t="s">
        <v>259</v>
      </c>
      <c r="I99" s="140" t="s">
        <v>365</v>
      </c>
    </row>
    <row r="100" spans="1:9">
      <c r="A100" s="112">
        <f t="shared" si="1"/>
        <v>98</v>
      </c>
      <c r="B100" s="64" t="s">
        <v>256</v>
      </c>
      <c r="C100" s="64" t="s">
        <v>257</v>
      </c>
      <c r="D100" s="143" t="s">
        <v>370</v>
      </c>
      <c r="E100" s="63" t="s">
        <v>369</v>
      </c>
      <c r="F100" s="63">
        <v>20260113</v>
      </c>
      <c r="G100" s="64"/>
      <c r="H100" s="64" t="s">
        <v>259</v>
      </c>
      <c r="I100" s="140" t="s">
        <v>365</v>
      </c>
    </row>
    <row r="101" spans="1:9">
      <c r="A101" s="112">
        <f t="shared" si="1"/>
        <v>99</v>
      </c>
      <c r="B101" s="64" t="s">
        <v>256</v>
      </c>
      <c r="C101" s="64" t="s">
        <v>257</v>
      </c>
      <c r="D101" s="143" t="s">
        <v>371</v>
      </c>
      <c r="E101" s="63" t="s">
        <v>369</v>
      </c>
      <c r="F101" s="63">
        <v>20260113</v>
      </c>
      <c r="G101" s="64"/>
      <c r="H101" s="64" t="s">
        <v>259</v>
      </c>
      <c r="I101" s="140" t="s">
        <v>365</v>
      </c>
    </row>
    <row r="102" spans="1:9">
      <c r="A102" s="112">
        <f t="shared" si="1"/>
        <v>100</v>
      </c>
      <c r="B102" s="64" t="s">
        <v>256</v>
      </c>
      <c r="C102" s="64" t="s">
        <v>257</v>
      </c>
      <c r="D102" s="143" t="s">
        <v>372</v>
      </c>
      <c r="E102" s="63" t="s">
        <v>369</v>
      </c>
      <c r="F102" s="63">
        <v>20260113</v>
      </c>
      <c r="G102" s="64"/>
      <c r="H102" s="64" t="s">
        <v>259</v>
      </c>
      <c r="I102" s="140" t="s">
        <v>365</v>
      </c>
    </row>
    <row r="103" spans="1:9">
      <c r="A103" s="112">
        <f t="shared" si="1"/>
        <v>101</v>
      </c>
      <c r="B103" s="64" t="s">
        <v>256</v>
      </c>
      <c r="C103" s="64" t="s">
        <v>257</v>
      </c>
      <c r="D103" s="143" t="s">
        <v>373</v>
      </c>
      <c r="E103" s="63" t="s">
        <v>369</v>
      </c>
      <c r="F103" s="63">
        <v>20260113</v>
      </c>
      <c r="G103" s="64"/>
      <c r="H103" s="64" t="s">
        <v>259</v>
      </c>
      <c r="I103" s="140" t="s">
        <v>374</v>
      </c>
    </row>
    <row r="104" spans="1:9">
      <c r="A104" s="112">
        <f t="shared" si="1"/>
        <v>102</v>
      </c>
      <c r="B104" s="64" t="s">
        <v>256</v>
      </c>
      <c r="C104" s="64" t="s">
        <v>257</v>
      </c>
      <c r="D104" s="143" t="s">
        <v>375</v>
      </c>
      <c r="E104" s="63" t="s">
        <v>369</v>
      </c>
      <c r="F104" s="63">
        <v>20260113</v>
      </c>
      <c r="G104" s="64"/>
      <c r="H104" s="64" t="s">
        <v>259</v>
      </c>
      <c r="I104" s="140" t="s">
        <v>374</v>
      </c>
    </row>
    <row r="105" spans="1:9">
      <c r="A105" s="112">
        <f t="shared" si="1"/>
        <v>103</v>
      </c>
      <c r="B105" s="64" t="s">
        <v>256</v>
      </c>
      <c r="C105" s="64" t="s">
        <v>257</v>
      </c>
      <c r="D105" s="143" t="s">
        <v>376</v>
      </c>
      <c r="E105" s="63" t="s">
        <v>369</v>
      </c>
      <c r="F105" s="63">
        <v>20260113</v>
      </c>
      <c r="G105" s="64"/>
      <c r="H105" s="64" t="s">
        <v>259</v>
      </c>
      <c r="I105" s="140" t="s">
        <v>374</v>
      </c>
    </row>
    <row r="106" spans="1:9">
      <c r="A106" s="112">
        <f t="shared" si="1"/>
        <v>104</v>
      </c>
      <c r="B106" s="64" t="s">
        <v>256</v>
      </c>
      <c r="C106" s="64" t="s">
        <v>257</v>
      </c>
      <c r="D106" s="143" t="s">
        <v>377</v>
      </c>
      <c r="E106" s="63" t="s">
        <v>369</v>
      </c>
      <c r="F106" s="63">
        <v>20260113</v>
      </c>
      <c r="G106" s="64"/>
      <c r="H106" s="64" t="s">
        <v>259</v>
      </c>
      <c r="I106" s="140" t="s">
        <v>374</v>
      </c>
    </row>
    <row r="107" spans="1:9">
      <c r="A107" s="112">
        <f t="shared" si="1"/>
        <v>105</v>
      </c>
      <c r="B107" s="64" t="s">
        <v>256</v>
      </c>
      <c r="C107" s="64" t="s">
        <v>257</v>
      </c>
      <c r="D107" s="143" t="s">
        <v>378</v>
      </c>
      <c r="E107" s="63" t="s">
        <v>369</v>
      </c>
      <c r="F107" s="63">
        <v>20260113</v>
      </c>
      <c r="G107" s="64"/>
      <c r="H107" s="64" t="s">
        <v>259</v>
      </c>
      <c r="I107" s="140" t="s">
        <v>374</v>
      </c>
    </row>
    <row r="108" spans="1:9">
      <c r="A108" s="112">
        <f t="shared" si="1"/>
        <v>106</v>
      </c>
      <c r="B108" s="64" t="s">
        <v>256</v>
      </c>
      <c r="C108" s="64" t="s">
        <v>257</v>
      </c>
      <c r="D108" s="143" t="s">
        <v>379</v>
      </c>
      <c r="E108" s="63" t="s">
        <v>369</v>
      </c>
      <c r="F108" s="63">
        <v>20260113</v>
      </c>
      <c r="G108" s="64"/>
      <c r="H108" s="64" t="s">
        <v>259</v>
      </c>
      <c r="I108" s="140" t="s">
        <v>374</v>
      </c>
    </row>
    <row r="109" spans="1:9">
      <c r="A109" s="112">
        <f t="shared" si="1"/>
        <v>107</v>
      </c>
      <c r="B109" s="64" t="s">
        <v>256</v>
      </c>
      <c r="C109" s="64" t="s">
        <v>257</v>
      </c>
      <c r="D109" s="143" t="s">
        <v>380</v>
      </c>
      <c r="E109" s="63" t="s">
        <v>369</v>
      </c>
      <c r="F109" s="63">
        <v>20260113</v>
      </c>
      <c r="G109" s="64"/>
      <c r="H109" s="64" t="s">
        <v>259</v>
      </c>
      <c r="I109" s="140" t="s">
        <v>374</v>
      </c>
    </row>
    <row r="110" spans="1:9">
      <c r="A110" s="112">
        <f t="shared" si="1"/>
        <v>108</v>
      </c>
      <c r="B110" s="64" t="s">
        <v>256</v>
      </c>
      <c r="C110" s="64" t="s">
        <v>257</v>
      </c>
      <c r="D110" s="143" t="s">
        <v>381</v>
      </c>
      <c r="E110" s="63" t="s">
        <v>369</v>
      </c>
      <c r="F110" s="63">
        <v>20260113</v>
      </c>
      <c r="G110" s="64"/>
      <c r="H110" s="64" t="s">
        <v>259</v>
      </c>
      <c r="I110" s="140" t="s">
        <v>374</v>
      </c>
    </row>
    <row r="111" spans="1:9">
      <c r="A111" s="112">
        <f t="shared" si="1"/>
        <v>109</v>
      </c>
      <c r="B111" s="64" t="s">
        <v>256</v>
      </c>
      <c r="C111" s="64" t="s">
        <v>257</v>
      </c>
      <c r="D111" s="143" t="s">
        <v>382</v>
      </c>
      <c r="E111" s="63" t="s">
        <v>369</v>
      </c>
      <c r="F111" s="63">
        <v>20260113</v>
      </c>
      <c r="G111" s="64"/>
      <c r="H111" s="64" t="s">
        <v>259</v>
      </c>
      <c r="I111" s="140" t="s">
        <v>383</v>
      </c>
    </row>
    <row r="112" spans="1:9">
      <c r="A112" s="112">
        <f t="shared" si="1"/>
        <v>110</v>
      </c>
      <c r="B112" s="64" t="s">
        <v>256</v>
      </c>
      <c r="C112" s="64" t="s">
        <v>257</v>
      </c>
      <c r="D112" s="143" t="s">
        <v>384</v>
      </c>
      <c r="E112" s="63" t="s">
        <v>369</v>
      </c>
      <c r="F112" s="63">
        <v>20260113</v>
      </c>
      <c r="G112" s="64"/>
      <c r="H112" s="64" t="s">
        <v>259</v>
      </c>
      <c r="I112" s="140" t="s">
        <v>383</v>
      </c>
    </row>
    <row r="113" spans="1:9">
      <c r="A113" s="112">
        <f t="shared" si="1"/>
        <v>111</v>
      </c>
      <c r="B113" s="64" t="s">
        <v>256</v>
      </c>
      <c r="C113" s="64" t="s">
        <v>257</v>
      </c>
      <c r="D113" s="143" t="s">
        <v>385</v>
      </c>
      <c r="E113" s="63" t="s">
        <v>369</v>
      </c>
      <c r="F113" s="63">
        <v>20260113</v>
      </c>
      <c r="G113" s="64"/>
      <c r="H113" s="64" t="s">
        <v>259</v>
      </c>
      <c r="I113" s="140" t="s">
        <v>383</v>
      </c>
    </row>
    <row r="114" spans="1:9">
      <c r="A114" s="112">
        <f t="shared" si="1"/>
        <v>112</v>
      </c>
      <c r="B114" s="64" t="s">
        <v>256</v>
      </c>
      <c r="C114" s="64" t="s">
        <v>257</v>
      </c>
      <c r="D114" s="143" t="s">
        <v>386</v>
      </c>
      <c r="E114" s="63" t="s">
        <v>369</v>
      </c>
      <c r="F114" s="63">
        <v>20260113</v>
      </c>
      <c r="G114" s="64"/>
      <c r="H114" s="64" t="s">
        <v>259</v>
      </c>
      <c r="I114" s="140" t="s">
        <v>383</v>
      </c>
    </row>
    <row r="115" spans="1:9">
      <c r="A115" s="112">
        <f t="shared" si="1"/>
        <v>113</v>
      </c>
      <c r="B115" s="64" t="s">
        <v>256</v>
      </c>
      <c r="C115" s="64" t="s">
        <v>257</v>
      </c>
      <c r="D115" s="143" t="s">
        <v>387</v>
      </c>
      <c r="E115" s="63" t="s">
        <v>369</v>
      </c>
      <c r="F115" s="63">
        <v>20260113</v>
      </c>
      <c r="G115" s="64"/>
      <c r="H115" s="64" t="s">
        <v>259</v>
      </c>
      <c r="I115" s="140" t="s">
        <v>383</v>
      </c>
    </row>
    <row r="116" spans="1:9">
      <c r="A116" s="112">
        <f t="shared" si="1"/>
        <v>114</v>
      </c>
      <c r="B116" s="64" t="s">
        <v>256</v>
      </c>
      <c r="C116" s="64" t="s">
        <v>257</v>
      </c>
      <c r="D116" s="143" t="s">
        <v>388</v>
      </c>
      <c r="E116" s="63" t="s">
        <v>369</v>
      </c>
      <c r="F116" s="63">
        <v>20260113</v>
      </c>
      <c r="G116" s="64"/>
      <c r="H116" s="64" t="s">
        <v>259</v>
      </c>
      <c r="I116" s="5" t="s">
        <v>389</v>
      </c>
    </row>
    <row r="117" spans="1:9">
      <c r="A117" s="112">
        <f t="shared" si="1"/>
        <v>115</v>
      </c>
      <c r="B117" s="64" t="s">
        <v>256</v>
      </c>
      <c r="C117" s="64" t="s">
        <v>257</v>
      </c>
      <c r="D117" s="143" t="s">
        <v>390</v>
      </c>
      <c r="E117" s="63" t="s">
        <v>369</v>
      </c>
      <c r="F117" s="63">
        <v>20260113</v>
      </c>
      <c r="G117" s="64"/>
      <c r="H117" s="64" t="s">
        <v>259</v>
      </c>
      <c r="I117" s="5" t="s">
        <v>389</v>
      </c>
    </row>
    <row r="118" spans="1:9">
      <c r="A118" s="112">
        <f t="shared" si="1"/>
        <v>116</v>
      </c>
      <c r="B118" s="64" t="s">
        <v>256</v>
      </c>
      <c r="C118" s="64" t="s">
        <v>257</v>
      </c>
      <c r="D118" s="143" t="s">
        <v>391</v>
      </c>
      <c r="E118" s="63" t="s">
        <v>369</v>
      </c>
      <c r="F118" s="63">
        <v>20260113</v>
      </c>
      <c r="G118" s="64"/>
      <c r="H118" s="64" t="s">
        <v>259</v>
      </c>
      <c r="I118" s="5" t="s">
        <v>389</v>
      </c>
    </row>
    <row r="119" spans="1:9">
      <c r="A119" s="112">
        <f t="shared" si="1"/>
        <v>117</v>
      </c>
      <c r="B119" s="64" t="s">
        <v>256</v>
      </c>
      <c r="C119" s="64" t="s">
        <v>257</v>
      </c>
      <c r="D119" s="143" t="s">
        <v>392</v>
      </c>
      <c r="E119" s="63" t="s">
        <v>369</v>
      </c>
      <c r="F119" s="63">
        <v>20260113</v>
      </c>
      <c r="G119" s="64"/>
      <c r="H119" s="64" t="s">
        <v>259</v>
      </c>
      <c r="I119" s="5" t="s">
        <v>389</v>
      </c>
    </row>
    <row r="120" spans="1:9">
      <c r="A120" s="112">
        <f t="shared" si="1"/>
        <v>118</v>
      </c>
      <c r="B120" s="64" t="s">
        <v>256</v>
      </c>
      <c r="C120" s="64" t="s">
        <v>257</v>
      </c>
      <c r="D120" s="143" t="s">
        <v>393</v>
      </c>
      <c r="E120" s="63" t="s">
        <v>369</v>
      </c>
      <c r="F120" s="63">
        <v>20260113</v>
      </c>
      <c r="G120" s="64"/>
      <c r="H120" s="64" t="s">
        <v>259</v>
      </c>
      <c r="I120" s="5" t="s">
        <v>389</v>
      </c>
    </row>
    <row r="121" spans="1:9">
      <c r="A121" s="112">
        <f t="shared" si="1"/>
        <v>119</v>
      </c>
      <c r="B121" s="64" t="s">
        <v>256</v>
      </c>
      <c r="C121" s="64" t="s">
        <v>257</v>
      </c>
      <c r="D121" s="143" t="s">
        <v>394</v>
      </c>
      <c r="E121" s="63" t="s">
        <v>369</v>
      </c>
      <c r="F121" s="63">
        <v>20260113</v>
      </c>
      <c r="G121" s="64"/>
      <c r="H121" s="64" t="s">
        <v>259</v>
      </c>
      <c r="I121" s="5" t="s">
        <v>389</v>
      </c>
    </row>
    <row r="122" spans="1:9">
      <c r="A122" s="112">
        <f t="shared" si="1"/>
        <v>120</v>
      </c>
      <c r="B122" s="64" t="s">
        <v>256</v>
      </c>
      <c r="C122" s="64" t="s">
        <v>257</v>
      </c>
      <c r="D122" s="143" t="s">
        <v>395</v>
      </c>
      <c r="E122" s="63" t="s">
        <v>369</v>
      </c>
      <c r="F122" s="63">
        <v>20260113</v>
      </c>
      <c r="G122" s="64"/>
      <c r="H122" s="64" t="s">
        <v>259</v>
      </c>
      <c r="I122" s="5" t="s">
        <v>389</v>
      </c>
    </row>
    <row r="123" spans="1:9">
      <c r="A123" s="112">
        <f t="shared" si="1"/>
        <v>121</v>
      </c>
      <c r="B123" s="64" t="s">
        <v>256</v>
      </c>
      <c r="C123" s="64" t="s">
        <v>257</v>
      </c>
      <c r="D123" s="143" t="s">
        <v>396</v>
      </c>
      <c r="E123" s="63" t="s">
        <v>397</v>
      </c>
      <c r="F123" s="63">
        <v>20260112</v>
      </c>
      <c r="G123" s="64"/>
      <c r="H123" s="64" t="s">
        <v>259</v>
      </c>
      <c r="I123" s="140" t="s">
        <v>342</v>
      </c>
    </row>
    <row r="124" spans="1:9">
      <c r="A124" s="112">
        <f t="shared" si="1"/>
        <v>122</v>
      </c>
      <c r="B124" s="64" t="s">
        <v>256</v>
      </c>
      <c r="C124" s="64" t="s">
        <v>257</v>
      </c>
      <c r="D124" s="143" t="s">
        <v>398</v>
      </c>
      <c r="E124" s="63" t="s">
        <v>397</v>
      </c>
      <c r="F124" s="63">
        <v>20260112</v>
      </c>
      <c r="G124" s="64"/>
      <c r="H124" s="64" t="s">
        <v>259</v>
      </c>
      <c r="I124" s="140" t="s">
        <v>342</v>
      </c>
    </row>
    <row r="125" spans="1:9">
      <c r="A125" s="112">
        <f t="shared" ref="A125:A188" si="2">+A124+1</f>
        <v>123</v>
      </c>
      <c r="B125" s="64" t="s">
        <v>256</v>
      </c>
      <c r="C125" s="64" t="s">
        <v>257</v>
      </c>
      <c r="D125" s="143" t="s">
        <v>399</v>
      </c>
      <c r="E125" s="63" t="s">
        <v>397</v>
      </c>
      <c r="F125" s="63">
        <v>20260112</v>
      </c>
      <c r="G125" s="64"/>
      <c r="H125" s="63" t="s">
        <v>259</v>
      </c>
      <c r="I125" s="5" t="s">
        <v>352</v>
      </c>
    </row>
    <row r="126" spans="1:9">
      <c r="A126" s="112">
        <f t="shared" si="2"/>
        <v>124</v>
      </c>
      <c r="B126" s="64" t="s">
        <v>256</v>
      </c>
      <c r="C126" s="64" t="s">
        <v>257</v>
      </c>
      <c r="D126" s="143" t="s">
        <v>400</v>
      </c>
      <c r="E126" s="63" t="s">
        <v>397</v>
      </c>
      <c r="F126" s="63">
        <v>20260112</v>
      </c>
      <c r="G126" s="64"/>
      <c r="H126" s="63" t="s">
        <v>259</v>
      </c>
      <c r="I126" s="5" t="s">
        <v>352</v>
      </c>
    </row>
    <row r="127" spans="1:9">
      <c r="A127" s="112">
        <f t="shared" si="2"/>
        <v>125</v>
      </c>
      <c r="B127" s="64" t="s">
        <v>256</v>
      </c>
      <c r="C127" s="64" t="s">
        <v>257</v>
      </c>
      <c r="D127" s="143" t="s">
        <v>401</v>
      </c>
      <c r="E127" s="63" t="s">
        <v>397</v>
      </c>
      <c r="F127" s="63">
        <v>20260112</v>
      </c>
      <c r="G127" s="64"/>
      <c r="H127" s="63" t="s">
        <v>259</v>
      </c>
      <c r="I127" s="5" t="s">
        <v>352</v>
      </c>
    </row>
    <row r="128" spans="1:9">
      <c r="A128" s="112">
        <f t="shared" si="2"/>
        <v>126</v>
      </c>
      <c r="B128" s="64" t="s">
        <v>256</v>
      </c>
      <c r="C128" s="64" t="s">
        <v>257</v>
      </c>
      <c r="D128" s="143" t="s">
        <v>402</v>
      </c>
      <c r="E128" s="63" t="s">
        <v>397</v>
      </c>
      <c r="F128" s="63">
        <v>20260112</v>
      </c>
      <c r="G128" s="64"/>
      <c r="H128" s="63" t="s">
        <v>259</v>
      </c>
      <c r="I128" s="5" t="s">
        <v>352</v>
      </c>
    </row>
    <row r="129" spans="1:9">
      <c r="A129" s="112">
        <f t="shared" si="2"/>
        <v>127</v>
      </c>
      <c r="B129" s="64" t="s">
        <v>256</v>
      </c>
      <c r="C129" s="64" t="s">
        <v>257</v>
      </c>
      <c r="D129" s="143" t="s">
        <v>403</v>
      </c>
      <c r="E129" s="63" t="s">
        <v>397</v>
      </c>
      <c r="F129" s="63">
        <v>20260112</v>
      </c>
      <c r="G129" s="64"/>
      <c r="H129" s="64" t="s">
        <v>259</v>
      </c>
      <c r="I129" s="140" t="s">
        <v>365</v>
      </c>
    </row>
    <row r="130" spans="1:9">
      <c r="A130" s="112">
        <f t="shared" si="2"/>
        <v>128</v>
      </c>
      <c r="B130" s="64" t="s">
        <v>256</v>
      </c>
      <c r="C130" s="64" t="s">
        <v>257</v>
      </c>
      <c r="D130" s="143" t="s">
        <v>404</v>
      </c>
      <c r="E130" s="63" t="s">
        <v>397</v>
      </c>
      <c r="F130" s="63">
        <v>20260112</v>
      </c>
      <c r="G130" s="64"/>
      <c r="H130" s="64" t="s">
        <v>259</v>
      </c>
      <c r="I130" s="140" t="s">
        <v>365</v>
      </c>
    </row>
    <row r="131" spans="1:9">
      <c r="A131" s="112">
        <f t="shared" si="2"/>
        <v>129</v>
      </c>
      <c r="B131" s="64" t="s">
        <v>256</v>
      </c>
      <c r="C131" s="64" t="s">
        <v>257</v>
      </c>
      <c r="D131" s="143" t="s">
        <v>405</v>
      </c>
      <c r="E131" s="63" t="s">
        <v>397</v>
      </c>
      <c r="F131" s="63">
        <v>20260112</v>
      </c>
      <c r="G131" s="64"/>
      <c r="H131" s="64" t="s">
        <v>259</v>
      </c>
      <c r="I131" s="140" t="s">
        <v>365</v>
      </c>
    </row>
    <row r="132" spans="1:9">
      <c r="A132" s="112">
        <f t="shared" si="2"/>
        <v>130</v>
      </c>
      <c r="B132" s="64" t="s">
        <v>256</v>
      </c>
      <c r="C132" s="64" t="s">
        <v>257</v>
      </c>
      <c r="D132" s="143" t="s">
        <v>406</v>
      </c>
      <c r="E132" s="63" t="s">
        <v>397</v>
      </c>
      <c r="F132" s="63">
        <v>20260112</v>
      </c>
      <c r="G132" s="64"/>
      <c r="H132" s="64" t="s">
        <v>259</v>
      </c>
      <c r="I132" s="140" t="s">
        <v>365</v>
      </c>
    </row>
    <row r="133" spans="1:9">
      <c r="A133" s="112">
        <f t="shared" si="2"/>
        <v>131</v>
      </c>
      <c r="B133" s="64" t="s">
        <v>256</v>
      </c>
      <c r="C133" s="64" t="s">
        <v>257</v>
      </c>
      <c r="D133" s="143" t="s">
        <v>407</v>
      </c>
      <c r="E133" s="63" t="s">
        <v>397</v>
      </c>
      <c r="F133" s="63">
        <v>20260112</v>
      </c>
      <c r="G133" s="64"/>
      <c r="H133" s="63" t="s">
        <v>259</v>
      </c>
      <c r="I133" s="5" t="s">
        <v>374</v>
      </c>
    </row>
    <row r="134" spans="1:9">
      <c r="A134" s="112">
        <f t="shared" si="2"/>
        <v>132</v>
      </c>
      <c r="B134" s="64" t="s">
        <v>256</v>
      </c>
      <c r="C134" s="64" t="s">
        <v>257</v>
      </c>
      <c r="D134" s="143" t="s">
        <v>408</v>
      </c>
      <c r="E134" s="63" t="s">
        <v>397</v>
      </c>
      <c r="F134" s="63">
        <v>20260112</v>
      </c>
      <c r="G134" s="64"/>
      <c r="H134" s="63" t="s">
        <v>259</v>
      </c>
      <c r="I134" s="5" t="s">
        <v>374</v>
      </c>
    </row>
    <row r="135" spans="1:9">
      <c r="A135" s="112">
        <f t="shared" si="2"/>
        <v>133</v>
      </c>
      <c r="B135" s="64" t="s">
        <v>256</v>
      </c>
      <c r="C135" s="64" t="s">
        <v>257</v>
      </c>
      <c r="D135" s="143" t="s">
        <v>409</v>
      </c>
      <c r="E135" s="63" t="s">
        <v>397</v>
      </c>
      <c r="F135" s="63">
        <v>20260112</v>
      </c>
      <c r="G135" s="64"/>
      <c r="H135" s="63" t="s">
        <v>259</v>
      </c>
      <c r="I135" s="5" t="s">
        <v>374</v>
      </c>
    </row>
    <row r="136" spans="1:9">
      <c r="A136" s="112">
        <f t="shared" si="2"/>
        <v>134</v>
      </c>
      <c r="B136" s="64" t="s">
        <v>256</v>
      </c>
      <c r="C136" s="64" t="s">
        <v>257</v>
      </c>
      <c r="D136" s="143" t="s">
        <v>410</v>
      </c>
      <c r="E136" s="63" t="s">
        <v>397</v>
      </c>
      <c r="F136" s="63">
        <v>20260112</v>
      </c>
      <c r="G136" s="64"/>
      <c r="H136" s="63" t="s">
        <v>259</v>
      </c>
      <c r="I136" s="5" t="s">
        <v>374</v>
      </c>
    </row>
    <row r="137" spans="1:9">
      <c r="A137" s="112">
        <f t="shared" si="2"/>
        <v>135</v>
      </c>
      <c r="B137" s="64" t="s">
        <v>256</v>
      </c>
      <c r="C137" s="64" t="s">
        <v>257</v>
      </c>
      <c r="D137" s="143" t="s">
        <v>411</v>
      </c>
      <c r="E137" s="63" t="s">
        <v>397</v>
      </c>
      <c r="F137" s="63">
        <v>20260112</v>
      </c>
      <c r="G137" s="64"/>
      <c r="H137" s="63" t="s">
        <v>259</v>
      </c>
      <c r="I137" s="5" t="s">
        <v>374</v>
      </c>
    </row>
    <row r="138" spans="1:9">
      <c r="A138" s="112">
        <f t="shared" si="2"/>
        <v>136</v>
      </c>
      <c r="B138" s="64" t="s">
        <v>256</v>
      </c>
      <c r="C138" s="64" t="s">
        <v>257</v>
      </c>
      <c r="D138" s="143" t="s">
        <v>412</v>
      </c>
      <c r="E138" s="63" t="s">
        <v>397</v>
      </c>
      <c r="F138" s="63">
        <v>20260112</v>
      </c>
      <c r="G138" s="64"/>
      <c r="H138" s="63" t="s">
        <v>259</v>
      </c>
      <c r="I138" s="5" t="s">
        <v>374</v>
      </c>
    </row>
    <row r="139" spans="1:9">
      <c r="A139" s="112">
        <f t="shared" si="2"/>
        <v>137</v>
      </c>
      <c r="B139" s="64" t="s">
        <v>256</v>
      </c>
      <c r="C139" s="64" t="s">
        <v>257</v>
      </c>
      <c r="D139" s="143" t="s">
        <v>413</v>
      </c>
      <c r="E139" s="63" t="s">
        <v>397</v>
      </c>
      <c r="F139" s="63">
        <v>20260112</v>
      </c>
      <c r="G139" s="64"/>
      <c r="H139" s="63" t="s">
        <v>259</v>
      </c>
      <c r="I139" s="5" t="s">
        <v>374</v>
      </c>
    </row>
    <row r="140" spans="1:9">
      <c r="A140" s="112">
        <f t="shared" si="2"/>
        <v>138</v>
      </c>
      <c r="B140" s="64" t="s">
        <v>256</v>
      </c>
      <c r="C140" s="64" t="s">
        <v>257</v>
      </c>
      <c r="D140" s="143" t="s">
        <v>414</v>
      </c>
      <c r="E140" s="63" t="s">
        <v>397</v>
      </c>
      <c r="F140" s="63">
        <v>20260112</v>
      </c>
      <c r="G140" s="64"/>
      <c r="H140" s="63" t="s">
        <v>259</v>
      </c>
      <c r="I140" s="5" t="s">
        <v>374</v>
      </c>
    </row>
    <row r="141" spans="1:9">
      <c r="A141" s="112">
        <f t="shared" si="2"/>
        <v>139</v>
      </c>
      <c r="B141" s="64" t="s">
        <v>256</v>
      </c>
      <c r="C141" s="64" t="s">
        <v>257</v>
      </c>
      <c r="D141" s="143" t="s">
        <v>415</v>
      </c>
      <c r="E141" s="63" t="s">
        <v>397</v>
      </c>
      <c r="F141" s="63">
        <v>20260112</v>
      </c>
      <c r="G141" s="64"/>
      <c r="H141" s="63" t="s">
        <v>259</v>
      </c>
      <c r="I141" s="5" t="s">
        <v>374</v>
      </c>
    </row>
    <row r="142" spans="1:9">
      <c r="A142" s="112">
        <f t="shared" si="2"/>
        <v>140</v>
      </c>
      <c r="B142" s="64" t="s">
        <v>256</v>
      </c>
      <c r="C142" s="64" t="s">
        <v>257</v>
      </c>
      <c r="D142" s="143" t="s">
        <v>416</v>
      </c>
      <c r="E142" s="63" t="s">
        <v>397</v>
      </c>
      <c r="F142" s="63">
        <v>20260112</v>
      </c>
      <c r="G142" s="64"/>
      <c r="H142" s="64" t="s">
        <v>259</v>
      </c>
      <c r="I142" s="140" t="s">
        <v>383</v>
      </c>
    </row>
    <row r="143" spans="1:9">
      <c r="A143" s="112">
        <f t="shared" si="2"/>
        <v>141</v>
      </c>
      <c r="B143" s="64" t="s">
        <v>256</v>
      </c>
      <c r="C143" s="64" t="s">
        <v>257</v>
      </c>
      <c r="D143" s="143" t="s">
        <v>417</v>
      </c>
      <c r="E143" s="63" t="s">
        <v>397</v>
      </c>
      <c r="F143" s="63">
        <v>20260112</v>
      </c>
      <c r="G143" s="64"/>
      <c r="H143" s="64" t="s">
        <v>259</v>
      </c>
      <c r="I143" s="140" t="s">
        <v>383</v>
      </c>
    </row>
    <row r="144" spans="1:9">
      <c r="A144" s="112">
        <f t="shared" si="2"/>
        <v>142</v>
      </c>
      <c r="B144" s="64" t="s">
        <v>256</v>
      </c>
      <c r="C144" s="64" t="s">
        <v>257</v>
      </c>
      <c r="D144" s="143" t="s">
        <v>418</v>
      </c>
      <c r="E144" s="63" t="s">
        <v>397</v>
      </c>
      <c r="F144" s="63">
        <v>20260112</v>
      </c>
      <c r="G144" s="64"/>
      <c r="H144" s="64" t="s">
        <v>259</v>
      </c>
      <c r="I144" s="140" t="s">
        <v>383</v>
      </c>
    </row>
    <row r="145" spans="1:9">
      <c r="A145" s="112">
        <f t="shared" si="2"/>
        <v>143</v>
      </c>
      <c r="B145" s="64" t="s">
        <v>256</v>
      </c>
      <c r="C145" s="64" t="s">
        <v>257</v>
      </c>
      <c r="D145" s="143" t="s">
        <v>419</v>
      </c>
      <c r="E145" s="63" t="s">
        <v>397</v>
      </c>
      <c r="F145" s="63">
        <v>20260112</v>
      </c>
      <c r="G145" s="64"/>
      <c r="H145" s="64" t="s">
        <v>259</v>
      </c>
      <c r="I145" s="140" t="s">
        <v>383</v>
      </c>
    </row>
    <row r="146" spans="1:9">
      <c r="A146" s="112">
        <f t="shared" si="2"/>
        <v>144</v>
      </c>
      <c r="B146" s="64" t="s">
        <v>256</v>
      </c>
      <c r="C146" s="64" t="s">
        <v>257</v>
      </c>
      <c r="D146" s="143" t="s">
        <v>420</v>
      </c>
      <c r="E146" s="63" t="s">
        <v>397</v>
      </c>
      <c r="F146" s="63">
        <v>20260112</v>
      </c>
      <c r="G146" s="64"/>
      <c r="H146" s="64" t="s">
        <v>259</v>
      </c>
      <c r="I146" s="140" t="s">
        <v>383</v>
      </c>
    </row>
    <row r="147" spans="1:9">
      <c r="A147" s="112">
        <f t="shared" si="2"/>
        <v>145</v>
      </c>
      <c r="B147" s="64" t="s">
        <v>256</v>
      </c>
      <c r="C147" s="64" t="s">
        <v>257</v>
      </c>
      <c r="D147" s="143" t="s">
        <v>421</v>
      </c>
      <c r="E147" s="143" t="s">
        <v>93</v>
      </c>
      <c r="F147" s="63">
        <v>20260114</v>
      </c>
      <c r="G147" s="64"/>
      <c r="H147" s="64" t="s">
        <v>259</v>
      </c>
      <c r="I147" s="5" t="s">
        <v>389</v>
      </c>
    </row>
    <row r="148" spans="1:9">
      <c r="A148" s="112">
        <f t="shared" si="2"/>
        <v>146</v>
      </c>
      <c r="B148" s="64" t="s">
        <v>256</v>
      </c>
      <c r="C148" s="64" t="s">
        <v>257</v>
      </c>
      <c r="D148" s="143" t="s">
        <v>422</v>
      </c>
      <c r="E148" s="143" t="s">
        <v>93</v>
      </c>
      <c r="F148" s="63">
        <v>20260114</v>
      </c>
      <c r="G148" s="64"/>
      <c r="H148" s="64" t="s">
        <v>259</v>
      </c>
      <c r="I148" s="5" t="s">
        <v>389</v>
      </c>
    </row>
    <row r="149" spans="1:9">
      <c r="A149" s="112">
        <f t="shared" si="2"/>
        <v>147</v>
      </c>
      <c r="B149" s="64" t="s">
        <v>256</v>
      </c>
      <c r="C149" s="64" t="s">
        <v>257</v>
      </c>
      <c r="D149" s="143" t="s">
        <v>423</v>
      </c>
      <c r="E149" s="143" t="s">
        <v>93</v>
      </c>
      <c r="F149" s="63">
        <v>20260114</v>
      </c>
      <c r="G149" s="64"/>
      <c r="H149" s="64" t="s">
        <v>259</v>
      </c>
      <c r="I149" s="5" t="s">
        <v>389</v>
      </c>
    </row>
    <row r="150" spans="1:9">
      <c r="A150" s="112">
        <f t="shared" si="2"/>
        <v>148</v>
      </c>
      <c r="B150" s="64" t="s">
        <v>256</v>
      </c>
      <c r="C150" s="64" t="s">
        <v>257</v>
      </c>
      <c r="D150" s="143" t="s">
        <v>424</v>
      </c>
      <c r="E150" s="143" t="s">
        <v>93</v>
      </c>
      <c r="F150" s="63">
        <v>20260114</v>
      </c>
      <c r="G150" s="64"/>
      <c r="H150" s="64" t="s">
        <v>259</v>
      </c>
      <c r="I150" s="5" t="s">
        <v>389</v>
      </c>
    </row>
    <row r="151" spans="1:9">
      <c r="A151" s="112">
        <f t="shared" si="2"/>
        <v>149</v>
      </c>
      <c r="B151" s="64" t="s">
        <v>256</v>
      </c>
      <c r="C151" s="64" t="s">
        <v>257</v>
      </c>
      <c r="D151" s="143" t="s">
        <v>425</v>
      </c>
      <c r="E151" s="143" t="s">
        <v>93</v>
      </c>
      <c r="F151" s="63">
        <v>20260114</v>
      </c>
      <c r="G151" s="64"/>
      <c r="H151" s="64" t="s">
        <v>259</v>
      </c>
      <c r="I151" s="5" t="s">
        <v>389</v>
      </c>
    </row>
    <row r="152" spans="1:9">
      <c r="A152" s="112">
        <f t="shared" si="2"/>
        <v>150</v>
      </c>
      <c r="B152" s="64" t="s">
        <v>256</v>
      </c>
      <c r="C152" s="64" t="s">
        <v>257</v>
      </c>
      <c r="D152" s="143" t="s">
        <v>426</v>
      </c>
      <c r="E152" s="143" t="s">
        <v>93</v>
      </c>
      <c r="F152" s="63">
        <v>20260114</v>
      </c>
      <c r="G152" s="64"/>
      <c r="H152" s="64" t="s">
        <v>259</v>
      </c>
      <c r="I152" s="5" t="s">
        <v>389</v>
      </c>
    </row>
    <row r="153" spans="1:9">
      <c r="A153" s="112">
        <f t="shared" si="2"/>
        <v>151</v>
      </c>
      <c r="B153" s="64" t="s">
        <v>256</v>
      </c>
      <c r="C153" s="64" t="s">
        <v>257</v>
      </c>
      <c r="D153" s="143" t="s">
        <v>427</v>
      </c>
      <c r="E153" s="143" t="s">
        <v>93</v>
      </c>
      <c r="F153" s="63">
        <v>20260114</v>
      </c>
      <c r="G153" s="64"/>
      <c r="H153" s="64" t="s">
        <v>259</v>
      </c>
      <c r="I153" s="5" t="s">
        <v>389</v>
      </c>
    </row>
    <row r="154" spans="1:9">
      <c r="A154" s="112">
        <f t="shared" si="2"/>
        <v>152</v>
      </c>
      <c r="B154" s="64" t="s">
        <v>256</v>
      </c>
      <c r="C154" s="64" t="s">
        <v>257</v>
      </c>
      <c r="D154" s="143" t="s">
        <v>428</v>
      </c>
      <c r="E154" s="143" t="s">
        <v>93</v>
      </c>
      <c r="F154" s="63">
        <v>20260114</v>
      </c>
      <c r="G154" s="64"/>
      <c r="H154" s="64" t="s">
        <v>259</v>
      </c>
      <c r="I154" s="5" t="s">
        <v>389</v>
      </c>
    </row>
    <row r="155" spans="1:9">
      <c r="A155" s="112">
        <f t="shared" si="2"/>
        <v>153</v>
      </c>
      <c r="B155" s="64" t="s">
        <v>256</v>
      </c>
      <c r="C155" s="64" t="s">
        <v>257</v>
      </c>
      <c r="D155" s="143" t="s">
        <v>429</v>
      </c>
      <c r="E155" s="143" t="s">
        <v>93</v>
      </c>
      <c r="F155" s="63">
        <v>20260114</v>
      </c>
      <c r="G155" s="64"/>
      <c r="H155" s="64" t="s">
        <v>259</v>
      </c>
      <c r="I155" s="5" t="s">
        <v>389</v>
      </c>
    </row>
    <row r="156" spans="1:9">
      <c r="A156" s="112">
        <f t="shared" si="2"/>
        <v>154</v>
      </c>
      <c r="B156" s="64" t="s">
        <v>256</v>
      </c>
      <c r="C156" s="64" t="s">
        <v>257</v>
      </c>
      <c r="D156" s="143" t="s">
        <v>430</v>
      </c>
      <c r="E156" s="143" t="s">
        <v>93</v>
      </c>
      <c r="F156" s="63">
        <v>20260114</v>
      </c>
      <c r="G156" s="64"/>
      <c r="H156" s="64" t="s">
        <v>259</v>
      </c>
      <c r="I156" s="5" t="s">
        <v>389</v>
      </c>
    </row>
    <row r="157" spans="1:9">
      <c r="A157" s="112">
        <f t="shared" si="2"/>
        <v>155</v>
      </c>
      <c r="B157" s="64" t="s">
        <v>256</v>
      </c>
      <c r="C157" s="64" t="s">
        <v>257</v>
      </c>
      <c r="D157" s="143" t="s">
        <v>431</v>
      </c>
      <c r="E157" s="143" t="s">
        <v>93</v>
      </c>
      <c r="F157" s="63">
        <v>20260114</v>
      </c>
      <c r="G157" s="64"/>
      <c r="H157" s="64" t="s">
        <v>259</v>
      </c>
      <c r="I157" s="5" t="s">
        <v>389</v>
      </c>
    </row>
    <row r="158" spans="1:9">
      <c r="A158" s="112">
        <f t="shared" si="2"/>
        <v>156</v>
      </c>
      <c r="B158" s="64" t="s">
        <v>256</v>
      </c>
      <c r="C158" s="64" t="s">
        <v>257</v>
      </c>
      <c r="D158" s="143" t="s">
        <v>432</v>
      </c>
      <c r="E158" s="143" t="s">
        <v>93</v>
      </c>
      <c r="F158" s="63">
        <v>20260114</v>
      </c>
      <c r="G158" s="64"/>
      <c r="H158" s="64" t="s">
        <v>259</v>
      </c>
      <c r="I158" s="5" t="s">
        <v>389</v>
      </c>
    </row>
    <row r="159" spans="1:9">
      <c r="A159" s="112">
        <f t="shared" si="2"/>
        <v>157</v>
      </c>
      <c r="B159" s="64" t="s">
        <v>256</v>
      </c>
      <c r="C159" s="64" t="s">
        <v>257</v>
      </c>
      <c r="D159" s="143" t="s">
        <v>433</v>
      </c>
      <c r="E159" s="143" t="s">
        <v>93</v>
      </c>
      <c r="F159" s="63">
        <v>20260114</v>
      </c>
      <c r="G159" s="64"/>
      <c r="H159" s="64" t="s">
        <v>259</v>
      </c>
      <c r="I159" s="5" t="s">
        <v>389</v>
      </c>
    </row>
    <row r="160" spans="1:9">
      <c r="A160" s="112">
        <f t="shared" si="2"/>
        <v>158</v>
      </c>
      <c r="B160" s="64" t="s">
        <v>256</v>
      </c>
      <c r="C160" s="64" t="s">
        <v>257</v>
      </c>
      <c r="D160" s="143" t="s">
        <v>434</v>
      </c>
      <c r="E160" s="143" t="s">
        <v>93</v>
      </c>
      <c r="F160" s="63">
        <v>20260114</v>
      </c>
      <c r="G160" s="64"/>
      <c r="H160" s="64" t="s">
        <v>259</v>
      </c>
      <c r="I160" s="5" t="s">
        <v>389</v>
      </c>
    </row>
    <row r="161" spans="1:9">
      <c r="A161" s="112">
        <f t="shared" si="2"/>
        <v>159</v>
      </c>
      <c r="B161" s="64" t="s">
        <v>256</v>
      </c>
      <c r="C161" s="64" t="s">
        <v>257</v>
      </c>
      <c r="D161" s="143" t="s">
        <v>435</v>
      </c>
      <c r="E161" s="143" t="s">
        <v>93</v>
      </c>
      <c r="F161" s="63">
        <v>20260114</v>
      </c>
      <c r="G161" s="64"/>
      <c r="H161" s="64" t="s">
        <v>259</v>
      </c>
      <c r="I161" s="5" t="s">
        <v>389</v>
      </c>
    </row>
    <row r="162" spans="1:9">
      <c r="A162" s="112">
        <f t="shared" si="2"/>
        <v>160</v>
      </c>
      <c r="B162" s="64" t="s">
        <v>256</v>
      </c>
      <c r="C162" s="64" t="s">
        <v>257</v>
      </c>
      <c r="D162" s="143" t="s">
        <v>436</v>
      </c>
      <c r="E162" s="143" t="s">
        <v>93</v>
      </c>
      <c r="F162" s="63">
        <v>20260114</v>
      </c>
      <c r="G162" s="64"/>
      <c r="H162" s="64" t="s">
        <v>259</v>
      </c>
      <c r="I162" s="140" t="s">
        <v>437</v>
      </c>
    </row>
    <row r="163" spans="1:9">
      <c r="A163" s="112">
        <f t="shared" si="2"/>
        <v>161</v>
      </c>
      <c r="B163" s="64" t="s">
        <v>256</v>
      </c>
      <c r="C163" s="64" t="s">
        <v>257</v>
      </c>
      <c r="D163" s="143" t="s">
        <v>438</v>
      </c>
      <c r="E163" s="143" t="s">
        <v>93</v>
      </c>
      <c r="F163" s="63">
        <v>20260114</v>
      </c>
      <c r="G163" s="64"/>
      <c r="H163" s="64" t="s">
        <v>259</v>
      </c>
      <c r="I163" s="140" t="s">
        <v>437</v>
      </c>
    </row>
    <row r="164" spans="1:9">
      <c r="A164" s="112">
        <f t="shared" si="2"/>
        <v>162</v>
      </c>
      <c r="B164" s="64" t="s">
        <v>256</v>
      </c>
      <c r="C164" s="64" t="s">
        <v>257</v>
      </c>
      <c r="D164" s="143" t="s">
        <v>439</v>
      </c>
      <c r="E164" s="143" t="s">
        <v>93</v>
      </c>
      <c r="F164" s="63">
        <v>20260114</v>
      </c>
      <c r="G164" s="64"/>
      <c r="H164" s="64" t="s">
        <v>259</v>
      </c>
      <c r="I164" s="140" t="s">
        <v>437</v>
      </c>
    </row>
    <row r="165" spans="1:9">
      <c r="A165" s="112">
        <f t="shared" si="2"/>
        <v>163</v>
      </c>
      <c r="B165" s="64" t="s">
        <v>256</v>
      </c>
      <c r="C165" s="64" t="s">
        <v>257</v>
      </c>
      <c r="D165" s="143" t="s">
        <v>440</v>
      </c>
      <c r="E165" s="143" t="s">
        <v>93</v>
      </c>
      <c r="F165" s="63">
        <v>20260114</v>
      </c>
      <c r="G165" s="64"/>
      <c r="H165" s="64" t="s">
        <v>259</v>
      </c>
      <c r="I165" s="140" t="s">
        <v>437</v>
      </c>
    </row>
    <row r="166" spans="1:9">
      <c r="A166" s="112">
        <f t="shared" si="2"/>
        <v>164</v>
      </c>
      <c r="B166" s="64" t="s">
        <v>256</v>
      </c>
      <c r="C166" s="64" t="s">
        <v>257</v>
      </c>
      <c r="D166" s="143" t="s">
        <v>441</v>
      </c>
      <c r="E166" s="143" t="s">
        <v>93</v>
      </c>
      <c r="F166" s="63">
        <v>20260114</v>
      </c>
      <c r="G166" s="64"/>
      <c r="H166" s="64" t="s">
        <v>259</v>
      </c>
      <c r="I166" s="140" t="s">
        <v>437</v>
      </c>
    </row>
    <row r="167" spans="1:9">
      <c r="A167" s="112">
        <f t="shared" si="2"/>
        <v>165</v>
      </c>
      <c r="B167" s="64" t="s">
        <v>256</v>
      </c>
      <c r="C167" s="64" t="s">
        <v>257</v>
      </c>
      <c r="D167" s="143" t="s">
        <v>442</v>
      </c>
      <c r="E167" s="143" t="s">
        <v>93</v>
      </c>
      <c r="F167" s="63">
        <v>20260114</v>
      </c>
      <c r="G167" s="64"/>
      <c r="H167" s="64" t="s">
        <v>259</v>
      </c>
      <c r="I167" s="140" t="s">
        <v>443</v>
      </c>
    </row>
    <row r="168" spans="1:9">
      <c r="A168" s="112">
        <f t="shared" si="2"/>
        <v>166</v>
      </c>
      <c r="B168" s="64" t="s">
        <v>256</v>
      </c>
      <c r="C168" s="64" t="s">
        <v>257</v>
      </c>
      <c r="D168" s="143" t="s">
        <v>444</v>
      </c>
      <c r="E168" s="143" t="s">
        <v>93</v>
      </c>
      <c r="F168" s="63">
        <v>20260114</v>
      </c>
      <c r="G168" s="64"/>
      <c r="H168" s="64" t="s">
        <v>259</v>
      </c>
      <c r="I168" s="140" t="s">
        <v>443</v>
      </c>
    </row>
    <row r="169" spans="1:9">
      <c r="A169" s="112">
        <f t="shared" si="2"/>
        <v>167</v>
      </c>
      <c r="B169" s="64" t="s">
        <v>256</v>
      </c>
      <c r="C169" s="64" t="s">
        <v>257</v>
      </c>
      <c r="D169" s="143" t="s">
        <v>445</v>
      </c>
      <c r="E169" s="143" t="s">
        <v>93</v>
      </c>
      <c r="F169" s="63">
        <v>20260114</v>
      </c>
      <c r="G169" s="64"/>
      <c r="H169" s="64" t="s">
        <v>259</v>
      </c>
      <c r="I169" s="140" t="s">
        <v>443</v>
      </c>
    </row>
    <row r="170" spans="1:9">
      <c r="A170" s="112">
        <f t="shared" si="2"/>
        <v>168</v>
      </c>
      <c r="B170" s="64" t="s">
        <v>256</v>
      </c>
      <c r="C170" s="64" t="s">
        <v>257</v>
      </c>
      <c r="D170" s="143" t="s">
        <v>446</v>
      </c>
      <c r="E170" s="143" t="s">
        <v>93</v>
      </c>
      <c r="F170" s="63">
        <v>20260114</v>
      </c>
      <c r="G170" s="64"/>
      <c r="H170" s="64" t="s">
        <v>259</v>
      </c>
      <c r="I170" s="140" t="s">
        <v>443</v>
      </c>
    </row>
    <row r="171" spans="1:9">
      <c r="A171" s="112">
        <f t="shared" si="2"/>
        <v>169</v>
      </c>
      <c r="B171" s="64" t="s">
        <v>256</v>
      </c>
      <c r="C171" s="64" t="s">
        <v>257</v>
      </c>
      <c r="D171" s="63" t="s">
        <v>447</v>
      </c>
      <c r="E171" s="143" t="s">
        <v>94</v>
      </c>
      <c r="F171" s="63">
        <v>20260119</v>
      </c>
      <c r="G171" s="64"/>
      <c r="H171" s="64" t="s">
        <v>259</v>
      </c>
      <c r="I171" s="140" t="s">
        <v>448</v>
      </c>
    </row>
    <row r="172" spans="1:9">
      <c r="A172" s="112">
        <f t="shared" si="2"/>
        <v>170</v>
      </c>
      <c r="B172" s="64" t="s">
        <v>256</v>
      </c>
      <c r="C172" s="64" t="s">
        <v>257</v>
      </c>
      <c r="D172" s="63" t="s">
        <v>449</v>
      </c>
      <c r="E172" s="143" t="s">
        <v>94</v>
      </c>
      <c r="F172" s="63">
        <v>20260119</v>
      </c>
      <c r="G172" s="64"/>
      <c r="H172" s="64" t="s">
        <v>259</v>
      </c>
      <c r="I172" s="140" t="s">
        <v>448</v>
      </c>
    </row>
    <row r="173" spans="1:9">
      <c r="A173" s="112">
        <f t="shared" si="2"/>
        <v>171</v>
      </c>
      <c r="B173" s="64" t="s">
        <v>256</v>
      </c>
      <c r="C173" s="64" t="s">
        <v>257</v>
      </c>
      <c r="D173" s="63" t="s">
        <v>450</v>
      </c>
      <c r="E173" s="143" t="s">
        <v>94</v>
      </c>
      <c r="F173" s="63">
        <v>20260119</v>
      </c>
      <c r="G173" s="64"/>
      <c r="H173" s="64" t="s">
        <v>259</v>
      </c>
      <c r="I173" s="140" t="s">
        <v>448</v>
      </c>
    </row>
    <row r="174" spans="1:9">
      <c r="A174" s="112">
        <f t="shared" si="2"/>
        <v>172</v>
      </c>
      <c r="B174" s="64" t="s">
        <v>256</v>
      </c>
      <c r="C174" s="64" t="s">
        <v>257</v>
      </c>
      <c r="D174" s="63" t="s">
        <v>451</v>
      </c>
      <c r="E174" s="143" t="s">
        <v>94</v>
      </c>
      <c r="F174" s="63">
        <v>20260119</v>
      </c>
      <c r="G174" s="64"/>
      <c r="H174" s="64" t="s">
        <v>259</v>
      </c>
      <c r="I174" s="140" t="s">
        <v>448</v>
      </c>
    </row>
    <row r="175" spans="1:9">
      <c r="A175" s="112">
        <f t="shared" si="2"/>
        <v>173</v>
      </c>
      <c r="B175" s="64" t="s">
        <v>256</v>
      </c>
      <c r="C175" s="64" t="s">
        <v>257</v>
      </c>
      <c r="D175" s="63" t="s">
        <v>452</v>
      </c>
      <c r="E175" s="143" t="s">
        <v>94</v>
      </c>
      <c r="F175" s="63">
        <v>20260119</v>
      </c>
      <c r="G175" s="64"/>
      <c r="H175" s="64" t="s">
        <v>259</v>
      </c>
      <c r="I175" s="140" t="s">
        <v>448</v>
      </c>
    </row>
    <row r="176" spans="1:9">
      <c r="A176" s="112">
        <f t="shared" si="2"/>
        <v>174</v>
      </c>
      <c r="B176" s="64" t="s">
        <v>256</v>
      </c>
      <c r="C176" s="64" t="s">
        <v>257</v>
      </c>
      <c r="D176" s="63" t="s">
        <v>453</v>
      </c>
      <c r="E176" s="143" t="s">
        <v>94</v>
      </c>
      <c r="F176" s="63">
        <v>20260119</v>
      </c>
      <c r="G176" s="64"/>
      <c r="H176" s="64" t="s">
        <v>259</v>
      </c>
      <c r="I176" s="140" t="s">
        <v>448</v>
      </c>
    </row>
    <row r="177" spans="1:9">
      <c r="A177" s="112">
        <f t="shared" si="2"/>
        <v>175</v>
      </c>
      <c r="B177" s="64" t="s">
        <v>256</v>
      </c>
      <c r="C177" s="64" t="s">
        <v>257</v>
      </c>
      <c r="D177" s="63" t="s">
        <v>454</v>
      </c>
      <c r="E177" s="143" t="s">
        <v>94</v>
      </c>
      <c r="F177" s="63">
        <v>20260119</v>
      </c>
      <c r="G177" s="64"/>
      <c r="H177" s="64" t="s">
        <v>259</v>
      </c>
      <c r="I177" s="140" t="s">
        <v>448</v>
      </c>
    </row>
    <row r="178" spans="1:9">
      <c r="A178" s="112">
        <f t="shared" si="2"/>
        <v>176</v>
      </c>
      <c r="B178" s="64" t="s">
        <v>256</v>
      </c>
      <c r="C178" s="64" t="s">
        <v>257</v>
      </c>
      <c r="D178" s="63" t="s">
        <v>455</v>
      </c>
      <c r="E178" s="143" t="s">
        <v>94</v>
      </c>
      <c r="F178" s="63">
        <v>20260119</v>
      </c>
      <c r="G178" s="64"/>
      <c r="H178" s="64" t="s">
        <v>259</v>
      </c>
      <c r="I178" s="140" t="s">
        <v>448</v>
      </c>
    </row>
    <row r="179" spans="1:9">
      <c r="A179" s="112">
        <f t="shared" si="2"/>
        <v>177</v>
      </c>
      <c r="B179" s="64" t="s">
        <v>256</v>
      </c>
      <c r="C179" s="64" t="s">
        <v>257</v>
      </c>
      <c r="D179" s="63" t="s">
        <v>456</v>
      </c>
      <c r="E179" s="143" t="s">
        <v>94</v>
      </c>
      <c r="F179" s="63">
        <v>20260119</v>
      </c>
      <c r="G179" s="64"/>
      <c r="H179" s="63" t="s">
        <v>259</v>
      </c>
      <c r="I179" s="140" t="s">
        <v>457</v>
      </c>
    </row>
    <row r="180" spans="1:9">
      <c r="A180" s="112">
        <f t="shared" si="2"/>
        <v>178</v>
      </c>
      <c r="B180" s="64" t="s">
        <v>256</v>
      </c>
      <c r="C180" s="64" t="s">
        <v>257</v>
      </c>
      <c r="D180" s="63" t="s">
        <v>458</v>
      </c>
      <c r="E180" s="143" t="s">
        <v>94</v>
      </c>
      <c r="F180" s="63">
        <v>20260119</v>
      </c>
      <c r="G180" s="64"/>
      <c r="H180" s="63" t="s">
        <v>259</v>
      </c>
      <c r="I180" s="140" t="s">
        <v>457</v>
      </c>
    </row>
    <row r="181" spans="1:9">
      <c r="A181" s="112">
        <f t="shared" si="2"/>
        <v>179</v>
      </c>
      <c r="B181" s="64" t="s">
        <v>256</v>
      </c>
      <c r="C181" s="64" t="s">
        <v>257</v>
      </c>
      <c r="D181" s="63" t="s">
        <v>459</v>
      </c>
      <c r="E181" s="143" t="s">
        <v>94</v>
      </c>
      <c r="F181" s="63">
        <v>20260119</v>
      </c>
      <c r="G181" s="64"/>
      <c r="H181" s="63" t="s">
        <v>259</v>
      </c>
      <c r="I181" s="140" t="s">
        <v>457</v>
      </c>
    </row>
    <row r="182" spans="1:9">
      <c r="A182" s="112">
        <f t="shared" si="2"/>
        <v>180</v>
      </c>
      <c r="B182" s="64" t="s">
        <v>256</v>
      </c>
      <c r="C182" s="64" t="s">
        <v>257</v>
      </c>
      <c r="D182" s="63" t="s">
        <v>460</v>
      </c>
      <c r="E182" s="143" t="s">
        <v>94</v>
      </c>
      <c r="F182" s="63">
        <v>20260119</v>
      </c>
      <c r="G182" s="64"/>
      <c r="H182" s="63" t="s">
        <v>259</v>
      </c>
      <c r="I182" s="140" t="s">
        <v>457</v>
      </c>
    </row>
    <row r="183" spans="1:9">
      <c r="A183" s="112">
        <f t="shared" si="2"/>
        <v>181</v>
      </c>
      <c r="B183" s="64" t="s">
        <v>256</v>
      </c>
      <c r="C183" s="64" t="s">
        <v>257</v>
      </c>
      <c r="D183" s="63" t="s">
        <v>461</v>
      </c>
      <c r="E183" s="143" t="s">
        <v>94</v>
      </c>
      <c r="F183" s="63">
        <v>20260119</v>
      </c>
      <c r="G183" s="64"/>
      <c r="H183" s="63" t="s">
        <v>259</v>
      </c>
      <c r="I183" s="140" t="s">
        <v>457</v>
      </c>
    </row>
    <row r="184" spans="1:9">
      <c r="A184" s="112">
        <f t="shared" si="2"/>
        <v>182</v>
      </c>
      <c r="B184" s="64" t="s">
        <v>256</v>
      </c>
      <c r="C184" s="64" t="s">
        <v>257</v>
      </c>
      <c r="D184" s="63" t="s">
        <v>462</v>
      </c>
      <c r="E184" s="143" t="s">
        <v>94</v>
      </c>
      <c r="F184" s="63">
        <v>20260119</v>
      </c>
      <c r="G184" s="64"/>
      <c r="H184" s="63" t="s">
        <v>259</v>
      </c>
      <c r="I184" s="140" t="s">
        <v>457</v>
      </c>
    </row>
    <row r="185" spans="1:9">
      <c r="A185" s="112">
        <f t="shared" si="2"/>
        <v>183</v>
      </c>
      <c r="B185" s="64" t="s">
        <v>256</v>
      </c>
      <c r="C185" s="64" t="s">
        <v>257</v>
      </c>
      <c r="D185" s="63" t="s">
        <v>463</v>
      </c>
      <c r="E185" s="143" t="s">
        <v>94</v>
      </c>
      <c r="F185" s="63">
        <v>20260119</v>
      </c>
      <c r="G185" s="64"/>
      <c r="H185" s="63" t="s">
        <v>259</v>
      </c>
      <c r="I185" s="140" t="s">
        <v>457</v>
      </c>
    </row>
    <row r="186" spans="1:9">
      <c r="A186" s="112">
        <f t="shared" si="2"/>
        <v>184</v>
      </c>
      <c r="B186" s="64" t="s">
        <v>256</v>
      </c>
      <c r="C186" s="64" t="s">
        <v>257</v>
      </c>
      <c r="D186" s="63" t="s">
        <v>464</v>
      </c>
      <c r="E186" s="143" t="s">
        <v>94</v>
      </c>
      <c r="F186" s="63">
        <v>20260119</v>
      </c>
      <c r="G186" s="64"/>
      <c r="H186" s="63" t="s">
        <v>259</v>
      </c>
      <c r="I186" s="140" t="s">
        <v>457</v>
      </c>
    </row>
    <row r="187" spans="1:9">
      <c r="A187" s="112">
        <f t="shared" si="2"/>
        <v>185</v>
      </c>
      <c r="B187" s="64" t="s">
        <v>256</v>
      </c>
      <c r="C187" s="64" t="s">
        <v>257</v>
      </c>
      <c r="D187" s="63" t="s">
        <v>465</v>
      </c>
      <c r="E187" s="143" t="s">
        <v>94</v>
      </c>
      <c r="F187" s="63">
        <v>20260119</v>
      </c>
      <c r="G187" s="64"/>
      <c r="H187" s="63" t="s">
        <v>259</v>
      </c>
      <c r="I187" s="140" t="s">
        <v>466</v>
      </c>
    </row>
    <row r="188" spans="1:9">
      <c r="A188" s="112">
        <f t="shared" si="2"/>
        <v>186</v>
      </c>
      <c r="B188" s="64" t="s">
        <v>256</v>
      </c>
      <c r="C188" s="64" t="s">
        <v>257</v>
      </c>
      <c r="D188" s="63" t="s">
        <v>467</v>
      </c>
      <c r="E188" s="143" t="s">
        <v>94</v>
      </c>
      <c r="F188" s="63">
        <v>20260119</v>
      </c>
      <c r="G188" s="64"/>
      <c r="H188" s="63" t="s">
        <v>259</v>
      </c>
      <c r="I188" s="140" t="s">
        <v>466</v>
      </c>
    </row>
    <row r="189" spans="1:9">
      <c r="A189" s="112">
        <f t="shared" ref="A189:A252" si="3">+A188+1</f>
        <v>187</v>
      </c>
      <c r="B189" s="64" t="s">
        <v>256</v>
      </c>
      <c r="C189" s="64" t="s">
        <v>257</v>
      </c>
      <c r="D189" s="63" t="s">
        <v>468</v>
      </c>
      <c r="E189" s="143" t="s">
        <v>94</v>
      </c>
      <c r="F189" s="63">
        <v>20260119</v>
      </c>
      <c r="G189" s="64"/>
      <c r="H189" s="63" t="s">
        <v>259</v>
      </c>
      <c r="I189" s="140" t="s">
        <v>466</v>
      </c>
    </row>
    <row r="190" spans="1:9">
      <c r="A190" s="112">
        <f t="shared" si="3"/>
        <v>188</v>
      </c>
      <c r="B190" s="64" t="s">
        <v>256</v>
      </c>
      <c r="C190" s="64" t="s">
        <v>257</v>
      </c>
      <c r="D190" s="63" t="s">
        <v>469</v>
      </c>
      <c r="E190" s="143" t="s">
        <v>94</v>
      </c>
      <c r="F190" s="63">
        <v>20260119</v>
      </c>
      <c r="G190" s="64"/>
      <c r="H190" s="63" t="s">
        <v>259</v>
      </c>
      <c r="I190" s="140" t="s">
        <v>466</v>
      </c>
    </row>
    <row r="191" spans="1:9">
      <c r="A191" s="112">
        <f t="shared" si="3"/>
        <v>189</v>
      </c>
      <c r="B191" s="64" t="s">
        <v>256</v>
      </c>
      <c r="C191" s="64" t="s">
        <v>257</v>
      </c>
      <c r="D191" s="63" t="s">
        <v>470</v>
      </c>
      <c r="E191" s="143" t="s">
        <v>94</v>
      </c>
      <c r="F191" s="63">
        <v>20260119</v>
      </c>
      <c r="G191" s="64"/>
      <c r="H191" s="63" t="s">
        <v>259</v>
      </c>
      <c r="I191" s="140" t="s">
        <v>466</v>
      </c>
    </row>
    <row r="192" spans="1:9">
      <c r="A192" s="112">
        <f t="shared" si="3"/>
        <v>190</v>
      </c>
      <c r="B192" s="64" t="s">
        <v>256</v>
      </c>
      <c r="C192" s="64" t="s">
        <v>257</v>
      </c>
      <c r="D192" s="63" t="s">
        <v>471</v>
      </c>
      <c r="E192" s="143" t="s">
        <v>94</v>
      </c>
      <c r="F192" s="63">
        <v>20260119</v>
      </c>
      <c r="G192" s="64"/>
      <c r="H192" s="63" t="s">
        <v>259</v>
      </c>
      <c r="I192" s="140" t="s">
        <v>466</v>
      </c>
    </row>
    <row r="193" spans="1:9">
      <c r="A193" s="112">
        <f t="shared" si="3"/>
        <v>191</v>
      </c>
      <c r="B193" s="64" t="s">
        <v>256</v>
      </c>
      <c r="C193" s="64" t="s">
        <v>257</v>
      </c>
      <c r="D193" s="112" t="s">
        <v>472</v>
      </c>
      <c r="E193" s="143" t="s">
        <v>94</v>
      </c>
      <c r="F193" s="63">
        <v>20260119</v>
      </c>
      <c r="G193" s="64"/>
      <c r="H193" s="63" t="s">
        <v>259</v>
      </c>
      <c r="I193" s="140" t="s">
        <v>466</v>
      </c>
    </row>
    <row r="194" spans="1:9">
      <c r="A194" s="112">
        <f t="shared" si="3"/>
        <v>192</v>
      </c>
      <c r="B194" s="64" t="s">
        <v>256</v>
      </c>
      <c r="C194" s="64" t="s">
        <v>257</v>
      </c>
      <c r="D194" s="112" t="s">
        <v>473</v>
      </c>
      <c r="E194" s="143" t="s">
        <v>94</v>
      </c>
      <c r="F194" s="63">
        <v>20260119</v>
      </c>
      <c r="G194" s="64"/>
      <c r="H194" s="63" t="s">
        <v>259</v>
      </c>
      <c r="I194" s="140" t="s">
        <v>474</v>
      </c>
    </row>
    <row r="195" spans="1:9">
      <c r="A195" s="112">
        <f t="shared" si="3"/>
        <v>193</v>
      </c>
      <c r="B195" s="64" t="s">
        <v>256</v>
      </c>
      <c r="C195" s="64" t="s">
        <v>257</v>
      </c>
      <c r="D195" s="112" t="s">
        <v>475</v>
      </c>
      <c r="E195" s="143" t="s">
        <v>476</v>
      </c>
      <c r="F195" s="63">
        <v>20260120</v>
      </c>
      <c r="G195" s="64"/>
      <c r="H195" s="63" t="s">
        <v>259</v>
      </c>
      <c r="I195" s="140" t="s">
        <v>474</v>
      </c>
    </row>
    <row r="196" spans="1:9">
      <c r="A196" s="112">
        <f t="shared" si="3"/>
        <v>194</v>
      </c>
      <c r="B196" s="64" t="s">
        <v>256</v>
      </c>
      <c r="C196" s="64" t="s">
        <v>257</v>
      </c>
      <c r="D196" s="112" t="s">
        <v>477</v>
      </c>
      <c r="E196" s="143" t="s">
        <v>476</v>
      </c>
      <c r="F196" s="63">
        <v>20260120</v>
      </c>
      <c r="G196" s="64"/>
      <c r="H196" s="63" t="s">
        <v>259</v>
      </c>
      <c r="I196" s="140" t="s">
        <v>474</v>
      </c>
    </row>
    <row r="197" spans="1:9">
      <c r="A197" s="112">
        <f t="shared" si="3"/>
        <v>195</v>
      </c>
      <c r="B197" s="64" t="s">
        <v>256</v>
      </c>
      <c r="C197" s="64" t="s">
        <v>257</v>
      </c>
      <c r="D197" s="112" t="s">
        <v>478</v>
      </c>
      <c r="E197" s="143" t="s">
        <v>476</v>
      </c>
      <c r="F197" s="63">
        <v>20260120</v>
      </c>
      <c r="G197" s="64"/>
      <c r="H197" s="63" t="s">
        <v>259</v>
      </c>
      <c r="I197" s="140" t="s">
        <v>474</v>
      </c>
    </row>
    <row r="198" spans="1:9">
      <c r="A198" s="112">
        <f t="shared" si="3"/>
        <v>196</v>
      </c>
      <c r="B198" s="64" t="s">
        <v>256</v>
      </c>
      <c r="C198" s="64" t="s">
        <v>257</v>
      </c>
      <c r="D198" s="112" t="s">
        <v>479</v>
      </c>
      <c r="E198" s="143" t="s">
        <v>476</v>
      </c>
      <c r="F198" s="63">
        <v>20260120</v>
      </c>
      <c r="G198" s="64"/>
      <c r="H198" s="63" t="s">
        <v>259</v>
      </c>
      <c r="I198" s="140" t="s">
        <v>474</v>
      </c>
    </row>
    <row r="199" spans="1:9">
      <c r="A199" s="112">
        <f t="shared" si="3"/>
        <v>197</v>
      </c>
      <c r="B199" s="64" t="s">
        <v>256</v>
      </c>
      <c r="C199" s="64" t="s">
        <v>257</v>
      </c>
      <c r="D199" s="112" t="s">
        <v>480</v>
      </c>
      <c r="E199" s="143" t="s">
        <v>476</v>
      </c>
      <c r="F199" s="63">
        <v>20260120</v>
      </c>
      <c r="G199" s="64"/>
      <c r="H199" s="63" t="s">
        <v>259</v>
      </c>
      <c r="I199" s="140" t="s">
        <v>474</v>
      </c>
    </row>
    <row r="200" spans="1:9">
      <c r="A200" s="112">
        <f t="shared" si="3"/>
        <v>198</v>
      </c>
      <c r="B200" s="64" t="s">
        <v>256</v>
      </c>
      <c r="C200" s="64" t="s">
        <v>257</v>
      </c>
      <c r="D200" s="112" t="s">
        <v>481</v>
      </c>
      <c r="E200" s="143" t="s">
        <v>476</v>
      </c>
      <c r="F200" s="63">
        <v>20260120</v>
      </c>
      <c r="G200" s="64"/>
      <c r="H200" s="63" t="s">
        <v>259</v>
      </c>
      <c r="I200" s="140" t="s">
        <v>474</v>
      </c>
    </row>
    <row r="201" spans="1:9">
      <c r="A201" s="112">
        <f t="shared" si="3"/>
        <v>199</v>
      </c>
      <c r="B201" s="64" t="s">
        <v>256</v>
      </c>
      <c r="C201" s="64" t="s">
        <v>257</v>
      </c>
      <c r="D201" s="112" t="s">
        <v>482</v>
      </c>
      <c r="E201" s="143" t="s">
        <v>476</v>
      </c>
      <c r="F201" s="63">
        <v>20260120</v>
      </c>
      <c r="G201" s="64"/>
      <c r="H201" s="64" t="s">
        <v>259</v>
      </c>
      <c r="I201" s="142" t="s">
        <v>483</v>
      </c>
    </row>
    <row r="202" spans="1:9">
      <c r="A202" s="112">
        <f t="shared" si="3"/>
        <v>200</v>
      </c>
      <c r="B202" s="64" t="s">
        <v>256</v>
      </c>
      <c r="C202" s="64" t="s">
        <v>257</v>
      </c>
      <c r="D202" s="112" t="s">
        <v>484</v>
      </c>
      <c r="E202" s="143" t="s">
        <v>476</v>
      </c>
      <c r="F202" s="63">
        <v>20260120</v>
      </c>
      <c r="G202" s="64"/>
      <c r="H202" s="64" t="s">
        <v>259</v>
      </c>
      <c r="I202" s="142" t="s">
        <v>483</v>
      </c>
    </row>
    <row r="203" spans="1:9">
      <c r="A203" s="112">
        <f t="shared" si="3"/>
        <v>201</v>
      </c>
      <c r="B203" s="64" t="s">
        <v>256</v>
      </c>
      <c r="C203" s="64" t="s">
        <v>257</v>
      </c>
      <c r="D203" s="112" t="s">
        <v>485</v>
      </c>
      <c r="E203" s="143" t="s">
        <v>476</v>
      </c>
      <c r="F203" s="63">
        <v>20260120</v>
      </c>
      <c r="G203" s="64"/>
      <c r="H203" s="64" t="s">
        <v>259</v>
      </c>
      <c r="I203" s="142" t="s">
        <v>483</v>
      </c>
    </row>
    <row r="204" spans="1:9">
      <c r="A204" s="112">
        <f t="shared" si="3"/>
        <v>202</v>
      </c>
      <c r="B204" s="64" t="s">
        <v>256</v>
      </c>
      <c r="C204" s="64" t="s">
        <v>257</v>
      </c>
      <c r="D204" s="63" t="s">
        <v>486</v>
      </c>
      <c r="E204" s="143" t="s">
        <v>476</v>
      </c>
      <c r="F204" s="63">
        <v>20260120</v>
      </c>
      <c r="G204" s="64"/>
      <c r="H204" s="64" t="s">
        <v>259</v>
      </c>
      <c r="I204" s="142" t="s">
        <v>483</v>
      </c>
    </row>
    <row r="205" spans="1:9">
      <c r="A205" s="112">
        <f t="shared" si="3"/>
        <v>203</v>
      </c>
      <c r="B205" s="64" t="s">
        <v>256</v>
      </c>
      <c r="C205" s="64" t="s">
        <v>257</v>
      </c>
      <c r="D205" s="63" t="s">
        <v>487</v>
      </c>
      <c r="E205" s="143" t="s">
        <v>476</v>
      </c>
      <c r="F205" s="63">
        <v>20260120</v>
      </c>
      <c r="G205" s="64"/>
      <c r="H205" s="64" t="s">
        <v>259</v>
      </c>
      <c r="I205" s="142" t="s">
        <v>483</v>
      </c>
    </row>
    <row r="206" spans="1:9">
      <c r="A206" s="112">
        <f t="shared" si="3"/>
        <v>204</v>
      </c>
      <c r="B206" s="64" t="s">
        <v>256</v>
      </c>
      <c r="C206" s="64" t="s">
        <v>257</v>
      </c>
      <c r="D206" s="63" t="s">
        <v>488</v>
      </c>
      <c r="E206" s="143" t="s">
        <v>476</v>
      </c>
      <c r="F206" s="63">
        <v>20260120</v>
      </c>
      <c r="G206" s="64"/>
      <c r="H206" s="64" t="s">
        <v>259</v>
      </c>
      <c r="I206" s="142" t="s">
        <v>483</v>
      </c>
    </row>
    <row r="207" spans="1:9">
      <c r="A207" s="112">
        <f t="shared" si="3"/>
        <v>205</v>
      </c>
      <c r="B207" s="64" t="s">
        <v>256</v>
      </c>
      <c r="C207" s="64" t="s">
        <v>257</v>
      </c>
      <c r="D207" s="63" t="s">
        <v>489</v>
      </c>
      <c r="E207" s="143" t="s">
        <v>476</v>
      </c>
      <c r="F207" s="63">
        <v>20260120</v>
      </c>
      <c r="G207" s="64"/>
      <c r="H207" s="64" t="s">
        <v>259</v>
      </c>
      <c r="I207" s="142" t="s">
        <v>483</v>
      </c>
    </row>
    <row r="208" spans="1:9">
      <c r="A208" s="112">
        <f t="shared" si="3"/>
        <v>206</v>
      </c>
      <c r="B208" s="64" t="s">
        <v>256</v>
      </c>
      <c r="C208" s="64" t="s">
        <v>257</v>
      </c>
      <c r="D208" s="63" t="s">
        <v>490</v>
      </c>
      <c r="E208" s="143" t="s">
        <v>476</v>
      </c>
      <c r="F208" s="63">
        <v>20260120</v>
      </c>
      <c r="G208" s="64"/>
      <c r="H208" s="63" t="s">
        <v>259</v>
      </c>
      <c r="I208" s="5" t="s">
        <v>491</v>
      </c>
    </row>
    <row r="209" spans="1:9">
      <c r="A209" s="112">
        <f t="shared" si="3"/>
        <v>207</v>
      </c>
      <c r="B209" s="64" t="s">
        <v>256</v>
      </c>
      <c r="C209" s="64" t="s">
        <v>257</v>
      </c>
      <c r="D209" s="63" t="s">
        <v>492</v>
      </c>
      <c r="E209" s="143" t="s">
        <v>476</v>
      </c>
      <c r="F209" s="63">
        <v>20260120</v>
      </c>
      <c r="G209" s="64"/>
      <c r="H209" s="63" t="s">
        <v>259</v>
      </c>
      <c r="I209" s="5" t="s">
        <v>491</v>
      </c>
    </row>
    <row r="210" spans="1:9">
      <c r="A210" s="112">
        <f t="shared" si="3"/>
        <v>208</v>
      </c>
      <c r="B210" s="64" t="s">
        <v>256</v>
      </c>
      <c r="C210" s="64" t="s">
        <v>257</v>
      </c>
      <c r="D210" s="63" t="s">
        <v>493</v>
      </c>
      <c r="E210" s="143" t="s">
        <v>476</v>
      </c>
      <c r="F210" s="63">
        <v>20260120</v>
      </c>
      <c r="G210" s="64"/>
      <c r="H210" s="63" t="s">
        <v>259</v>
      </c>
      <c r="I210" s="5" t="s">
        <v>491</v>
      </c>
    </row>
    <row r="211" spans="1:9">
      <c r="A211" s="112">
        <f t="shared" si="3"/>
        <v>209</v>
      </c>
      <c r="B211" s="64" t="s">
        <v>256</v>
      </c>
      <c r="C211" s="64" t="s">
        <v>257</v>
      </c>
      <c r="D211" s="63" t="s">
        <v>494</v>
      </c>
      <c r="E211" s="143" t="s">
        <v>476</v>
      </c>
      <c r="F211" s="63">
        <v>20260120</v>
      </c>
      <c r="G211" s="64"/>
      <c r="H211" s="63" t="s">
        <v>259</v>
      </c>
      <c r="I211" s="5" t="s">
        <v>491</v>
      </c>
    </row>
    <row r="212" spans="1:9">
      <c r="A212" s="112">
        <f t="shared" si="3"/>
        <v>210</v>
      </c>
      <c r="B212" s="64" t="s">
        <v>256</v>
      </c>
      <c r="C212" s="64" t="s">
        <v>257</v>
      </c>
      <c r="D212" s="63" t="s">
        <v>495</v>
      </c>
      <c r="E212" s="143" t="s">
        <v>476</v>
      </c>
      <c r="F212" s="63">
        <v>20260120</v>
      </c>
      <c r="G212" s="64"/>
      <c r="H212" s="63" t="s">
        <v>259</v>
      </c>
      <c r="I212" s="5" t="s">
        <v>491</v>
      </c>
    </row>
    <row r="213" spans="1:9">
      <c r="A213" s="112">
        <f t="shared" si="3"/>
        <v>211</v>
      </c>
      <c r="B213" s="64" t="s">
        <v>256</v>
      </c>
      <c r="C213" s="64" t="s">
        <v>257</v>
      </c>
      <c r="D213" s="63" t="s">
        <v>496</v>
      </c>
      <c r="E213" s="143" t="s">
        <v>476</v>
      </c>
      <c r="F213" s="63">
        <v>20260120</v>
      </c>
      <c r="G213" s="64"/>
      <c r="H213" s="63" t="s">
        <v>259</v>
      </c>
      <c r="I213" s="5" t="s">
        <v>491</v>
      </c>
    </row>
    <row r="214" spans="1:9">
      <c r="A214" s="112">
        <f t="shared" si="3"/>
        <v>212</v>
      </c>
      <c r="B214" s="64" t="s">
        <v>256</v>
      </c>
      <c r="C214" s="64" t="s">
        <v>257</v>
      </c>
      <c r="D214" s="63" t="s">
        <v>497</v>
      </c>
      <c r="E214" s="143" t="s">
        <v>476</v>
      </c>
      <c r="F214" s="63">
        <v>20260120</v>
      </c>
      <c r="G214" s="64"/>
      <c r="H214" s="63" t="s">
        <v>259</v>
      </c>
      <c r="I214" s="5" t="s">
        <v>491</v>
      </c>
    </row>
    <row r="215" spans="1:9">
      <c r="A215" s="112">
        <f t="shared" si="3"/>
        <v>213</v>
      </c>
      <c r="B215" s="64" t="s">
        <v>256</v>
      </c>
      <c r="C215" s="64" t="s">
        <v>257</v>
      </c>
      <c r="D215" s="63" t="s">
        <v>498</v>
      </c>
      <c r="E215" s="143" t="s">
        <v>476</v>
      </c>
      <c r="F215" s="63">
        <v>20260120</v>
      </c>
      <c r="G215" s="64"/>
      <c r="H215" s="63" t="s">
        <v>259</v>
      </c>
      <c r="I215" s="5" t="s">
        <v>491</v>
      </c>
    </row>
    <row r="216" spans="1:9">
      <c r="A216" s="112">
        <f t="shared" si="3"/>
        <v>214</v>
      </c>
      <c r="B216" s="64" t="s">
        <v>256</v>
      </c>
      <c r="C216" s="64" t="s">
        <v>257</v>
      </c>
      <c r="D216" s="63" t="s">
        <v>499</v>
      </c>
      <c r="E216" s="143" t="s">
        <v>476</v>
      </c>
      <c r="F216" s="63">
        <v>20260120</v>
      </c>
      <c r="G216" s="64"/>
      <c r="H216" s="63" t="s">
        <v>259</v>
      </c>
      <c r="I216" s="5" t="s">
        <v>491</v>
      </c>
    </row>
    <row r="217" spans="1:9">
      <c r="A217" s="112">
        <f t="shared" si="3"/>
        <v>215</v>
      </c>
      <c r="B217" s="64" t="s">
        <v>256</v>
      </c>
      <c r="C217" s="64" t="s">
        <v>257</v>
      </c>
      <c r="D217" s="63" t="s">
        <v>500</v>
      </c>
      <c r="E217" s="143" t="s">
        <v>476</v>
      </c>
      <c r="F217" s="63">
        <v>20260120</v>
      </c>
      <c r="G217" s="64"/>
      <c r="H217" s="63" t="s">
        <v>259</v>
      </c>
      <c r="I217" s="5" t="s">
        <v>491</v>
      </c>
    </row>
    <row r="218" spans="1:9">
      <c r="A218" s="112">
        <f t="shared" si="3"/>
        <v>216</v>
      </c>
      <c r="B218" s="64" t="s">
        <v>256</v>
      </c>
      <c r="C218" s="64" t="s">
        <v>257</v>
      </c>
      <c r="D218" s="63" t="s">
        <v>501</v>
      </c>
      <c r="E218" s="143" t="s">
        <v>476</v>
      </c>
      <c r="F218" s="63">
        <v>20260120</v>
      </c>
      <c r="G218" s="64"/>
      <c r="H218" s="63" t="s">
        <v>259</v>
      </c>
      <c r="I218" s="5" t="s">
        <v>502</v>
      </c>
    </row>
    <row r="219" spans="1:9">
      <c r="A219" s="112">
        <f t="shared" si="3"/>
        <v>217</v>
      </c>
      <c r="B219" s="64" t="s">
        <v>256</v>
      </c>
      <c r="C219" s="64" t="s">
        <v>257</v>
      </c>
      <c r="D219" s="63" t="s">
        <v>503</v>
      </c>
      <c r="E219" s="143" t="s">
        <v>504</v>
      </c>
      <c r="F219" s="63">
        <v>20260120</v>
      </c>
      <c r="G219" s="64"/>
      <c r="H219" s="64" t="s">
        <v>259</v>
      </c>
      <c r="I219" s="140" t="s">
        <v>448</v>
      </c>
    </row>
    <row r="220" spans="1:9">
      <c r="A220" s="112">
        <f t="shared" si="3"/>
        <v>218</v>
      </c>
      <c r="B220" s="64" t="s">
        <v>256</v>
      </c>
      <c r="C220" s="64" t="s">
        <v>257</v>
      </c>
      <c r="D220" s="63" t="s">
        <v>505</v>
      </c>
      <c r="E220" s="143" t="s">
        <v>504</v>
      </c>
      <c r="F220" s="63">
        <v>20260120</v>
      </c>
      <c r="G220" s="64"/>
      <c r="H220" s="64" t="s">
        <v>259</v>
      </c>
      <c r="I220" s="140" t="s">
        <v>448</v>
      </c>
    </row>
    <row r="221" spans="1:9">
      <c r="A221" s="112">
        <f t="shared" si="3"/>
        <v>219</v>
      </c>
      <c r="B221" s="64" t="s">
        <v>256</v>
      </c>
      <c r="C221" s="64" t="s">
        <v>257</v>
      </c>
      <c r="D221" s="63" t="s">
        <v>506</v>
      </c>
      <c r="E221" s="143" t="s">
        <v>504</v>
      </c>
      <c r="F221" s="63">
        <v>20260120</v>
      </c>
      <c r="G221" s="64"/>
      <c r="H221" s="63" t="s">
        <v>259</v>
      </c>
      <c r="I221" s="140" t="s">
        <v>457</v>
      </c>
    </row>
    <row r="222" spans="1:9">
      <c r="A222" s="112">
        <f t="shared" si="3"/>
        <v>220</v>
      </c>
      <c r="B222" s="64" t="s">
        <v>256</v>
      </c>
      <c r="C222" s="64" t="s">
        <v>257</v>
      </c>
      <c r="D222" s="63" t="s">
        <v>507</v>
      </c>
      <c r="E222" s="143" t="s">
        <v>504</v>
      </c>
      <c r="F222" s="63">
        <v>20260120</v>
      </c>
      <c r="G222" s="64"/>
      <c r="H222" s="63" t="s">
        <v>259</v>
      </c>
      <c r="I222" s="140" t="s">
        <v>457</v>
      </c>
    </row>
    <row r="223" spans="1:9">
      <c r="A223" s="112">
        <f t="shared" si="3"/>
        <v>221</v>
      </c>
      <c r="B223" s="64" t="s">
        <v>256</v>
      </c>
      <c r="C223" s="64" t="s">
        <v>257</v>
      </c>
      <c r="D223" s="63" t="s">
        <v>508</v>
      </c>
      <c r="E223" s="143" t="s">
        <v>504</v>
      </c>
      <c r="F223" s="63">
        <v>20260120</v>
      </c>
      <c r="G223" s="64"/>
      <c r="H223" s="63" t="s">
        <v>259</v>
      </c>
      <c r="I223" s="140" t="s">
        <v>457</v>
      </c>
    </row>
    <row r="224" spans="1:9">
      <c r="A224" s="112">
        <f t="shared" si="3"/>
        <v>222</v>
      </c>
      <c r="B224" s="64" t="s">
        <v>256</v>
      </c>
      <c r="C224" s="64" t="s">
        <v>257</v>
      </c>
      <c r="D224" s="63" t="s">
        <v>509</v>
      </c>
      <c r="E224" s="143" t="s">
        <v>504</v>
      </c>
      <c r="F224" s="63">
        <v>20260120</v>
      </c>
      <c r="G224" s="64"/>
      <c r="H224" s="63" t="s">
        <v>259</v>
      </c>
      <c r="I224" s="140" t="s">
        <v>466</v>
      </c>
    </row>
    <row r="225" spans="1:9">
      <c r="A225" s="112">
        <f t="shared" si="3"/>
        <v>223</v>
      </c>
      <c r="B225" s="64" t="s">
        <v>256</v>
      </c>
      <c r="C225" s="64" t="s">
        <v>257</v>
      </c>
      <c r="D225" s="63" t="s">
        <v>510</v>
      </c>
      <c r="E225" s="143" t="s">
        <v>504</v>
      </c>
      <c r="F225" s="63">
        <v>20260120</v>
      </c>
      <c r="G225" s="64"/>
      <c r="H225" s="63" t="s">
        <v>259</v>
      </c>
      <c r="I225" s="140" t="s">
        <v>466</v>
      </c>
    </row>
    <row r="226" spans="1:9">
      <c r="A226" s="112">
        <f t="shared" si="3"/>
        <v>224</v>
      </c>
      <c r="B226" s="64" t="s">
        <v>256</v>
      </c>
      <c r="C226" s="64" t="s">
        <v>257</v>
      </c>
      <c r="D226" s="63" t="s">
        <v>511</v>
      </c>
      <c r="E226" s="143" t="s">
        <v>504</v>
      </c>
      <c r="F226" s="63">
        <v>20260120</v>
      </c>
      <c r="G226" s="64"/>
      <c r="H226" s="63" t="s">
        <v>259</v>
      </c>
      <c r="I226" s="140" t="s">
        <v>466</v>
      </c>
    </row>
    <row r="227" spans="1:9">
      <c r="A227" s="112">
        <f t="shared" si="3"/>
        <v>225</v>
      </c>
      <c r="B227" s="64" t="s">
        <v>256</v>
      </c>
      <c r="C227" s="64" t="s">
        <v>257</v>
      </c>
      <c r="D227" s="63" t="s">
        <v>512</v>
      </c>
      <c r="E227" s="143" t="s">
        <v>504</v>
      </c>
      <c r="F227" s="63">
        <v>20260120</v>
      </c>
      <c r="G227" s="64"/>
      <c r="H227" s="63" t="s">
        <v>259</v>
      </c>
      <c r="I227" s="140" t="s">
        <v>474</v>
      </c>
    </row>
    <row r="228" spans="1:9">
      <c r="A228" s="112">
        <f t="shared" si="3"/>
        <v>226</v>
      </c>
      <c r="B228" s="64" t="s">
        <v>256</v>
      </c>
      <c r="C228" s="64" t="s">
        <v>257</v>
      </c>
      <c r="D228" s="63" t="s">
        <v>513</v>
      </c>
      <c r="E228" s="143" t="s">
        <v>504</v>
      </c>
      <c r="F228" s="63">
        <v>20260120</v>
      </c>
      <c r="G228" s="64"/>
      <c r="H228" s="63" t="s">
        <v>259</v>
      </c>
      <c r="I228" s="140" t="s">
        <v>474</v>
      </c>
    </row>
    <row r="229" spans="1:9">
      <c r="A229" s="112">
        <f t="shared" si="3"/>
        <v>227</v>
      </c>
      <c r="B229" s="64" t="s">
        <v>256</v>
      </c>
      <c r="C229" s="64" t="s">
        <v>257</v>
      </c>
      <c r="D229" s="63" t="s">
        <v>514</v>
      </c>
      <c r="E229" s="143" t="s">
        <v>504</v>
      </c>
      <c r="F229" s="63">
        <v>20260120</v>
      </c>
      <c r="G229" s="64"/>
      <c r="H229" s="63" t="s">
        <v>259</v>
      </c>
      <c r="I229" s="140" t="s">
        <v>474</v>
      </c>
    </row>
    <row r="230" spans="1:9">
      <c r="A230" s="112">
        <f t="shared" si="3"/>
        <v>228</v>
      </c>
      <c r="B230" s="64" t="s">
        <v>256</v>
      </c>
      <c r="C230" s="64" t="s">
        <v>257</v>
      </c>
      <c r="D230" s="63" t="s">
        <v>515</v>
      </c>
      <c r="E230" s="143" t="s">
        <v>504</v>
      </c>
      <c r="F230" s="63">
        <v>20260120</v>
      </c>
      <c r="G230" s="64"/>
      <c r="H230" s="63" t="s">
        <v>259</v>
      </c>
      <c r="I230" s="140" t="s">
        <v>474</v>
      </c>
    </row>
    <row r="231" spans="1:9">
      <c r="A231" s="112">
        <f t="shared" si="3"/>
        <v>229</v>
      </c>
      <c r="B231" s="64" t="s">
        <v>256</v>
      </c>
      <c r="C231" s="64" t="s">
        <v>257</v>
      </c>
      <c r="D231" s="63" t="s">
        <v>516</v>
      </c>
      <c r="E231" s="143" t="s">
        <v>504</v>
      </c>
      <c r="F231" s="63">
        <v>20260120</v>
      </c>
      <c r="G231" s="64"/>
      <c r="H231" s="63" t="s">
        <v>259</v>
      </c>
      <c r="I231" s="140" t="s">
        <v>474</v>
      </c>
    </row>
    <row r="232" spans="1:9">
      <c r="A232" s="112">
        <f t="shared" si="3"/>
        <v>230</v>
      </c>
      <c r="B232" s="64" t="s">
        <v>256</v>
      </c>
      <c r="C232" s="64" t="s">
        <v>257</v>
      </c>
      <c r="D232" s="63" t="s">
        <v>517</v>
      </c>
      <c r="E232" s="143" t="s">
        <v>504</v>
      </c>
      <c r="F232" s="63">
        <v>20260120</v>
      </c>
      <c r="G232" s="64"/>
      <c r="H232" s="64" t="s">
        <v>259</v>
      </c>
      <c r="I232" s="142" t="s">
        <v>483</v>
      </c>
    </row>
    <row r="233" spans="1:9">
      <c r="A233" s="112">
        <f t="shared" si="3"/>
        <v>231</v>
      </c>
      <c r="B233" s="64" t="s">
        <v>256</v>
      </c>
      <c r="C233" s="64" t="s">
        <v>257</v>
      </c>
      <c r="D233" s="63" t="s">
        <v>518</v>
      </c>
      <c r="E233" s="143" t="s">
        <v>504</v>
      </c>
      <c r="F233" s="63">
        <v>20260120</v>
      </c>
      <c r="G233" s="64"/>
      <c r="H233" s="64" t="s">
        <v>259</v>
      </c>
      <c r="I233" s="142" t="s">
        <v>483</v>
      </c>
    </row>
    <row r="234" spans="1:9">
      <c r="A234" s="112">
        <f t="shared" si="3"/>
        <v>232</v>
      </c>
      <c r="B234" s="64" t="s">
        <v>256</v>
      </c>
      <c r="C234" s="64" t="s">
        <v>257</v>
      </c>
      <c r="D234" s="63" t="s">
        <v>519</v>
      </c>
      <c r="E234" s="143" t="s">
        <v>504</v>
      </c>
      <c r="F234" s="63">
        <v>20260120</v>
      </c>
      <c r="G234" s="64"/>
      <c r="H234" s="64" t="s">
        <v>259</v>
      </c>
      <c r="I234" s="140" t="s">
        <v>491</v>
      </c>
    </row>
    <row r="235" spans="1:9">
      <c r="A235" s="112">
        <f t="shared" si="3"/>
        <v>233</v>
      </c>
      <c r="B235" s="64" t="s">
        <v>256</v>
      </c>
      <c r="C235" s="64" t="s">
        <v>257</v>
      </c>
      <c r="D235" s="63" t="s">
        <v>520</v>
      </c>
      <c r="E235" s="143" t="s">
        <v>504</v>
      </c>
      <c r="F235" s="63">
        <v>20260120</v>
      </c>
      <c r="G235" s="64"/>
      <c r="H235" s="64" t="s">
        <v>259</v>
      </c>
      <c r="I235" s="140" t="s">
        <v>491</v>
      </c>
    </row>
    <row r="236" spans="1:9">
      <c r="A236" s="112">
        <f t="shared" si="3"/>
        <v>234</v>
      </c>
      <c r="B236" s="64" t="s">
        <v>256</v>
      </c>
      <c r="C236" s="64" t="s">
        <v>257</v>
      </c>
      <c r="D236" s="63" t="s">
        <v>521</v>
      </c>
      <c r="E236" s="143" t="s">
        <v>504</v>
      </c>
      <c r="F236" s="63">
        <v>20260120</v>
      </c>
      <c r="G236" s="64"/>
      <c r="H236" s="64" t="s">
        <v>259</v>
      </c>
      <c r="I236" s="140" t="s">
        <v>491</v>
      </c>
    </row>
    <row r="237" spans="1:9">
      <c r="A237" s="112">
        <f t="shared" si="3"/>
        <v>235</v>
      </c>
      <c r="B237" s="64" t="s">
        <v>256</v>
      </c>
      <c r="C237" s="64" t="s">
        <v>257</v>
      </c>
      <c r="D237" s="63" t="s">
        <v>522</v>
      </c>
      <c r="E237" s="143" t="s">
        <v>504</v>
      </c>
      <c r="F237" s="63">
        <v>20260120</v>
      </c>
      <c r="G237" s="64"/>
      <c r="H237" s="64" t="s">
        <v>259</v>
      </c>
      <c r="I237" s="140" t="s">
        <v>491</v>
      </c>
    </row>
    <row r="238" spans="1:9">
      <c r="A238" s="112">
        <f t="shared" si="3"/>
        <v>236</v>
      </c>
      <c r="B238" s="64" t="s">
        <v>256</v>
      </c>
      <c r="C238" s="64" t="s">
        <v>257</v>
      </c>
      <c r="D238" s="63" t="s">
        <v>523</v>
      </c>
      <c r="E238" s="143" t="s">
        <v>504</v>
      </c>
      <c r="F238" s="63">
        <v>20260120</v>
      </c>
      <c r="G238" s="64"/>
      <c r="H238" s="63" t="s">
        <v>259</v>
      </c>
      <c r="I238" s="5" t="s">
        <v>502</v>
      </c>
    </row>
    <row r="239" spans="1:9">
      <c r="A239" s="112">
        <f t="shared" si="3"/>
        <v>237</v>
      </c>
      <c r="B239" s="64" t="s">
        <v>256</v>
      </c>
      <c r="C239" s="64" t="s">
        <v>257</v>
      </c>
      <c r="D239" s="63" t="s">
        <v>524</v>
      </c>
      <c r="E239" s="143" t="s">
        <v>504</v>
      </c>
      <c r="F239" s="63">
        <v>20260120</v>
      </c>
      <c r="G239" s="64"/>
      <c r="H239" s="63" t="s">
        <v>259</v>
      </c>
      <c r="I239" s="5" t="s">
        <v>502</v>
      </c>
    </row>
    <row r="240" spans="1:9">
      <c r="A240" s="112">
        <f t="shared" si="3"/>
        <v>238</v>
      </c>
      <c r="B240" s="64" t="s">
        <v>256</v>
      </c>
      <c r="C240" s="64" t="s">
        <v>257</v>
      </c>
      <c r="D240" s="63" t="s">
        <v>525</v>
      </c>
      <c r="E240" s="143" t="s">
        <v>504</v>
      </c>
      <c r="F240" s="63">
        <v>20260120</v>
      </c>
      <c r="G240" s="64"/>
      <c r="H240" s="63" t="s">
        <v>259</v>
      </c>
      <c r="I240" s="5" t="s">
        <v>502</v>
      </c>
    </row>
    <row r="241" spans="1:9">
      <c r="A241" s="112">
        <f t="shared" si="3"/>
        <v>239</v>
      </c>
      <c r="B241" s="64" t="s">
        <v>256</v>
      </c>
      <c r="C241" s="64" t="s">
        <v>257</v>
      </c>
      <c r="D241" s="63" t="s">
        <v>526</v>
      </c>
      <c r="E241" s="143" t="s">
        <v>504</v>
      </c>
      <c r="F241" s="63">
        <v>20260120</v>
      </c>
      <c r="G241" s="64"/>
      <c r="H241" s="63" t="s">
        <v>259</v>
      </c>
      <c r="I241" s="5" t="s">
        <v>502</v>
      </c>
    </row>
    <row r="242" spans="1:9">
      <c r="A242" s="112">
        <f t="shared" si="3"/>
        <v>240</v>
      </c>
      <c r="B242" s="64" t="s">
        <v>256</v>
      </c>
      <c r="C242" s="64" t="s">
        <v>257</v>
      </c>
      <c r="D242" s="63" t="s">
        <v>527</v>
      </c>
      <c r="E242" s="143" t="s">
        <v>504</v>
      </c>
      <c r="F242" s="63">
        <v>20260120</v>
      </c>
      <c r="G242" s="64"/>
      <c r="H242" s="63" t="s">
        <v>259</v>
      </c>
      <c r="I242" s="5" t="s">
        <v>502</v>
      </c>
    </row>
    <row r="243" spans="1:9">
      <c r="A243" s="112">
        <f t="shared" si="3"/>
        <v>241</v>
      </c>
      <c r="B243" s="64" t="s">
        <v>256</v>
      </c>
      <c r="C243" s="64" t="s">
        <v>257</v>
      </c>
      <c r="D243" s="63" t="s">
        <v>528</v>
      </c>
      <c r="E243" s="143" t="s">
        <v>96</v>
      </c>
      <c r="F243" s="63">
        <v>20260122</v>
      </c>
      <c r="G243" s="64"/>
      <c r="H243" s="63" t="s">
        <v>259</v>
      </c>
      <c r="I243" s="5" t="s">
        <v>502</v>
      </c>
    </row>
    <row r="244" spans="1:9">
      <c r="A244" s="112">
        <f t="shared" si="3"/>
        <v>242</v>
      </c>
      <c r="B244" s="64" t="s">
        <v>256</v>
      </c>
      <c r="C244" s="64" t="s">
        <v>257</v>
      </c>
      <c r="D244" s="63" t="s">
        <v>529</v>
      </c>
      <c r="E244" s="143" t="s">
        <v>96</v>
      </c>
      <c r="F244" s="63">
        <v>20260122</v>
      </c>
      <c r="G244" s="64"/>
      <c r="H244" s="63" t="s">
        <v>259</v>
      </c>
      <c r="I244" s="5" t="s">
        <v>502</v>
      </c>
    </row>
    <row r="245" spans="1:9">
      <c r="A245" s="112">
        <f t="shared" si="3"/>
        <v>243</v>
      </c>
      <c r="B245" s="64" t="s">
        <v>256</v>
      </c>
      <c r="C245" s="64" t="s">
        <v>257</v>
      </c>
      <c r="D245" s="63" t="s">
        <v>530</v>
      </c>
      <c r="E245" s="143" t="s">
        <v>96</v>
      </c>
      <c r="F245" s="63">
        <v>20260122</v>
      </c>
      <c r="G245" s="64"/>
      <c r="H245" s="63" t="s">
        <v>259</v>
      </c>
      <c r="I245" s="5" t="s">
        <v>502</v>
      </c>
    </row>
    <row r="246" spans="1:9">
      <c r="A246" s="112">
        <f t="shared" si="3"/>
        <v>244</v>
      </c>
      <c r="B246" s="64" t="s">
        <v>256</v>
      </c>
      <c r="C246" s="64" t="s">
        <v>257</v>
      </c>
      <c r="D246" s="63" t="s">
        <v>531</v>
      </c>
      <c r="E246" s="143" t="s">
        <v>96</v>
      </c>
      <c r="F246" s="63">
        <v>20260122</v>
      </c>
      <c r="G246" s="64"/>
      <c r="H246" s="63" t="s">
        <v>259</v>
      </c>
      <c r="I246" s="5" t="s">
        <v>502</v>
      </c>
    </row>
    <row r="247" spans="1:9">
      <c r="A247" s="112">
        <f t="shared" si="3"/>
        <v>245</v>
      </c>
      <c r="B247" s="64" t="s">
        <v>256</v>
      </c>
      <c r="C247" s="64" t="s">
        <v>257</v>
      </c>
      <c r="D247" s="63" t="s">
        <v>532</v>
      </c>
      <c r="E247" s="143" t="s">
        <v>96</v>
      </c>
      <c r="F247" s="63">
        <v>20260122</v>
      </c>
      <c r="G247" s="64"/>
      <c r="H247" s="63" t="s">
        <v>259</v>
      </c>
      <c r="I247" s="5" t="s">
        <v>502</v>
      </c>
    </row>
    <row r="248" spans="1:9">
      <c r="A248" s="112">
        <f t="shared" si="3"/>
        <v>246</v>
      </c>
      <c r="B248" s="64" t="s">
        <v>256</v>
      </c>
      <c r="C248" s="64" t="s">
        <v>257</v>
      </c>
      <c r="D248" s="63" t="s">
        <v>533</v>
      </c>
      <c r="E248" s="143" t="s">
        <v>96</v>
      </c>
      <c r="F248" s="63">
        <v>20260122</v>
      </c>
      <c r="G248" s="64"/>
      <c r="H248" s="63" t="s">
        <v>259</v>
      </c>
      <c r="I248" s="5" t="s">
        <v>502</v>
      </c>
    </row>
    <row r="249" spans="1:9">
      <c r="A249" s="112">
        <f t="shared" si="3"/>
        <v>247</v>
      </c>
      <c r="B249" s="64" t="s">
        <v>256</v>
      </c>
      <c r="C249" s="64" t="s">
        <v>257</v>
      </c>
      <c r="D249" s="63" t="s">
        <v>534</v>
      </c>
      <c r="E249" s="143" t="s">
        <v>96</v>
      </c>
      <c r="F249" s="63">
        <v>20260122</v>
      </c>
      <c r="G249" s="64"/>
      <c r="H249" s="63" t="s">
        <v>259</v>
      </c>
      <c r="I249" s="5" t="s">
        <v>502</v>
      </c>
    </row>
    <row r="250" spans="1:9">
      <c r="A250" s="112">
        <f t="shared" si="3"/>
        <v>248</v>
      </c>
      <c r="B250" s="64" t="s">
        <v>256</v>
      </c>
      <c r="C250" s="64" t="s">
        <v>257</v>
      </c>
      <c r="D250" s="63" t="s">
        <v>535</v>
      </c>
      <c r="E250" s="143" t="s">
        <v>96</v>
      </c>
      <c r="F250" s="63">
        <v>20260122</v>
      </c>
      <c r="G250" s="64"/>
      <c r="H250" s="63" t="s">
        <v>259</v>
      </c>
      <c r="I250" s="5" t="s">
        <v>502</v>
      </c>
    </row>
    <row r="251" spans="1:9">
      <c r="A251" s="112">
        <f t="shared" si="3"/>
        <v>249</v>
      </c>
      <c r="B251" s="64" t="s">
        <v>256</v>
      </c>
      <c r="C251" s="64" t="s">
        <v>257</v>
      </c>
      <c r="D251" s="63" t="s">
        <v>536</v>
      </c>
      <c r="E251" s="143" t="s">
        <v>96</v>
      </c>
      <c r="F251" s="63">
        <v>20260122</v>
      </c>
      <c r="G251" s="64"/>
      <c r="H251" s="63" t="s">
        <v>259</v>
      </c>
      <c r="I251" s="5" t="s">
        <v>502</v>
      </c>
    </row>
    <row r="252" spans="1:9">
      <c r="A252" s="112">
        <f t="shared" si="3"/>
        <v>250</v>
      </c>
      <c r="B252" s="64" t="s">
        <v>256</v>
      </c>
      <c r="C252" s="64" t="s">
        <v>257</v>
      </c>
      <c r="D252" s="63" t="s">
        <v>537</v>
      </c>
      <c r="E252" s="143" t="s">
        <v>96</v>
      </c>
      <c r="F252" s="63">
        <v>20260122</v>
      </c>
      <c r="G252" s="64"/>
      <c r="H252" s="63" t="s">
        <v>259</v>
      </c>
      <c r="I252" s="140" t="s">
        <v>538</v>
      </c>
    </row>
    <row r="253" spans="1:9">
      <c r="A253" s="112">
        <f t="shared" ref="A253:A316" si="4">+A252+1</f>
        <v>251</v>
      </c>
      <c r="B253" s="64" t="s">
        <v>256</v>
      </c>
      <c r="C253" s="64" t="s">
        <v>257</v>
      </c>
      <c r="D253" s="63" t="s">
        <v>539</v>
      </c>
      <c r="E253" s="143" t="s">
        <v>96</v>
      </c>
      <c r="F253" s="63">
        <v>20260122</v>
      </c>
      <c r="G253" s="64"/>
      <c r="H253" s="63" t="s">
        <v>259</v>
      </c>
      <c r="I253" s="140" t="s">
        <v>538</v>
      </c>
    </row>
    <row r="254" spans="1:9">
      <c r="A254" s="112">
        <f t="shared" si="4"/>
        <v>252</v>
      </c>
      <c r="B254" s="64" t="s">
        <v>256</v>
      </c>
      <c r="C254" s="64" t="s">
        <v>257</v>
      </c>
      <c r="D254" s="63" t="s">
        <v>540</v>
      </c>
      <c r="E254" s="143" t="s">
        <v>96</v>
      </c>
      <c r="F254" s="63">
        <v>20260122</v>
      </c>
      <c r="G254" s="64"/>
      <c r="H254" s="63" t="s">
        <v>259</v>
      </c>
      <c r="I254" s="140" t="s">
        <v>538</v>
      </c>
    </row>
    <row r="255" spans="1:9">
      <c r="A255" s="112">
        <f t="shared" si="4"/>
        <v>253</v>
      </c>
      <c r="B255" s="64" t="s">
        <v>256</v>
      </c>
      <c r="C255" s="64" t="s">
        <v>257</v>
      </c>
      <c r="D255" s="63" t="s">
        <v>541</v>
      </c>
      <c r="E255" s="143" t="s">
        <v>96</v>
      </c>
      <c r="F255" s="63">
        <v>20260122</v>
      </c>
      <c r="G255" s="64"/>
      <c r="H255" s="63" t="s">
        <v>259</v>
      </c>
      <c r="I255" s="140" t="s">
        <v>538</v>
      </c>
    </row>
    <row r="256" spans="1:9">
      <c r="A256" s="112">
        <f t="shared" si="4"/>
        <v>254</v>
      </c>
      <c r="B256" s="64" t="s">
        <v>256</v>
      </c>
      <c r="C256" s="64" t="s">
        <v>257</v>
      </c>
      <c r="D256" s="63" t="s">
        <v>542</v>
      </c>
      <c r="E256" s="143" t="s">
        <v>96</v>
      </c>
      <c r="F256" s="63">
        <v>20260122</v>
      </c>
      <c r="G256" s="64"/>
      <c r="H256" s="63" t="s">
        <v>259</v>
      </c>
      <c r="I256" s="140" t="s">
        <v>538</v>
      </c>
    </row>
    <row r="257" spans="1:9">
      <c r="A257" s="112">
        <f t="shared" si="4"/>
        <v>255</v>
      </c>
      <c r="B257" s="64" t="s">
        <v>256</v>
      </c>
      <c r="C257" s="64" t="s">
        <v>257</v>
      </c>
      <c r="D257" s="63" t="s">
        <v>543</v>
      </c>
      <c r="E257" s="143" t="s">
        <v>96</v>
      </c>
      <c r="F257" s="63">
        <v>20260122</v>
      </c>
      <c r="G257" s="64"/>
      <c r="H257" s="63" t="s">
        <v>259</v>
      </c>
      <c r="I257" s="140" t="s">
        <v>538</v>
      </c>
    </row>
    <row r="258" spans="1:9">
      <c r="A258" s="112">
        <f t="shared" si="4"/>
        <v>256</v>
      </c>
      <c r="B258" s="64" t="s">
        <v>256</v>
      </c>
      <c r="C258" s="64" t="s">
        <v>257</v>
      </c>
      <c r="D258" s="63" t="s">
        <v>544</v>
      </c>
      <c r="E258" s="143" t="s">
        <v>96</v>
      </c>
      <c r="F258" s="63">
        <v>20260122</v>
      </c>
      <c r="G258" s="64"/>
      <c r="H258" s="63" t="s">
        <v>259</v>
      </c>
      <c r="I258" s="140" t="s">
        <v>538</v>
      </c>
    </row>
    <row r="259" spans="1:9">
      <c r="A259" s="112">
        <f t="shared" si="4"/>
        <v>257</v>
      </c>
      <c r="B259" s="64" t="s">
        <v>256</v>
      </c>
      <c r="C259" s="64" t="s">
        <v>257</v>
      </c>
      <c r="D259" s="63" t="s">
        <v>545</v>
      </c>
      <c r="E259" s="143" t="s">
        <v>96</v>
      </c>
      <c r="F259" s="63">
        <v>20260122</v>
      </c>
      <c r="G259" s="64"/>
      <c r="H259" s="63" t="s">
        <v>259</v>
      </c>
      <c r="I259" s="140" t="s">
        <v>538</v>
      </c>
    </row>
    <row r="260" spans="1:9">
      <c r="A260" s="112">
        <f t="shared" si="4"/>
        <v>258</v>
      </c>
      <c r="B260" s="64" t="s">
        <v>256</v>
      </c>
      <c r="C260" s="64" t="s">
        <v>257</v>
      </c>
      <c r="D260" s="63" t="s">
        <v>546</v>
      </c>
      <c r="E260" s="143" t="s">
        <v>96</v>
      </c>
      <c r="F260" s="63">
        <v>20260122</v>
      </c>
      <c r="G260" s="64"/>
      <c r="H260" s="63" t="s">
        <v>259</v>
      </c>
      <c r="I260" s="140" t="s">
        <v>538</v>
      </c>
    </row>
    <row r="261" spans="1:9">
      <c r="A261" s="112">
        <f t="shared" si="4"/>
        <v>259</v>
      </c>
      <c r="B261" s="64" t="s">
        <v>256</v>
      </c>
      <c r="C261" s="64" t="s">
        <v>257</v>
      </c>
      <c r="D261" s="63" t="s">
        <v>547</v>
      </c>
      <c r="E261" s="143" t="s">
        <v>96</v>
      </c>
      <c r="F261" s="63">
        <v>20260122</v>
      </c>
      <c r="G261" s="64"/>
      <c r="H261" s="63" t="s">
        <v>259</v>
      </c>
      <c r="I261" s="140" t="s">
        <v>538</v>
      </c>
    </row>
    <row r="262" spans="1:9">
      <c r="A262" s="112">
        <f t="shared" si="4"/>
        <v>260</v>
      </c>
      <c r="B262" s="64" t="s">
        <v>256</v>
      </c>
      <c r="C262" s="64" t="s">
        <v>257</v>
      </c>
      <c r="D262" s="63" t="s">
        <v>548</v>
      </c>
      <c r="E262" s="143" t="s">
        <v>96</v>
      </c>
      <c r="F262" s="63">
        <v>20260122</v>
      </c>
      <c r="G262" s="64"/>
      <c r="H262" s="63" t="s">
        <v>259</v>
      </c>
      <c r="I262" s="140" t="s">
        <v>549</v>
      </c>
    </row>
    <row r="263" spans="1:9">
      <c r="A263" s="112">
        <f t="shared" si="4"/>
        <v>261</v>
      </c>
      <c r="B263" s="64" t="s">
        <v>256</v>
      </c>
      <c r="C263" s="64" t="s">
        <v>257</v>
      </c>
      <c r="D263" s="63" t="s">
        <v>550</v>
      </c>
      <c r="E263" s="143" t="s">
        <v>96</v>
      </c>
      <c r="F263" s="63">
        <v>20260122</v>
      </c>
      <c r="G263" s="64"/>
      <c r="H263" s="63" t="s">
        <v>259</v>
      </c>
      <c r="I263" s="5" t="s">
        <v>549</v>
      </c>
    </row>
    <row r="264" spans="1:9">
      <c r="A264" s="112">
        <f t="shared" si="4"/>
        <v>262</v>
      </c>
      <c r="B264" s="64" t="s">
        <v>256</v>
      </c>
      <c r="C264" s="64" t="s">
        <v>257</v>
      </c>
      <c r="D264" s="63" t="s">
        <v>551</v>
      </c>
      <c r="E264" s="143" t="s">
        <v>96</v>
      </c>
      <c r="F264" s="63">
        <v>20260122</v>
      </c>
      <c r="G264" s="64"/>
      <c r="H264" s="63" t="s">
        <v>259</v>
      </c>
      <c r="I264" s="5" t="s">
        <v>549</v>
      </c>
    </row>
    <row r="265" spans="1:9">
      <c r="A265" s="112">
        <f t="shared" si="4"/>
        <v>263</v>
      </c>
      <c r="B265" s="64" t="s">
        <v>256</v>
      </c>
      <c r="C265" s="64" t="s">
        <v>257</v>
      </c>
      <c r="D265" s="63" t="s">
        <v>552</v>
      </c>
      <c r="E265" s="143" t="s">
        <v>96</v>
      </c>
      <c r="F265" s="63">
        <v>20260122</v>
      </c>
      <c r="G265" s="64"/>
      <c r="H265" s="63" t="s">
        <v>259</v>
      </c>
      <c r="I265" s="5" t="s">
        <v>549</v>
      </c>
    </row>
    <row r="266" spans="1:9">
      <c r="A266" s="112">
        <f t="shared" si="4"/>
        <v>264</v>
      </c>
      <c r="B266" s="64" t="s">
        <v>256</v>
      </c>
      <c r="C266" s="64" t="s">
        <v>257</v>
      </c>
      <c r="D266" s="63" t="s">
        <v>553</v>
      </c>
      <c r="E266" s="143" t="s">
        <v>96</v>
      </c>
      <c r="F266" s="63">
        <v>20260122</v>
      </c>
      <c r="G266" s="64"/>
      <c r="H266" s="63" t="s">
        <v>259</v>
      </c>
      <c r="I266" s="5" t="s">
        <v>549</v>
      </c>
    </row>
    <row r="267" spans="1:9">
      <c r="A267" s="112">
        <f t="shared" si="4"/>
        <v>265</v>
      </c>
      <c r="B267" s="64" t="s">
        <v>256</v>
      </c>
      <c r="C267" s="64" t="s">
        <v>257</v>
      </c>
      <c r="D267" s="63" t="s">
        <v>554</v>
      </c>
      <c r="E267" s="143" t="s">
        <v>555</v>
      </c>
      <c r="F267" s="63">
        <v>20260126</v>
      </c>
      <c r="G267" s="64"/>
      <c r="H267" s="63" t="s">
        <v>259</v>
      </c>
      <c r="I267" s="5" t="s">
        <v>549</v>
      </c>
    </row>
    <row r="268" spans="1:9">
      <c r="A268" s="112">
        <f t="shared" si="4"/>
        <v>266</v>
      </c>
      <c r="B268" s="64" t="s">
        <v>256</v>
      </c>
      <c r="C268" s="64" t="s">
        <v>257</v>
      </c>
      <c r="D268" s="63" t="s">
        <v>556</v>
      </c>
      <c r="E268" s="143" t="s">
        <v>555</v>
      </c>
      <c r="F268" s="63">
        <v>20260126</v>
      </c>
      <c r="G268" s="64"/>
      <c r="H268" s="63" t="s">
        <v>259</v>
      </c>
      <c r="I268" s="5" t="s">
        <v>549</v>
      </c>
    </row>
    <row r="269" spans="1:9">
      <c r="A269" s="112">
        <f t="shared" si="4"/>
        <v>267</v>
      </c>
      <c r="B269" s="64" t="s">
        <v>256</v>
      </c>
      <c r="C269" s="64" t="s">
        <v>257</v>
      </c>
      <c r="D269" s="63" t="s">
        <v>557</v>
      </c>
      <c r="E269" s="143" t="s">
        <v>555</v>
      </c>
      <c r="F269" s="63">
        <v>20260126</v>
      </c>
      <c r="G269" s="64"/>
      <c r="H269" s="63" t="s">
        <v>259</v>
      </c>
      <c r="I269" s="140" t="s">
        <v>558</v>
      </c>
    </row>
    <row r="270" spans="1:9">
      <c r="A270" s="112">
        <f t="shared" si="4"/>
        <v>268</v>
      </c>
      <c r="B270" s="64" t="s">
        <v>256</v>
      </c>
      <c r="C270" s="64" t="s">
        <v>257</v>
      </c>
      <c r="D270" s="63" t="s">
        <v>559</v>
      </c>
      <c r="E270" s="143" t="s">
        <v>555</v>
      </c>
      <c r="F270" s="63">
        <v>20260126</v>
      </c>
      <c r="G270" s="64"/>
      <c r="H270" s="63" t="s">
        <v>259</v>
      </c>
      <c r="I270" s="5" t="s">
        <v>558</v>
      </c>
    </row>
    <row r="271" spans="1:9">
      <c r="A271" s="112">
        <f t="shared" si="4"/>
        <v>269</v>
      </c>
      <c r="B271" s="64" t="s">
        <v>256</v>
      </c>
      <c r="C271" s="64" t="s">
        <v>257</v>
      </c>
      <c r="D271" s="63" t="s">
        <v>560</v>
      </c>
      <c r="E271" s="143" t="s">
        <v>555</v>
      </c>
      <c r="F271" s="63">
        <v>20260126</v>
      </c>
      <c r="G271" s="64"/>
      <c r="H271" s="63" t="s">
        <v>259</v>
      </c>
      <c r="I271" s="5" t="s">
        <v>558</v>
      </c>
    </row>
    <row r="272" spans="1:9">
      <c r="A272" s="112">
        <f t="shared" si="4"/>
        <v>270</v>
      </c>
      <c r="B272" s="64" t="s">
        <v>256</v>
      </c>
      <c r="C272" s="64" t="s">
        <v>257</v>
      </c>
      <c r="D272" s="63" t="s">
        <v>561</v>
      </c>
      <c r="E272" s="143" t="s">
        <v>555</v>
      </c>
      <c r="F272" s="63">
        <v>20260126</v>
      </c>
      <c r="G272" s="64"/>
      <c r="H272" s="63" t="s">
        <v>259</v>
      </c>
      <c r="I272" s="5" t="s">
        <v>558</v>
      </c>
    </row>
    <row r="273" spans="1:9">
      <c r="A273" s="112">
        <f t="shared" si="4"/>
        <v>271</v>
      </c>
      <c r="B273" s="64" t="s">
        <v>256</v>
      </c>
      <c r="C273" s="64" t="s">
        <v>257</v>
      </c>
      <c r="D273" s="63" t="s">
        <v>562</v>
      </c>
      <c r="E273" s="143" t="s">
        <v>555</v>
      </c>
      <c r="F273" s="63">
        <v>20260126</v>
      </c>
      <c r="G273" s="64"/>
      <c r="H273" s="63" t="s">
        <v>259</v>
      </c>
      <c r="I273" s="5" t="s">
        <v>558</v>
      </c>
    </row>
    <row r="274" spans="1:9">
      <c r="A274" s="112">
        <f t="shared" si="4"/>
        <v>272</v>
      </c>
      <c r="B274" s="64" t="s">
        <v>256</v>
      </c>
      <c r="C274" s="64" t="s">
        <v>257</v>
      </c>
      <c r="D274" s="63" t="s">
        <v>563</v>
      </c>
      <c r="E274" s="143" t="s">
        <v>555</v>
      </c>
      <c r="F274" s="63">
        <v>20260126</v>
      </c>
      <c r="G274" s="64"/>
      <c r="H274" s="63" t="s">
        <v>259</v>
      </c>
      <c r="I274" s="5" t="s">
        <v>558</v>
      </c>
    </row>
    <row r="275" spans="1:9">
      <c r="A275" s="112">
        <f t="shared" si="4"/>
        <v>273</v>
      </c>
      <c r="B275" s="64" t="s">
        <v>256</v>
      </c>
      <c r="C275" s="64" t="s">
        <v>257</v>
      </c>
      <c r="D275" s="63" t="s">
        <v>564</v>
      </c>
      <c r="E275" s="143" t="s">
        <v>555</v>
      </c>
      <c r="F275" s="63">
        <v>20260126</v>
      </c>
      <c r="G275" s="64"/>
      <c r="H275" s="63" t="s">
        <v>259</v>
      </c>
      <c r="I275" s="5" t="s">
        <v>558</v>
      </c>
    </row>
    <row r="276" spans="1:9">
      <c r="A276" s="112">
        <f t="shared" si="4"/>
        <v>274</v>
      </c>
      <c r="B276" s="64" t="s">
        <v>256</v>
      </c>
      <c r="C276" s="64" t="s">
        <v>257</v>
      </c>
      <c r="D276" s="63" t="s">
        <v>565</v>
      </c>
      <c r="E276" s="143" t="s">
        <v>555</v>
      </c>
      <c r="F276" s="63">
        <v>20260126</v>
      </c>
      <c r="G276" s="64"/>
      <c r="H276" s="63" t="s">
        <v>259</v>
      </c>
      <c r="I276" s="5" t="s">
        <v>558</v>
      </c>
    </row>
    <row r="277" spans="1:9">
      <c r="A277" s="112">
        <f t="shared" si="4"/>
        <v>275</v>
      </c>
      <c r="B277" s="64" t="s">
        <v>256</v>
      </c>
      <c r="C277" s="64" t="s">
        <v>257</v>
      </c>
      <c r="D277" s="63" t="s">
        <v>566</v>
      </c>
      <c r="E277" s="143" t="s">
        <v>555</v>
      </c>
      <c r="F277" s="63">
        <v>20260126</v>
      </c>
      <c r="G277" s="64"/>
      <c r="H277" s="63" t="s">
        <v>259</v>
      </c>
      <c r="I277" s="5" t="s">
        <v>558</v>
      </c>
    </row>
    <row r="278" spans="1:9">
      <c r="A278" s="112">
        <f t="shared" si="4"/>
        <v>276</v>
      </c>
      <c r="B278" s="64" t="s">
        <v>256</v>
      </c>
      <c r="C278" s="64" t="s">
        <v>257</v>
      </c>
      <c r="D278" s="63" t="s">
        <v>567</v>
      </c>
      <c r="E278" s="143" t="s">
        <v>555</v>
      </c>
      <c r="F278" s="63">
        <v>20260126</v>
      </c>
      <c r="G278" s="64"/>
      <c r="H278" s="63" t="s">
        <v>259</v>
      </c>
      <c r="I278" s="5" t="s">
        <v>558</v>
      </c>
    </row>
    <row r="279" spans="1:9">
      <c r="A279" s="112">
        <f t="shared" si="4"/>
        <v>277</v>
      </c>
      <c r="B279" s="64" t="s">
        <v>256</v>
      </c>
      <c r="C279" s="64" t="s">
        <v>257</v>
      </c>
      <c r="D279" s="63" t="s">
        <v>568</v>
      </c>
      <c r="E279" s="143" t="s">
        <v>555</v>
      </c>
      <c r="F279" s="63">
        <v>20260126</v>
      </c>
      <c r="G279" s="64"/>
      <c r="H279" s="63" t="s">
        <v>259</v>
      </c>
      <c r="I279" s="140" t="s">
        <v>569</v>
      </c>
    </row>
    <row r="280" spans="1:9">
      <c r="A280" s="112">
        <f t="shared" si="4"/>
        <v>278</v>
      </c>
      <c r="B280" s="64" t="s">
        <v>256</v>
      </c>
      <c r="C280" s="64" t="s">
        <v>257</v>
      </c>
      <c r="D280" s="63" t="s">
        <v>570</v>
      </c>
      <c r="E280" s="143" t="s">
        <v>555</v>
      </c>
      <c r="F280" s="63">
        <v>20260126</v>
      </c>
      <c r="G280" s="64"/>
      <c r="H280" s="63" t="s">
        <v>259</v>
      </c>
      <c r="I280" s="5" t="s">
        <v>569</v>
      </c>
    </row>
    <row r="281" spans="1:9">
      <c r="A281" s="112">
        <f t="shared" si="4"/>
        <v>279</v>
      </c>
      <c r="B281" s="64" t="s">
        <v>256</v>
      </c>
      <c r="C281" s="64" t="s">
        <v>257</v>
      </c>
      <c r="D281" s="63" t="s">
        <v>571</v>
      </c>
      <c r="E281" s="143" t="s">
        <v>555</v>
      </c>
      <c r="F281" s="63">
        <v>20260126</v>
      </c>
      <c r="G281" s="64"/>
      <c r="H281" s="63" t="s">
        <v>259</v>
      </c>
      <c r="I281" s="5" t="s">
        <v>569</v>
      </c>
    </row>
    <row r="282" spans="1:9">
      <c r="A282" s="112">
        <f t="shared" si="4"/>
        <v>280</v>
      </c>
      <c r="B282" s="64" t="s">
        <v>256</v>
      </c>
      <c r="C282" s="64" t="s">
        <v>257</v>
      </c>
      <c r="D282" s="63" t="s">
        <v>572</v>
      </c>
      <c r="E282" s="143" t="s">
        <v>555</v>
      </c>
      <c r="F282" s="63">
        <v>20260126</v>
      </c>
      <c r="G282" s="64"/>
      <c r="H282" s="63" t="s">
        <v>259</v>
      </c>
      <c r="I282" s="5" t="s">
        <v>569</v>
      </c>
    </row>
    <row r="283" spans="1:9">
      <c r="A283" s="112">
        <f t="shared" si="4"/>
        <v>281</v>
      </c>
      <c r="B283" s="64" t="s">
        <v>256</v>
      </c>
      <c r="C283" s="64" t="s">
        <v>257</v>
      </c>
      <c r="D283" s="63" t="s">
        <v>573</v>
      </c>
      <c r="E283" s="143" t="s">
        <v>555</v>
      </c>
      <c r="F283" s="63">
        <v>20260126</v>
      </c>
      <c r="G283" s="64"/>
      <c r="H283" s="63" t="s">
        <v>259</v>
      </c>
      <c r="I283" s="5" t="s">
        <v>569</v>
      </c>
    </row>
    <row r="284" spans="1:9">
      <c r="A284" s="112">
        <f t="shared" si="4"/>
        <v>282</v>
      </c>
      <c r="B284" s="64" t="s">
        <v>256</v>
      </c>
      <c r="C284" s="64" t="s">
        <v>257</v>
      </c>
      <c r="D284" s="63" t="s">
        <v>574</v>
      </c>
      <c r="E284" s="143" t="s">
        <v>555</v>
      </c>
      <c r="F284" s="63">
        <v>20260126</v>
      </c>
      <c r="G284" s="64"/>
      <c r="H284" s="63" t="s">
        <v>259</v>
      </c>
      <c r="I284" s="5" t="s">
        <v>569</v>
      </c>
    </row>
    <row r="285" spans="1:9">
      <c r="A285" s="112">
        <f t="shared" si="4"/>
        <v>283</v>
      </c>
      <c r="B285" s="64" t="s">
        <v>256</v>
      </c>
      <c r="C285" s="64" t="s">
        <v>257</v>
      </c>
      <c r="D285" s="63" t="s">
        <v>575</v>
      </c>
      <c r="E285" s="143" t="s">
        <v>555</v>
      </c>
      <c r="F285" s="63">
        <v>20260126</v>
      </c>
      <c r="G285" s="64"/>
      <c r="H285" s="63" t="s">
        <v>259</v>
      </c>
      <c r="I285" s="5" t="s">
        <v>569</v>
      </c>
    </row>
    <row r="286" spans="1:9">
      <c r="A286" s="112">
        <f t="shared" si="4"/>
        <v>284</v>
      </c>
      <c r="B286" s="64" t="s">
        <v>256</v>
      </c>
      <c r="C286" s="64" t="s">
        <v>257</v>
      </c>
      <c r="D286" s="63" t="s">
        <v>576</v>
      </c>
      <c r="E286" s="143" t="s">
        <v>555</v>
      </c>
      <c r="F286" s="63">
        <v>20260126</v>
      </c>
      <c r="G286" s="64"/>
      <c r="H286" s="63" t="s">
        <v>259</v>
      </c>
      <c r="I286" s="140" t="s">
        <v>577</v>
      </c>
    </row>
    <row r="287" spans="1:9">
      <c r="A287" s="112">
        <f t="shared" si="4"/>
        <v>285</v>
      </c>
      <c r="B287" s="64" t="s">
        <v>256</v>
      </c>
      <c r="C287" s="64" t="s">
        <v>257</v>
      </c>
      <c r="D287" s="63" t="s">
        <v>578</v>
      </c>
      <c r="E287" s="143" t="s">
        <v>555</v>
      </c>
      <c r="F287" s="63">
        <v>20260126</v>
      </c>
      <c r="G287" s="64"/>
      <c r="H287" s="63" t="s">
        <v>259</v>
      </c>
      <c r="I287" s="140" t="s">
        <v>577</v>
      </c>
    </row>
    <row r="288" spans="1:9">
      <c r="A288" s="112">
        <f t="shared" si="4"/>
        <v>286</v>
      </c>
      <c r="B288" s="64" t="s">
        <v>256</v>
      </c>
      <c r="C288" s="64" t="s">
        <v>257</v>
      </c>
      <c r="D288" s="63" t="s">
        <v>579</v>
      </c>
      <c r="E288" s="143" t="s">
        <v>555</v>
      </c>
      <c r="F288" s="63">
        <v>20260126</v>
      </c>
      <c r="G288" s="64"/>
      <c r="H288" s="63" t="s">
        <v>259</v>
      </c>
      <c r="I288" s="140" t="s">
        <v>577</v>
      </c>
    </row>
    <row r="289" spans="1:9">
      <c r="A289" s="112">
        <f t="shared" si="4"/>
        <v>287</v>
      </c>
      <c r="B289" s="64" t="s">
        <v>256</v>
      </c>
      <c r="C289" s="64" t="s">
        <v>257</v>
      </c>
      <c r="D289" s="63" t="s">
        <v>580</v>
      </c>
      <c r="E289" s="143" t="s">
        <v>555</v>
      </c>
      <c r="F289" s="63">
        <v>20260126</v>
      </c>
      <c r="G289" s="64"/>
      <c r="H289" s="63" t="s">
        <v>259</v>
      </c>
      <c r="I289" s="140" t="s">
        <v>577</v>
      </c>
    </row>
    <row r="290" spans="1:9">
      <c r="A290" s="112">
        <f t="shared" si="4"/>
        <v>288</v>
      </c>
      <c r="B290" s="64" t="s">
        <v>256</v>
      </c>
      <c r="C290" s="64" t="s">
        <v>257</v>
      </c>
      <c r="D290" s="63" t="s">
        <v>581</v>
      </c>
      <c r="E290" s="143" t="s">
        <v>555</v>
      </c>
      <c r="F290" s="63">
        <v>20260126</v>
      </c>
      <c r="G290" s="64"/>
      <c r="H290" s="63" t="s">
        <v>259</v>
      </c>
      <c r="I290" s="140" t="s">
        <v>577</v>
      </c>
    </row>
    <row r="291" spans="1:9">
      <c r="A291" s="112">
        <f t="shared" si="4"/>
        <v>289</v>
      </c>
      <c r="B291" s="64" t="s">
        <v>256</v>
      </c>
      <c r="C291" s="64" t="s">
        <v>257</v>
      </c>
      <c r="D291" s="63" t="s">
        <v>582</v>
      </c>
      <c r="E291" s="143" t="s">
        <v>98</v>
      </c>
      <c r="F291" s="63">
        <v>20260127</v>
      </c>
      <c r="G291" s="64"/>
      <c r="H291" s="63" t="s">
        <v>259</v>
      </c>
      <c r="I291" s="5" t="s">
        <v>583</v>
      </c>
    </row>
    <row r="292" spans="1:9">
      <c r="A292" s="112">
        <f t="shared" si="4"/>
        <v>290</v>
      </c>
      <c r="B292" s="64" t="s">
        <v>256</v>
      </c>
      <c r="C292" s="64" t="s">
        <v>257</v>
      </c>
      <c r="D292" s="63" t="s">
        <v>584</v>
      </c>
      <c r="E292" s="143" t="s">
        <v>98</v>
      </c>
      <c r="F292" s="63">
        <v>20260127</v>
      </c>
      <c r="G292" s="64"/>
      <c r="H292" s="63" t="s">
        <v>259</v>
      </c>
      <c r="I292" s="5" t="s">
        <v>583</v>
      </c>
    </row>
    <row r="293" spans="1:9">
      <c r="A293" s="112">
        <f t="shared" si="4"/>
        <v>291</v>
      </c>
      <c r="B293" s="64" t="s">
        <v>256</v>
      </c>
      <c r="C293" s="64" t="s">
        <v>257</v>
      </c>
      <c r="D293" s="63" t="s">
        <v>585</v>
      </c>
      <c r="E293" s="143" t="s">
        <v>98</v>
      </c>
      <c r="F293" s="63">
        <v>20260127</v>
      </c>
      <c r="G293" s="64"/>
      <c r="H293" s="63" t="s">
        <v>259</v>
      </c>
      <c r="I293" s="5" t="s">
        <v>583</v>
      </c>
    </row>
    <row r="294" spans="1:9">
      <c r="A294" s="112">
        <f t="shared" si="4"/>
        <v>292</v>
      </c>
      <c r="B294" s="64" t="s">
        <v>256</v>
      </c>
      <c r="C294" s="64" t="s">
        <v>257</v>
      </c>
      <c r="D294" s="63" t="s">
        <v>586</v>
      </c>
      <c r="E294" s="143" t="s">
        <v>98</v>
      </c>
      <c r="F294" s="63">
        <v>20260127</v>
      </c>
      <c r="G294" s="64"/>
      <c r="H294" s="63" t="s">
        <v>259</v>
      </c>
      <c r="I294" s="5" t="s">
        <v>583</v>
      </c>
    </row>
    <row r="295" spans="1:9">
      <c r="A295" s="112">
        <f t="shared" si="4"/>
        <v>293</v>
      </c>
      <c r="B295" s="64" t="s">
        <v>256</v>
      </c>
      <c r="C295" s="64" t="s">
        <v>257</v>
      </c>
      <c r="D295" s="63" t="s">
        <v>587</v>
      </c>
      <c r="E295" s="143" t="s">
        <v>98</v>
      </c>
      <c r="F295" s="63">
        <v>20260127</v>
      </c>
      <c r="G295" s="64"/>
      <c r="H295" s="63" t="s">
        <v>259</v>
      </c>
      <c r="I295" s="5" t="s">
        <v>583</v>
      </c>
    </row>
    <row r="296" spans="1:9">
      <c r="A296" s="112">
        <f t="shared" si="4"/>
        <v>294</v>
      </c>
      <c r="B296" s="64" t="s">
        <v>256</v>
      </c>
      <c r="C296" s="64" t="s">
        <v>257</v>
      </c>
      <c r="D296" s="63" t="s">
        <v>588</v>
      </c>
      <c r="E296" s="143" t="s">
        <v>98</v>
      </c>
      <c r="F296" s="63">
        <v>20260127</v>
      </c>
      <c r="G296" s="64"/>
      <c r="H296" s="63" t="s">
        <v>259</v>
      </c>
      <c r="I296" s="5" t="s">
        <v>583</v>
      </c>
    </row>
    <row r="297" spans="1:9">
      <c r="A297" s="112">
        <f t="shared" si="4"/>
        <v>295</v>
      </c>
      <c r="B297" s="64" t="s">
        <v>256</v>
      </c>
      <c r="C297" s="64" t="s">
        <v>257</v>
      </c>
      <c r="D297" s="63" t="s">
        <v>589</v>
      </c>
      <c r="E297" s="143" t="s">
        <v>98</v>
      </c>
      <c r="F297" s="63">
        <v>20260127</v>
      </c>
      <c r="G297" s="64"/>
      <c r="H297" s="63" t="s">
        <v>259</v>
      </c>
      <c r="I297" s="5" t="s">
        <v>583</v>
      </c>
    </row>
    <row r="298" spans="1:9">
      <c r="A298" s="112">
        <f t="shared" si="4"/>
        <v>296</v>
      </c>
      <c r="B298" s="64" t="s">
        <v>256</v>
      </c>
      <c r="C298" s="64" t="s">
        <v>257</v>
      </c>
      <c r="D298" s="63" t="s">
        <v>590</v>
      </c>
      <c r="E298" s="143" t="s">
        <v>98</v>
      </c>
      <c r="F298" s="63">
        <v>20260127</v>
      </c>
      <c r="G298" s="64"/>
      <c r="H298" s="63" t="s">
        <v>259</v>
      </c>
      <c r="I298" s="5" t="s">
        <v>583</v>
      </c>
    </row>
    <row r="299" spans="1:9">
      <c r="A299" s="112">
        <f t="shared" si="4"/>
        <v>297</v>
      </c>
      <c r="B299" s="64" t="s">
        <v>256</v>
      </c>
      <c r="C299" s="64" t="s">
        <v>257</v>
      </c>
      <c r="D299" s="63" t="s">
        <v>591</v>
      </c>
      <c r="E299" s="143" t="s">
        <v>98</v>
      </c>
      <c r="F299" s="63">
        <v>20260127</v>
      </c>
      <c r="G299" s="64"/>
      <c r="H299" s="64" t="s">
        <v>259</v>
      </c>
      <c r="I299" s="142" t="s">
        <v>592</v>
      </c>
    </row>
    <row r="300" spans="1:9">
      <c r="A300" s="112">
        <f t="shared" si="4"/>
        <v>298</v>
      </c>
      <c r="B300" s="64" t="s">
        <v>256</v>
      </c>
      <c r="C300" s="64" t="s">
        <v>257</v>
      </c>
      <c r="D300" s="63" t="s">
        <v>593</v>
      </c>
      <c r="E300" s="143" t="s">
        <v>98</v>
      </c>
      <c r="F300" s="63">
        <v>20260127</v>
      </c>
      <c r="G300" s="64"/>
      <c r="H300" s="64" t="s">
        <v>259</v>
      </c>
      <c r="I300" s="142" t="s">
        <v>592</v>
      </c>
    </row>
    <row r="301" spans="1:9">
      <c r="A301" s="112">
        <f t="shared" si="4"/>
        <v>299</v>
      </c>
      <c r="B301" s="64" t="s">
        <v>256</v>
      </c>
      <c r="C301" s="64" t="s">
        <v>257</v>
      </c>
      <c r="D301" s="63" t="s">
        <v>594</v>
      </c>
      <c r="E301" s="143" t="s">
        <v>98</v>
      </c>
      <c r="F301" s="63">
        <v>20260127</v>
      </c>
      <c r="G301" s="64"/>
      <c r="H301" s="64" t="s">
        <v>259</v>
      </c>
      <c r="I301" s="142" t="s">
        <v>592</v>
      </c>
    </row>
    <row r="302" spans="1:9">
      <c r="A302" s="112">
        <f t="shared" si="4"/>
        <v>300</v>
      </c>
      <c r="B302" s="64" t="s">
        <v>256</v>
      </c>
      <c r="C302" s="64" t="s">
        <v>257</v>
      </c>
      <c r="D302" s="63" t="s">
        <v>595</v>
      </c>
      <c r="E302" s="143" t="s">
        <v>98</v>
      </c>
      <c r="F302" s="63">
        <v>20260127</v>
      </c>
      <c r="G302" s="64"/>
      <c r="H302" s="64" t="s">
        <v>259</v>
      </c>
      <c r="I302" s="140" t="s">
        <v>596</v>
      </c>
    </row>
    <row r="303" spans="1:9">
      <c r="A303" s="112">
        <f t="shared" si="4"/>
        <v>301</v>
      </c>
      <c r="B303" s="64" t="s">
        <v>256</v>
      </c>
      <c r="C303" s="64" t="s">
        <v>257</v>
      </c>
      <c r="D303" s="63" t="s">
        <v>597</v>
      </c>
      <c r="E303" s="143" t="s">
        <v>98</v>
      </c>
      <c r="F303" s="63">
        <v>20260127</v>
      </c>
      <c r="G303" s="64"/>
      <c r="H303" s="63" t="s">
        <v>259</v>
      </c>
      <c r="I303" s="5" t="s">
        <v>596</v>
      </c>
    </row>
    <row r="304" spans="1:9">
      <c r="A304" s="112">
        <f t="shared" si="4"/>
        <v>302</v>
      </c>
      <c r="B304" s="64" t="s">
        <v>256</v>
      </c>
      <c r="C304" s="64" t="s">
        <v>257</v>
      </c>
      <c r="D304" s="63" t="s">
        <v>598</v>
      </c>
      <c r="E304" s="143" t="s">
        <v>98</v>
      </c>
      <c r="F304" s="63">
        <v>20260127</v>
      </c>
      <c r="G304" s="64"/>
      <c r="H304" s="63" t="s">
        <v>259</v>
      </c>
      <c r="I304" s="5" t="s">
        <v>596</v>
      </c>
    </row>
    <row r="305" spans="1:9">
      <c r="A305" s="112">
        <f t="shared" si="4"/>
        <v>303</v>
      </c>
      <c r="B305" s="64" t="s">
        <v>256</v>
      </c>
      <c r="C305" s="64" t="s">
        <v>257</v>
      </c>
      <c r="D305" s="63" t="s">
        <v>599</v>
      </c>
      <c r="E305" s="143" t="s">
        <v>98</v>
      </c>
      <c r="F305" s="63">
        <v>20260127</v>
      </c>
      <c r="G305" s="64"/>
      <c r="H305" s="63" t="s">
        <v>259</v>
      </c>
      <c r="I305" s="5" t="s">
        <v>596</v>
      </c>
    </row>
    <row r="306" spans="1:9">
      <c r="A306" s="112">
        <f t="shared" si="4"/>
        <v>304</v>
      </c>
      <c r="B306" s="64" t="s">
        <v>256</v>
      </c>
      <c r="C306" s="64" t="s">
        <v>257</v>
      </c>
      <c r="D306" s="63" t="s">
        <v>600</v>
      </c>
      <c r="E306" s="143" t="s">
        <v>98</v>
      </c>
      <c r="F306" s="63">
        <v>20260127</v>
      </c>
      <c r="G306" s="64"/>
      <c r="H306" s="63" t="s">
        <v>259</v>
      </c>
      <c r="I306" s="5" t="s">
        <v>596</v>
      </c>
    </row>
    <row r="307" spans="1:9">
      <c r="A307" s="112">
        <f t="shared" si="4"/>
        <v>305</v>
      </c>
      <c r="B307" s="64" t="s">
        <v>256</v>
      </c>
      <c r="C307" s="64" t="s">
        <v>257</v>
      </c>
      <c r="D307" s="63" t="s">
        <v>601</v>
      </c>
      <c r="E307" s="143" t="s">
        <v>98</v>
      </c>
      <c r="F307" s="63">
        <v>20260127</v>
      </c>
      <c r="G307" s="64"/>
      <c r="H307" s="63" t="s">
        <v>259</v>
      </c>
      <c r="I307" s="5" t="s">
        <v>596</v>
      </c>
    </row>
    <row r="308" spans="1:9">
      <c r="A308" s="112">
        <f t="shared" si="4"/>
        <v>306</v>
      </c>
      <c r="B308" s="64" t="s">
        <v>256</v>
      </c>
      <c r="C308" s="64" t="s">
        <v>257</v>
      </c>
      <c r="D308" s="63" t="s">
        <v>602</v>
      </c>
      <c r="E308" s="143" t="s">
        <v>98</v>
      </c>
      <c r="F308" s="63">
        <v>20260127</v>
      </c>
      <c r="G308" s="64"/>
      <c r="H308" s="63" t="s">
        <v>259</v>
      </c>
      <c r="I308" s="5" t="s">
        <v>596</v>
      </c>
    </row>
    <row r="309" spans="1:9">
      <c r="A309" s="112">
        <f t="shared" si="4"/>
        <v>307</v>
      </c>
      <c r="B309" s="64" t="s">
        <v>256</v>
      </c>
      <c r="C309" s="64" t="s">
        <v>257</v>
      </c>
      <c r="D309" s="63" t="s">
        <v>603</v>
      </c>
      <c r="E309" s="143" t="s">
        <v>98</v>
      </c>
      <c r="F309" s="63">
        <v>20260127</v>
      </c>
      <c r="G309" s="64"/>
      <c r="H309" s="63" t="s">
        <v>259</v>
      </c>
      <c r="I309" s="5" t="s">
        <v>596</v>
      </c>
    </row>
    <row r="310" spans="1:9">
      <c r="A310" s="112">
        <f t="shared" si="4"/>
        <v>308</v>
      </c>
      <c r="B310" s="64" t="s">
        <v>256</v>
      </c>
      <c r="C310" s="64" t="s">
        <v>257</v>
      </c>
      <c r="D310" s="63" t="s">
        <v>604</v>
      </c>
      <c r="E310" s="143" t="s">
        <v>98</v>
      </c>
      <c r="F310" s="63">
        <v>20260127</v>
      </c>
      <c r="G310" s="64"/>
      <c r="H310" s="63" t="s">
        <v>259</v>
      </c>
      <c r="I310" s="5" t="s">
        <v>596</v>
      </c>
    </row>
    <row r="311" spans="1:9">
      <c r="A311" s="112">
        <f t="shared" si="4"/>
        <v>309</v>
      </c>
      <c r="B311" s="64" t="s">
        <v>256</v>
      </c>
      <c r="C311" s="64" t="s">
        <v>257</v>
      </c>
      <c r="D311" s="63" t="s">
        <v>605</v>
      </c>
      <c r="E311" s="143" t="s">
        <v>98</v>
      </c>
      <c r="F311" s="63">
        <v>20260127</v>
      </c>
      <c r="G311" s="64"/>
      <c r="H311" s="63" t="s">
        <v>259</v>
      </c>
      <c r="I311" s="5" t="s">
        <v>596</v>
      </c>
    </row>
    <row r="312" spans="1:9">
      <c r="A312" s="112">
        <f t="shared" si="4"/>
        <v>310</v>
      </c>
      <c r="B312" s="64" t="s">
        <v>256</v>
      </c>
      <c r="C312" s="64" t="s">
        <v>257</v>
      </c>
      <c r="D312" s="63" t="s">
        <v>606</v>
      </c>
      <c r="E312" s="143" t="s">
        <v>98</v>
      </c>
      <c r="F312" s="63">
        <v>20260127</v>
      </c>
      <c r="G312" s="64"/>
      <c r="H312" s="64" t="s">
        <v>259</v>
      </c>
      <c r="I312" s="140" t="s">
        <v>607</v>
      </c>
    </row>
    <row r="313" spans="1:9">
      <c r="A313" s="112">
        <f t="shared" si="4"/>
        <v>311</v>
      </c>
      <c r="B313" s="64" t="s">
        <v>256</v>
      </c>
      <c r="C313" s="64" t="s">
        <v>257</v>
      </c>
      <c r="D313" s="63" t="s">
        <v>608</v>
      </c>
      <c r="E313" s="143" t="s">
        <v>98</v>
      </c>
      <c r="F313" s="63">
        <v>20260127</v>
      </c>
      <c r="G313" s="64"/>
      <c r="H313" s="64" t="s">
        <v>259</v>
      </c>
      <c r="I313" s="140" t="s">
        <v>607</v>
      </c>
    </row>
    <row r="314" spans="1:9">
      <c r="A314" s="112">
        <f t="shared" si="4"/>
        <v>312</v>
      </c>
      <c r="B314" s="64" t="s">
        <v>256</v>
      </c>
      <c r="C314" s="64" t="s">
        <v>257</v>
      </c>
      <c r="D314" s="63" t="s">
        <v>609</v>
      </c>
      <c r="E314" s="143" t="s">
        <v>98</v>
      </c>
      <c r="F314" s="63">
        <v>20260127</v>
      </c>
      <c r="G314" s="64"/>
      <c r="H314" s="64" t="s">
        <v>259</v>
      </c>
      <c r="I314" s="140" t="s">
        <v>607</v>
      </c>
    </row>
    <row r="315" spans="1:9">
      <c r="A315" s="112">
        <f t="shared" si="4"/>
        <v>313</v>
      </c>
      <c r="B315" s="64" t="s">
        <v>256</v>
      </c>
      <c r="C315" s="64" t="s">
        <v>257</v>
      </c>
      <c r="D315" s="143" t="s">
        <v>610</v>
      </c>
      <c r="E315" s="143" t="s">
        <v>611</v>
      </c>
      <c r="F315" s="63">
        <v>20260126</v>
      </c>
      <c r="G315" s="64"/>
      <c r="H315" s="63" t="s">
        <v>259</v>
      </c>
      <c r="I315" s="5" t="s">
        <v>569</v>
      </c>
    </row>
    <row r="316" spans="1:9">
      <c r="A316" s="112">
        <f t="shared" si="4"/>
        <v>314</v>
      </c>
      <c r="B316" s="64" t="s">
        <v>256</v>
      </c>
      <c r="C316" s="64" t="s">
        <v>257</v>
      </c>
      <c r="D316" s="143" t="s">
        <v>612</v>
      </c>
      <c r="E316" s="143" t="s">
        <v>611</v>
      </c>
      <c r="F316" s="63">
        <v>20260126</v>
      </c>
      <c r="G316" s="64"/>
      <c r="H316" s="63" t="s">
        <v>259</v>
      </c>
      <c r="I316" s="5" t="s">
        <v>569</v>
      </c>
    </row>
    <row r="317" spans="1:9">
      <c r="A317" s="112">
        <f t="shared" ref="A317:A380" si="5">+A316+1</f>
        <v>315</v>
      </c>
      <c r="B317" s="64" t="s">
        <v>256</v>
      </c>
      <c r="C317" s="64" t="s">
        <v>257</v>
      </c>
      <c r="D317" s="143" t="s">
        <v>613</v>
      </c>
      <c r="E317" s="143" t="s">
        <v>611</v>
      </c>
      <c r="F317" s="63">
        <v>20260126</v>
      </c>
      <c r="G317" s="64"/>
      <c r="H317" s="63" t="s">
        <v>259</v>
      </c>
      <c r="I317" s="5" t="s">
        <v>569</v>
      </c>
    </row>
    <row r="318" spans="1:9">
      <c r="A318" s="112">
        <f t="shared" si="5"/>
        <v>316</v>
      </c>
      <c r="B318" s="64" t="s">
        <v>256</v>
      </c>
      <c r="C318" s="64" t="s">
        <v>257</v>
      </c>
      <c r="D318" s="143" t="s">
        <v>614</v>
      </c>
      <c r="E318" s="143" t="s">
        <v>611</v>
      </c>
      <c r="F318" s="63">
        <v>20260126</v>
      </c>
      <c r="G318" s="64"/>
      <c r="H318" s="63" t="s">
        <v>259</v>
      </c>
      <c r="I318" s="140" t="s">
        <v>577</v>
      </c>
    </row>
    <row r="319" spans="1:9">
      <c r="A319" s="112">
        <f t="shared" si="5"/>
        <v>317</v>
      </c>
      <c r="B319" s="64" t="s">
        <v>256</v>
      </c>
      <c r="C319" s="64" t="s">
        <v>257</v>
      </c>
      <c r="D319" s="143" t="s">
        <v>615</v>
      </c>
      <c r="E319" s="143" t="s">
        <v>611</v>
      </c>
      <c r="F319" s="63">
        <v>20260126</v>
      </c>
      <c r="G319" s="64"/>
      <c r="H319" s="63" t="s">
        <v>259</v>
      </c>
      <c r="I319" s="140" t="s">
        <v>577</v>
      </c>
    </row>
    <row r="320" spans="1:9">
      <c r="A320" s="112">
        <f t="shared" si="5"/>
        <v>318</v>
      </c>
      <c r="B320" s="64" t="s">
        <v>256</v>
      </c>
      <c r="C320" s="64" t="s">
        <v>257</v>
      </c>
      <c r="D320" s="143" t="s">
        <v>616</v>
      </c>
      <c r="E320" s="143" t="s">
        <v>611</v>
      </c>
      <c r="F320" s="63">
        <v>20260126</v>
      </c>
      <c r="G320" s="64"/>
      <c r="H320" s="63" t="s">
        <v>259</v>
      </c>
      <c r="I320" s="140" t="s">
        <v>577</v>
      </c>
    </row>
    <row r="321" spans="1:9">
      <c r="A321" s="112">
        <f t="shared" si="5"/>
        <v>319</v>
      </c>
      <c r="B321" s="64" t="s">
        <v>256</v>
      </c>
      <c r="C321" s="64" t="s">
        <v>257</v>
      </c>
      <c r="D321" s="143" t="s">
        <v>617</v>
      </c>
      <c r="E321" s="143" t="s">
        <v>611</v>
      </c>
      <c r="F321" s="63">
        <v>20260126</v>
      </c>
      <c r="G321" s="64"/>
      <c r="H321" s="63" t="s">
        <v>259</v>
      </c>
      <c r="I321" s="140" t="s">
        <v>577</v>
      </c>
    </row>
    <row r="322" spans="1:9">
      <c r="A322" s="112">
        <f t="shared" si="5"/>
        <v>320</v>
      </c>
      <c r="B322" s="64" t="s">
        <v>256</v>
      </c>
      <c r="C322" s="64" t="s">
        <v>257</v>
      </c>
      <c r="D322" s="143" t="s">
        <v>618</v>
      </c>
      <c r="E322" s="143" t="s">
        <v>611</v>
      </c>
      <c r="F322" s="63">
        <v>20260126</v>
      </c>
      <c r="G322" s="64"/>
      <c r="H322" s="63" t="s">
        <v>259</v>
      </c>
      <c r="I322" s="140" t="s">
        <v>577</v>
      </c>
    </row>
    <row r="323" spans="1:9">
      <c r="A323" s="112">
        <f t="shared" si="5"/>
        <v>321</v>
      </c>
      <c r="B323" s="64" t="s">
        <v>256</v>
      </c>
      <c r="C323" s="64" t="s">
        <v>257</v>
      </c>
      <c r="D323" s="143" t="s">
        <v>619</v>
      </c>
      <c r="E323" s="143" t="s">
        <v>611</v>
      </c>
      <c r="F323" s="63">
        <v>20260126</v>
      </c>
      <c r="G323" s="64"/>
      <c r="H323" s="63" t="s">
        <v>259</v>
      </c>
      <c r="I323" s="5" t="s">
        <v>583</v>
      </c>
    </row>
    <row r="324" spans="1:9">
      <c r="A324" s="112">
        <f t="shared" si="5"/>
        <v>322</v>
      </c>
      <c r="B324" s="64" t="s">
        <v>256</v>
      </c>
      <c r="C324" s="64" t="s">
        <v>257</v>
      </c>
      <c r="D324" s="143" t="s">
        <v>620</v>
      </c>
      <c r="E324" s="143" t="s">
        <v>611</v>
      </c>
      <c r="F324" s="63">
        <v>20260126</v>
      </c>
      <c r="G324" s="64"/>
      <c r="H324" s="63" t="s">
        <v>259</v>
      </c>
      <c r="I324" s="5" t="s">
        <v>583</v>
      </c>
    </row>
    <row r="325" spans="1:9">
      <c r="A325" s="112">
        <f t="shared" si="5"/>
        <v>323</v>
      </c>
      <c r="B325" s="64" t="s">
        <v>256</v>
      </c>
      <c r="C325" s="64" t="s">
        <v>257</v>
      </c>
      <c r="D325" s="143" t="s">
        <v>621</v>
      </c>
      <c r="E325" s="143" t="s">
        <v>611</v>
      </c>
      <c r="F325" s="63">
        <v>20260126</v>
      </c>
      <c r="G325" s="64"/>
      <c r="H325" s="63" t="s">
        <v>259</v>
      </c>
      <c r="I325" s="5" t="s">
        <v>583</v>
      </c>
    </row>
    <row r="326" spans="1:9">
      <c r="A326" s="112">
        <f t="shared" si="5"/>
        <v>324</v>
      </c>
      <c r="B326" s="64" t="s">
        <v>256</v>
      </c>
      <c r="C326" s="64" t="s">
        <v>257</v>
      </c>
      <c r="D326" s="143" t="s">
        <v>622</v>
      </c>
      <c r="E326" s="143" t="s">
        <v>611</v>
      </c>
      <c r="F326" s="63">
        <v>20260126</v>
      </c>
      <c r="G326" s="64"/>
      <c r="H326" s="63" t="s">
        <v>259</v>
      </c>
      <c r="I326" s="5" t="s">
        <v>583</v>
      </c>
    </row>
    <row r="327" spans="1:9">
      <c r="A327" s="112">
        <f t="shared" si="5"/>
        <v>325</v>
      </c>
      <c r="B327" s="64" t="s">
        <v>256</v>
      </c>
      <c r="C327" s="64" t="s">
        <v>257</v>
      </c>
      <c r="D327" s="143" t="s">
        <v>623</v>
      </c>
      <c r="E327" s="143" t="s">
        <v>611</v>
      </c>
      <c r="F327" s="63">
        <v>20260126</v>
      </c>
      <c r="G327" s="64"/>
      <c r="H327" s="63" t="s">
        <v>259</v>
      </c>
      <c r="I327" s="5" t="s">
        <v>583</v>
      </c>
    </row>
    <row r="328" spans="1:9">
      <c r="A328" s="112">
        <f t="shared" si="5"/>
        <v>326</v>
      </c>
      <c r="B328" s="64" t="s">
        <v>256</v>
      </c>
      <c r="C328" s="64" t="s">
        <v>257</v>
      </c>
      <c r="D328" s="143" t="s">
        <v>624</v>
      </c>
      <c r="E328" s="143" t="s">
        <v>611</v>
      </c>
      <c r="F328" s="63">
        <v>20260126</v>
      </c>
      <c r="G328" s="64"/>
      <c r="H328" s="63" t="s">
        <v>259</v>
      </c>
      <c r="I328" s="5" t="s">
        <v>583</v>
      </c>
    </row>
    <row r="329" spans="1:9">
      <c r="A329" s="112">
        <f t="shared" si="5"/>
        <v>327</v>
      </c>
      <c r="B329" s="64" t="s">
        <v>256</v>
      </c>
      <c r="C329" s="64" t="s">
        <v>257</v>
      </c>
      <c r="D329" s="143" t="s">
        <v>625</v>
      </c>
      <c r="E329" s="143" t="s">
        <v>611</v>
      </c>
      <c r="F329" s="63">
        <v>20260126</v>
      </c>
      <c r="G329" s="64"/>
      <c r="H329" s="64" t="s">
        <v>259</v>
      </c>
      <c r="I329" s="142" t="s">
        <v>592</v>
      </c>
    </row>
    <row r="330" spans="1:9">
      <c r="A330" s="112">
        <f t="shared" si="5"/>
        <v>328</v>
      </c>
      <c r="B330" s="64" t="s">
        <v>256</v>
      </c>
      <c r="C330" s="64" t="s">
        <v>257</v>
      </c>
      <c r="D330" s="143" t="s">
        <v>626</v>
      </c>
      <c r="E330" s="143" t="s">
        <v>611</v>
      </c>
      <c r="F330" s="63">
        <v>20260126</v>
      </c>
      <c r="G330" s="64"/>
      <c r="H330" s="64" t="s">
        <v>259</v>
      </c>
      <c r="I330" s="142" t="s">
        <v>592</v>
      </c>
    </row>
    <row r="331" spans="1:9">
      <c r="A331" s="112">
        <f t="shared" si="5"/>
        <v>329</v>
      </c>
      <c r="B331" s="64" t="s">
        <v>256</v>
      </c>
      <c r="C331" s="64" t="s">
        <v>257</v>
      </c>
      <c r="D331" s="143" t="s">
        <v>627</v>
      </c>
      <c r="E331" s="143" t="s">
        <v>611</v>
      </c>
      <c r="F331" s="63">
        <v>20260126</v>
      </c>
      <c r="G331" s="64"/>
      <c r="H331" s="64" t="s">
        <v>259</v>
      </c>
      <c r="I331" s="142" t="s">
        <v>592</v>
      </c>
    </row>
    <row r="332" spans="1:9">
      <c r="A332" s="112">
        <f t="shared" si="5"/>
        <v>330</v>
      </c>
      <c r="B332" s="64" t="s">
        <v>256</v>
      </c>
      <c r="C332" s="64" t="s">
        <v>257</v>
      </c>
      <c r="D332" s="143" t="s">
        <v>628</v>
      </c>
      <c r="E332" s="143" t="s">
        <v>611</v>
      </c>
      <c r="F332" s="63">
        <v>20260126</v>
      </c>
      <c r="G332" s="64"/>
      <c r="H332" s="64" t="s">
        <v>259</v>
      </c>
      <c r="I332" s="142" t="s">
        <v>592</v>
      </c>
    </row>
    <row r="333" spans="1:9">
      <c r="A333" s="112">
        <f t="shared" si="5"/>
        <v>331</v>
      </c>
      <c r="B333" s="64" t="s">
        <v>256</v>
      </c>
      <c r="C333" s="64" t="s">
        <v>257</v>
      </c>
      <c r="D333" s="143" t="s">
        <v>629</v>
      </c>
      <c r="E333" s="143" t="s">
        <v>611</v>
      </c>
      <c r="F333" s="63">
        <v>20260126</v>
      </c>
      <c r="G333" s="64"/>
      <c r="H333" s="64" t="s">
        <v>259</v>
      </c>
      <c r="I333" s="142" t="s">
        <v>592</v>
      </c>
    </row>
    <row r="334" spans="1:9">
      <c r="A334" s="112">
        <f t="shared" si="5"/>
        <v>332</v>
      </c>
      <c r="B334" s="64" t="s">
        <v>256</v>
      </c>
      <c r="C334" s="64" t="s">
        <v>257</v>
      </c>
      <c r="D334" s="143" t="s">
        <v>630</v>
      </c>
      <c r="E334" s="143" t="s">
        <v>611</v>
      </c>
      <c r="F334" s="63">
        <v>20260126</v>
      </c>
      <c r="G334" s="64"/>
      <c r="H334" s="64" t="s">
        <v>259</v>
      </c>
      <c r="I334" s="142" t="s">
        <v>592</v>
      </c>
    </row>
    <row r="335" spans="1:9">
      <c r="A335" s="112">
        <f t="shared" si="5"/>
        <v>333</v>
      </c>
      <c r="B335" s="64" t="s">
        <v>256</v>
      </c>
      <c r="C335" s="64" t="s">
        <v>257</v>
      </c>
      <c r="D335" s="143" t="s">
        <v>631</v>
      </c>
      <c r="E335" s="143" t="s">
        <v>611</v>
      </c>
      <c r="F335" s="63">
        <v>20260126</v>
      </c>
      <c r="G335" s="64"/>
      <c r="H335" s="64" t="s">
        <v>259</v>
      </c>
      <c r="I335" s="142" t="s">
        <v>592</v>
      </c>
    </row>
    <row r="336" spans="1:9">
      <c r="A336" s="112">
        <f t="shared" si="5"/>
        <v>334</v>
      </c>
      <c r="B336" s="64" t="s">
        <v>256</v>
      </c>
      <c r="C336" s="64" t="s">
        <v>257</v>
      </c>
      <c r="D336" s="143" t="s">
        <v>632</v>
      </c>
      <c r="E336" s="143" t="s">
        <v>611</v>
      </c>
      <c r="F336" s="63">
        <v>20260126</v>
      </c>
      <c r="G336" s="64"/>
      <c r="H336" s="64" t="s">
        <v>259</v>
      </c>
      <c r="I336" s="142" t="s">
        <v>592</v>
      </c>
    </row>
    <row r="337" spans="1:9">
      <c r="A337" s="112">
        <f t="shared" si="5"/>
        <v>335</v>
      </c>
      <c r="B337" s="64" t="s">
        <v>256</v>
      </c>
      <c r="C337" s="64" t="s">
        <v>257</v>
      </c>
      <c r="D337" s="143" t="s">
        <v>633</v>
      </c>
      <c r="E337" s="143" t="s">
        <v>611</v>
      </c>
      <c r="F337" s="63">
        <v>20260126</v>
      </c>
      <c r="G337" s="64"/>
      <c r="H337" s="64" t="s">
        <v>259</v>
      </c>
      <c r="I337" s="142" t="s">
        <v>592</v>
      </c>
    </row>
    <row r="338" spans="1:9">
      <c r="A338" s="112">
        <f t="shared" si="5"/>
        <v>336</v>
      </c>
      <c r="B338" s="64" t="s">
        <v>256</v>
      </c>
      <c r="C338" s="64" t="s">
        <v>257</v>
      </c>
      <c r="D338" s="143" t="s">
        <v>634</v>
      </c>
      <c r="E338" s="143" t="s">
        <v>611</v>
      </c>
      <c r="F338" s="63">
        <v>20260126</v>
      </c>
      <c r="G338" s="64"/>
      <c r="H338" s="64" t="s">
        <v>259</v>
      </c>
      <c r="I338" s="142" t="s">
        <v>592</v>
      </c>
    </row>
    <row r="339" spans="1:9">
      <c r="A339" s="112">
        <f t="shared" si="5"/>
        <v>337</v>
      </c>
      <c r="B339" s="64" t="s">
        <v>256</v>
      </c>
      <c r="C339" s="64" t="s">
        <v>257</v>
      </c>
      <c r="D339" s="63" t="s">
        <v>635</v>
      </c>
      <c r="E339" s="143" t="s">
        <v>99</v>
      </c>
      <c r="F339" s="63">
        <v>20260129</v>
      </c>
      <c r="G339" s="64"/>
      <c r="H339" s="64" t="s">
        <v>259</v>
      </c>
      <c r="I339" s="140" t="s">
        <v>607</v>
      </c>
    </row>
    <row r="340" spans="1:9">
      <c r="A340" s="112">
        <f t="shared" si="5"/>
        <v>338</v>
      </c>
      <c r="B340" s="64" t="s">
        <v>256</v>
      </c>
      <c r="C340" s="64" t="s">
        <v>257</v>
      </c>
      <c r="D340" s="63" t="s">
        <v>636</v>
      </c>
      <c r="E340" s="143" t="s">
        <v>99</v>
      </c>
      <c r="F340" s="63">
        <v>20260129</v>
      </c>
      <c r="G340" s="64"/>
      <c r="H340" s="64" t="s">
        <v>259</v>
      </c>
      <c r="I340" s="140" t="s">
        <v>607</v>
      </c>
    </row>
    <row r="341" spans="1:9">
      <c r="A341" s="112">
        <f t="shared" si="5"/>
        <v>339</v>
      </c>
      <c r="B341" s="64" t="s">
        <v>256</v>
      </c>
      <c r="C341" s="64" t="s">
        <v>257</v>
      </c>
      <c r="D341" s="63" t="s">
        <v>637</v>
      </c>
      <c r="E341" s="143" t="s">
        <v>99</v>
      </c>
      <c r="F341" s="63">
        <v>20260129</v>
      </c>
      <c r="G341" s="64"/>
      <c r="H341" s="64" t="s">
        <v>259</v>
      </c>
      <c r="I341" s="140" t="s">
        <v>607</v>
      </c>
    </row>
    <row r="342" spans="1:9">
      <c r="A342" s="112">
        <f t="shared" si="5"/>
        <v>340</v>
      </c>
      <c r="B342" s="64" t="s">
        <v>256</v>
      </c>
      <c r="C342" s="64" t="s">
        <v>257</v>
      </c>
      <c r="D342" s="63" t="s">
        <v>638</v>
      </c>
      <c r="E342" s="143" t="s">
        <v>99</v>
      </c>
      <c r="F342" s="63">
        <v>20260129</v>
      </c>
      <c r="G342" s="64"/>
      <c r="H342" s="64" t="s">
        <v>259</v>
      </c>
      <c r="I342" s="140" t="s">
        <v>607</v>
      </c>
    </row>
    <row r="343" spans="1:9">
      <c r="A343" s="112">
        <f t="shared" si="5"/>
        <v>341</v>
      </c>
      <c r="B343" s="64" t="s">
        <v>256</v>
      </c>
      <c r="C343" s="64" t="s">
        <v>257</v>
      </c>
      <c r="D343" s="63" t="s">
        <v>639</v>
      </c>
      <c r="E343" s="143" t="s">
        <v>99</v>
      </c>
      <c r="F343" s="63">
        <v>20260129</v>
      </c>
      <c r="G343" s="64"/>
      <c r="H343" s="64" t="s">
        <v>259</v>
      </c>
      <c r="I343" s="140" t="s">
        <v>607</v>
      </c>
    </row>
    <row r="344" spans="1:9">
      <c r="A344" s="112">
        <f t="shared" si="5"/>
        <v>342</v>
      </c>
      <c r="B344" s="64" t="s">
        <v>256</v>
      </c>
      <c r="C344" s="64" t="s">
        <v>257</v>
      </c>
      <c r="D344" s="63" t="s">
        <v>640</v>
      </c>
      <c r="E344" s="143" t="s">
        <v>99</v>
      </c>
      <c r="F344" s="63">
        <v>20260129</v>
      </c>
      <c r="G344" s="64"/>
      <c r="H344" s="64" t="s">
        <v>259</v>
      </c>
      <c r="I344" s="140" t="s">
        <v>641</v>
      </c>
    </row>
    <row r="345" spans="1:9">
      <c r="A345" s="112">
        <f t="shared" si="5"/>
        <v>343</v>
      </c>
      <c r="B345" s="64" t="s">
        <v>256</v>
      </c>
      <c r="C345" s="64" t="s">
        <v>257</v>
      </c>
      <c r="D345" s="63" t="s">
        <v>642</v>
      </c>
      <c r="E345" s="143" t="s">
        <v>99</v>
      </c>
      <c r="F345" s="63">
        <v>20260129</v>
      </c>
      <c r="G345" s="64"/>
      <c r="H345" s="63" t="s">
        <v>259</v>
      </c>
      <c r="I345" s="5" t="s">
        <v>641</v>
      </c>
    </row>
    <row r="346" spans="1:9">
      <c r="A346" s="112">
        <f t="shared" si="5"/>
        <v>344</v>
      </c>
      <c r="B346" s="64" t="s">
        <v>256</v>
      </c>
      <c r="C346" s="64" t="s">
        <v>257</v>
      </c>
      <c r="D346" s="63" t="s">
        <v>643</v>
      </c>
      <c r="E346" s="143" t="s">
        <v>99</v>
      </c>
      <c r="F346" s="63">
        <v>20260129</v>
      </c>
      <c r="G346" s="64"/>
      <c r="H346" s="63" t="s">
        <v>259</v>
      </c>
      <c r="I346" s="5" t="s">
        <v>641</v>
      </c>
    </row>
    <row r="347" spans="1:9">
      <c r="A347" s="112">
        <f t="shared" si="5"/>
        <v>345</v>
      </c>
      <c r="B347" s="64" t="s">
        <v>256</v>
      </c>
      <c r="C347" s="64" t="s">
        <v>257</v>
      </c>
      <c r="D347" s="63" t="s">
        <v>644</v>
      </c>
      <c r="E347" s="143" t="s">
        <v>99</v>
      </c>
      <c r="F347" s="63">
        <v>20260129</v>
      </c>
      <c r="G347" s="64"/>
      <c r="H347" s="63" t="s">
        <v>259</v>
      </c>
      <c r="I347" s="5" t="s">
        <v>641</v>
      </c>
    </row>
    <row r="348" spans="1:9">
      <c r="A348" s="112">
        <f t="shared" si="5"/>
        <v>346</v>
      </c>
      <c r="B348" s="64" t="s">
        <v>256</v>
      </c>
      <c r="C348" s="64" t="s">
        <v>257</v>
      </c>
      <c r="D348" s="63" t="s">
        <v>645</v>
      </c>
      <c r="E348" s="143" t="s">
        <v>99</v>
      </c>
      <c r="F348" s="63">
        <v>20260129</v>
      </c>
      <c r="G348" s="64"/>
      <c r="H348" s="63" t="s">
        <v>259</v>
      </c>
      <c r="I348" s="5" t="s">
        <v>641</v>
      </c>
    </row>
    <row r="349" spans="1:9">
      <c r="A349" s="112">
        <f t="shared" si="5"/>
        <v>347</v>
      </c>
      <c r="B349" s="64" t="s">
        <v>256</v>
      </c>
      <c r="C349" s="64" t="s">
        <v>257</v>
      </c>
      <c r="D349" s="63" t="s">
        <v>646</v>
      </c>
      <c r="E349" s="143" t="s">
        <v>99</v>
      </c>
      <c r="F349" s="63">
        <v>20260129</v>
      </c>
      <c r="G349" s="64"/>
      <c r="H349" s="63" t="s">
        <v>259</v>
      </c>
      <c r="I349" s="5" t="s">
        <v>641</v>
      </c>
    </row>
    <row r="350" spans="1:9">
      <c r="A350" s="112">
        <f t="shared" si="5"/>
        <v>348</v>
      </c>
      <c r="B350" s="64" t="s">
        <v>256</v>
      </c>
      <c r="C350" s="64" t="s">
        <v>257</v>
      </c>
      <c r="D350" s="63" t="s">
        <v>647</v>
      </c>
      <c r="E350" s="143" t="s">
        <v>99</v>
      </c>
      <c r="F350" s="63">
        <v>20260129</v>
      </c>
      <c r="G350" s="64"/>
      <c r="H350" s="63" t="s">
        <v>259</v>
      </c>
      <c r="I350" s="5" t="s">
        <v>641</v>
      </c>
    </row>
    <row r="351" spans="1:9">
      <c r="A351" s="112">
        <f t="shared" si="5"/>
        <v>349</v>
      </c>
      <c r="B351" s="64" t="s">
        <v>256</v>
      </c>
      <c r="C351" s="64" t="s">
        <v>257</v>
      </c>
      <c r="D351" s="63" t="s">
        <v>648</v>
      </c>
      <c r="E351" s="143" t="s">
        <v>99</v>
      </c>
      <c r="F351" s="63">
        <v>20260129</v>
      </c>
      <c r="G351" s="64"/>
      <c r="H351" s="63" t="s">
        <v>259</v>
      </c>
      <c r="I351" s="5" t="s">
        <v>641</v>
      </c>
    </row>
    <row r="352" spans="1:9">
      <c r="A352" s="112">
        <f t="shared" si="5"/>
        <v>350</v>
      </c>
      <c r="B352" s="64" t="s">
        <v>256</v>
      </c>
      <c r="C352" s="64" t="s">
        <v>257</v>
      </c>
      <c r="D352" s="63" t="s">
        <v>649</v>
      </c>
      <c r="E352" s="143" t="s">
        <v>99</v>
      </c>
      <c r="F352" s="63">
        <v>20260129</v>
      </c>
      <c r="G352" s="64"/>
      <c r="H352" s="63" t="s">
        <v>259</v>
      </c>
      <c r="I352" s="5" t="s">
        <v>641</v>
      </c>
    </row>
    <row r="353" spans="1:9">
      <c r="A353" s="112">
        <f t="shared" si="5"/>
        <v>351</v>
      </c>
      <c r="B353" s="64" t="s">
        <v>256</v>
      </c>
      <c r="C353" s="64" t="s">
        <v>257</v>
      </c>
      <c r="D353" s="63" t="s">
        <v>650</v>
      </c>
      <c r="E353" s="143" t="s">
        <v>99</v>
      </c>
      <c r="F353" s="63">
        <v>20260129</v>
      </c>
      <c r="G353" s="64"/>
      <c r="H353" s="63" t="s">
        <v>259</v>
      </c>
      <c r="I353" s="5" t="s">
        <v>641</v>
      </c>
    </row>
    <row r="354" spans="1:9">
      <c r="A354" s="112">
        <f t="shared" si="5"/>
        <v>352</v>
      </c>
      <c r="B354" s="64" t="s">
        <v>256</v>
      </c>
      <c r="C354" s="64" t="s">
        <v>257</v>
      </c>
      <c r="D354" s="63" t="s">
        <v>651</v>
      </c>
      <c r="E354" s="143" t="s">
        <v>99</v>
      </c>
      <c r="F354" s="63">
        <v>20260129</v>
      </c>
      <c r="G354" s="64"/>
      <c r="H354" s="63" t="s">
        <v>259</v>
      </c>
      <c r="I354" s="5" t="s">
        <v>641</v>
      </c>
    </row>
    <row r="355" spans="1:9">
      <c r="A355" s="112">
        <f t="shared" si="5"/>
        <v>353</v>
      </c>
      <c r="B355" s="64" t="s">
        <v>256</v>
      </c>
      <c r="C355" s="64" t="s">
        <v>257</v>
      </c>
      <c r="D355" s="63" t="s">
        <v>652</v>
      </c>
      <c r="E355" s="143" t="s">
        <v>99</v>
      </c>
      <c r="F355" s="63">
        <v>20260129</v>
      </c>
      <c r="G355" s="64"/>
      <c r="H355" s="63" t="s">
        <v>259</v>
      </c>
      <c r="I355" s="5" t="s">
        <v>641</v>
      </c>
    </row>
    <row r="356" spans="1:9">
      <c r="A356" s="112">
        <f t="shared" si="5"/>
        <v>354</v>
      </c>
      <c r="B356" s="64" t="s">
        <v>256</v>
      </c>
      <c r="C356" s="64" t="s">
        <v>257</v>
      </c>
      <c r="D356" s="63" t="s">
        <v>653</v>
      </c>
      <c r="E356" s="143" t="s">
        <v>99</v>
      </c>
      <c r="F356" s="63">
        <v>20260129</v>
      </c>
      <c r="G356" s="64"/>
      <c r="H356" s="63" t="s">
        <v>259</v>
      </c>
      <c r="I356" s="5" t="s">
        <v>641</v>
      </c>
    </row>
    <row r="357" spans="1:9">
      <c r="A357" s="112">
        <f t="shared" si="5"/>
        <v>355</v>
      </c>
      <c r="B357" s="64" t="s">
        <v>256</v>
      </c>
      <c r="C357" s="64" t="s">
        <v>257</v>
      </c>
      <c r="D357" s="63" t="s">
        <v>654</v>
      </c>
      <c r="E357" s="143" t="s">
        <v>99</v>
      </c>
      <c r="F357" s="63">
        <v>20260129</v>
      </c>
      <c r="G357" s="64"/>
      <c r="H357" s="64" t="s">
        <v>259</v>
      </c>
      <c r="I357" s="142" t="s">
        <v>655</v>
      </c>
    </row>
    <row r="358" spans="1:9">
      <c r="A358" s="112">
        <f t="shared" si="5"/>
        <v>356</v>
      </c>
      <c r="B358" s="64" t="s">
        <v>256</v>
      </c>
      <c r="C358" s="64" t="s">
        <v>257</v>
      </c>
      <c r="D358" s="63" t="s">
        <v>656</v>
      </c>
      <c r="E358" s="143" t="s">
        <v>99</v>
      </c>
      <c r="F358" s="63">
        <v>20260129</v>
      </c>
      <c r="G358" s="64"/>
      <c r="H358" s="64" t="s">
        <v>259</v>
      </c>
      <c r="I358" s="142" t="s">
        <v>655</v>
      </c>
    </row>
    <row r="359" spans="1:9">
      <c r="A359" s="112">
        <f t="shared" si="5"/>
        <v>357</v>
      </c>
      <c r="B359" s="64" t="s">
        <v>256</v>
      </c>
      <c r="C359" s="64" t="s">
        <v>257</v>
      </c>
      <c r="D359" s="63" t="s">
        <v>657</v>
      </c>
      <c r="E359" s="143" t="s">
        <v>99</v>
      </c>
      <c r="F359" s="63">
        <v>20260129</v>
      </c>
      <c r="G359" s="64"/>
      <c r="H359" s="64" t="s">
        <v>259</v>
      </c>
      <c r="I359" s="142" t="s">
        <v>655</v>
      </c>
    </row>
    <row r="360" spans="1:9">
      <c r="A360" s="112">
        <f t="shared" si="5"/>
        <v>358</v>
      </c>
      <c r="B360" s="64" t="s">
        <v>256</v>
      </c>
      <c r="C360" s="64" t="s">
        <v>257</v>
      </c>
      <c r="D360" s="63" t="s">
        <v>658</v>
      </c>
      <c r="E360" s="143" t="s">
        <v>99</v>
      </c>
      <c r="F360" s="63">
        <v>20260129</v>
      </c>
      <c r="G360" s="64"/>
      <c r="H360" s="64" t="s">
        <v>259</v>
      </c>
      <c r="I360" s="142" t="s">
        <v>655</v>
      </c>
    </row>
    <row r="361" spans="1:9">
      <c r="A361" s="112">
        <f t="shared" si="5"/>
        <v>359</v>
      </c>
      <c r="B361" s="64" t="s">
        <v>256</v>
      </c>
      <c r="C361" s="64" t="s">
        <v>257</v>
      </c>
      <c r="D361" s="63" t="s">
        <v>659</v>
      </c>
      <c r="E361" s="143" t="s">
        <v>99</v>
      </c>
      <c r="F361" s="63">
        <v>20260129</v>
      </c>
      <c r="G361" s="64"/>
      <c r="H361" s="64" t="s">
        <v>259</v>
      </c>
      <c r="I361" s="142" t="s">
        <v>655</v>
      </c>
    </row>
    <row r="362" spans="1:9">
      <c r="A362" s="112">
        <f t="shared" si="5"/>
        <v>360</v>
      </c>
      <c r="B362" s="141" t="s">
        <v>256</v>
      </c>
      <c r="C362" s="64" t="s">
        <v>257</v>
      </c>
      <c r="D362" s="63" t="s">
        <v>660</v>
      </c>
      <c r="E362" s="143" t="s">
        <v>99</v>
      </c>
      <c r="F362" s="63">
        <v>20260129</v>
      </c>
      <c r="G362" s="64"/>
      <c r="H362" s="64" t="s">
        <v>259</v>
      </c>
      <c r="I362" s="5" t="s">
        <v>661</v>
      </c>
    </row>
    <row r="363" spans="1:9">
      <c r="A363" s="112">
        <f t="shared" si="5"/>
        <v>361</v>
      </c>
      <c r="B363" s="141" t="s">
        <v>256</v>
      </c>
      <c r="C363" s="64" t="s">
        <v>257</v>
      </c>
      <c r="D363" s="63" t="s">
        <v>662</v>
      </c>
      <c r="E363" s="143" t="s">
        <v>100</v>
      </c>
      <c r="F363" s="63">
        <v>20260130</v>
      </c>
      <c r="G363" s="64"/>
      <c r="H363" s="64" t="s">
        <v>259</v>
      </c>
      <c r="I363" s="140" t="s">
        <v>607</v>
      </c>
    </row>
    <row r="364" spans="1:9">
      <c r="A364" s="112">
        <f t="shared" si="5"/>
        <v>362</v>
      </c>
      <c r="B364" s="141" t="s">
        <v>256</v>
      </c>
      <c r="C364" s="64" t="s">
        <v>257</v>
      </c>
      <c r="D364" s="63" t="s">
        <v>663</v>
      </c>
      <c r="E364" s="143" t="s">
        <v>100</v>
      </c>
      <c r="F364" s="63">
        <v>20260130</v>
      </c>
      <c r="G364" s="64"/>
      <c r="H364" s="64" t="s">
        <v>259</v>
      </c>
      <c r="I364" s="140" t="s">
        <v>607</v>
      </c>
    </row>
    <row r="365" spans="1:9">
      <c r="A365" s="112">
        <f t="shared" si="5"/>
        <v>363</v>
      </c>
      <c r="B365" s="141" t="s">
        <v>256</v>
      </c>
      <c r="C365" s="64" t="s">
        <v>257</v>
      </c>
      <c r="D365" s="63" t="s">
        <v>664</v>
      </c>
      <c r="E365" s="143" t="s">
        <v>100</v>
      </c>
      <c r="F365" s="63">
        <v>20260130</v>
      </c>
      <c r="G365" s="64"/>
      <c r="H365" s="64" t="s">
        <v>259</v>
      </c>
      <c r="I365" s="140" t="s">
        <v>607</v>
      </c>
    </row>
    <row r="366" spans="1:9">
      <c r="A366" s="112">
        <f t="shared" si="5"/>
        <v>364</v>
      </c>
      <c r="B366" s="141" t="s">
        <v>256</v>
      </c>
      <c r="C366" s="64" t="s">
        <v>257</v>
      </c>
      <c r="D366" s="63" t="s">
        <v>665</v>
      </c>
      <c r="E366" s="143" t="s">
        <v>100</v>
      </c>
      <c r="F366" s="63">
        <v>20260130</v>
      </c>
      <c r="G366" s="64"/>
      <c r="H366" s="64" t="s">
        <v>259</v>
      </c>
      <c r="I366" s="140" t="s">
        <v>607</v>
      </c>
    </row>
    <row r="367" spans="1:9">
      <c r="A367" s="112">
        <f t="shared" si="5"/>
        <v>365</v>
      </c>
      <c r="B367" s="141" t="s">
        <v>256</v>
      </c>
      <c r="C367" s="64" t="s">
        <v>257</v>
      </c>
      <c r="D367" s="63" t="s">
        <v>666</v>
      </c>
      <c r="E367" s="143" t="s">
        <v>100</v>
      </c>
      <c r="F367" s="63">
        <v>20260130</v>
      </c>
      <c r="G367" s="64"/>
      <c r="H367" s="64" t="s">
        <v>259</v>
      </c>
      <c r="I367" s="140" t="s">
        <v>607</v>
      </c>
    </row>
    <row r="368" spans="1:9">
      <c r="A368" s="112">
        <f t="shared" si="5"/>
        <v>366</v>
      </c>
      <c r="B368" s="141" t="s">
        <v>256</v>
      </c>
      <c r="C368" s="64" t="s">
        <v>257</v>
      </c>
      <c r="D368" s="63" t="s">
        <v>667</v>
      </c>
      <c r="E368" s="143" t="s">
        <v>100</v>
      </c>
      <c r="F368" s="63">
        <v>20260130</v>
      </c>
      <c r="G368" s="64"/>
      <c r="H368" s="63" t="s">
        <v>259</v>
      </c>
      <c r="I368" s="5" t="s">
        <v>641</v>
      </c>
    </row>
    <row r="369" spans="1:9">
      <c r="A369" s="112">
        <f t="shared" si="5"/>
        <v>367</v>
      </c>
      <c r="B369" s="141" t="s">
        <v>256</v>
      </c>
      <c r="C369" s="64" t="s">
        <v>257</v>
      </c>
      <c r="D369" s="63" t="s">
        <v>668</v>
      </c>
      <c r="E369" s="143" t="s">
        <v>100</v>
      </c>
      <c r="F369" s="63">
        <v>20260130</v>
      </c>
      <c r="G369" s="64"/>
      <c r="H369" s="63" t="s">
        <v>259</v>
      </c>
      <c r="I369" s="5" t="s">
        <v>641</v>
      </c>
    </row>
    <row r="370" spans="1:9">
      <c r="A370" s="112">
        <f t="shared" si="5"/>
        <v>368</v>
      </c>
      <c r="B370" s="141" t="s">
        <v>256</v>
      </c>
      <c r="C370" s="64" t="s">
        <v>257</v>
      </c>
      <c r="D370" s="63" t="s">
        <v>669</v>
      </c>
      <c r="E370" s="143" t="s">
        <v>100</v>
      </c>
      <c r="F370" s="63">
        <v>20260130</v>
      </c>
      <c r="G370" s="64"/>
      <c r="H370" s="63" t="s">
        <v>259</v>
      </c>
      <c r="I370" s="5" t="s">
        <v>641</v>
      </c>
    </row>
    <row r="371" spans="1:9">
      <c r="A371" s="112">
        <f t="shared" si="5"/>
        <v>369</v>
      </c>
      <c r="B371" s="141" t="s">
        <v>256</v>
      </c>
      <c r="C371" s="64" t="s">
        <v>257</v>
      </c>
      <c r="D371" s="63" t="s">
        <v>670</v>
      </c>
      <c r="E371" s="143" t="s">
        <v>100</v>
      </c>
      <c r="F371" s="63">
        <v>20260130</v>
      </c>
      <c r="G371" s="64"/>
      <c r="H371" s="63" t="s">
        <v>259</v>
      </c>
      <c r="I371" s="5" t="s">
        <v>641</v>
      </c>
    </row>
    <row r="372" spans="1:9">
      <c r="A372" s="112">
        <f t="shared" si="5"/>
        <v>370</v>
      </c>
      <c r="B372" s="141" t="s">
        <v>256</v>
      </c>
      <c r="C372" s="64" t="s">
        <v>257</v>
      </c>
      <c r="D372" s="63" t="s">
        <v>671</v>
      </c>
      <c r="E372" s="143" t="s">
        <v>100</v>
      </c>
      <c r="F372" s="63">
        <v>20260130</v>
      </c>
      <c r="G372" s="64"/>
      <c r="H372" s="64" t="s">
        <v>259</v>
      </c>
      <c r="I372" s="142" t="s">
        <v>655</v>
      </c>
    </row>
    <row r="373" spans="1:9">
      <c r="A373" s="112">
        <f t="shared" si="5"/>
        <v>371</v>
      </c>
      <c r="B373" s="141" t="s">
        <v>256</v>
      </c>
      <c r="C373" s="64" t="s">
        <v>257</v>
      </c>
      <c r="D373" s="63" t="s">
        <v>672</v>
      </c>
      <c r="E373" s="143" t="s">
        <v>100</v>
      </c>
      <c r="F373" s="63">
        <v>20260130</v>
      </c>
      <c r="G373" s="64"/>
      <c r="H373" s="64" t="s">
        <v>259</v>
      </c>
      <c r="I373" s="142" t="s">
        <v>655</v>
      </c>
    </row>
    <row r="374" spans="1:9">
      <c r="A374" s="112">
        <f t="shared" si="5"/>
        <v>372</v>
      </c>
      <c r="B374" s="141" t="s">
        <v>256</v>
      </c>
      <c r="C374" s="64" t="s">
        <v>257</v>
      </c>
      <c r="D374" s="63" t="s">
        <v>673</v>
      </c>
      <c r="E374" s="143" t="s">
        <v>100</v>
      </c>
      <c r="F374" s="63">
        <v>20260130</v>
      </c>
      <c r="G374" s="64"/>
      <c r="H374" s="64" t="s">
        <v>259</v>
      </c>
      <c r="I374" s="142" t="s">
        <v>655</v>
      </c>
    </row>
    <row r="375" spans="1:9">
      <c r="A375" s="112">
        <f t="shared" si="5"/>
        <v>373</v>
      </c>
      <c r="B375" s="141" t="s">
        <v>256</v>
      </c>
      <c r="C375" s="64" t="s">
        <v>257</v>
      </c>
      <c r="D375" s="63" t="s">
        <v>674</v>
      </c>
      <c r="E375" s="143" t="s">
        <v>100</v>
      </c>
      <c r="F375" s="63">
        <v>20260130</v>
      </c>
      <c r="G375" s="64"/>
      <c r="H375" s="64" t="s">
        <v>259</v>
      </c>
      <c r="I375" s="142" t="s">
        <v>655</v>
      </c>
    </row>
    <row r="376" spans="1:9">
      <c r="A376" s="112">
        <f t="shared" si="5"/>
        <v>374</v>
      </c>
      <c r="B376" s="141" t="s">
        <v>256</v>
      </c>
      <c r="C376" s="64" t="s">
        <v>257</v>
      </c>
      <c r="D376" s="63" t="s">
        <v>675</v>
      </c>
      <c r="E376" s="143" t="s">
        <v>100</v>
      </c>
      <c r="F376" s="63">
        <v>20260130</v>
      </c>
      <c r="G376" s="64"/>
      <c r="H376" s="64" t="s">
        <v>259</v>
      </c>
      <c r="I376" s="142" t="s">
        <v>655</v>
      </c>
    </row>
    <row r="377" spans="1:9">
      <c r="A377" s="112">
        <f t="shared" si="5"/>
        <v>375</v>
      </c>
      <c r="B377" s="141" t="s">
        <v>256</v>
      </c>
      <c r="C377" s="64" t="s">
        <v>257</v>
      </c>
      <c r="D377" s="63" t="s">
        <v>676</v>
      </c>
      <c r="E377" s="143" t="s">
        <v>100</v>
      </c>
      <c r="F377" s="63">
        <v>20260130</v>
      </c>
      <c r="G377" s="64"/>
      <c r="H377" s="63" t="s">
        <v>259</v>
      </c>
      <c r="I377" s="5" t="s">
        <v>661</v>
      </c>
    </row>
    <row r="378" spans="1:9">
      <c r="A378" s="112">
        <f t="shared" si="5"/>
        <v>376</v>
      </c>
      <c r="B378" s="141" t="s">
        <v>256</v>
      </c>
      <c r="C378" s="64" t="s">
        <v>257</v>
      </c>
      <c r="D378" s="63" t="s">
        <v>677</v>
      </c>
      <c r="E378" s="143" t="s">
        <v>100</v>
      </c>
      <c r="F378" s="63">
        <v>20260130</v>
      </c>
      <c r="G378" s="64"/>
      <c r="H378" s="63" t="s">
        <v>259</v>
      </c>
      <c r="I378" s="5" t="s">
        <v>661</v>
      </c>
    </row>
    <row r="379" spans="1:9">
      <c r="A379" s="112">
        <f t="shared" si="5"/>
        <v>377</v>
      </c>
      <c r="B379" s="141" t="s">
        <v>256</v>
      </c>
      <c r="C379" s="64" t="s">
        <v>257</v>
      </c>
      <c r="D379" s="63" t="s">
        <v>678</v>
      </c>
      <c r="E379" s="143" t="s">
        <v>100</v>
      </c>
      <c r="F379" s="63">
        <v>20260130</v>
      </c>
      <c r="G379" s="64"/>
      <c r="H379" s="63" t="s">
        <v>259</v>
      </c>
      <c r="I379" s="5" t="s">
        <v>661</v>
      </c>
    </row>
    <row r="380" spans="1:9">
      <c r="A380" s="112">
        <f t="shared" si="5"/>
        <v>378</v>
      </c>
      <c r="B380" s="141" t="s">
        <v>256</v>
      </c>
      <c r="C380" s="64" t="s">
        <v>257</v>
      </c>
      <c r="D380" s="63" t="s">
        <v>679</v>
      </c>
      <c r="E380" s="143" t="s">
        <v>100</v>
      </c>
      <c r="F380" s="63">
        <v>20260130</v>
      </c>
      <c r="G380" s="64"/>
      <c r="H380" s="63" t="s">
        <v>259</v>
      </c>
      <c r="I380" s="5" t="s">
        <v>661</v>
      </c>
    </row>
    <row r="381" spans="1:9">
      <c r="A381" s="112">
        <f t="shared" ref="A381:A444" si="6">+A380+1</f>
        <v>379</v>
      </c>
      <c r="B381" s="141" t="s">
        <v>256</v>
      </c>
      <c r="C381" s="64" t="s">
        <v>257</v>
      </c>
      <c r="D381" s="63" t="s">
        <v>680</v>
      </c>
      <c r="E381" s="143" t="s">
        <v>100</v>
      </c>
      <c r="F381" s="63">
        <v>20260130</v>
      </c>
      <c r="G381" s="64"/>
      <c r="H381" s="63" t="s">
        <v>259</v>
      </c>
      <c r="I381" s="5" t="s">
        <v>661</v>
      </c>
    </row>
    <row r="382" spans="1:9">
      <c r="A382" s="112">
        <f t="shared" si="6"/>
        <v>380</v>
      </c>
      <c r="B382" s="141" t="s">
        <v>256</v>
      </c>
      <c r="C382" s="64" t="s">
        <v>257</v>
      </c>
      <c r="D382" s="63" t="s">
        <v>681</v>
      </c>
      <c r="E382" s="143" t="s">
        <v>100</v>
      </c>
      <c r="F382" s="63">
        <v>20260130</v>
      </c>
      <c r="G382" s="64"/>
      <c r="H382" s="63" t="s">
        <v>259</v>
      </c>
      <c r="I382" s="5" t="s">
        <v>661</v>
      </c>
    </row>
    <row r="383" spans="1:9">
      <c r="A383" s="112">
        <f t="shared" si="6"/>
        <v>381</v>
      </c>
      <c r="B383" s="141" t="s">
        <v>256</v>
      </c>
      <c r="C383" s="64" t="s">
        <v>257</v>
      </c>
      <c r="D383" s="63" t="s">
        <v>682</v>
      </c>
      <c r="E383" s="143" t="s">
        <v>100</v>
      </c>
      <c r="F383" s="63">
        <v>20260130</v>
      </c>
      <c r="G383" s="64"/>
      <c r="H383" s="64" t="s">
        <v>259</v>
      </c>
      <c r="I383" s="142" t="s">
        <v>683</v>
      </c>
    </row>
    <row r="384" spans="1:9">
      <c r="A384" s="112">
        <f t="shared" si="6"/>
        <v>382</v>
      </c>
      <c r="B384" s="141" t="s">
        <v>256</v>
      </c>
      <c r="C384" s="64" t="s">
        <v>257</v>
      </c>
      <c r="D384" s="63" t="s">
        <v>684</v>
      </c>
      <c r="E384" s="143" t="s">
        <v>100</v>
      </c>
      <c r="F384" s="63">
        <v>20260130</v>
      </c>
      <c r="G384" s="64"/>
      <c r="H384" s="64" t="s">
        <v>259</v>
      </c>
      <c r="I384" s="142" t="s">
        <v>683</v>
      </c>
    </row>
    <row r="385" spans="1:9">
      <c r="A385" s="112">
        <f t="shared" si="6"/>
        <v>383</v>
      </c>
      <c r="B385" s="141" t="s">
        <v>256</v>
      </c>
      <c r="C385" s="64" t="s">
        <v>257</v>
      </c>
      <c r="D385" s="63" t="s">
        <v>685</v>
      </c>
      <c r="E385" s="143" t="s">
        <v>100</v>
      </c>
      <c r="F385" s="63">
        <v>20260130</v>
      </c>
      <c r="G385" s="64"/>
      <c r="H385" s="64" t="s">
        <v>259</v>
      </c>
      <c r="I385" s="142" t="s">
        <v>683</v>
      </c>
    </row>
    <row r="386" spans="1:9">
      <c r="A386" s="112">
        <f t="shared" si="6"/>
        <v>384</v>
      </c>
      <c r="B386" s="141" t="s">
        <v>256</v>
      </c>
      <c r="C386" s="64" t="s">
        <v>257</v>
      </c>
      <c r="D386" s="63" t="s">
        <v>686</v>
      </c>
      <c r="E386" s="143" t="s">
        <v>100</v>
      </c>
      <c r="F386" s="63">
        <v>20260130</v>
      </c>
      <c r="G386" s="64"/>
      <c r="H386" s="64" t="s">
        <v>259</v>
      </c>
      <c r="I386" s="142" t="s">
        <v>683</v>
      </c>
    </row>
    <row r="387" spans="1:9">
      <c r="A387" s="112">
        <f t="shared" si="6"/>
        <v>385</v>
      </c>
      <c r="B387" s="141" t="s">
        <v>256</v>
      </c>
      <c r="C387" s="64" t="s">
        <v>257</v>
      </c>
      <c r="D387" s="63" t="s">
        <v>687</v>
      </c>
      <c r="E387" s="143" t="s">
        <v>688</v>
      </c>
      <c r="F387" s="63">
        <v>20260202</v>
      </c>
      <c r="G387" s="64"/>
      <c r="H387" s="64" t="s">
        <v>259</v>
      </c>
      <c r="I387" s="5" t="s">
        <v>689</v>
      </c>
    </row>
    <row r="388" spans="1:9">
      <c r="A388" s="112">
        <f t="shared" si="6"/>
        <v>386</v>
      </c>
      <c r="B388" s="141" t="s">
        <v>256</v>
      </c>
      <c r="C388" s="64" t="s">
        <v>257</v>
      </c>
      <c r="D388" s="63" t="s">
        <v>690</v>
      </c>
      <c r="E388" s="143" t="s">
        <v>688</v>
      </c>
      <c r="F388" s="63">
        <v>20260202</v>
      </c>
      <c r="G388" s="64"/>
      <c r="H388" s="63" t="s">
        <v>259</v>
      </c>
      <c r="I388" s="5" t="s">
        <v>689</v>
      </c>
    </row>
    <row r="389" spans="1:9">
      <c r="A389" s="112">
        <f t="shared" si="6"/>
        <v>387</v>
      </c>
      <c r="B389" s="141" t="s">
        <v>256</v>
      </c>
      <c r="C389" s="64" t="s">
        <v>257</v>
      </c>
      <c r="D389" s="63" t="s">
        <v>691</v>
      </c>
      <c r="E389" s="143" t="s">
        <v>688</v>
      </c>
      <c r="F389" s="63">
        <v>20260202</v>
      </c>
      <c r="G389" s="64"/>
      <c r="H389" s="63" t="s">
        <v>259</v>
      </c>
      <c r="I389" s="5" t="s">
        <v>689</v>
      </c>
    </row>
    <row r="390" spans="1:9">
      <c r="A390" s="112">
        <f t="shared" si="6"/>
        <v>388</v>
      </c>
      <c r="B390" s="141" t="s">
        <v>256</v>
      </c>
      <c r="C390" s="64" t="s">
        <v>257</v>
      </c>
      <c r="D390" s="63" t="s">
        <v>692</v>
      </c>
      <c r="E390" s="143" t="s">
        <v>688</v>
      </c>
      <c r="F390" s="63">
        <v>20260202</v>
      </c>
      <c r="G390" s="64"/>
      <c r="H390" s="63" t="s">
        <v>259</v>
      </c>
      <c r="I390" s="5" t="s">
        <v>689</v>
      </c>
    </row>
    <row r="391" spans="1:9">
      <c r="A391" s="112">
        <f t="shared" si="6"/>
        <v>389</v>
      </c>
      <c r="B391" s="141" t="s">
        <v>256</v>
      </c>
      <c r="C391" s="64" t="s">
        <v>257</v>
      </c>
      <c r="D391" s="63" t="s">
        <v>693</v>
      </c>
      <c r="E391" s="143" t="s">
        <v>688</v>
      </c>
      <c r="F391" s="63">
        <v>20260202</v>
      </c>
      <c r="G391" s="64"/>
      <c r="H391" s="63" t="s">
        <v>259</v>
      </c>
      <c r="I391" s="5" t="s">
        <v>689</v>
      </c>
    </row>
    <row r="392" spans="1:9">
      <c r="A392" s="112">
        <f t="shared" si="6"/>
        <v>390</v>
      </c>
      <c r="B392" s="141" t="s">
        <v>256</v>
      </c>
      <c r="C392" s="64" t="s">
        <v>257</v>
      </c>
      <c r="D392" s="63" t="s">
        <v>694</v>
      </c>
      <c r="E392" s="143" t="s">
        <v>688</v>
      </c>
      <c r="F392" s="63">
        <v>20260202</v>
      </c>
      <c r="G392" s="64"/>
      <c r="H392" s="63" t="s">
        <v>259</v>
      </c>
      <c r="I392" s="5" t="s">
        <v>689</v>
      </c>
    </row>
    <row r="393" spans="1:9">
      <c r="A393" s="112">
        <f t="shared" si="6"/>
        <v>391</v>
      </c>
      <c r="B393" s="141" t="s">
        <v>256</v>
      </c>
      <c r="C393" s="64" t="s">
        <v>257</v>
      </c>
      <c r="D393" s="63" t="s">
        <v>695</v>
      </c>
      <c r="E393" s="143" t="s">
        <v>688</v>
      </c>
      <c r="F393" s="63">
        <v>20260202</v>
      </c>
      <c r="G393" s="64"/>
      <c r="H393" s="63" t="s">
        <v>259</v>
      </c>
      <c r="I393" s="5" t="s">
        <v>689</v>
      </c>
    </row>
    <row r="394" spans="1:9">
      <c r="A394" s="112">
        <f t="shared" si="6"/>
        <v>392</v>
      </c>
      <c r="B394" s="141" t="s">
        <v>256</v>
      </c>
      <c r="C394" s="64" t="s">
        <v>257</v>
      </c>
      <c r="D394" s="63" t="s">
        <v>696</v>
      </c>
      <c r="E394" s="143" t="s">
        <v>688</v>
      </c>
      <c r="F394" s="63">
        <v>20260202</v>
      </c>
      <c r="G394" s="64"/>
      <c r="H394" s="63" t="s">
        <v>259</v>
      </c>
      <c r="I394" s="140" t="s">
        <v>697</v>
      </c>
    </row>
    <row r="395" spans="1:9">
      <c r="A395" s="112">
        <f t="shared" si="6"/>
        <v>393</v>
      </c>
      <c r="B395" s="141" t="s">
        <v>256</v>
      </c>
      <c r="C395" s="64" t="s">
        <v>257</v>
      </c>
      <c r="D395" s="63" t="s">
        <v>698</v>
      </c>
      <c r="E395" s="143" t="s">
        <v>688</v>
      </c>
      <c r="F395" s="63">
        <v>20260202</v>
      </c>
      <c r="G395" s="64"/>
      <c r="H395" s="63" t="s">
        <v>259</v>
      </c>
      <c r="I395" s="140" t="s">
        <v>697</v>
      </c>
    </row>
    <row r="396" spans="1:9">
      <c r="A396" s="112">
        <f t="shared" si="6"/>
        <v>394</v>
      </c>
      <c r="B396" s="141" t="s">
        <v>256</v>
      </c>
      <c r="C396" s="64" t="s">
        <v>257</v>
      </c>
      <c r="D396" s="63" t="s">
        <v>699</v>
      </c>
      <c r="E396" s="143" t="s">
        <v>688</v>
      </c>
      <c r="F396" s="63">
        <v>20260202</v>
      </c>
      <c r="G396" s="64"/>
      <c r="H396" s="63" t="s">
        <v>259</v>
      </c>
      <c r="I396" s="140" t="s">
        <v>697</v>
      </c>
    </row>
    <row r="397" spans="1:9">
      <c r="A397" s="112">
        <f t="shared" si="6"/>
        <v>395</v>
      </c>
      <c r="B397" s="141" t="s">
        <v>256</v>
      </c>
      <c r="C397" s="64" t="s">
        <v>257</v>
      </c>
      <c r="D397" s="63" t="s">
        <v>700</v>
      </c>
      <c r="E397" s="143" t="s">
        <v>688</v>
      </c>
      <c r="F397" s="63">
        <v>20260202</v>
      </c>
      <c r="G397" s="64"/>
      <c r="H397" s="63" t="s">
        <v>259</v>
      </c>
      <c r="I397" s="140" t="s">
        <v>697</v>
      </c>
    </row>
    <row r="398" spans="1:9">
      <c r="A398" s="112">
        <f t="shared" si="6"/>
        <v>396</v>
      </c>
      <c r="B398" s="141" t="s">
        <v>256</v>
      </c>
      <c r="C398" s="64" t="s">
        <v>257</v>
      </c>
      <c r="D398" s="63" t="s">
        <v>701</v>
      </c>
      <c r="E398" s="143" t="s">
        <v>688</v>
      </c>
      <c r="F398" s="63">
        <v>20260202</v>
      </c>
      <c r="G398" s="64"/>
      <c r="H398" s="63" t="s">
        <v>259</v>
      </c>
      <c r="I398" s="140" t="s">
        <v>697</v>
      </c>
    </row>
    <row r="399" spans="1:9">
      <c r="A399" s="112">
        <f t="shared" si="6"/>
        <v>397</v>
      </c>
      <c r="B399" s="141" t="s">
        <v>256</v>
      </c>
      <c r="C399" s="64" t="s">
        <v>257</v>
      </c>
      <c r="D399" s="63" t="s">
        <v>702</v>
      </c>
      <c r="E399" s="143" t="s">
        <v>688</v>
      </c>
      <c r="F399" s="63">
        <v>20260202</v>
      </c>
      <c r="G399" s="64"/>
      <c r="H399" s="63" t="s">
        <v>259</v>
      </c>
      <c r="I399" s="140" t="s">
        <v>697</v>
      </c>
    </row>
    <row r="400" spans="1:9">
      <c r="A400" s="112">
        <f t="shared" si="6"/>
        <v>398</v>
      </c>
      <c r="B400" s="141" t="s">
        <v>256</v>
      </c>
      <c r="C400" s="64" t="s">
        <v>257</v>
      </c>
      <c r="D400" s="63" t="s">
        <v>703</v>
      </c>
      <c r="E400" s="143" t="s">
        <v>688</v>
      </c>
      <c r="F400" s="63">
        <v>20260202</v>
      </c>
      <c r="G400" s="64"/>
      <c r="H400" s="63" t="s">
        <v>259</v>
      </c>
      <c r="I400" s="140" t="s">
        <v>697</v>
      </c>
    </row>
    <row r="401" spans="1:9">
      <c r="A401" s="112">
        <f t="shared" si="6"/>
        <v>399</v>
      </c>
      <c r="B401" s="141" t="s">
        <v>256</v>
      </c>
      <c r="C401" s="64" t="s">
        <v>257</v>
      </c>
      <c r="D401" s="63" t="s">
        <v>704</v>
      </c>
      <c r="E401" s="143" t="s">
        <v>688</v>
      </c>
      <c r="F401" s="63">
        <v>20260202</v>
      </c>
      <c r="G401" s="64"/>
      <c r="H401" s="63" t="s">
        <v>259</v>
      </c>
      <c r="I401" s="140" t="s">
        <v>697</v>
      </c>
    </row>
    <row r="402" spans="1:9">
      <c r="A402" s="112">
        <f t="shared" si="6"/>
        <v>400</v>
      </c>
      <c r="B402" s="141" t="s">
        <v>256</v>
      </c>
      <c r="C402" s="64" t="s">
        <v>257</v>
      </c>
      <c r="D402" s="63" t="s">
        <v>705</v>
      </c>
      <c r="E402" s="143" t="s">
        <v>688</v>
      </c>
      <c r="F402" s="63">
        <v>20260202</v>
      </c>
      <c r="G402" s="64"/>
      <c r="H402" s="63" t="s">
        <v>259</v>
      </c>
      <c r="I402" s="140" t="s">
        <v>697</v>
      </c>
    </row>
    <row r="403" spans="1:9">
      <c r="A403" s="112">
        <f t="shared" si="6"/>
        <v>401</v>
      </c>
      <c r="B403" s="141" t="s">
        <v>256</v>
      </c>
      <c r="C403" s="64" t="s">
        <v>257</v>
      </c>
      <c r="D403" s="63" t="s">
        <v>706</v>
      </c>
      <c r="E403" s="143" t="s">
        <v>688</v>
      </c>
      <c r="F403" s="63">
        <v>20260202</v>
      </c>
      <c r="G403" s="64"/>
      <c r="H403" s="63" t="s">
        <v>259</v>
      </c>
      <c r="I403" s="5" t="s">
        <v>707</v>
      </c>
    </row>
    <row r="404" spans="1:9">
      <c r="A404" s="112">
        <f t="shared" si="6"/>
        <v>402</v>
      </c>
      <c r="B404" s="141" t="s">
        <v>256</v>
      </c>
      <c r="C404" s="64" t="s">
        <v>257</v>
      </c>
      <c r="D404" s="63" t="s">
        <v>708</v>
      </c>
      <c r="E404" s="143" t="s">
        <v>688</v>
      </c>
      <c r="F404" s="63">
        <v>20260202</v>
      </c>
      <c r="G404" s="64"/>
      <c r="H404" s="63" t="s">
        <v>259</v>
      </c>
      <c r="I404" s="5" t="s">
        <v>707</v>
      </c>
    </row>
    <row r="405" spans="1:9">
      <c r="A405" s="112">
        <f t="shared" si="6"/>
        <v>403</v>
      </c>
      <c r="B405" s="141" t="s">
        <v>256</v>
      </c>
      <c r="C405" s="64" t="s">
        <v>257</v>
      </c>
      <c r="D405" s="63" t="s">
        <v>709</v>
      </c>
      <c r="E405" s="143" t="s">
        <v>688</v>
      </c>
      <c r="F405" s="63">
        <v>20260202</v>
      </c>
      <c r="G405" s="64"/>
      <c r="H405" s="63" t="s">
        <v>259</v>
      </c>
      <c r="I405" s="5" t="s">
        <v>707</v>
      </c>
    </row>
    <row r="406" spans="1:9">
      <c r="A406" s="112">
        <f t="shared" si="6"/>
        <v>404</v>
      </c>
      <c r="B406" s="141" t="s">
        <v>256</v>
      </c>
      <c r="C406" s="64" t="s">
        <v>257</v>
      </c>
      <c r="D406" s="63" t="s">
        <v>710</v>
      </c>
      <c r="E406" s="143" t="s">
        <v>688</v>
      </c>
      <c r="F406" s="63">
        <v>20260202</v>
      </c>
      <c r="G406" s="64"/>
      <c r="H406" s="63" t="s">
        <v>259</v>
      </c>
      <c r="I406" s="5" t="s">
        <v>707</v>
      </c>
    </row>
    <row r="407" spans="1:9">
      <c r="A407" s="112">
        <f t="shared" si="6"/>
        <v>405</v>
      </c>
      <c r="B407" s="141" t="s">
        <v>256</v>
      </c>
      <c r="C407" s="64" t="s">
        <v>257</v>
      </c>
      <c r="D407" s="63" t="s">
        <v>711</v>
      </c>
      <c r="E407" s="143" t="s">
        <v>688</v>
      </c>
      <c r="F407" s="63">
        <v>20260202</v>
      </c>
      <c r="G407" s="64"/>
      <c r="H407" s="63" t="s">
        <v>259</v>
      </c>
      <c r="I407" s="5" t="s">
        <v>707</v>
      </c>
    </row>
    <row r="408" spans="1:9">
      <c r="A408" s="112">
        <f t="shared" si="6"/>
        <v>406</v>
      </c>
      <c r="B408" s="141" t="s">
        <v>256</v>
      </c>
      <c r="C408" s="64" t="s">
        <v>257</v>
      </c>
      <c r="D408" s="63" t="s">
        <v>712</v>
      </c>
      <c r="E408" s="143" t="s">
        <v>688</v>
      </c>
      <c r="F408" s="63">
        <v>20260202</v>
      </c>
      <c r="G408" s="64"/>
      <c r="H408" s="63" t="s">
        <v>259</v>
      </c>
      <c r="I408" s="140" t="s">
        <v>713</v>
      </c>
    </row>
    <row r="409" spans="1:9">
      <c r="A409" s="112">
        <f t="shared" si="6"/>
        <v>407</v>
      </c>
      <c r="B409" s="141" t="s">
        <v>256</v>
      </c>
      <c r="C409" s="64" t="s">
        <v>257</v>
      </c>
      <c r="D409" s="63" t="s">
        <v>714</v>
      </c>
      <c r="E409" s="143" t="s">
        <v>688</v>
      </c>
      <c r="F409" s="63">
        <v>20260202</v>
      </c>
      <c r="G409" s="64"/>
      <c r="H409" s="63" t="s">
        <v>259</v>
      </c>
      <c r="I409" s="140" t="s">
        <v>713</v>
      </c>
    </row>
    <row r="410" spans="1:9">
      <c r="A410" s="112">
        <f t="shared" si="6"/>
        <v>408</v>
      </c>
      <c r="B410" s="141" t="s">
        <v>256</v>
      </c>
      <c r="C410" s="64" t="s">
        <v>257</v>
      </c>
      <c r="D410" s="63" t="s">
        <v>715</v>
      </c>
      <c r="E410" s="143" t="s">
        <v>688</v>
      </c>
      <c r="F410" s="63">
        <v>20260202</v>
      </c>
      <c r="G410" s="64"/>
      <c r="H410" s="63" t="s">
        <v>259</v>
      </c>
      <c r="I410" s="140" t="s">
        <v>713</v>
      </c>
    </row>
    <row r="411" spans="1:9">
      <c r="A411" s="112">
        <f t="shared" si="6"/>
        <v>409</v>
      </c>
      <c r="B411" s="141" t="s">
        <v>256</v>
      </c>
      <c r="C411" s="64" t="s">
        <v>257</v>
      </c>
      <c r="D411" s="63" t="s">
        <v>716</v>
      </c>
      <c r="E411" s="143" t="s">
        <v>102</v>
      </c>
      <c r="F411" s="63">
        <v>20260203</v>
      </c>
      <c r="G411" s="64"/>
      <c r="H411" s="63" t="s">
        <v>259</v>
      </c>
      <c r="I411" s="140" t="s">
        <v>713</v>
      </c>
    </row>
    <row r="412" spans="1:9">
      <c r="A412" s="112">
        <f t="shared" si="6"/>
        <v>410</v>
      </c>
      <c r="B412" s="141" t="s">
        <v>256</v>
      </c>
      <c r="C412" s="64" t="s">
        <v>257</v>
      </c>
      <c r="D412" s="63" t="s">
        <v>717</v>
      </c>
      <c r="E412" s="143" t="s">
        <v>102</v>
      </c>
      <c r="F412" s="63">
        <v>20260203</v>
      </c>
      <c r="G412" s="64"/>
      <c r="H412" s="63" t="s">
        <v>259</v>
      </c>
      <c r="I412" s="140" t="s">
        <v>713</v>
      </c>
    </row>
    <row r="413" spans="1:9">
      <c r="A413" s="112">
        <f t="shared" si="6"/>
        <v>411</v>
      </c>
      <c r="B413" s="141" t="s">
        <v>256</v>
      </c>
      <c r="C413" s="64" t="s">
        <v>257</v>
      </c>
      <c r="D413" s="63" t="s">
        <v>718</v>
      </c>
      <c r="E413" s="143" t="s">
        <v>102</v>
      </c>
      <c r="F413" s="63">
        <v>20260203</v>
      </c>
      <c r="G413" s="64"/>
      <c r="H413" s="63" t="s">
        <v>259</v>
      </c>
      <c r="I413" s="5" t="s">
        <v>719</v>
      </c>
    </row>
    <row r="414" spans="1:9">
      <c r="A414" s="112">
        <f t="shared" si="6"/>
        <v>412</v>
      </c>
      <c r="B414" s="141" t="s">
        <v>256</v>
      </c>
      <c r="C414" s="64" t="s">
        <v>257</v>
      </c>
      <c r="D414" s="63" t="s">
        <v>720</v>
      </c>
      <c r="E414" s="143" t="s">
        <v>102</v>
      </c>
      <c r="F414" s="63">
        <v>20260203</v>
      </c>
      <c r="G414" s="64"/>
      <c r="H414" s="63" t="s">
        <v>259</v>
      </c>
      <c r="I414" s="5" t="s">
        <v>719</v>
      </c>
    </row>
    <row r="415" spans="1:9">
      <c r="A415" s="112">
        <f t="shared" si="6"/>
        <v>413</v>
      </c>
      <c r="B415" s="141" t="s">
        <v>256</v>
      </c>
      <c r="C415" s="64" t="s">
        <v>257</v>
      </c>
      <c r="D415" s="63" t="s">
        <v>721</v>
      </c>
      <c r="E415" s="143" t="s">
        <v>102</v>
      </c>
      <c r="F415" s="63">
        <v>20260203</v>
      </c>
      <c r="G415" s="64"/>
      <c r="H415" s="63" t="s">
        <v>259</v>
      </c>
      <c r="I415" s="5" t="s">
        <v>719</v>
      </c>
    </row>
    <row r="416" spans="1:9">
      <c r="A416" s="112">
        <f t="shared" si="6"/>
        <v>414</v>
      </c>
      <c r="B416" s="141" t="s">
        <v>256</v>
      </c>
      <c r="C416" s="64" t="s">
        <v>257</v>
      </c>
      <c r="D416" s="63" t="s">
        <v>722</v>
      </c>
      <c r="E416" s="143" t="s">
        <v>102</v>
      </c>
      <c r="F416" s="63">
        <v>20260203</v>
      </c>
      <c r="G416" s="64"/>
      <c r="H416" s="63" t="s">
        <v>259</v>
      </c>
      <c r="I416" s="5" t="s">
        <v>719</v>
      </c>
    </row>
    <row r="417" spans="1:9">
      <c r="A417" s="112">
        <f t="shared" si="6"/>
        <v>415</v>
      </c>
      <c r="B417" s="141" t="s">
        <v>256</v>
      </c>
      <c r="C417" s="64" t="s">
        <v>257</v>
      </c>
      <c r="D417" s="63" t="s">
        <v>723</v>
      </c>
      <c r="E417" s="143" t="s">
        <v>102</v>
      </c>
      <c r="F417" s="63">
        <v>20260203</v>
      </c>
      <c r="G417" s="64"/>
      <c r="H417" s="63" t="s">
        <v>259</v>
      </c>
      <c r="I417" s="5" t="s">
        <v>719</v>
      </c>
    </row>
    <row r="418" spans="1:9">
      <c r="A418" s="112">
        <f t="shared" si="6"/>
        <v>416</v>
      </c>
      <c r="B418" s="141" t="s">
        <v>256</v>
      </c>
      <c r="C418" s="64" t="s">
        <v>257</v>
      </c>
      <c r="D418" s="63" t="s">
        <v>724</v>
      </c>
      <c r="E418" s="143" t="s">
        <v>102</v>
      </c>
      <c r="F418" s="63">
        <v>20260203</v>
      </c>
      <c r="G418" s="64"/>
      <c r="H418" s="63" t="s">
        <v>259</v>
      </c>
      <c r="I418" s="5" t="s">
        <v>719</v>
      </c>
    </row>
    <row r="419" spans="1:9">
      <c r="A419" s="112">
        <f t="shared" si="6"/>
        <v>417</v>
      </c>
      <c r="B419" s="141" t="s">
        <v>256</v>
      </c>
      <c r="C419" s="64" t="s">
        <v>257</v>
      </c>
      <c r="D419" s="63" t="s">
        <v>725</v>
      </c>
      <c r="E419" s="143" t="s">
        <v>102</v>
      </c>
      <c r="F419" s="63">
        <v>20260203</v>
      </c>
      <c r="G419" s="64"/>
      <c r="H419" s="63" t="s">
        <v>259</v>
      </c>
      <c r="I419" s="5" t="s">
        <v>719</v>
      </c>
    </row>
    <row r="420" spans="1:9">
      <c r="A420" s="112">
        <f t="shared" si="6"/>
        <v>418</v>
      </c>
      <c r="B420" s="141" t="s">
        <v>256</v>
      </c>
      <c r="C420" s="64" t="s">
        <v>257</v>
      </c>
      <c r="D420" s="63" t="s">
        <v>726</v>
      </c>
      <c r="E420" s="143" t="s">
        <v>102</v>
      </c>
      <c r="F420" s="63">
        <v>20260203</v>
      </c>
      <c r="G420" s="64"/>
      <c r="H420" s="63" t="s">
        <v>259</v>
      </c>
      <c r="I420" s="5" t="s">
        <v>719</v>
      </c>
    </row>
    <row r="421" spans="1:9">
      <c r="A421" s="112">
        <f t="shared" si="6"/>
        <v>419</v>
      </c>
      <c r="B421" s="141" t="s">
        <v>256</v>
      </c>
      <c r="C421" s="64" t="s">
        <v>257</v>
      </c>
      <c r="D421" s="63" t="s">
        <v>727</v>
      </c>
      <c r="E421" s="143" t="s">
        <v>102</v>
      </c>
      <c r="F421" s="63">
        <v>20260203</v>
      </c>
      <c r="G421" s="64"/>
      <c r="H421" s="63" t="s">
        <v>259</v>
      </c>
      <c r="I421" s="5" t="s">
        <v>728</v>
      </c>
    </row>
    <row r="422" spans="1:9">
      <c r="A422" s="112">
        <f t="shared" si="6"/>
        <v>420</v>
      </c>
      <c r="B422" s="141" t="s">
        <v>256</v>
      </c>
      <c r="C422" s="64" t="s">
        <v>257</v>
      </c>
      <c r="D422" s="63" t="s">
        <v>729</v>
      </c>
      <c r="E422" s="143" t="s">
        <v>102</v>
      </c>
      <c r="F422" s="63">
        <v>20260203</v>
      </c>
      <c r="G422" s="64"/>
      <c r="H422" s="63" t="s">
        <v>259</v>
      </c>
      <c r="I422" s="5" t="s">
        <v>728</v>
      </c>
    </row>
    <row r="423" spans="1:9">
      <c r="A423" s="112">
        <f t="shared" si="6"/>
        <v>421</v>
      </c>
      <c r="B423" s="141" t="s">
        <v>256</v>
      </c>
      <c r="C423" s="64" t="s">
        <v>257</v>
      </c>
      <c r="D423" s="63" t="s">
        <v>730</v>
      </c>
      <c r="E423" s="143" t="s">
        <v>102</v>
      </c>
      <c r="F423" s="63">
        <v>20260203</v>
      </c>
      <c r="G423" s="64"/>
      <c r="H423" s="63" t="s">
        <v>259</v>
      </c>
      <c r="I423" s="5" t="s">
        <v>728</v>
      </c>
    </row>
    <row r="424" spans="1:9">
      <c r="A424" s="112">
        <f t="shared" si="6"/>
        <v>422</v>
      </c>
      <c r="B424" s="141" t="s">
        <v>256</v>
      </c>
      <c r="C424" s="64" t="s">
        <v>257</v>
      </c>
      <c r="D424" s="63" t="s">
        <v>731</v>
      </c>
      <c r="E424" s="143" t="s">
        <v>102</v>
      </c>
      <c r="F424" s="63">
        <v>20260203</v>
      </c>
      <c r="G424" s="64"/>
      <c r="H424" s="63" t="s">
        <v>259</v>
      </c>
      <c r="I424" s="5" t="s">
        <v>728</v>
      </c>
    </row>
    <row r="425" spans="1:9">
      <c r="A425" s="112">
        <f t="shared" si="6"/>
        <v>423</v>
      </c>
      <c r="B425" s="141" t="s">
        <v>256</v>
      </c>
      <c r="C425" s="64" t="s">
        <v>257</v>
      </c>
      <c r="D425" s="63" t="s">
        <v>732</v>
      </c>
      <c r="E425" s="143" t="s">
        <v>102</v>
      </c>
      <c r="F425" s="63">
        <v>20260203</v>
      </c>
      <c r="G425" s="64"/>
      <c r="H425" s="63" t="s">
        <v>259</v>
      </c>
      <c r="I425" s="5" t="s">
        <v>728</v>
      </c>
    </row>
    <row r="426" spans="1:9">
      <c r="A426" s="112">
        <f t="shared" si="6"/>
        <v>424</v>
      </c>
      <c r="B426" s="141" t="s">
        <v>256</v>
      </c>
      <c r="C426" s="64" t="s">
        <v>257</v>
      </c>
      <c r="D426" s="63" t="s">
        <v>733</v>
      </c>
      <c r="E426" s="143" t="s">
        <v>102</v>
      </c>
      <c r="F426" s="63">
        <v>20260203</v>
      </c>
      <c r="G426" s="64"/>
      <c r="H426" s="63" t="s">
        <v>259</v>
      </c>
      <c r="I426" s="5" t="s">
        <v>728</v>
      </c>
    </row>
    <row r="427" spans="1:9">
      <c r="A427" s="112">
        <f t="shared" si="6"/>
        <v>425</v>
      </c>
      <c r="B427" s="141" t="s">
        <v>256</v>
      </c>
      <c r="C427" s="64" t="s">
        <v>257</v>
      </c>
      <c r="D427" s="63" t="s">
        <v>734</v>
      </c>
      <c r="E427" s="143" t="s">
        <v>102</v>
      </c>
      <c r="F427" s="63">
        <v>20260203</v>
      </c>
      <c r="G427" s="64"/>
      <c r="H427" s="63" t="s">
        <v>259</v>
      </c>
      <c r="I427" s="5" t="s">
        <v>728</v>
      </c>
    </row>
    <row r="428" spans="1:9">
      <c r="A428" s="112">
        <f t="shared" si="6"/>
        <v>426</v>
      </c>
      <c r="B428" s="141" t="s">
        <v>256</v>
      </c>
      <c r="C428" s="64" t="s">
        <v>257</v>
      </c>
      <c r="D428" s="63" t="s">
        <v>735</v>
      </c>
      <c r="E428" s="143" t="s">
        <v>102</v>
      </c>
      <c r="F428" s="63">
        <v>20260203</v>
      </c>
      <c r="G428" s="64"/>
      <c r="H428" s="63" t="s">
        <v>259</v>
      </c>
      <c r="I428" s="5" t="s">
        <v>728</v>
      </c>
    </row>
    <row r="429" spans="1:9">
      <c r="A429" s="112">
        <f t="shared" si="6"/>
        <v>427</v>
      </c>
      <c r="B429" s="141" t="s">
        <v>256</v>
      </c>
      <c r="C429" s="64" t="s">
        <v>257</v>
      </c>
      <c r="D429" s="63" t="s">
        <v>736</v>
      </c>
      <c r="E429" s="143" t="s">
        <v>102</v>
      </c>
      <c r="F429" s="63">
        <v>20260203</v>
      </c>
      <c r="G429" s="64"/>
      <c r="H429" s="63" t="s">
        <v>259</v>
      </c>
      <c r="I429" s="5" t="s">
        <v>728</v>
      </c>
    </row>
    <row r="430" spans="1:9">
      <c r="A430" s="112">
        <f t="shared" si="6"/>
        <v>428</v>
      </c>
      <c r="B430" s="141" t="s">
        <v>256</v>
      </c>
      <c r="C430" s="64" t="s">
        <v>257</v>
      </c>
      <c r="D430" s="63" t="s">
        <v>737</v>
      </c>
      <c r="E430" s="143" t="s">
        <v>102</v>
      </c>
      <c r="F430" s="63">
        <v>20260203</v>
      </c>
      <c r="G430" s="64"/>
      <c r="H430" s="63" t="s">
        <v>259</v>
      </c>
      <c r="I430" s="5" t="s">
        <v>728</v>
      </c>
    </row>
    <row r="431" spans="1:9">
      <c r="A431" s="112">
        <f t="shared" si="6"/>
        <v>429</v>
      </c>
      <c r="B431" s="141" t="s">
        <v>256</v>
      </c>
      <c r="C431" s="64" t="s">
        <v>257</v>
      </c>
      <c r="D431" s="63" t="s">
        <v>738</v>
      </c>
      <c r="E431" s="143" t="s">
        <v>102</v>
      </c>
      <c r="F431" s="63">
        <v>20260203</v>
      </c>
      <c r="G431" s="64"/>
      <c r="H431" s="63" t="s">
        <v>259</v>
      </c>
      <c r="I431" s="5" t="s">
        <v>728</v>
      </c>
    </row>
    <row r="432" spans="1:9">
      <c r="A432" s="112">
        <f t="shared" si="6"/>
        <v>430</v>
      </c>
      <c r="B432" s="141" t="s">
        <v>256</v>
      </c>
      <c r="C432" s="64" t="s">
        <v>257</v>
      </c>
      <c r="D432" s="63" t="s">
        <v>739</v>
      </c>
      <c r="E432" s="143" t="s">
        <v>102</v>
      </c>
      <c r="F432" s="63">
        <v>20260203</v>
      </c>
      <c r="G432" s="64"/>
      <c r="H432" s="64" t="s">
        <v>259</v>
      </c>
      <c r="I432" s="140" t="s">
        <v>740</v>
      </c>
    </row>
    <row r="433" spans="1:9">
      <c r="A433" s="112">
        <f t="shared" si="6"/>
        <v>431</v>
      </c>
      <c r="B433" s="141" t="s">
        <v>256</v>
      </c>
      <c r="C433" s="64" t="s">
        <v>257</v>
      </c>
      <c r="D433" s="63" t="s">
        <v>741</v>
      </c>
      <c r="E433" s="143" t="s">
        <v>102</v>
      </c>
      <c r="F433" s="63">
        <v>20260203</v>
      </c>
      <c r="G433" s="64"/>
      <c r="H433" s="64" t="s">
        <v>259</v>
      </c>
      <c r="I433" s="140" t="s">
        <v>740</v>
      </c>
    </row>
    <row r="434" spans="1:9">
      <c r="A434" s="112">
        <f t="shared" si="6"/>
        <v>432</v>
      </c>
      <c r="B434" s="141" t="s">
        <v>256</v>
      </c>
      <c r="C434" s="64" t="s">
        <v>257</v>
      </c>
      <c r="D434" s="63" t="s">
        <v>742</v>
      </c>
      <c r="E434" s="143" t="s">
        <v>102</v>
      </c>
      <c r="F434" s="63">
        <v>20260203</v>
      </c>
      <c r="G434" s="64"/>
      <c r="H434" s="64" t="s">
        <v>259</v>
      </c>
      <c r="I434" s="140" t="s">
        <v>740</v>
      </c>
    </row>
    <row r="435" spans="1:9">
      <c r="A435" s="112">
        <f t="shared" si="6"/>
        <v>433</v>
      </c>
      <c r="B435" s="141" t="s">
        <v>256</v>
      </c>
      <c r="C435" s="64" t="s">
        <v>257</v>
      </c>
      <c r="D435" s="63" t="s">
        <v>743</v>
      </c>
      <c r="E435" s="143" t="s">
        <v>744</v>
      </c>
      <c r="F435" s="63">
        <v>20260202</v>
      </c>
      <c r="G435" s="64"/>
      <c r="H435" s="63" t="s">
        <v>259</v>
      </c>
      <c r="I435" s="5" t="s">
        <v>689</v>
      </c>
    </row>
    <row r="436" spans="1:9">
      <c r="A436" s="112">
        <f t="shared" si="6"/>
        <v>434</v>
      </c>
      <c r="B436" s="141" t="s">
        <v>256</v>
      </c>
      <c r="C436" s="64" t="s">
        <v>257</v>
      </c>
      <c r="D436" s="63" t="s">
        <v>745</v>
      </c>
      <c r="E436" s="143" t="s">
        <v>744</v>
      </c>
      <c r="F436" s="63">
        <v>20260202</v>
      </c>
      <c r="G436" s="64"/>
      <c r="H436" s="63" t="s">
        <v>259</v>
      </c>
      <c r="I436" s="5" t="s">
        <v>689</v>
      </c>
    </row>
    <row r="437" spans="1:9">
      <c r="A437" s="112">
        <f t="shared" si="6"/>
        <v>435</v>
      </c>
      <c r="B437" s="141" t="s">
        <v>256</v>
      </c>
      <c r="C437" s="64" t="s">
        <v>257</v>
      </c>
      <c r="D437" s="63" t="s">
        <v>746</v>
      </c>
      <c r="E437" s="143" t="s">
        <v>744</v>
      </c>
      <c r="F437" s="63">
        <v>20260202</v>
      </c>
      <c r="G437" s="64"/>
      <c r="H437" s="63" t="s">
        <v>259</v>
      </c>
      <c r="I437" s="5" t="s">
        <v>689</v>
      </c>
    </row>
    <row r="438" spans="1:9">
      <c r="A438" s="112">
        <f t="shared" si="6"/>
        <v>436</v>
      </c>
      <c r="B438" s="141" t="s">
        <v>256</v>
      </c>
      <c r="C438" s="64" t="s">
        <v>257</v>
      </c>
      <c r="D438" s="63" t="s">
        <v>747</v>
      </c>
      <c r="E438" s="143" t="s">
        <v>744</v>
      </c>
      <c r="F438" s="63">
        <v>20260202</v>
      </c>
      <c r="G438" s="64"/>
      <c r="H438" s="63" t="s">
        <v>259</v>
      </c>
      <c r="I438" s="5" t="s">
        <v>689</v>
      </c>
    </row>
    <row r="439" spans="1:9">
      <c r="A439" s="112">
        <f t="shared" si="6"/>
        <v>437</v>
      </c>
      <c r="B439" s="141" t="s">
        <v>256</v>
      </c>
      <c r="C439" s="64" t="s">
        <v>257</v>
      </c>
      <c r="D439" s="63" t="s">
        <v>748</v>
      </c>
      <c r="E439" s="143" t="s">
        <v>744</v>
      </c>
      <c r="F439" s="63">
        <v>20260202</v>
      </c>
      <c r="G439" s="64"/>
      <c r="H439" s="63" t="s">
        <v>259</v>
      </c>
      <c r="I439" s="5" t="s">
        <v>689</v>
      </c>
    </row>
    <row r="440" spans="1:9">
      <c r="A440" s="112">
        <f t="shared" si="6"/>
        <v>438</v>
      </c>
      <c r="B440" s="141" t="s">
        <v>256</v>
      </c>
      <c r="C440" s="64" t="s">
        <v>257</v>
      </c>
      <c r="D440" s="63" t="s">
        <v>749</v>
      </c>
      <c r="E440" s="143" t="s">
        <v>744</v>
      </c>
      <c r="F440" s="63">
        <v>20260202</v>
      </c>
      <c r="G440" s="64"/>
      <c r="H440" s="63" t="s">
        <v>259</v>
      </c>
      <c r="I440" s="140" t="s">
        <v>697</v>
      </c>
    </row>
    <row r="441" spans="1:9">
      <c r="A441" s="112">
        <f t="shared" si="6"/>
        <v>439</v>
      </c>
      <c r="B441" s="141" t="s">
        <v>256</v>
      </c>
      <c r="C441" s="64" t="s">
        <v>257</v>
      </c>
      <c r="D441" s="63" t="s">
        <v>750</v>
      </c>
      <c r="E441" s="143" t="s">
        <v>744</v>
      </c>
      <c r="F441" s="63">
        <v>20260202</v>
      </c>
      <c r="G441" s="64"/>
      <c r="H441" s="63" t="s">
        <v>259</v>
      </c>
      <c r="I441" s="140" t="s">
        <v>697</v>
      </c>
    </row>
    <row r="442" spans="1:9">
      <c r="A442" s="112">
        <f t="shared" si="6"/>
        <v>440</v>
      </c>
      <c r="B442" s="141" t="s">
        <v>256</v>
      </c>
      <c r="C442" s="64" t="s">
        <v>257</v>
      </c>
      <c r="D442" s="63" t="s">
        <v>751</v>
      </c>
      <c r="E442" s="143" t="s">
        <v>744</v>
      </c>
      <c r="F442" s="63">
        <v>20260202</v>
      </c>
      <c r="G442" s="64"/>
      <c r="H442" s="63" t="s">
        <v>259</v>
      </c>
      <c r="I442" s="140" t="s">
        <v>697</v>
      </c>
    </row>
    <row r="443" spans="1:9">
      <c r="A443" s="112">
        <f t="shared" si="6"/>
        <v>441</v>
      </c>
      <c r="B443" s="141" t="s">
        <v>256</v>
      </c>
      <c r="C443" s="64" t="s">
        <v>257</v>
      </c>
      <c r="D443" s="63" t="s">
        <v>752</v>
      </c>
      <c r="E443" s="143" t="s">
        <v>744</v>
      </c>
      <c r="F443" s="63">
        <v>20260202</v>
      </c>
      <c r="G443" s="64"/>
      <c r="H443" s="63" t="s">
        <v>259</v>
      </c>
      <c r="I443" s="5" t="s">
        <v>707</v>
      </c>
    </row>
    <row r="444" spans="1:9">
      <c r="A444" s="112">
        <f t="shared" si="6"/>
        <v>442</v>
      </c>
      <c r="B444" s="141" t="s">
        <v>256</v>
      </c>
      <c r="C444" s="64" t="s">
        <v>257</v>
      </c>
      <c r="D444" s="63" t="s">
        <v>753</v>
      </c>
      <c r="E444" s="143" t="s">
        <v>744</v>
      </c>
      <c r="F444" s="63">
        <v>20260202</v>
      </c>
      <c r="G444" s="64"/>
      <c r="H444" s="63" t="s">
        <v>259</v>
      </c>
      <c r="I444" s="5" t="s">
        <v>707</v>
      </c>
    </row>
    <row r="445" spans="1:9">
      <c r="A445" s="112">
        <f t="shared" ref="A445:A508" si="7">+A444+1</f>
        <v>443</v>
      </c>
      <c r="B445" s="141" t="s">
        <v>256</v>
      </c>
      <c r="C445" s="64" t="s">
        <v>257</v>
      </c>
      <c r="D445" s="63" t="s">
        <v>754</v>
      </c>
      <c r="E445" s="143" t="s">
        <v>744</v>
      </c>
      <c r="F445" s="63">
        <v>20260202</v>
      </c>
      <c r="G445" s="64"/>
      <c r="H445" s="63" t="s">
        <v>259</v>
      </c>
      <c r="I445" s="5" t="s">
        <v>707</v>
      </c>
    </row>
    <row r="446" spans="1:9">
      <c r="A446" s="112">
        <f t="shared" si="7"/>
        <v>444</v>
      </c>
      <c r="B446" s="141" t="s">
        <v>256</v>
      </c>
      <c r="C446" s="64" t="s">
        <v>257</v>
      </c>
      <c r="D446" s="63" t="s">
        <v>755</v>
      </c>
      <c r="E446" s="143" t="s">
        <v>744</v>
      </c>
      <c r="F446" s="63">
        <v>20260202</v>
      </c>
      <c r="G446" s="64"/>
      <c r="H446" s="63" t="s">
        <v>259</v>
      </c>
      <c r="I446" s="140" t="s">
        <v>713</v>
      </c>
    </row>
    <row r="447" spans="1:9">
      <c r="A447" s="112">
        <f t="shared" si="7"/>
        <v>445</v>
      </c>
      <c r="B447" s="141" t="s">
        <v>256</v>
      </c>
      <c r="C447" s="64" t="s">
        <v>257</v>
      </c>
      <c r="D447" s="63" t="s">
        <v>756</v>
      </c>
      <c r="E447" s="143" t="s">
        <v>744</v>
      </c>
      <c r="F447" s="63">
        <v>20260202</v>
      </c>
      <c r="G447" s="64"/>
      <c r="H447" s="63" t="s">
        <v>259</v>
      </c>
      <c r="I447" s="140" t="s">
        <v>713</v>
      </c>
    </row>
    <row r="448" spans="1:9">
      <c r="A448" s="112">
        <f t="shared" si="7"/>
        <v>446</v>
      </c>
      <c r="B448" s="141" t="s">
        <v>256</v>
      </c>
      <c r="C448" s="64" t="s">
        <v>257</v>
      </c>
      <c r="D448" s="63" t="s">
        <v>757</v>
      </c>
      <c r="E448" s="143" t="s">
        <v>744</v>
      </c>
      <c r="F448" s="63">
        <v>20260202</v>
      </c>
      <c r="G448" s="64"/>
      <c r="H448" s="63" t="s">
        <v>259</v>
      </c>
      <c r="I448" s="5" t="s">
        <v>719</v>
      </c>
    </row>
    <row r="449" spans="1:9">
      <c r="A449" s="112">
        <f t="shared" si="7"/>
        <v>447</v>
      </c>
      <c r="B449" s="141" t="s">
        <v>256</v>
      </c>
      <c r="C449" s="64" t="s">
        <v>257</v>
      </c>
      <c r="D449" s="63" t="s">
        <v>758</v>
      </c>
      <c r="E449" s="143" t="s">
        <v>744</v>
      </c>
      <c r="F449" s="63">
        <v>20260202</v>
      </c>
      <c r="G449" s="64"/>
      <c r="H449" s="63" t="s">
        <v>259</v>
      </c>
      <c r="I449" s="5" t="s">
        <v>719</v>
      </c>
    </row>
    <row r="450" spans="1:9">
      <c r="A450" s="112">
        <f t="shared" si="7"/>
        <v>448</v>
      </c>
      <c r="B450" s="141" t="s">
        <v>256</v>
      </c>
      <c r="C450" s="64" t="s">
        <v>257</v>
      </c>
      <c r="D450" s="63" t="s">
        <v>759</v>
      </c>
      <c r="E450" s="143" t="s">
        <v>744</v>
      </c>
      <c r="F450" s="63">
        <v>20260202</v>
      </c>
      <c r="G450" s="64"/>
      <c r="H450" s="63" t="s">
        <v>259</v>
      </c>
      <c r="I450" s="5" t="s">
        <v>719</v>
      </c>
    </row>
    <row r="451" spans="1:9">
      <c r="A451" s="112">
        <f t="shared" si="7"/>
        <v>449</v>
      </c>
      <c r="B451" s="141" t="s">
        <v>256</v>
      </c>
      <c r="C451" s="64" t="s">
        <v>257</v>
      </c>
      <c r="D451" s="63" t="s">
        <v>760</v>
      </c>
      <c r="E451" s="143" t="s">
        <v>744</v>
      </c>
      <c r="F451" s="63">
        <v>20260202</v>
      </c>
      <c r="G451" s="64"/>
      <c r="H451" s="63" t="s">
        <v>259</v>
      </c>
      <c r="I451" s="140" t="s">
        <v>260</v>
      </c>
    </row>
    <row r="452" spans="1:9">
      <c r="A452" s="112">
        <f t="shared" si="7"/>
        <v>450</v>
      </c>
      <c r="B452" s="141" t="s">
        <v>256</v>
      </c>
      <c r="C452" s="64" t="s">
        <v>257</v>
      </c>
      <c r="D452" s="63" t="s">
        <v>761</v>
      </c>
      <c r="E452" s="143" t="s">
        <v>744</v>
      </c>
      <c r="F452" s="63">
        <v>20260202</v>
      </c>
      <c r="G452" s="64"/>
      <c r="H452" s="63" t="s">
        <v>259</v>
      </c>
      <c r="I452" s="140" t="s">
        <v>260</v>
      </c>
    </row>
    <row r="453" spans="1:9">
      <c r="A453" s="112">
        <f t="shared" si="7"/>
        <v>451</v>
      </c>
      <c r="B453" s="141" t="s">
        <v>256</v>
      </c>
      <c r="C453" s="64" t="s">
        <v>257</v>
      </c>
      <c r="D453" s="63" t="s">
        <v>762</v>
      </c>
      <c r="E453" s="143" t="s">
        <v>744</v>
      </c>
      <c r="F453" s="63">
        <v>20260202</v>
      </c>
      <c r="G453" s="64"/>
      <c r="H453" s="63" t="s">
        <v>259</v>
      </c>
      <c r="I453" s="140" t="s">
        <v>260</v>
      </c>
    </row>
    <row r="454" spans="1:9">
      <c r="A454" s="112">
        <f t="shared" si="7"/>
        <v>452</v>
      </c>
      <c r="B454" s="141" t="s">
        <v>256</v>
      </c>
      <c r="C454" s="64" t="s">
        <v>257</v>
      </c>
      <c r="D454" s="63" t="s">
        <v>763</v>
      </c>
      <c r="E454" s="143" t="s">
        <v>744</v>
      </c>
      <c r="F454" s="63">
        <v>20260202</v>
      </c>
      <c r="G454" s="64"/>
      <c r="H454" s="63" t="s">
        <v>259</v>
      </c>
      <c r="I454" s="140" t="s">
        <v>260</v>
      </c>
    </row>
    <row r="455" spans="1:9">
      <c r="A455" s="112">
        <f t="shared" si="7"/>
        <v>453</v>
      </c>
      <c r="B455" s="141" t="s">
        <v>256</v>
      </c>
      <c r="C455" s="64" t="s">
        <v>257</v>
      </c>
      <c r="D455" s="63" t="s">
        <v>764</v>
      </c>
      <c r="E455" s="143" t="s">
        <v>744</v>
      </c>
      <c r="F455" s="63">
        <v>20260202</v>
      </c>
      <c r="G455" s="64"/>
      <c r="H455" s="63" t="s">
        <v>259</v>
      </c>
      <c r="I455" s="140" t="s">
        <v>260</v>
      </c>
    </row>
    <row r="456" spans="1:9">
      <c r="A456" s="112">
        <f t="shared" si="7"/>
        <v>454</v>
      </c>
      <c r="B456" s="141" t="s">
        <v>256</v>
      </c>
      <c r="C456" s="64" t="s">
        <v>257</v>
      </c>
      <c r="D456" s="63" t="s">
        <v>765</v>
      </c>
      <c r="E456" s="143" t="s">
        <v>744</v>
      </c>
      <c r="F456" s="63">
        <v>20260202</v>
      </c>
      <c r="G456" s="64"/>
      <c r="H456" s="63" t="s">
        <v>259</v>
      </c>
      <c r="I456" s="5" t="s">
        <v>269</v>
      </c>
    </row>
    <row r="457" spans="1:9">
      <c r="A457" s="112">
        <f t="shared" si="7"/>
        <v>455</v>
      </c>
      <c r="B457" s="141" t="s">
        <v>256</v>
      </c>
      <c r="C457" s="64" t="s">
        <v>257</v>
      </c>
      <c r="D457" s="63" t="s">
        <v>766</v>
      </c>
      <c r="E457" s="143" t="s">
        <v>744</v>
      </c>
      <c r="F457" s="63">
        <v>20260202</v>
      </c>
      <c r="G457" s="64"/>
      <c r="H457" s="63" t="s">
        <v>259</v>
      </c>
      <c r="I457" s="5" t="s">
        <v>269</v>
      </c>
    </row>
    <row r="458" spans="1:9">
      <c r="A458" s="112">
        <f t="shared" si="7"/>
        <v>456</v>
      </c>
      <c r="B458" s="141" t="s">
        <v>256</v>
      </c>
      <c r="C458" s="64" t="s">
        <v>257</v>
      </c>
      <c r="D458" s="63" t="s">
        <v>767</v>
      </c>
      <c r="E458" s="143" t="s">
        <v>744</v>
      </c>
      <c r="F458" s="63">
        <v>20260202</v>
      </c>
      <c r="G458" s="64"/>
      <c r="H458" s="63" t="s">
        <v>259</v>
      </c>
      <c r="I458" s="5" t="s">
        <v>269</v>
      </c>
    </row>
    <row r="459" spans="1:9">
      <c r="A459" s="112">
        <f t="shared" si="7"/>
        <v>457</v>
      </c>
      <c r="B459" s="141" t="s">
        <v>256</v>
      </c>
      <c r="C459" s="64" t="s">
        <v>257</v>
      </c>
      <c r="D459" s="143" t="s">
        <v>768</v>
      </c>
      <c r="E459" s="143" t="s">
        <v>103</v>
      </c>
      <c r="F459" s="63">
        <v>20260205</v>
      </c>
      <c r="G459" s="64"/>
      <c r="H459" s="64" t="s">
        <v>259</v>
      </c>
      <c r="I459" s="140" t="s">
        <v>740</v>
      </c>
    </row>
    <row r="460" spans="1:9">
      <c r="A460" s="112">
        <f t="shared" si="7"/>
        <v>458</v>
      </c>
      <c r="B460" s="141" t="s">
        <v>256</v>
      </c>
      <c r="C460" s="64" t="s">
        <v>257</v>
      </c>
      <c r="D460" s="143" t="s">
        <v>769</v>
      </c>
      <c r="E460" s="143" t="s">
        <v>103</v>
      </c>
      <c r="F460" s="63">
        <v>20260205</v>
      </c>
      <c r="G460" s="64"/>
      <c r="H460" s="64" t="s">
        <v>259</v>
      </c>
      <c r="I460" s="140" t="s">
        <v>740</v>
      </c>
    </row>
    <row r="461" spans="1:9">
      <c r="A461" s="112">
        <f t="shared" si="7"/>
        <v>459</v>
      </c>
      <c r="B461" s="141" t="s">
        <v>256</v>
      </c>
      <c r="C461" s="64" t="s">
        <v>257</v>
      </c>
      <c r="D461" s="143" t="s">
        <v>770</v>
      </c>
      <c r="E461" s="143" t="s">
        <v>103</v>
      </c>
      <c r="F461" s="63">
        <v>20260205</v>
      </c>
      <c r="G461" s="64"/>
      <c r="H461" s="64" t="s">
        <v>259</v>
      </c>
      <c r="I461" s="140" t="s">
        <v>740</v>
      </c>
    </row>
    <row r="462" spans="1:9">
      <c r="A462" s="112">
        <f t="shared" si="7"/>
        <v>460</v>
      </c>
      <c r="B462" s="141" t="s">
        <v>256</v>
      </c>
      <c r="C462" s="64" t="s">
        <v>257</v>
      </c>
      <c r="D462" s="143" t="s">
        <v>771</v>
      </c>
      <c r="E462" s="143" t="s">
        <v>103</v>
      </c>
      <c r="F462" s="63">
        <v>20260205</v>
      </c>
      <c r="G462" s="64"/>
      <c r="H462" s="64" t="s">
        <v>259</v>
      </c>
      <c r="I462" s="140" t="s">
        <v>740</v>
      </c>
    </row>
    <row r="463" spans="1:9">
      <c r="A463" s="112">
        <f t="shared" si="7"/>
        <v>461</v>
      </c>
      <c r="B463" s="141" t="s">
        <v>256</v>
      </c>
      <c r="C463" s="64" t="s">
        <v>257</v>
      </c>
      <c r="D463" s="143" t="s">
        <v>772</v>
      </c>
      <c r="E463" s="143" t="s">
        <v>103</v>
      </c>
      <c r="F463" s="63">
        <v>20260205</v>
      </c>
      <c r="G463" s="64"/>
      <c r="H463" s="64" t="s">
        <v>259</v>
      </c>
      <c r="I463" s="140" t="s">
        <v>740</v>
      </c>
    </row>
    <row r="464" spans="1:9">
      <c r="A464" s="112">
        <f t="shared" si="7"/>
        <v>462</v>
      </c>
      <c r="B464" s="141" t="s">
        <v>256</v>
      </c>
      <c r="C464" s="64" t="s">
        <v>257</v>
      </c>
      <c r="D464" s="143" t="s">
        <v>773</v>
      </c>
      <c r="E464" s="143" t="s">
        <v>103</v>
      </c>
      <c r="F464" s="63">
        <v>20260205</v>
      </c>
      <c r="G464" s="64"/>
      <c r="H464" s="64" t="s">
        <v>259</v>
      </c>
      <c r="I464" s="140" t="s">
        <v>774</v>
      </c>
    </row>
    <row r="465" spans="1:9">
      <c r="A465" s="112">
        <f t="shared" si="7"/>
        <v>463</v>
      </c>
      <c r="B465" s="141" t="s">
        <v>256</v>
      </c>
      <c r="C465" s="64" t="s">
        <v>257</v>
      </c>
      <c r="D465" s="143" t="s">
        <v>775</v>
      </c>
      <c r="E465" s="143" t="s">
        <v>103</v>
      </c>
      <c r="F465" s="63">
        <v>20260205</v>
      </c>
      <c r="G465" s="64"/>
      <c r="H465" s="63" t="s">
        <v>259</v>
      </c>
      <c r="I465" s="5" t="s">
        <v>774</v>
      </c>
    </row>
    <row r="466" spans="1:9">
      <c r="A466" s="112">
        <f t="shared" si="7"/>
        <v>464</v>
      </c>
      <c r="B466" s="141" t="s">
        <v>256</v>
      </c>
      <c r="C466" s="64" t="s">
        <v>257</v>
      </c>
      <c r="D466" s="143" t="s">
        <v>776</v>
      </c>
      <c r="E466" s="143" t="s">
        <v>103</v>
      </c>
      <c r="F466" s="63">
        <v>20260205</v>
      </c>
      <c r="G466" s="64"/>
      <c r="H466" s="63" t="s">
        <v>259</v>
      </c>
      <c r="I466" s="5" t="s">
        <v>774</v>
      </c>
    </row>
    <row r="467" spans="1:9">
      <c r="A467" s="112">
        <f t="shared" si="7"/>
        <v>465</v>
      </c>
      <c r="B467" s="141" t="s">
        <v>256</v>
      </c>
      <c r="C467" s="64" t="s">
        <v>257</v>
      </c>
      <c r="D467" s="143" t="s">
        <v>777</v>
      </c>
      <c r="E467" s="143" t="s">
        <v>103</v>
      </c>
      <c r="F467" s="63">
        <v>20260205</v>
      </c>
      <c r="G467" s="64"/>
      <c r="H467" s="63" t="s">
        <v>259</v>
      </c>
      <c r="I467" s="5" t="s">
        <v>774</v>
      </c>
    </row>
    <row r="468" spans="1:9">
      <c r="A468" s="112">
        <f t="shared" si="7"/>
        <v>466</v>
      </c>
      <c r="B468" s="141" t="s">
        <v>256</v>
      </c>
      <c r="C468" s="64" t="s">
        <v>257</v>
      </c>
      <c r="D468" s="143" t="s">
        <v>778</v>
      </c>
      <c r="E468" s="143" t="s">
        <v>103</v>
      </c>
      <c r="F468" s="63">
        <v>20260205</v>
      </c>
      <c r="G468" s="64"/>
      <c r="H468" s="63" t="s">
        <v>259</v>
      </c>
      <c r="I468" s="5" t="s">
        <v>774</v>
      </c>
    </row>
    <row r="469" spans="1:9">
      <c r="A469" s="112">
        <f t="shared" si="7"/>
        <v>467</v>
      </c>
      <c r="B469" s="141" t="s">
        <v>256</v>
      </c>
      <c r="C469" s="64" t="s">
        <v>257</v>
      </c>
      <c r="D469" s="143" t="s">
        <v>779</v>
      </c>
      <c r="E469" s="143" t="s">
        <v>103</v>
      </c>
      <c r="F469" s="63">
        <v>20260205</v>
      </c>
      <c r="G469" s="64"/>
      <c r="H469" s="63" t="s">
        <v>259</v>
      </c>
      <c r="I469" s="5" t="s">
        <v>774</v>
      </c>
    </row>
    <row r="470" spans="1:9">
      <c r="A470" s="112">
        <f t="shared" si="7"/>
        <v>468</v>
      </c>
      <c r="B470" s="141" t="s">
        <v>256</v>
      </c>
      <c r="C470" s="64" t="s">
        <v>257</v>
      </c>
      <c r="D470" s="143" t="s">
        <v>780</v>
      </c>
      <c r="E470" s="143" t="s">
        <v>103</v>
      </c>
      <c r="F470" s="63">
        <v>20260205</v>
      </c>
      <c r="G470" s="64"/>
      <c r="H470" s="63" t="s">
        <v>259</v>
      </c>
      <c r="I470" s="5" t="s">
        <v>774</v>
      </c>
    </row>
    <row r="471" spans="1:9">
      <c r="A471" s="112">
        <f t="shared" si="7"/>
        <v>469</v>
      </c>
      <c r="B471" s="141" t="s">
        <v>256</v>
      </c>
      <c r="C471" s="64" t="s">
        <v>257</v>
      </c>
      <c r="D471" s="143" t="s">
        <v>781</v>
      </c>
      <c r="E471" s="143" t="s">
        <v>103</v>
      </c>
      <c r="F471" s="63">
        <v>20260205</v>
      </c>
      <c r="G471" s="64"/>
      <c r="H471" s="63" t="s">
        <v>259</v>
      </c>
      <c r="I471" s="5" t="s">
        <v>774</v>
      </c>
    </row>
    <row r="472" spans="1:9">
      <c r="A472" s="112">
        <f t="shared" si="7"/>
        <v>470</v>
      </c>
      <c r="B472" s="141" t="s">
        <v>256</v>
      </c>
      <c r="C472" s="64" t="s">
        <v>257</v>
      </c>
      <c r="D472" s="143" t="s">
        <v>782</v>
      </c>
      <c r="E472" s="143" t="s">
        <v>103</v>
      </c>
      <c r="F472" s="63">
        <v>20260205</v>
      </c>
      <c r="G472" s="64"/>
      <c r="H472" s="113" t="s">
        <v>259</v>
      </c>
      <c r="I472" s="140" t="s">
        <v>783</v>
      </c>
    </row>
    <row r="473" spans="1:9">
      <c r="A473" s="112">
        <f t="shared" si="7"/>
        <v>471</v>
      </c>
      <c r="B473" s="141" t="s">
        <v>256</v>
      </c>
      <c r="C473" s="64" t="s">
        <v>257</v>
      </c>
      <c r="D473" s="143" t="s">
        <v>784</v>
      </c>
      <c r="E473" s="143" t="s">
        <v>103</v>
      </c>
      <c r="F473" s="63">
        <v>20260205</v>
      </c>
      <c r="G473" s="64"/>
      <c r="H473" s="113" t="s">
        <v>259</v>
      </c>
      <c r="I473" s="140" t="s">
        <v>783</v>
      </c>
    </row>
    <row r="474" spans="1:9">
      <c r="A474" s="112">
        <f t="shared" si="7"/>
        <v>472</v>
      </c>
      <c r="B474" s="141" t="s">
        <v>256</v>
      </c>
      <c r="C474" s="64" t="s">
        <v>257</v>
      </c>
      <c r="D474" s="143" t="s">
        <v>785</v>
      </c>
      <c r="E474" s="143" t="s">
        <v>103</v>
      </c>
      <c r="F474" s="63">
        <v>20260205</v>
      </c>
      <c r="G474" s="64"/>
      <c r="H474" s="113" t="s">
        <v>259</v>
      </c>
      <c r="I474" s="140" t="s">
        <v>783</v>
      </c>
    </row>
    <row r="475" spans="1:9">
      <c r="A475" s="112">
        <f t="shared" si="7"/>
        <v>473</v>
      </c>
      <c r="B475" s="141" t="s">
        <v>256</v>
      </c>
      <c r="C475" s="64" t="s">
        <v>257</v>
      </c>
      <c r="D475" s="143" t="s">
        <v>786</v>
      </c>
      <c r="E475" s="143" t="s">
        <v>103</v>
      </c>
      <c r="F475" s="63">
        <v>20260205</v>
      </c>
      <c r="G475" s="64"/>
      <c r="H475" s="113" t="s">
        <v>259</v>
      </c>
      <c r="I475" s="140" t="s">
        <v>783</v>
      </c>
    </row>
    <row r="476" spans="1:9">
      <c r="A476" s="112">
        <f t="shared" si="7"/>
        <v>474</v>
      </c>
      <c r="B476" s="141" t="s">
        <v>256</v>
      </c>
      <c r="C476" s="64" t="s">
        <v>257</v>
      </c>
      <c r="D476" s="143" t="s">
        <v>787</v>
      </c>
      <c r="E476" s="143" t="s">
        <v>103</v>
      </c>
      <c r="F476" s="63">
        <v>20260205</v>
      </c>
      <c r="G476" s="64"/>
      <c r="H476" s="113" t="s">
        <v>259</v>
      </c>
      <c r="I476" s="140" t="s">
        <v>783</v>
      </c>
    </row>
    <row r="477" spans="1:9">
      <c r="A477" s="112">
        <f t="shared" si="7"/>
        <v>475</v>
      </c>
      <c r="B477" s="141" t="s">
        <v>256</v>
      </c>
      <c r="C477" s="64" t="s">
        <v>257</v>
      </c>
      <c r="D477" s="143" t="s">
        <v>788</v>
      </c>
      <c r="E477" s="143" t="s">
        <v>103</v>
      </c>
      <c r="F477" s="63">
        <v>20260205</v>
      </c>
      <c r="G477" s="64"/>
      <c r="H477" s="113" t="s">
        <v>259</v>
      </c>
      <c r="I477" s="140" t="s">
        <v>783</v>
      </c>
    </row>
    <row r="478" spans="1:9">
      <c r="A478" s="112">
        <f t="shared" si="7"/>
        <v>476</v>
      </c>
      <c r="B478" s="141" t="s">
        <v>256</v>
      </c>
      <c r="C478" s="64" t="s">
        <v>257</v>
      </c>
      <c r="D478" s="143" t="s">
        <v>789</v>
      </c>
      <c r="E478" s="143" t="s">
        <v>103</v>
      </c>
      <c r="F478" s="63">
        <v>20260205</v>
      </c>
      <c r="G478" s="64"/>
      <c r="H478" s="113" t="s">
        <v>259</v>
      </c>
      <c r="I478" s="140" t="s">
        <v>783</v>
      </c>
    </row>
    <row r="479" spans="1:9">
      <c r="A479" s="112">
        <f t="shared" si="7"/>
        <v>477</v>
      </c>
      <c r="B479" s="141" t="s">
        <v>256</v>
      </c>
      <c r="C479" s="64" t="s">
        <v>257</v>
      </c>
      <c r="D479" s="143" t="s">
        <v>790</v>
      </c>
      <c r="E479" s="143" t="s">
        <v>103</v>
      </c>
      <c r="F479" s="63">
        <v>20260205</v>
      </c>
      <c r="G479" s="64"/>
      <c r="H479" s="113" t="s">
        <v>259</v>
      </c>
      <c r="I479" s="140" t="s">
        <v>783</v>
      </c>
    </row>
    <row r="480" spans="1:9">
      <c r="A480" s="112">
        <f t="shared" si="7"/>
        <v>478</v>
      </c>
      <c r="B480" s="141" t="s">
        <v>256</v>
      </c>
      <c r="C480" s="64" t="s">
        <v>257</v>
      </c>
      <c r="D480" s="143" t="s">
        <v>791</v>
      </c>
      <c r="E480" s="143" t="s">
        <v>103</v>
      </c>
      <c r="F480" s="63">
        <v>20260205</v>
      </c>
      <c r="G480" s="64"/>
      <c r="H480" s="63" t="s">
        <v>259</v>
      </c>
      <c r="I480" s="140" t="s">
        <v>792</v>
      </c>
    </row>
    <row r="481" spans="1:9">
      <c r="A481" s="112">
        <f t="shared" si="7"/>
        <v>479</v>
      </c>
      <c r="B481" s="141" t="s">
        <v>256</v>
      </c>
      <c r="C481" s="64" t="s">
        <v>257</v>
      </c>
      <c r="D481" s="143" t="s">
        <v>793</v>
      </c>
      <c r="E481" s="143" t="s">
        <v>103</v>
      </c>
      <c r="F481" s="63">
        <v>20260205</v>
      </c>
      <c r="G481" s="64"/>
      <c r="H481" s="63" t="s">
        <v>259</v>
      </c>
      <c r="I481" s="5" t="s">
        <v>792</v>
      </c>
    </row>
    <row r="482" spans="1:9">
      <c r="A482" s="112">
        <f t="shared" si="7"/>
        <v>480</v>
      </c>
      <c r="B482" s="141" t="s">
        <v>256</v>
      </c>
      <c r="C482" s="64" t="s">
        <v>257</v>
      </c>
      <c r="D482" s="143" t="s">
        <v>794</v>
      </c>
      <c r="E482" s="143" t="s">
        <v>103</v>
      </c>
      <c r="F482" s="63">
        <v>20260205</v>
      </c>
      <c r="G482" s="64"/>
      <c r="H482" s="63" t="s">
        <v>259</v>
      </c>
      <c r="I482" s="5" t="s">
        <v>792</v>
      </c>
    </row>
    <row r="483" spans="1:9">
      <c r="A483" s="112">
        <f t="shared" si="7"/>
        <v>481</v>
      </c>
      <c r="B483" s="141" t="s">
        <v>256</v>
      </c>
      <c r="C483" s="64" t="s">
        <v>257</v>
      </c>
      <c r="D483" s="143" t="s">
        <v>795</v>
      </c>
      <c r="E483" s="143" t="s">
        <v>127</v>
      </c>
      <c r="F483" s="63">
        <v>20260209</v>
      </c>
      <c r="G483" s="64"/>
      <c r="H483" s="63" t="s">
        <v>259</v>
      </c>
      <c r="I483" s="5" t="s">
        <v>792</v>
      </c>
    </row>
    <row r="484" spans="1:9">
      <c r="A484" s="112">
        <f t="shared" si="7"/>
        <v>482</v>
      </c>
      <c r="B484" s="141" t="s">
        <v>256</v>
      </c>
      <c r="C484" s="64" t="s">
        <v>257</v>
      </c>
      <c r="D484" s="143" t="s">
        <v>796</v>
      </c>
      <c r="E484" s="143" t="s">
        <v>127</v>
      </c>
      <c r="F484" s="63">
        <v>20260209</v>
      </c>
      <c r="G484" s="64"/>
      <c r="H484" s="63" t="s">
        <v>259</v>
      </c>
      <c r="I484" s="5" t="s">
        <v>792</v>
      </c>
    </row>
    <row r="485" spans="1:9">
      <c r="A485" s="112">
        <f t="shared" si="7"/>
        <v>483</v>
      </c>
      <c r="B485" s="141" t="s">
        <v>256</v>
      </c>
      <c r="C485" s="64" t="s">
        <v>257</v>
      </c>
      <c r="D485" s="143" t="s">
        <v>797</v>
      </c>
      <c r="E485" s="143" t="s">
        <v>127</v>
      </c>
      <c r="F485" s="63">
        <v>20260209</v>
      </c>
      <c r="G485" s="64"/>
      <c r="H485" s="63" t="s">
        <v>259</v>
      </c>
      <c r="I485" s="5" t="s">
        <v>792</v>
      </c>
    </row>
    <row r="486" spans="1:9">
      <c r="A486" s="112">
        <f t="shared" si="7"/>
        <v>484</v>
      </c>
      <c r="B486" s="141" t="s">
        <v>256</v>
      </c>
      <c r="C486" s="64" t="s">
        <v>257</v>
      </c>
      <c r="D486" s="143" t="s">
        <v>798</v>
      </c>
      <c r="E486" s="143" t="s">
        <v>127</v>
      </c>
      <c r="F486" s="63">
        <v>20260209</v>
      </c>
      <c r="G486" s="64"/>
      <c r="H486" s="63" t="s">
        <v>259</v>
      </c>
      <c r="I486" s="5" t="s">
        <v>792</v>
      </c>
    </row>
    <row r="487" spans="1:9">
      <c r="A487" s="112">
        <f t="shared" si="7"/>
        <v>485</v>
      </c>
      <c r="B487" s="141" t="s">
        <v>256</v>
      </c>
      <c r="C487" s="64" t="s">
        <v>257</v>
      </c>
      <c r="D487" s="143" t="s">
        <v>799</v>
      </c>
      <c r="E487" s="143" t="s">
        <v>127</v>
      </c>
      <c r="F487" s="63">
        <v>20260209</v>
      </c>
      <c r="G487" s="64"/>
      <c r="H487" s="63" t="s">
        <v>259</v>
      </c>
      <c r="I487" s="5" t="s">
        <v>792</v>
      </c>
    </row>
    <row r="488" spans="1:9">
      <c r="A488" s="112">
        <f t="shared" si="7"/>
        <v>486</v>
      </c>
      <c r="B488" s="141" t="s">
        <v>256</v>
      </c>
      <c r="C488" s="64" t="s">
        <v>257</v>
      </c>
      <c r="D488" s="143" t="s">
        <v>800</v>
      </c>
      <c r="E488" s="143" t="s">
        <v>127</v>
      </c>
      <c r="F488" s="63">
        <v>20260209</v>
      </c>
      <c r="G488" s="64"/>
      <c r="H488" s="63" t="s">
        <v>259</v>
      </c>
      <c r="I488" s="5" t="s">
        <v>792</v>
      </c>
    </row>
    <row r="489" spans="1:9">
      <c r="A489" s="112">
        <f t="shared" si="7"/>
        <v>487</v>
      </c>
      <c r="B489" s="141" t="s">
        <v>256</v>
      </c>
      <c r="C489" s="64" t="s">
        <v>257</v>
      </c>
      <c r="D489" s="143" t="s">
        <v>801</v>
      </c>
      <c r="E489" s="143" t="s">
        <v>127</v>
      </c>
      <c r="F489" s="63">
        <v>20260209</v>
      </c>
      <c r="G489" s="64"/>
      <c r="H489" s="64" t="s">
        <v>259</v>
      </c>
      <c r="I489" s="140" t="s">
        <v>802</v>
      </c>
    </row>
    <row r="490" spans="1:9">
      <c r="A490" s="112">
        <f t="shared" si="7"/>
        <v>488</v>
      </c>
      <c r="B490" s="141" t="s">
        <v>256</v>
      </c>
      <c r="C490" s="64" t="s">
        <v>257</v>
      </c>
      <c r="D490" s="143" t="s">
        <v>803</v>
      </c>
      <c r="E490" s="143" t="s">
        <v>127</v>
      </c>
      <c r="F490" s="63">
        <v>20260209</v>
      </c>
      <c r="G490" s="64"/>
      <c r="H490" s="64" t="s">
        <v>259</v>
      </c>
      <c r="I490" s="140" t="s">
        <v>802</v>
      </c>
    </row>
    <row r="491" spans="1:9">
      <c r="A491" s="112">
        <f t="shared" si="7"/>
        <v>489</v>
      </c>
      <c r="B491" s="141" t="s">
        <v>256</v>
      </c>
      <c r="C491" s="64" t="s">
        <v>257</v>
      </c>
      <c r="D491" s="143" t="s">
        <v>804</v>
      </c>
      <c r="E491" s="143" t="s">
        <v>127</v>
      </c>
      <c r="F491" s="63">
        <v>20260209</v>
      </c>
      <c r="G491" s="64"/>
      <c r="H491" s="64" t="s">
        <v>259</v>
      </c>
      <c r="I491" s="140" t="s">
        <v>802</v>
      </c>
    </row>
    <row r="492" spans="1:9">
      <c r="A492" s="112">
        <f t="shared" si="7"/>
        <v>490</v>
      </c>
      <c r="B492" s="141" t="s">
        <v>256</v>
      </c>
      <c r="C492" s="64" t="s">
        <v>257</v>
      </c>
      <c r="D492" s="143" t="s">
        <v>805</v>
      </c>
      <c r="E492" s="143" t="s">
        <v>127</v>
      </c>
      <c r="F492" s="63">
        <v>20260209</v>
      </c>
      <c r="G492" s="64"/>
      <c r="H492" s="64" t="s">
        <v>259</v>
      </c>
      <c r="I492" s="140" t="s">
        <v>802</v>
      </c>
    </row>
    <row r="493" spans="1:9">
      <c r="A493" s="112">
        <f t="shared" si="7"/>
        <v>491</v>
      </c>
      <c r="B493" s="141" t="s">
        <v>256</v>
      </c>
      <c r="C493" s="64" t="s">
        <v>257</v>
      </c>
      <c r="D493" s="143" t="s">
        <v>806</v>
      </c>
      <c r="E493" s="143" t="s">
        <v>127</v>
      </c>
      <c r="F493" s="63">
        <v>20260209</v>
      </c>
      <c r="G493" s="64"/>
      <c r="H493" s="64" t="s">
        <v>259</v>
      </c>
      <c r="I493" s="140" t="s">
        <v>802</v>
      </c>
    </row>
    <row r="494" spans="1:9">
      <c r="A494" s="112">
        <f t="shared" si="7"/>
        <v>492</v>
      </c>
      <c r="B494" s="141" t="s">
        <v>256</v>
      </c>
      <c r="C494" s="64" t="s">
        <v>257</v>
      </c>
      <c r="D494" s="143" t="s">
        <v>807</v>
      </c>
      <c r="E494" s="143" t="s">
        <v>127</v>
      </c>
      <c r="F494" s="63">
        <v>20260209</v>
      </c>
      <c r="G494" s="64"/>
      <c r="H494" s="64" t="s">
        <v>259</v>
      </c>
      <c r="I494" s="140" t="s">
        <v>802</v>
      </c>
    </row>
    <row r="495" spans="1:9">
      <c r="A495" s="112">
        <f t="shared" si="7"/>
        <v>493</v>
      </c>
      <c r="B495" s="141" t="s">
        <v>256</v>
      </c>
      <c r="C495" s="64" t="s">
        <v>257</v>
      </c>
      <c r="D495" s="143" t="s">
        <v>808</v>
      </c>
      <c r="E495" s="143" t="s">
        <v>127</v>
      </c>
      <c r="F495" s="63">
        <v>20260209</v>
      </c>
      <c r="G495" s="64"/>
      <c r="H495" s="64" t="s">
        <v>259</v>
      </c>
      <c r="I495" s="140" t="s">
        <v>802</v>
      </c>
    </row>
    <row r="496" spans="1:9">
      <c r="A496" s="112">
        <f t="shared" si="7"/>
        <v>494</v>
      </c>
      <c r="B496" s="141" t="s">
        <v>256</v>
      </c>
      <c r="C496" s="64" t="s">
        <v>257</v>
      </c>
      <c r="D496" s="143" t="s">
        <v>809</v>
      </c>
      <c r="E496" s="143" t="s">
        <v>127</v>
      </c>
      <c r="F496" s="63">
        <v>20260209</v>
      </c>
      <c r="G496" s="64"/>
      <c r="H496" s="64" t="s">
        <v>259</v>
      </c>
      <c r="I496" s="140" t="s">
        <v>802</v>
      </c>
    </row>
    <row r="497" spans="1:9">
      <c r="A497" s="112">
        <f t="shared" si="7"/>
        <v>495</v>
      </c>
      <c r="B497" s="141" t="s">
        <v>256</v>
      </c>
      <c r="C497" s="64" t="s">
        <v>257</v>
      </c>
      <c r="D497" s="144" t="s">
        <v>810</v>
      </c>
      <c r="E497" s="143" t="s">
        <v>127</v>
      </c>
      <c r="F497" s="63">
        <v>20260209</v>
      </c>
      <c r="G497" s="64"/>
      <c r="H497" s="64" t="s">
        <v>259</v>
      </c>
      <c r="I497" s="140" t="s">
        <v>281</v>
      </c>
    </row>
    <row r="498" spans="1:9">
      <c r="A498" s="112">
        <f t="shared" si="7"/>
        <v>496</v>
      </c>
      <c r="B498" s="141" t="s">
        <v>256</v>
      </c>
      <c r="C498" s="64" t="s">
        <v>257</v>
      </c>
      <c r="D498" s="144" t="s">
        <v>811</v>
      </c>
      <c r="E498" s="143" t="s">
        <v>127</v>
      </c>
      <c r="F498" s="63">
        <v>20260209</v>
      </c>
      <c r="G498" s="64"/>
      <c r="H498" s="64" t="s">
        <v>259</v>
      </c>
      <c r="I498" s="140" t="s">
        <v>281</v>
      </c>
    </row>
    <row r="499" spans="1:9">
      <c r="A499" s="112">
        <f t="shared" si="7"/>
        <v>497</v>
      </c>
      <c r="B499" s="141" t="s">
        <v>256</v>
      </c>
      <c r="C499" s="64" t="s">
        <v>257</v>
      </c>
      <c r="D499" s="144" t="s">
        <v>812</v>
      </c>
      <c r="E499" s="143" t="s">
        <v>127</v>
      </c>
      <c r="F499" s="63">
        <v>20260209</v>
      </c>
      <c r="G499" s="64"/>
      <c r="H499" s="64" t="s">
        <v>259</v>
      </c>
      <c r="I499" s="140" t="s">
        <v>281</v>
      </c>
    </row>
    <row r="500" spans="1:9">
      <c r="A500" s="112">
        <f t="shared" si="7"/>
        <v>498</v>
      </c>
      <c r="B500" s="141" t="s">
        <v>256</v>
      </c>
      <c r="C500" s="64" t="s">
        <v>257</v>
      </c>
      <c r="D500" s="144" t="s">
        <v>813</v>
      </c>
      <c r="E500" s="143" t="s">
        <v>127</v>
      </c>
      <c r="F500" s="63">
        <v>20260209</v>
      </c>
      <c r="G500" s="64"/>
      <c r="H500" s="64" t="s">
        <v>259</v>
      </c>
      <c r="I500" s="140" t="s">
        <v>281</v>
      </c>
    </row>
    <row r="501" spans="1:9">
      <c r="A501" s="112">
        <f t="shared" si="7"/>
        <v>499</v>
      </c>
      <c r="B501" s="141" t="s">
        <v>256</v>
      </c>
      <c r="C501" s="64" t="s">
        <v>257</v>
      </c>
      <c r="D501" s="144" t="s">
        <v>814</v>
      </c>
      <c r="E501" s="143" t="s">
        <v>127</v>
      </c>
      <c r="F501" s="63">
        <v>20260209</v>
      </c>
      <c r="G501" s="64"/>
      <c r="H501" s="64" t="s">
        <v>259</v>
      </c>
      <c r="I501" s="140" t="s">
        <v>281</v>
      </c>
    </row>
    <row r="502" spans="1:9">
      <c r="A502" s="112">
        <f t="shared" si="7"/>
        <v>500</v>
      </c>
      <c r="B502" s="141" t="s">
        <v>256</v>
      </c>
      <c r="C502" s="64" t="s">
        <v>257</v>
      </c>
      <c r="D502" s="144" t="s">
        <v>815</v>
      </c>
      <c r="E502" s="143" t="s">
        <v>127</v>
      </c>
      <c r="F502" s="63">
        <v>20260209</v>
      </c>
      <c r="G502" s="64"/>
      <c r="H502" s="64" t="s">
        <v>259</v>
      </c>
      <c r="I502" s="140" t="s">
        <v>281</v>
      </c>
    </row>
    <row r="503" spans="1:9">
      <c r="A503" s="112">
        <f t="shared" si="7"/>
        <v>501</v>
      </c>
      <c r="B503" s="141" t="s">
        <v>256</v>
      </c>
      <c r="C503" s="64" t="s">
        <v>257</v>
      </c>
      <c r="D503" s="144" t="s">
        <v>816</v>
      </c>
      <c r="E503" s="143" t="s">
        <v>127</v>
      </c>
      <c r="F503" s="63">
        <v>20260209</v>
      </c>
      <c r="G503" s="64"/>
      <c r="H503" s="64" t="s">
        <v>259</v>
      </c>
      <c r="I503" s="140" t="s">
        <v>281</v>
      </c>
    </row>
    <row r="504" spans="1:9">
      <c r="A504" s="112">
        <f t="shared" si="7"/>
        <v>502</v>
      </c>
      <c r="B504" s="141" t="s">
        <v>256</v>
      </c>
      <c r="C504" s="64" t="s">
        <v>257</v>
      </c>
      <c r="D504" s="143" t="s">
        <v>817</v>
      </c>
      <c r="E504" s="143" t="s">
        <v>127</v>
      </c>
      <c r="F504" s="63">
        <v>20260209</v>
      </c>
      <c r="G504" s="64"/>
      <c r="H504" s="64" t="s">
        <v>259</v>
      </c>
      <c r="I504" s="140" t="s">
        <v>308</v>
      </c>
    </row>
    <row r="505" spans="1:9">
      <c r="A505" s="112">
        <f t="shared" si="7"/>
        <v>503</v>
      </c>
      <c r="B505" s="141" t="s">
        <v>256</v>
      </c>
      <c r="C505" s="64" t="s">
        <v>257</v>
      </c>
      <c r="D505" s="143" t="s">
        <v>818</v>
      </c>
      <c r="E505" s="143" t="s">
        <v>127</v>
      </c>
      <c r="F505" s="63">
        <v>20260209</v>
      </c>
      <c r="G505" s="64"/>
      <c r="H505" s="64" t="s">
        <v>259</v>
      </c>
      <c r="I505" s="140" t="s">
        <v>308</v>
      </c>
    </row>
    <row r="506" spans="1:9">
      <c r="A506" s="112">
        <f t="shared" si="7"/>
        <v>504</v>
      </c>
      <c r="B506" s="141" t="s">
        <v>256</v>
      </c>
      <c r="C506" s="64" t="s">
        <v>257</v>
      </c>
      <c r="D506" s="143" t="s">
        <v>819</v>
      </c>
      <c r="E506" s="143" t="s">
        <v>127</v>
      </c>
      <c r="F506" s="63">
        <v>20260209</v>
      </c>
      <c r="G506" s="64"/>
      <c r="H506" s="64" t="s">
        <v>259</v>
      </c>
      <c r="I506" s="140" t="s">
        <v>308</v>
      </c>
    </row>
    <row r="507" spans="1:9">
      <c r="A507" s="112">
        <f t="shared" si="7"/>
        <v>505</v>
      </c>
      <c r="B507" s="141" t="s">
        <v>256</v>
      </c>
      <c r="C507" s="64" t="s">
        <v>257</v>
      </c>
      <c r="D507" s="143" t="s">
        <v>820</v>
      </c>
      <c r="E507" s="143" t="s">
        <v>128</v>
      </c>
      <c r="F507" s="63">
        <v>20260210</v>
      </c>
      <c r="G507" s="64"/>
      <c r="H507" s="64" t="s">
        <v>259</v>
      </c>
      <c r="I507" s="140" t="s">
        <v>308</v>
      </c>
    </row>
    <row r="508" spans="1:9">
      <c r="A508" s="112">
        <f t="shared" si="7"/>
        <v>506</v>
      </c>
      <c r="B508" s="141" t="s">
        <v>256</v>
      </c>
      <c r="C508" s="64" t="s">
        <v>257</v>
      </c>
      <c r="D508" s="143" t="s">
        <v>821</v>
      </c>
      <c r="E508" s="143" t="s">
        <v>128</v>
      </c>
      <c r="F508" s="63">
        <v>20260210</v>
      </c>
      <c r="G508" s="64"/>
      <c r="H508" s="64" t="s">
        <v>259</v>
      </c>
      <c r="I508" s="140" t="s">
        <v>308</v>
      </c>
    </row>
    <row r="509" spans="1:9">
      <c r="A509" s="112">
        <f t="shared" ref="A509:A572" si="8">+A508+1</f>
        <v>507</v>
      </c>
      <c r="B509" s="141" t="s">
        <v>256</v>
      </c>
      <c r="C509" s="64" t="s">
        <v>257</v>
      </c>
      <c r="D509" s="143" t="s">
        <v>822</v>
      </c>
      <c r="E509" s="143" t="s">
        <v>128</v>
      </c>
      <c r="F509" s="63">
        <v>20260210</v>
      </c>
      <c r="G509" s="64"/>
      <c r="H509" s="64" t="s">
        <v>259</v>
      </c>
      <c r="I509" s="140" t="s">
        <v>308</v>
      </c>
    </row>
    <row r="510" spans="1:9">
      <c r="A510" s="112">
        <f t="shared" si="8"/>
        <v>508</v>
      </c>
      <c r="B510" s="141" t="s">
        <v>256</v>
      </c>
      <c r="C510" s="64" t="s">
        <v>257</v>
      </c>
      <c r="D510" s="143" t="s">
        <v>823</v>
      </c>
      <c r="E510" s="143" t="s">
        <v>128</v>
      </c>
      <c r="F510" s="63">
        <v>20260210</v>
      </c>
      <c r="G510" s="64"/>
      <c r="H510" s="64" t="s">
        <v>259</v>
      </c>
      <c r="I510" s="140" t="s">
        <v>308</v>
      </c>
    </row>
    <row r="511" spans="1:9">
      <c r="A511" s="112">
        <f t="shared" si="8"/>
        <v>509</v>
      </c>
      <c r="B511" s="141" t="s">
        <v>256</v>
      </c>
      <c r="C511" s="64" t="s">
        <v>257</v>
      </c>
      <c r="D511" s="143" t="s">
        <v>824</v>
      </c>
      <c r="E511" s="143" t="s">
        <v>128</v>
      </c>
      <c r="F511" s="63">
        <v>20260210</v>
      </c>
      <c r="G511" s="64"/>
      <c r="H511" s="64" t="s">
        <v>259</v>
      </c>
      <c r="I511" s="5" t="s">
        <v>332</v>
      </c>
    </row>
    <row r="512" spans="1:9">
      <c r="A512" s="112">
        <f t="shared" si="8"/>
        <v>510</v>
      </c>
      <c r="B512" s="141" t="s">
        <v>256</v>
      </c>
      <c r="C512" s="64" t="s">
        <v>257</v>
      </c>
      <c r="D512" s="143" t="s">
        <v>825</v>
      </c>
      <c r="E512" s="143" t="s">
        <v>128</v>
      </c>
      <c r="F512" s="63">
        <v>20260210</v>
      </c>
      <c r="G512" s="64"/>
      <c r="H512" s="64" t="s">
        <v>259</v>
      </c>
      <c r="I512" s="5" t="s">
        <v>332</v>
      </c>
    </row>
    <row r="513" spans="1:9">
      <c r="A513" s="112">
        <f t="shared" si="8"/>
        <v>511</v>
      </c>
      <c r="B513" s="141" t="s">
        <v>256</v>
      </c>
      <c r="C513" s="64" t="s">
        <v>257</v>
      </c>
      <c r="D513" s="143" t="s">
        <v>826</v>
      </c>
      <c r="E513" s="143" t="s">
        <v>128</v>
      </c>
      <c r="F513" s="63">
        <v>20260210</v>
      </c>
      <c r="G513" s="64"/>
      <c r="H513" s="64" t="s">
        <v>259</v>
      </c>
      <c r="I513" s="5" t="s">
        <v>332</v>
      </c>
    </row>
    <row r="514" spans="1:9">
      <c r="A514" s="112">
        <f t="shared" si="8"/>
        <v>512</v>
      </c>
      <c r="B514" s="141" t="s">
        <v>256</v>
      </c>
      <c r="C514" s="64" t="s">
        <v>257</v>
      </c>
      <c r="D514" s="143" t="s">
        <v>827</v>
      </c>
      <c r="E514" s="143" t="s">
        <v>128</v>
      </c>
      <c r="F514" s="63">
        <v>20260210</v>
      </c>
      <c r="G514" s="64"/>
      <c r="H514" s="64" t="s">
        <v>259</v>
      </c>
      <c r="I514" s="5" t="s">
        <v>332</v>
      </c>
    </row>
    <row r="515" spans="1:9">
      <c r="A515" s="112">
        <f t="shared" si="8"/>
        <v>513</v>
      </c>
      <c r="B515" s="141" t="s">
        <v>256</v>
      </c>
      <c r="C515" s="64" t="s">
        <v>257</v>
      </c>
      <c r="D515" s="143" t="s">
        <v>828</v>
      </c>
      <c r="E515" s="143" t="s">
        <v>128</v>
      </c>
      <c r="F515" s="63">
        <v>20260210</v>
      </c>
      <c r="G515" s="64"/>
      <c r="H515" s="64" t="s">
        <v>259</v>
      </c>
      <c r="I515" s="5" t="s">
        <v>332</v>
      </c>
    </row>
    <row r="516" spans="1:9">
      <c r="A516" s="112">
        <f t="shared" si="8"/>
        <v>514</v>
      </c>
      <c r="B516" s="141" t="s">
        <v>256</v>
      </c>
      <c r="C516" s="64" t="s">
        <v>257</v>
      </c>
      <c r="D516" s="143" t="s">
        <v>829</v>
      </c>
      <c r="E516" s="143" t="s">
        <v>128</v>
      </c>
      <c r="F516" s="63">
        <v>20260210</v>
      </c>
      <c r="G516" s="64"/>
      <c r="H516" s="64" t="s">
        <v>259</v>
      </c>
      <c r="I516" s="5" t="s">
        <v>332</v>
      </c>
    </row>
    <row r="517" spans="1:9">
      <c r="A517" s="112">
        <f t="shared" si="8"/>
        <v>515</v>
      </c>
      <c r="B517" s="141" t="s">
        <v>256</v>
      </c>
      <c r="C517" s="64" t="s">
        <v>257</v>
      </c>
      <c r="D517" s="143" t="s">
        <v>830</v>
      </c>
      <c r="E517" s="143" t="s">
        <v>128</v>
      </c>
      <c r="F517" s="63">
        <v>20260210</v>
      </c>
      <c r="G517" s="64"/>
      <c r="H517" s="64" t="s">
        <v>259</v>
      </c>
      <c r="I517" s="5" t="s">
        <v>332</v>
      </c>
    </row>
    <row r="518" spans="1:9">
      <c r="A518" s="112">
        <f t="shared" si="8"/>
        <v>516</v>
      </c>
      <c r="B518" s="141" t="s">
        <v>256</v>
      </c>
      <c r="C518" s="64" t="s">
        <v>257</v>
      </c>
      <c r="D518" s="143" t="s">
        <v>831</v>
      </c>
      <c r="E518" s="143" t="s">
        <v>128</v>
      </c>
      <c r="F518" s="63">
        <v>20260210</v>
      </c>
      <c r="G518" s="64"/>
      <c r="H518" s="64" t="s">
        <v>259</v>
      </c>
      <c r="I518" s="5" t="s">
        <v>332</v>
      </c>
    </row>
    <row r="519" spans="1:9">
      <c r="A519" s="112">
        <f t="shared" si="8"/>
        <v>517</v>
      </c>
      <c r="B519" s="141" t="s">
        <v>256</v>
      </c>
      <c r="C519" s="64" t="s">
        <v>257</v>
      </c>
      <c r="D519" s="143" t="s">
        <v>832</v>
      </c>
      <c r="E519" s="143" t="s">
        <v>128</v>
      </c>
      <c r="F519" s="63">
        <v>20260210</v>
      </c>
      <c r="G519" s="64"/>
      <c r="H519" s="64" t="s">
        <v>259</v>
      </c>
      <c r="I519" s="5" t="s">
        <v>332</v>
      </c>
    </row>
    <row r="520" spans="1:9">
      <c r="A520" s="112">
        <f t="shared" si="8"/>
        <v>518</v>
      </c>
      <c r="B520" s="141" t="s">
        <v>256</v>
      </c>
      <c r="C520" s="64" t="s">
        <v>257</v>
      </c>
      <c r="D520" s="143" t="s">
        <v>833</v>
      </c>
      <c r="E520" s="143" t="s">
        <v>128</v>
      </c>
      <c r="F520" s="63">
        <v>20260210</v>
      </c>
      <c r="G520" s="64"/>
      <c r="H520" s="64" t="s">
        <v>259</v>
      </c>
      <c r="I520" s="5" t="s">
        <v>332</v>
      </c>
    </row>
    <row r="521" spans="1:9">
      <c r="A521" s="112">
        <f t="shared" si="8"/>
        <v>519</v>
      </c>
      <c r="B521" s="141" t="s">
        <v>256</v>
      </c>
      <c r="C521" s="64" t="s">
        <v>257</v>
      </c>
      <c r="D521" s="143" t="s">
        <v>834</v>
      </c>
      <c r="E521" s="143" t="s">
        <v>128</v>
      </c>
      <c r="F521" s="63">
        <v>20260210</v>
      </c>
      <c r="G521" s="64"/>
      <c r="H521" s="64" t="s">
        <v>259</v>
      </c>
      <c r="I521" s="5" t="s">
        <v>332</v>
      </c>
    </row>
    <row r="522" spans="1:9">
      <c r="A522" s="112">
        <f t="shared" si="8"/>
        <v>520</v>
      </c>
      <c r="B522" s="141" t="s">
        <v>256</v>
      </c>
      <c r="C522" s="64" t="s">
        <v>257</v>
      </c>
      <c r="D522" s="143" t="s">
        <v>835</v>
      </c>
      <c r="E522" s="143" t="s">
        <v>128</v>
      </c>
      <c r="F522" s="63">
        <v>20260210</v>
      </c>
      <c r="G522" s="64"/>
      <c r="H522" s="64" t="s">
        <v>259</v>
      </c>
      <c r="I522" s="5" t="s">
        <v>332</v>
      </c>
    </row>
    <row r="523" spans="1:9">
      <c r="A523" s="112">
        <f t="shared" si="8"/>
        <v>521</v>
      </c>
      <c r="B523" s="141" t="s">
        <v>256</v>
      </c>
      <c r="C523" s="64" t="s">
        <v>257</v>
      </c>
      <c r="D523" s="143" t="s">
        <v>836</v>
      </c>
      <c r="E523" s="143" t="s">
        <v>128</v>
      </c>
      <c r="F523" s="63">
        <v>20260210</v>
      </c>
      <c r="G523" s="64"/>
      <c r="H523" s="64" t="s">
        <v>259</v>
      </c>
      <c r="I523" s="5" t="s">
        <v>332</v>
      </c>
    </row>
    <row r="524" spans="1:9">
      <c r="A524" s="112">
        <f t="shared" si="8"/>
        <v>522</v>
      </c>
      <c r="B524" s="141" t="s">
        <v>256</v>
      </c>
      <c r="C524" s="64" t="s">
        <v>257</v>
      </c>
      <c r="D524" s="143" t="s">
        <v>837</v>
      </c>
      <c r="E524" s="143" t="s">
        <v>128</v>
      </c>
      <c r="F524" s="63">
        <v>20260210</v>
      </c>
      <c r="G524" s="64"/>
      <c r="H524" s="64" t="s">
        <v>259</v>
      </c>
      <c r="I524" s="5" t="s">
        <v>332</v>
      </c>
    </row>
    <row r="525" spans="1:9">
      <c r="A525" s="112">
        <f t="shared" si="8"/>
        <v>523</v>
      </c>
      <c r="B525" s="141" t="s">
        <v>256</v>
      </c>
      <c r="C525" s="64" t="s">
        <v>257</v>
      </c>
      <c r="D525" s="143" t="s">
        <v>838</v>
      </c>
      <c r="E525" s="143" t="s">
        <v>128</v>
      </c>
      <c r="F525" s="63">
        <v>20260210</v>
      </c>
      <c r="G525" s="64"/>
      <c r="H525" s="64" t="s">
        <v>259</v>
      </c>
      <c r="I525" s="5" t="s">
        <v>332</v>
      </c>
    </row>
    <row r="526" spans="1:9">
      <c r="A526" s="112">
        <f t="shared" si="8"/>
        <v>524</v>
      </c>
      <c r="B526" s="141" t="s">
        <v>256</v>
      </c>
      <c r="C526" s="64" t="s">
        <v>257</v>
      </c>
      <c r="D526" s="143" t="s">
        <v>839</v>
      </c>
      <c r="E526" s="143" t="s">
        <v>128</v>
      </c>
      <c r="F526" s="63">
        <v>20260210</v>
      </c>
      <c r="G526" s="64"/>
      <c r="H526" s="64" t="s">
        <v>259</v>
      </c>
      <c r="I526" s="5" t="s">
        <v>332</v>
      </c>
    </row>
    <row r="527" spans="1:9">
      <c r="A527" s="112">
        <f t="shared" si="8"/>
        <v>525</v>
      </c>
      <c r="B527" s="141" t="s">
        <v>256</v>
      </c>
      <c r="C527" s="64" t="s">
        <v>257</v>
      </c>
      <c r="D527" s="143" t="s">
        <v>840</v>
      </c>
      <c r="E527" s="143" t="s">
        <v>128</v>
      </c>
      <c r="F527" s="63">
        <v>20260210</v>
      </c>
      <c r="G527" s="64"/>
      <c r="H527" s="64" t="s">
        <v>259</v>
      </c>
      <c r="I527" s="5" t="s">
        <v>332</v>
      </c>
    </row>
    <row r="528" spans="1:9">
      <c r="A528" s="112">
        <f t="shared" si="8"/>
        <v>526</v>
      </c>
      <c r="B528" s="141" t="s">
        <v>256</v>
      </c>
      <c r="C528" s="64" t="s">
        <v>257</v>
      </c>
      <c r="D528" s="143" t="s">
        <v>841</v>
      </c>
      <c r="E528" s="143" t="s">
        <v>128</v>
      </c>
      <c r="F528" s="63">
        <v>20260210</v>
      </c>
      <c r="G528" s="64"/>
      <c r="H528" s="64" t="s">
        <v>259</v>
      </c>
      <c r="I528" s="5" t="s">
        <v>332</v>
      </c>
    </row>
    <row r="529" spans="1:9">
      <c r="A529" s="112">
        <f t="shared" si="8"/>
        <v>527</v>
      </c>
      <c r="B529" s="141" t="s">
        <v>256</v>
      </c>
      <c r="C529" s="64" t="s">
        <v>257</v>
      </c>
      <c r="D529" s="143" t="s">
        <v>842</v>
      </c>
      <c r="E529" s="143" t="s">
        <v>128</v>
      </c>
      <c r="F529" s="63">
        <v>20260210</v>
      </c>
      <c r="G529" s="64"/>
      <c r="H529" s="64" t="s">
        <v>259</v>
      </c>
      <c r="I529" s="5" t="s">
        <v>332</v>
      </c>
    </row>
    <row r="530" spans="1:9">
      <c r="A530" s="112">
        <f t="shared" si="8"/>
        <v>528</v>
      </c>
      <c r="B530" s="141" t="s">
        <v>256</v>
      </c>
      <c r="C530" s="64" t="s">
        <v>257</v>
      </c>
      <c r="D530" s="143" t="s">
        <v>843</v>
      </c>
      <c r="E530" s="143" t="s">
        <v>128</v>
      </c>
      <c r="F530" s="63">
        <v>20260210</v>
      </c>
      <c r="G530" s="64"/>
      <c r="H530" s="64" t="s">
        <v>259</v>
      </c>
      <c r="I530" s="5" t="s">
        <v>332</v>
      </c>
    </row>
    <row r="531" spans="1:9">
      <c r="A531" s="112">
        <f t="shared" si="8"/>
        <v>529</v>
      </c>
      <c r="B531" s="141" t="s">
        <v>256</v>
      </c>
      <c r="C531" s="64" t="s">
        <v>257</v>
      </c>
      <c r="D531" s="144" t="s">
        <v>844</v>
      </c>
      <c r="E531" s="143" t="s">
        <v>845</v>
      </c>
      <c r="F531" s="63">
        <v>20260209</v>
      </c>
      <c r="G531" s="64"/>
      <c r="H531" s="64" t="s">
        <v>259</v>
      </c>
      <c r="I531" s="140" t="s">
        <v>281</v>
      </c>
    </row>
    <row r="532" spans="1:9">
      <c r="A532" s="112">
        <f t="shared" si="8"/>
        <v>530</v>
      </c>
      <c r="B532" s="141" t="s">
        <v>256</v>
      </c>
      <c r="C532" s="64" t="s">
        <v>257</v>
      </c>
      <c r="D532" s="144" t="s">
        <v>846</v>
      </c>
      <c r="E532" s="143" t="s">
        <v>845</v>
      </c>
      <c r="F532" s="63">
        <v>20260209</v>
      </c>
      <c r="G532" s="64"/>
      <c r="H532" s="64" t="s">
        <v>259</v>
      </c>
      <c r="I532" s="140" t="s">
        <v>281</v>
      </c>
    </row>
    <row r="533" spans="1:9">
      <c r="A533" s="112">
        <f t="shared" si="8"/>
        <v>531</v>
      </c>
      <c r="B533" s="141" t="s">
        <v>256</v>
      </c>
      <c r="C533" s="64" t="s">
        <v>257</v>
      </c>
      <c r="D533" s="144" t="s">
        <v>847</v>
      </c>
      <c r="E533" s="143" t="s">
        <v>845</v>
      </c>
      <c r="F533" s="63">
        <v>20260209</v>
      </c>
      <c r="G533" s="64"/>
      <c r="H533" s="64" t="s">
        <v>259</v>
      </c>
      <c r="I533" s="140" t="s">
        <v>281</v>
      </c>
    </row>
    <row r="534" spans="1:9">
      <c r="A534" s="112">
        <f t="shared" si="8"/>
        <v>532</v>
      </c>
      <c r="B534" s="141" t="s">
        <v>256</v>
      </c>
      <c r="C534" s="64" t="s">
        <v>257</v>
      </c>
      <c r="D534" s="143" t="s">
        <v>848</v>
      </c>
      <c r="E534" s="143" t="s">
        <v>845</v>
      </c>
      <c r="F534" s="63">
        <v>20260209</v>
      </c>
      <c r="G534" s="64"/>
      <c r="H534" s="64" t="s">
        <v>259</v>
      </c>
      <c r="I534" s="140" t="s">
        <v>308</v>
      </c>
    </row>
    <row r="535" spans="1:9">
      <c r="A535" s="112">
        <f t="shared" si="8"/>
        <v>533</v>
      </c>
      <c r="B535" s="141" t="s">
        <v>256</v>
      </c>
      <c r="C535" s="64" t="s">
        <v>257</v>
      </c>
      <c r="D535" s="143" t="s">
        <v>849</v>
      </c>
      <c r="E535" s="143" t="s">
        <v>845</v>
      </c>
      <c r="F535" s="63">
        <v>20260209</v>
      </c>
      <c r="G535" s="64"/>
      <c r="H535" s="64" t="s">
        <v>259</v>
      </c>
      <c r="I535" s="140" t="s">
        <v>308</v>
      </c>
    </row>
    <row r="536" spans="1:9">
      <c r="A536" s="112">
        <f t="shared" si="8"/>
        <v>534</v>
      </c>
      <c r="B536" s="141" t="s">
        <v>256</v>
      </c>
      <c r="C536" s="64" t="s">
        <v>257</v>
      </c>
      <c r="D536" s="143" t="s">
        <v>850</v>
      </c>
      <c r="E536" s="143" t="s">
        <v>845</v>
      </c>
      <c r="F536" s="63">
        <v>20260209</v>
      </c>
      <c r="G536" s="64"/>
      <c r="H536" s="64" t="s">
        <v>259</v>
      </c>
      <c r="I536" s="5" t="s">
        <v>316</v>
      </c>
    </row>
    <row r="537" spans="1:9">
      <c r="A537" s="112">
        <f t="shared" si="8"/>
        <v>535</v>
      </c>
      <c r="B537" s="141" t="s">
        <v>256</v>
      </c>
      <c r="C537" s="64" t="s">
        <v>257</v>
      </c>
      <c r="D537" s="143" t="s">
        <v>851</v>
      </c>
      <c r="E537" s="143" t="s">
        <v>845</v>
      </c>
      <c r="F537" s="63">
        <v>20260209</v>
      </c>
      <c r="G537" s="64"/>
      <c r="H537" s="63" t="s">
        <v>259</v>
      </c>
      <c r="I537" s="5" t="s">
        <v>316</v>
      </c>
    </row>
    <row r="538" spans="1:9">
      <c r="A538" s="112">
        <f t="shared" si="8"/>
        <v>536</v>
      </c>
      <c r="B538" s="141" t="s">
        <v>256</v>
      </c>
      <c r="C538" s="64" t="s">
        <v>257</v>
      </c>
      <c r="D538" s="143" t="s">
        <v>852</v>
      </c>
      <c r="E538" s="143" t="s">
        <v>845</v>
      </c>
      <c r="F538" s="63">
        <v>20260209</v>
      </c>
      <c r="G538" s="64"/>
      <c r="H538" s="63" t="s">
        <v>259</v>
      </c>
      <c r="I538" s="5" t="s">
        <v>316</v>
      </c>
    </row>
    <row r="539" spans="1:9">
      <c r="A539" s="112">
        <f t="shared" si="8"/>
        <v>537</v>
      </c>
      <c r="B539" s="141" t="s">
        <v>256</v>
      </c>
      <c r="C539" s="64" t="s">
        <v>257</v>
      </c>
      <c r="D539" s="143" t="s">
        <v>853</v>
      </c>
      <c r="E539" s="143" t="s">
        <v>845</v>
      </c>
      <c r="F539" s="63">
        <v>20260209</v>
      </c>
      <c r="G539" s="64"/>
      <c r="H539" s="63" t="s">
        <v>259</v>
      </c>
      <c r="I539" s="5" t="s">
        <v>316</v>
      </c>
    </row>
    <row r="540" spans="1:9">
      <c r="A540" s="112">
        <f t="shared" si="8"/>
        <v>538</v>
      </c>
      <c r="B540" s="141" t="s">
        <v>256</v>
      </c>
      <c r="C540" s="64" t="s">
        <v>257</v>
      </c>
      <c r="D540" s="143" t="s">
        <v>854</v>
      </c>
      <c r="E540" s="143" t="s">
        <v>845</v>
      </c>
      <c r="F540" s="63">
        <v>20260209</v>
      </c>
      <c r="G540" s="64"/>
      <c r="H540" s="63" t="s">
        <v>259</v>
      </c>
      <c r="I540" s="5" t="s">
        <v>316</v>
      </c>
    </row>
    <row r="541" spans="1:9">
      <c r="A541" s="112">
        <f t="shared" si="8"/>
        <v>539</v>
      </c>
      <c r="B541" s="141" t="s">
        <v>256</v>
      </c>
      <c r="C541" s="64" t="s">
        <v>257</v>
      </c>
      <c r="D541" s="143" t="s">
        <v>855</v>
      </c>
      <c r="E541" s="143" t="s">
        <v>845</v>
      </c>
      <c r="F541" s="63">
        <v>20260209</v>
      </c>
      <c r="G541" s="64"/>
      <c r="H541" s="63" t="s">
        <v>259</v>
      </c>
      <c r="I541" s="5" t="s">
        <v>316</v>
      </c>
    </row>
    <row r="542" spans="1:9">
      <c r="A542" s="112">
        <f t="shared" si="8"/>
        <v>540</v>
      </c>
      <c r="B542" s="141" t="s">
        <v>256</v>
      </c>
      <c r="C542" s="64" t="s">
        <v>257</v>
      </c>
      <c r="D542" s="143" t="s">
        <v>856</v>
      </c>
      <c r="E542" s="143" t="s">
        <v>845</v>
      </c>
      <c r="F542" s="63">
        <v>20260209</v>
      </c>
      <c r="G542" s="64"/>
      <c r="H542" s="63" t="s">
        <v>259</v>
      </c>
      <c r="I542" s="5" t="s">
        <v>316</v>
      </c>
    </row>
    <row r="543" spans="1:9">
      <c r="A543" s="112">
        <f t="shared" si="8"/>
        <v>541</v>
      </c>
      <c r="B543" s="141" t="s">
        <v>256</v>
      </c>
      <c r="C543" s="64" t="s">
        <v>257</v>
      </c>
      <c r="D543" s="143" t="s">
        <v>857</v>
      </c>
      <c r="E543" s="143" t="s">
        <v>845</v>
      </c>
      <c r="F543" s="63">
        <v>20260209</v>
      </c>
      <c r="G543" s="64"/>
      <c r="H543" s="63" t="s">
        <v>259</v>
      </c>
      <c r="I543" s="5" t="s">
        <v>316</v>
      </c>
    </row>
    <row r="544" spans="1:9">
      <c r="A544" s="112">
        <f t="shared" si="8"/>
        <v>542</v>
      </c>
      <c r="B544" s="141" t="s">
        <v>256</v>
      </c>
      <c r="C544" s="64" t="s">
        <v>257</v>
      </c>
      <c r="D544" s="143" t="s">
        <v>858</v>
      </c>
      <c r="E544" s="143" t="s">
        <v>845</v>
      </c>
      <c r="F544" s="63">
        <v>20260209</v>
      </c>
      <c r="G544" s="64"/>
      <c r="H544" s="63" t="s">
        <v>259</v>
      </c>
      <c r="I544" s="5" t="s">
        <v>316</v>
      </c>
    </row>
    <row r="545" spans="1:9">
      <c r="A545" s="112">
        <f t="shared" si="8"/>
        <v>543</v>
      </c>
      <c r="B545" s="141" t="s">
        <v>256</v>
      </c>
      <c r="C545" s="64" t="s">
        <v>257</v>
      </c>
      <c r="D545" s="143" t="s">
        <v>859</v>
      </c>
      <c r="E545" s="143" t="s">
        <v>845</v>
      </c>
      <c r="F545" s="63">
        <v>20260209</v>
      </c>
      <c r="G545" s="64"/>
      <c r="H545" s="64" t="s">
        <v>259</v>
      </c>
      <c r="I545" s="140" t="s">
        <v>323</v>
      </c>
    </row>
    <row r="546" spans="1:9">
      <c r="A546" s="112">
        <f t="shared" si="8"/>
        <v>544</v>
      </c>
      <c r="B546" s="141" t="s">
        <v>256</v>
      </c>
      <c r="C546" s="64" t="s">
        <v>257</v>
      </c>
      <c r="D546" s="143" t="s">
        <v>860</v>
      </c>
      <c r="E546" s="143" t="s">
        <v>845</v>
      </c>
      <c r="F546" s="63">
        <v>20260209</v>
      </c>
      <c r="G546" s="64"/>
      <c r="H546" s="64" t="s">
        <v>259</v>
      </c>
      <c r="I546" s="140" t="s">
        <v>323</v>
      </c>
    </row>
    <row r="547" spans="1:9">
      <c r="A547" s="112">
        <f t="shared" si="8"/>
        <v>545</v>
      </c>
      <c r="B547" s="141" t="s">
        <v>256</v>
      </c>
      <c r="C547" s="64" t="s">
        <v>257</v>
      </c>
      <c r="D547" s="143" t="s">
        <v>861</v>
      </c>
      <c r="E547" s="143" t="s">
        <v>845</v>
      </c>
      <c r="F547" s="63">
        <v>20260209</v>
      </c>
      <c r="G547" s="64"/>
      <c r="H547" s="64" t="s">
        <v>259</v>
      </c>
      <c r="I547" s="140" t="s">
        <v>323</v>
      </c>
    </row>
    <row r="548" spans="1:9">
      <c r="A548" s="112">
        <f t="shared" si="8"/>
        <v>546</v>
      </c>
      <c r="B548" s="141" t="s">
        <v>256</v>
      </c>
      <c r="C548" s="64" t="s">
        <v>257</v>
      </c>
      <c r="D548" s="143" t="s">
        <v>862</v>
      </c>
      <c r="E548" s="143" t="s">
        <v>845</v>
      </c>
      <c r="F548" s="63">
        <v>20260209</v>
      </c>
      <c r="G548" s="64"/>
      <c r="H548" s="64" t="s">
        <v>259</v>
      </c>
      <c r="I548" s="140" t="s">
        <v>323</v>
      </c>
    </row>
    <row r="549" spans="1:9">
      <c r="A549" s="112">
        <f t="shared" si="8"/>
        <v>547</v>
      </c>
      <c r="B549" s="141" t="s">
        <v>256</v>
      </c>
      <c r="C549" s="64" t="s">
        <v>257</v>
      </c>
      <c r="D549" s="143" t="s">
        <v>863</v>
      </c>
      <c r="E549" s="143" t="s">
        <v>845</v>
      </c>
      <c r="F549" s="63">
        <v>20260209</v>
      </c>
      <c r="G549" s="64"/>
      <c r="H549" s="64" t="s">
        <v>259</v>
      </c>
      <c r="I549" s="140" t="s">
        <v>323</v>
      </c>
    </row>
    <row r="550" spans="1:9">
      <c r="A550" s="112">
        <f t="shared" si="8"/>
        <v>548</v>
      </c>
      <c r="B550" s="141" t="s">
        <v>256</v>
      </c>
      <c r="C550" s="64" t="s">
        <v>257</v>
      </c>
      <c r="D550" s="143" t="s">
        <v>864</v>
      </c>
      <c r="E550" s="143" t="s">
        <v>845</v>
      </c>
      <c r="F550" s="63">
        <v>20260209</v>
      </c>
      <c r="G550" s="64"/>
      <c r="H550" s="64" t="s">
        <v>259</v>
      </c>
      <c r="I550" s="140" t="s">
        <v>323</v>
      </c>
    </row>
    <row r="551" spans="1:9">
      <c r="A551" s="112">
        <f t="shared" si="8"/>
        <v>549</v>
      </c>
      <c r="B551" s="141" t="s">
        <v>256</v>
      </c>
      <c r="C551" s="64" t="s">
        <v>257</v>
      </c>
      <c r="D551" s="143" t="s">
        <v>865</v>
      </c>
      <c r="E551" s="143" t="s">
        <v>845</v>
      </c>
      <c r="F551" s="63">
        <v>20260209</v>
      </c>
      <c r="G551" s="64"/>
      <c r="H551" s="64" t="s">
        <v>259</v>
      </c>
      <c r="I551" s="140" t="s">
        <v>323</v>
      </c>
    </row>
    <row r="552" spans="1:9">
      <c r="A552" s="112">
        <f t="shared" si="8"/>
        <v>550</v>
      </c>
      <c r="B552" s="141" t="s">
        <v>256</v>
      </c>
      <c r="C552" s="64" t="s">
        <v>257</v>
      </c>
      <c r="D552" s="143" t="s">
        <v>866</v>
      </c>
      <c r="E552" s="143" t="s">
        <v>845</v>
      </c>
      <c r="F552" s="63">
        <v>20260209</v>
      </c>
      <c r="G552" s="64"/>
      <c r="H552" s="64" t="s">
        <v>259</v>
      </c>
      <c r="I552" s="140" t="s">
        <v>323</v>
      </c>
    </row>
    <row r="553" spans="1:9">
      <c r="A553" s="112">
        <f t="shared" si="8"/>
        <v>551</v>
      </c>
      <c r="B553" s="141" t="s">
        <v>256</v>
      </c>
      <c r="C553" s="64" t="s">
        <v>257</v>
      </c>
      <c r="D553" s="143" t="s">
        <v>867</v>
      </c>
      <c r="E553" s="143" t="s">
        <v>845</v>
      </c>
      <c r="F553" s="63">
        <v>20260209</v>
      </c>
      <c r="G553" s="64"/>
      <c r="H553" s="64" t="s">
        <v>259</v>
      </c>
      <c r="I553" s="140" t="s">
        <v>323</v>
      </c>
    </row>
    <row r="554" spans="1:9">
      <c r="A554" s="112">
        <f t="shared" si="8"/>
        <v>552</v>
      </c>
      <c r="B554" s="141" t="s">
        <v>256</v>
      </c>
      <c r="C554" s="64" t="s">
        <v>257</v>
      </c>
      <c r="D554" s="143" t="s">
        <v>868</v>
      </c>
      <c r="E554" s="143" t="s">
        <v>845</v>
      </c>
      <c r="F554" s="63">
        <v>20260209</v>
      </c>
      <c r="G554" s="64"/>
      <c r="H554" s="64" t="s">
        <v>259</v>
      </c>
      <c r="I554" s="140" t="s">
        <v>323</v>
      </c>
    </row>
    <row r="555" spans="1:9">
      <c r="A555" s="112">
        <f t="shared" si="8"/>
        <v>553</v>
      </c>
      <c r="B555" s="141" t="s">
        <v>256</v>
      </c>
      <c r="C555" s="64" t="s">
        <v>257</v>
      </c>
      <c r="D555" s="63" t="s">
        <v>869</v>
      </c>
      <c r="E555" s="143" t="s">
        <v>129</v>
      </c>
      <c r="F555" s="63">
        <v>20260212</v>
      </c>
      <c r="G555" s="64"/>
      <c r="H555" s="64" t="s">
        <v>259</v>
      </c>
      <c r="I555" s="140" t="s">
        <v>374</v>
      </c>
    </row>
    <row r="556" spans="1:9">
      <c r="A556" s="112">
        <f t="shared" si="8"/>
        <v>554</v>
      </c>
      <c r="B556" s="141" t="s">
        <v>256</v>
      </c>
      <c r="C556" s="64" t="s">
        <v>257</v>
      </c>
      <c r="D556" s="63" t="s">
        <v>870</v>
      </c>
      <c r="E556" s="143" t="s">
        <v>129</v>
      </c>
      <c r="F556" s="63">
        <v>20260212</v>
      </c>
      <c r="G556" s="64"/>
      <c r="H556" s="64" t="s">
        <v>259</v>
      </c>
      <c r="I556" s="140" t="s">
        <v>374</v>
      </c>
    </row>
    <row r="557" spans="1:9">
      <c r="A557" s="112">
        <f t="shared" si="8"/>
        <v>555</v>
      </c>
      <c r="B557" s="141" t="s">
        <v>256</v>
      </c>
      <c r="C557" s="64" t="s">
        <v>257</v>
      </c>
      <c r="D557" s="63" t="s">
        <v>871</v>
      </c>
      <c r="E557" s="143" t="s">
        <v>129</v>
      </c>
      <c r="F557" s="63">
        <v>20260212</v>
      </c>
      <c r="G557" s="64"/>
      <c r="H557" s="64" t="s">
        <v>259</v>
      </c>
      <c r="I557" s="140" t="s">
        <v>374</v>
      </c>
    </row>
    <row r="558" spans="1:9">
      <c r="A558" s="112">
        <f t="shared" si="8"/>
        <v>556</v>
      </c>
      <c r="B558" s="141" t="s">
        <v>256</v>
      </c>
      <c r="C558" s="64" t="s">
        <v>257</v>
      </c>
      <c r="D558" s="63" t="s">
        <v>872</v>
      </c>
      <c r="E558" s="143" t="s">
        <v>129</v>
      </c>
      <c r="F558" s="63">
        <v>20260212</v>
      </c>
      <c r="G558" s="64"/>
      <c r="H558" s="64" t="s">
        <v>259</v>
      </c>
      <c r="I558" s="140" t="s">
        <v>374</v>
      </c>
    </row>
    <row r="559" spans="1:9">
      <c r="A559" s="112">
        <f t="shared" si="8"/>
        <v>557</v>
      </c>
      <c r="B559" s="141" t="s">
        <v>256</v>
      </c>
      <c r="C559" s="64" t="s">
        <v>257</v>
      </c>
      <c r="D559" s="63" t="s">
        <v>873</v>
      </c>
      <c r="E559" s="143" t="s">
        <v>129</v>
      </c>
      <c r="F559" s="63">
        <v>20260212</v>
      </c>
      <c r="G559" s="64"/>
      <c r="H559" s="64" t="s">
        <v>259</v>
      </c>
      <c r="I559" s="140" t="s">
        <v>374</v>
      </c>
    </row>
    <row r="560" spans="1:9">
      <c r="A560" s="112">
        <f t="shared" si="8"/>
        <v>558</v>
      </c>
      <c r="B560" s="141" t="s">
        <v>256</v>
      </c>
      <c r="C560" s="64" t="s">
        <v>257</v>
      </c>
      <c r="D560" s="63" t="s">
        <v>874</v>
      </c>
      <c r="E560" s="143" t="s">
        <v>129</v>
      </c>
      <c r="F560" s="63">
        <v>20260212</v>
      </c>
      <c r="G560" s="64"/>
      <c r="H560" s="64" t="s">
        <v>259</v>
      </c>
      <c r="I560" s="140" t="s">
        <v>374</v>
      </c>
    </row>
    <row r="561" spans="1:9">
      <c r="A561" s="112">
        <f t="shared" si="8"/>
        <v>559</v>
      </c>
      <c r="B561" s="141" t="s">
        <v>256</v>
      </c>
      <c r="C561" s="64" t="s">
        <v>257</v>
      </c>
      <c r="D561" s="63" t="s">
        <v>875</v>
      </c>
      <c r="E561" s="143" t="s">
        <v>129</v>
      </c>
      <c r="F561" s="63">
        <v>20260212</v>
      </c>
      <c r="G561" s="64"/>
      <c r="H561" s="64" t="s">
        <v>259</v>
      </c>
      <c r="I561" s="140" t="s">
        <v>374</v>
      </c>
    </row>
    <row r="562" spans="1:9">
      <c r="A562" s="112">
        <f t="shared" si="8"/>
        <v>560</v>
      </c>
      <c r="B562" s="141" t="s">
        <v>256</v>
      </c>
      <c r="C562" s="64" t="s">
        <v>257</v>
      </c>
      <c r="D562" s="63" t="s">
        <v>876</v>
      </c>
      <c r="E562" s="143" t="s">
        <v>129</v>
      </c>
      <c r="F562" s="63">
        <v>20260212</v>
      </c>
      <c r="G562" s="64"/>
      <c r="H562" s="63" t="s">
        <v>259</v>
      </c>
      <c r="I562" s="5" t="s">
        <v>383</v>
      </c>
    </row>
    <row r="563" spans="1:9">
      <c r="A563" s="112">
        <f t="shared" si="8"/>
        <v>561</v>
      </c>
      <c r="B563" s="141" t="s">
        <v>256</v>
      </c>
      <c r="C563" s="64" t="s">
        <v>257</v>
      </c>
      <c r="D563" s="63" t="s">
        <v>877</v>
      </c>
      <c r="E563" s="143" t="s">
        <v>129</v>
      </c>
      <c r="F563" s="63">
        <v>20260212</v>
      </c>
      <c r="G563" s="64"/>
      <c r="H563" s="63" t="s">
        <v>259</v>
      </c>
      <c r="I563" s="5" t="s">
        <v>383</v>
      </c>
    </row>
    <row r="564" spans="1:9">
      <c r="A564" s="112">
        <f t="shared" si="8"/>
        <v>562</v>
      </c>
      <c r="B564" s="141" t="s">
        <v>256</v>
      </c>
      <c r="C564" s="64" t="s">
        <v>257</v>
      </c>
      <c r="D564" s="63" t="s">
        <v>878</v>
      </c>
      <c r="E564" s="143" t="s">
        <v>129</v>
      </c>
      <c r="F564" s="63">
        <v>20260212</v>
      </c>
      <c r="G564" s="64"/>
      <c r="H564" s="63" t="s">
        <v>259</v>
      </c>
      <c r="I564" s="5" t="s">
        <v>383</v>
      </c>
    </row>
    <row r="565" spans="1:9">
      <c r="A565" s="112">
        <f t="shared" si="8"/>
        <v>563</v>
      </c>
      <c r="B565" s="141" t="s">
        <v>256</v>
      </c>
      <c r="C565" s="64" t="s">
        <v>257</v>
      </c>
      <c r="D565" s="63" t="s">
        <v>879</v>
      </c>
      <c r="E565" s="143" t="s">
        <v>129</v>
      </c>
      <c r="F565" s="63">
        <v>20260212</v>
      </c>
      <c r="G565" s="64"/>
      <c r="H565" s="63" t="s">
        <v>259</v>
      </c>
      <c r="I565" s="5" t="s">
        <v>383</v>
      </c>
    </row>
    <row r="566" spans="1:9">
      <c r="A566" s="112">
        <f t="shared" si="8"/>
        <v>564</v>
      </c>
      <c r="B566" s="141" t="s">
        <v>256</v>
      </c>
      <c r="C566" s="64" t="s">
        <v>257</v>
      </c>
      <c r="D566" s="63" t="s">
        <v>880</v>
      </c>
      <c r="E566" s="143" t="s">
        <v>129</v>
      </c>
      <c r="F566" s="63">
        <v>20260212</v>
      </c>
      <c r="G566" s="64"/>
      <c r="H566" s="63" t="s">
        <v>259</v>
      </c>
      <c r="I566" s="5" t="s">
        <v>383</v>
      </c>
    </row>
    <row r="567" spans="1:9">
      <c r="A567" s="112">
        <f t="shared" si="8"/>
        <v>565</v>
      </c>
      <c r="B567" s="141" t="s">
        <v>256</v>
      </c>
      <c r="C567" s="64" t="s">
        <v>257</v>
      </c>
      <c r="D567" s="63" t="s">
        <v>881</v>
      </c>
      <c r="E567" s="143" t="s">
        <v>129</v>
      </c>
      <c r="F567" s="63">
        <v>20260212</v>
      </c>
      <c r="G567" s="64"/>
      <c r="H567" s="63" t="s">
        <v>259</v>
      </c>
      <c r="I567" s="5" t="s">
        <v>383</v>
      </c>
    </row>
    <row r="568" spans="1:9">
      <c r="A568" s="112">
        <f t="shared" si="8"/>
        <v>566</v>
      </c>
      <c r="B568" s="141" t="s">
        <v>256</v>
      </c>
      <c r="C568" s="64" t="s">
        <v>257</v>
      </c>
      <c r="D568" s="63" t="s">
        <v>882</v>
      </c>
      <c r="E568" s="143" t="s">
        <v>129</v>
      </c>
      <c r="F568" s="63">
        <v>20260212</v>
      </c>
      <c r="G568" s="64"/>
      <c r="H568" s="63" t="s">
        <v>259</v>
      </c>
      <c r="I568" s="5" t="s">
        <v>383</v>
      </c>
    </row>
    <row r="569" spans="1:9">
      <c r="A569" s="112">
        <f t="shared" si="8"/>
        <v>567</v>
      </c>
      <c r="B569" s="141" t="s">
        <v>256</v>
      </c>
      <c r="C569" s="64" t="s">
        <v>257</v>
      </c>
      <c r="D569" s="63" t="s">
        <v>883</v>
      </c>
      <c r="E569" s="143" t="s">
        <v>129</v>
      </c>
      <c r="F569" s="63">
        <v>20260212</v>
      </c>
      <c r="G569" s="64"/>
      <c r="H569" s="63" t="s">
        <v>259</v>
      </c>
      <c r="I569" s="5" t="s">
        <v>383</v>
      </c>
    </row>
    <row r="570" spans="1:9">
      <c r="A570" s="112">
        <f t="shared" si="8"/>
        <v>568</v>
      </c>
      <c r="B570" s="141" t="s">
        <v>256</v>
      </c>
      <c r="C570" s="64" t="s">
        <v>257</v>
      </c>
      <c r="D570" s="63" t="s">
        <v>884</v>
      </c>
      <c r="E570" s="143" t="s">
        <v>129</v>
      </c>
      <c r="F570" s="63">
        <v>20260212</v>
      </c>
      <c r="G570" s="64"/>
      <c r="H570" s="63" t="s">
        <v>259</v>
      </c>
      <c r="I570" s="5" t="s">
        <v>383</v>
      </c>
    </row>
    <row r="571" spans="1:9">
      <c r="A571" s="112">
        <f t="shared" si="8"/>
        <v>569</v>
      </c>
      <c r="B571" s="141" t="s">
        <v>256</v>
      </c>
      <c r="C571" s="64" t="s">
        <v>257</v>
      </c>
      <c r="D571" s="63" t="s">
        <v>885</v>
      </c>
      <c r="E571" s="143" t="s">
        <v>129</v>
      </c>
      <c r="F571" s="63">
        <v>20260212</v>
      </c>
      <c r="G571" s="64"/>
      <c r="H571" s="63" t="s">
        <v>259</v>
      </c>
      <c r="I571" s="5" t="s">
        <v>383</v>
      </c>
    </row>
    <row r="572" spans="1:9">
      <c r="A572" s="112">
        <f t="shared" si="8"/>
        <v>570</v>
      </c>
      <c r="B572" s="141" t="s">
        <v>256</v>
      </c>
      <c r="C572" s="64" t="s">
        <v>257</v>
      </c>
      <c r="D572" s="63" t="s">
        <v>886</v>
      </c>
      <c r="E572" s="143" t="s">
        <v>129</v>
      </c>
      <c r="F572" s="63">
        <v>20260212</v>
      </c>
      <c r="G572" s="64"/>
      <c r="H572" s="64" t="s">
        <v>259</v>
      </c>
      <c r="I572" s="140" t="s">
        <v>389</v>
      </c>
    </row>
    <row r="573" spans="1:9">
      <c r="A573" s="112">
        <f t="shared" ref="A573:A636" si="9">+A572+1</f>
        <v>571</v>
      </c>
      <c r="B573" s="141" t="s">
        <v>256</v>
      </c>
      <c r="C573" s="64" t="s">
        <v>257</v>
      </c>
      <c r="D573" s="63" t="s">
        <v>887</v>
      </c>
      <c r="E573" s="143" t="s">
        <v>129</v>
      </c>
      <c r="F573" s="63">
        <v>20260212</v>
      </c>
      <c r="G573" s="64"/>
      <c r="H573" s="64" t="s">
        <v>259</v>
      </c>
      <c r="I573" s="140" t="s">
        <v>389</v>
      </c>
    </row>
    <row r="574" spans="1:9">
      <c r="A574" s="112">
        <f t="shared" si="9"/>
        <v>572</v>
      </c>
      <c r="B574" s="141" t="s">
        <v>256</v>
      </c>
      <c r="C574" s="64" t="s">
        <v>257</v>
      </c>
      <c r="D574" s="63" t="s">
        <v>888</v>
      </c>
      <c r="E574" s="143" t="s">
        <v>129</v>
      </c>
      <c r="F574" s="63">
        <v>20260212</v>
      </c>
      <c r="G574" s="64"/>
      <c r="H574" s="64" t="s">
        <v>259</v>
      </c>
      <c r="I574" s="140" t="s">
        <v>389</v>
      </c>
    </row>
    <row r="575" spans="1:9">
      <c r="A575" s="112">
        <f t="shared" si="9"/>
        <v>573</v>
      </c>
      <c r="B575" s="141" t="s">
        <v>256</v>
      </c>
      <c r="C575" s="64" t="s">
        <v>257</v>
      </c>
      <c r="D575" s="63" t="s">
        <v>889</v>
      </c>
      <c r="E575" s="143" t="s">
        <v>129</v>
      </c>
      <c r="F575" s="63">
        <v>20260212</v>
      </c>
      <c r="G575" s="64"/>
      <c r="H575" s="64" t="s">
        <v>259</v>
      </c>
      <c r="I575" s="140" t="s">
        <v>389</v>
      </c>
    </row>
    <row r="576" spans="1:9">
      <c r="A576" s="112">
        <f t="shared" si="9"/>
        <v>574</v>
      </c>
      <c r="B576" s="141" t="s">
        <v>256</v>
      </c>
      <c r="C576" s="64" t="s">
        <v>257</v>
      </c>
      <c r="D576" s="63" t="s">
        <v>890</v>
      </c>
      <c r="E576" s="143" t="s">
        <v>129</v>
      </c>
      <c r="F576" s="63">
        <v>20260212</v>
      </c>
      <c r="G576" s="64"/>
      <c r="H576" s="64" t="s">
        <v>259</v>
      </c>
      <c r="I576" s="140" t="s">
        <v>389</v>
      </c>
    </row>
    <row r="577" spans="1:9">
      <c r="A577" s="112">
        <f t="shared" si="9"/>
        <v>575</v>
      </c>
      <c r="B577" s="141" t="s">
        <v>256</v>
      </c>
      <c r="C577" s="64" t="s">
        <v>257</v>
      </c>
      <c r="D577" s="63" t="s">
        <v>891</v>
      </c>
      <c r="E577" s="143" t="s">
        <v>129</v>
      </c>
      <c r="F577" s="63">
        <v>20260212</v>
      </c>
      <c r="G577" s="64"/>
      <c r="H577" s="64" t="s">
        <v>259</v>
      </c>
      <c r="I577" s="140" t="s">
        <v>389</v>
      </c>
    </row>
    <row r="578" spans="1:9">
      <c r="A578" s="112">
        <f t="shared" si="9"/>
        <v>576</v>
      </c>
      <c r="B578" s="141" t="s">
        <v>256</v>
      </c>
      <c r="C578" s="64" t="s">
        <v>257</v>
      </c>
      <c r="D578" s="63" t="s">
        <v>892</v>
      </c>
      <c r="E578" s="143" t="s">
        <v>129</v>
      </c>
      <c r="F578" s="63">
        <v>20260212</v>
      </c>
      <c r="G578" s="64"/>
      <c r="H578" s="64" t="s">
        <v>259</v>
      </c>
      <c r="I578" s="140" t="s">
        <v>389</v>
      </c>
    </row>
    <row r="579" spans="1:9">
      <c r="A579" s="112">
        <f t="shared" si="9"/>
        <v>577</v>
      </c>
      <c r="B579" s="141" t="s">
        <v>256</v>
      </c>
      <c r="C579" s="64" t="s">
        <v>257</v>
      </c>
      <c r="D579" s="63" t="s">
        <v>893</v>
      </c>
      <c r="E579" s="143" t="s">
        <v>894</v>
      </c>
      <c r="F579" s="63">
        <v>20260216</v>
      </c>
      <c r="G579" s="64"/>
      <c r="H579" s="64" t="s">
        <v>259</v>
      </c>
      <c r="I579" s="140" t="s">
        <v>895</v>
      </c>
    </row>
    <row r="580" spans="1:9">
      <c r="A580" s="112">
        <f t="shared" si="9"/>
        <v>578</v>
      </c>
      <c r="B580" s="141" t="s">
        <v>256</v>
      </c>
      <c r="C580" s="64" t="s">
        <v>257</v>
      </c>
      <c r="D580" s="63" t="s">
        <v>896</v>
      </c>
      <c r="E580" s="143" t="s">
        <v>894</v>
      </c>
      <c r="F580" s="63">
        <v>20260216</v>
      </c>
      <c r="G580" s="64"/>
      <c r="H580" s="63" t="s">
        <v>259</v>
      </c>
      <c r="I580" s="5" t="s">
        <v>895</v>
      </c>
    </row>
    <row r="581" spans="1:9">
      <c r="A581" s="112">
        <f t="shared" si="9"/>
        <v>579</v>
      </c>
      <c r="B581" s="141" t="s">
        <v>256</v>
      </c>
      <c r="C581" s="64" t="s">
        <v>257</v>
      </c>
      <c r="D581" s="63" t="s">
        <v>897</v>
      </c>
      <c r="E581" s="143" t="s">
        <v>894</v>
      </c>
      <c r="F581" s="63">
        <v>20260216</v>
      </c>
      <c r="G581" s="64"/>
      <c r="H581" s="63" t="s">
        <v>259</v>
      </c>
      <c r="I581" s="5" t="s">
        <v>895</v>
      </c>
    </row>
    <row r="582" spans="1:9">
      <c r="A582" s="112">
        <f t="shared" si="9"/>
        <v>580</v>
      </c>
      <c r="B582" s="141" t="s">
        <v>256</v>
      </c>
      <c r="C582" s="64" t="s">
        <v>257</v>
      </c>
      <c r="D582" s="63" t="s">
        <v>898</v>
      </c>
      <c r="E582" s="143" t="s">
        <v>894</v>
      </c>
      <c r="F582" s="63">
        <v>20260216</v>
      </c>
      <c r="G582" s="64"/>
      <c r="H582" s="63" t="s">
        <v>259</v>
      </c>
      <c r="I582" s="5" t="s">
        <v>895</v>
      </c>
    </row>
    <row r="583" spans="1:9">
      <c r="A583" s="112">
        <f t="shared" si="9"/>
        <v>581</v>
      </c>
      <c r="B583" s="141" t="s">
        <v>256</v>
      </c>
      <c r="C583" s="64" t="s">
        <v>257</v>
      </c>
      <c r="D583" s="63" t="s">
        <v>899</v>
      </c>
      <c r="E583" s="143" t="s">
        <v>894</v>
      </c>
      <c r="F583" s="63">
        <v>20260216</v>
      </c>
      <c r="G583" s="64"/>
      <c r="H583" s="63" t="s">
        <v>259</v>
      </c>
      <c r="I583" s="5" t="s">
        <v>895</v>
      </c>
    </row>
    <row r="584" spans="1:9">
      <c r="A584" s="112">
        <f t="shared" si="9"/>
        <v>582</v>
      </c>
      <c r="B584" s="141" t="s">
        <v>256</v>
      </c>
      <c r="C584" s="64" t="s">
        <v>257</v>
      </c>
      <c r="D584" s="63" t="s">
        <v>900</v>
      </c>
      <c r="E584" s="143" t="s">
        <v>894</v>
      </c>
      <c r="F584" s="63">
        <v>20260216</v>
      </c>
      <c r="G584" s="64"/>
      <c r="H584" s="63" t="s">
        <v>259</v>
      </c>
      <c r="I584" s="5" t="s">
        <v>895</v>
      </c>
    </row>
    <row r="585" spans="1:9">
      <c r="A585" s="112">
        <f t="shared" si="9"/>
        <v>583</v>
      </c>
      <c r="B585" s="141" t="s">
        <v>256</v>
      </c>
      <c r="C585" s="64" t="s">
        <v>257</v>
      </c>
      <c r="D585" s="63" t="s">
        <v>901</v>
      </c>
      <c r="E585" s="143" t="s">
        <v>894</v>
      </c>
      <c r="F585" s="63">
        <v>20260216</v>
      </c>
      <c r="G585" s="64"/>
      <c r="H585" s="63" t="s">
        <v>259</v>
      </c>
      <c r="I585" s="5" t="s">
        <v>895</v>
      </c>
    </row>
    <row r="586" spans="1:9">
      <c r="A586" s="112">
        <f t="shared" si="9"/>
        <v>584</v>
      </c>
      <c r="B586" s="141" t="s">
        <v>256</v>
      </c>
      <c r="C586" s="64" t="s">
        <v>257</v>
      </c>
      <c r="D586" s="63" t="s">
        <v>902</v>
      </c>
      <c r="E586" s="143" t="s">
        <v>894</v>
      </c>
      <c r="F586" s="63">
        <v>20260216</v>
      </c>
      <c r="G586" s="64"/>
      <c r="H586" s="64" t="s">
        <v>259</v>
      </c>
      <c r="I586" s="140" t="s">
        <v>903</v>
      </c>
    </row>
    <row r="587" spans="1:9">
      <c r="A587" s="112">
        <f t="shared" si="9"/>
        <v>585</v>
      </c>
      <c r="B587" s="141" t="s">
        <v>256</v>
      </c>
      <c r="C587" s="64" t="s">
        <v>257</v>
      </c>
      <c r="D587" s="63" t="s">
        <v>904</v>
      </c>
      <c r="E587" s="143" t="s">
        <v>894</v>
      </c>
      <c r="F587" s="63">
        <v>20260216</v>
      </c>
      <c r="G587" s="64"/>
      <c r="H587" s="64" t="s">
        <v>259</v>
      </c>
      <c r="I587" s="140" t="s">
        <v>903</v>
      </c>
    </row>
    <row r="588" spans="1:9">
      <c r="A588" s="112">
        <f t="shared" si="9"/>
        <v>586</v>
      </c>
      <c r="B588" s="141" t="s">
        <v>256</v>
      </c>
      <c r="C588" s="64" t="s">
        <v>257</v>
      </c>
      <c r="D588" s="63" t="s">
        <v>905</v>
      </c>
      <c r="E588" s="143" t="s">
        <v>894</v>
      </c>
      <c r="F588" s="63">
        <v>20260216</v>
      </c>
      <c r="G588" s="64"/>
      <c r="H588" s="64" t="s">
        <v>259</v>
      </c>
      <c r="I588" s="140" t="s">
        <v>903</v>
      </c>
    </row>
    <row r="589" spans="1:9">
      <c r="A589" s="112">
        <f t="shared" si="9"/>
        <v>587</v>
      </c>
      <c r="B589" s="141" t="s">
        <v>256</v>
      </c>
      <c r="C589" s="64" t="s">
        <v>257</v>
      </c>
      <c r="D589" s="63" t="s">
        <v>906</v>
      </c>
      <c r="E589" s="143" t="s">
        <v>894</v>
      </c>
      <c r="F589" s="63">
        <v>20260216</v>
      </c>
      <c r="G589" s="64"/>
      <c r="H589" s="64" t="s">
        <v>259</v>
      </c>
      <c r="I589" s="140" t="s">
        <v>903</v>
      </c>
    </row>
    <row r="590" spans="1:9">
      <c r="A590" s="112">
        <f t="shared" si="9"/>
        <v>588</v>
      </c>
      <c r="B590" s="141" t="s">
        <v>256</v>
      </c>
      <c r="C590" s="64" t="s">
        <v>257</v>
      </c>
      <c r="D590" s="63" t="s">
        <v>907</v>
      </c>
      <c r="E590" s="143" t="s">
        <v>894</v>
      </c>
      <c r="F590" s="63">
        <v>20260216</v>
      </c>
      <c r="G590" s="64"/>
      <c r="H590" s="64" t="s">
        <v>259</v>
      </c>
      <c r="I590" s="140" t="s">
        <v>903</v>
      </c>
    </row>
    <row r="591" spans="1:9">
      <c r="A591" s="112">
        <f t="shared" si="9"/>
        <v>589</v>
      </c>
      <c r="B591" s="141" t="s">
        <v>256</v>
      </c>
      <c r="C591" s="64" t="s">
        <v>257</v>
      </c>
      <c r="D591" s="63" t="s">
        <v>908</v>
      </c>
      <c r="E591" s="143" t="s">
        <v>894</v>
      </c>
      <c r="F591" s="63">
        <v>20260216</v>
      </c>
      <c r="G591" s="64"/>
      <c r="H591" s="64" t="s">
        <v>259</v>
      </c>
      <c r="I591" s="140" t="s">
        <v>903</v>
      </c>
    </row>
    <row r="592" spans="1:9">
      <c r="A592" s="112">
        <f t="shared" si="9"/>
        <v>590</v>
      </c>
      <c r="B592" s="141" t="s">
        <v>256</v>
      </c>
      <c r="C592" s="64" t="s">
        <v>257</v>
      </c>
      <c r="D592" s="63" t="s">
        <v>909</v>
      </c>
      <c r="E592" s="143" t="s">
        <v>894</v>
      </c>
      <c r="F592" s="63">
        <v>20260216</v>
      </c>
      <c r="G592" s="64"/>
      <c r="H592" s="64" t="s">
        <v>259</v>
      </c>
      <c r="I592" s="140" t="s">
        <v>903</v>
      </c>
    </row>
    <row r="593" spans="1:9">
      <c r="A593" s="112">
        <f t="shared" si="9"/>
        <v>591</v>
      </c>
      <c r="B593" s="141" t="s">
        <v>256</v>
      </c>
      <c r="C593" s="64" t="s">
        <v>257</v>
      </c>
      <c r="D593" s="63" t="s">
        <v>910</v>
      </c>
      <c r="E593" s="143" t="s">
        <v>894</v>
      </c>
      <c r="F593" s="63">
        <v>20260216</v>
      </c>
      <c r="G593" s="64"/>
      <c r="H593" s="64" t="s">
        <v>259</v>
      </c>
      <c r="I593" s="140" t="s">
        <v>437</v>
      </c>
    </row>
    <row r="594" spans="1:9">
      <c r="A594" s="112">
        <f t="shared" si="9"/>
        <v>592</v>
      </c>
      <c r="B594" s="141" t="s">
        <v>256</v>
      </c>
      <c r="C594" s="64" t="s">
        <v>257</v>
      </c>
      <c r="D594" s="63" t="s">
        <v>911</v>
      </c>
      <c r="E594" s="143" t="s">
        <v>894</v>
      </c>
      <c r="F594" s="63">
        <v>20260216</v>
      </c>
      <c r="G594" s="64"/>
      <c r="H594" s="64" t="s">
        <v>259</v>
      </c>
      <c r="I594" s="140" t="s">
        <v>437</v>
      </c>
    </row>
    <row r="595" spans="1:9">
      <c r="A595" s="112">
        <f t="shared" si="9"/>
        <v>593</v>
      </c>
      <c r="B595" s="141" t="s">
        <v>256</v>
      </c>
      <c r="C595" s="64" t="s">
        <v>257</v>
      </c>
      <c r="D595" s="63" t="s">
        <v>912</v>
      </c>
      <c r="E595" s="143" t="s">
        <v>894</v>
      </c>
      <c r="F595" s="63">
        <v>20260216</v>
      </c>
      <c r="G595" s="64"/>
      <c r="H595" s="64" t="s">
        <v>259</v>
      </c>
      <c r="I595" s="140" t="s">
        <v>437</v>
      </c>
    </row>
    <row r="596" spans="1:9">
      <c r="A596" s="112">
        <f t="shared" si="9"/>
        <v>594</v>
      </c>
      <c r="B596" s="141" t="s">
        <v>256</v>
      </c>
      <c r="C596" s="64" t="s">
        <v>257</v>
      </c>
      <c r="D596" s="63" t="s">
        <v>913</v>
      </c>
      <c r="E596" s="143" t="s">
        <v>894</v>
      </c>
      <c r="F596" s="63">
        <v>20260216</v>
      </c>
      <c r="G596" s="64"/>
      <c r="H596" s="64" t="s">
        <v>259</v>
      </c>
      <c r="I596" s="140" t="s">
        <v>437</v>
      </c>
    </row>
    <row r="597" spans="1:9">
      <c r="A597" s="112">
        <f t="shared" si="9"/>
        <v>595</v>
      </c>
      <c r="B597" s="141" t="s">
        <v>256</v>
      </c>
      <c r="C597" s="64" t="s">
        <v>257</v>
      </c>
      <c r="D597" s="63" t="s">
        <v>914</v>
      </c>
      <c r="E597" s="143" t="s">
        <v>894</v>
      </c>
      <c r="F597" s="63">
        <v>20260216</v>
      </c>
      <c r="G597" s="64"/>
      <c r="H597" s="64" t="s">
        <v>259</v>
      </c>
      <c r="I597" s="140" t="s">
        <v>437</v>
      </c>
    </row>
    <row r="598" spans="1:9">
      <c r="A598" s="112">
        <f t="shared" si="9"/>
        <v>596</v>
      </c>
      <c r="B598" s="141" t="s">
        <v>256</v>
      </c>
      <c r="C598" s="64" t="s">
        <v>257</v>
      </c>
      <c r="D598" s="63" t="s">
        <v>915</v>
      </c>
      <c r="E598" s="143" t="s">
        <v>894</v>
      </c>
      <c r="F598" s="63">
        <v>20260216</v>
      </c>
      <c r="G598" s="64"/>
      <c r="H598" s="64" t="s">
        <v>259</v>
      </c>
      <c r="I598" s="140" t="s">
        <v>437</v>
      </c>
    </row>
    <row r="599" spans="1:9">
      <c r="A599" s="112">
        <f t="shared" si="9"/>
        <v>597</v>
      </c>
      <c r="B599" s="141" t="s">
        <v>256</v>
      </c>
      <c r="C599" s="64" t="s">
        <v>257</v>
      </c>
      <c r="D599" s="63" t="s">
        <v>916</v>
      </c>
      <c r="E599" s="143" t="s">
        <v>894</v>
      </c>
      <c r="F599" s="63">
        <v>20260216</v>
      </c>
      <c r="G599" s="64"/>
      <c r="H599" s="64" t="s">
        <v>259</v>
      </c>
      <c r="I599" s="140" t="s">
        <v>437</v>
      </c>
    </row>
    <row r="600" spans="1:9">
      <c r="A600" s="112">
        <f t="shared" si="9"/>
        <v>598</v>
      </c>
      <c r="B600" s="141" t="s">
        <v>256</v>
      </c>
      <c r="C600" s="64" t="s">
        <v>257</v>
      </c>
      <c r="D600" s="63" t="s">
        <v>917</v>
      </c>
      <c r="E600" s="143" t="s">
        <v>894</v>
      </c>
      <c r="F600" s="63">
        <v>20260216</v>
      </c>
      <c r="G600" s="64"/>
      <c r="H600" s="64" t="s">
        <v>259</v>
      </c>
      <c r="I600" s="140" t="s">
        <v>443</v>
      </c>
    </row>
    <row r="601" spans="1:9">
      <c r="A601" s="112">
        <f t="shared" si="9"/>
        <v>599</v>
      </c>
      <c r="B601" s="141" t="s">
        <v>256</v>
      </c>
      <c r="C601" s="64" t="s">
        <v>257</v>
      </c>
      <c r="D601" s="63" t="s">
        <v>918</v>
      </c>
      <c r="E601" s="143" t="s">
        <v>894</v>
      </c>
      <c r="F601" s="63">
        <v>20260216</v>
      </c>
      <c r="G601" s="64"/>
      <c r="H601" s="64" t="s">
        <v>259</v>
      </c>
      <c r="I601" s="140" t="s">
        <v>443</v>
      </c>
    </row>
    <row r="602" spans="1:9">
      <c r="A602" s="112">
        <f t="shared" si="9"/>
        <v>600</v>
      </c>
      <c r="B602" s="141" t="s">
        <v>256</v>
      </c>
      <c r="C602" s="64" t="s">
        <v>257</v>
      </c>
      <c r="D602" s="63" t="s">
        <v>919</v>
      </c>
      <c r="E602" s="143" t="s">
        <v>894</v>
      </c>
      <c r="F602" s="63">
        <v>20260216</v>
      </c>
      <c r="G602" s="64"/>
      <c r="H602" s="64" t="s">
        <v>259</v>
      </c>
      <c r="I602" s="140" t="s">
        <v>443</v>
      </c>
    </row>
    <row r="603" spans="1:9">
      <c r="A603" s="112">
        <f t="shared" si="9"/>
        <v>601</v>
      </c>
      <c r="B603" s="141" t="s">
        <v>256</v>
      </c>
      <c r="C603" s="64" t="s">
        <v>257</v>
      </c>
      <c r="D603" s="63" t="s">
        <v>920</v>
      </c>
      <c r="E603" s="143" t="s">
        <v>894</v>
      </c>
      <c r="F603" s="63">
        <v>20260216</v>
      </c>
      <c r="G603" s="64"/>
      <c r="H603" s="64" t="s">
        <v>259</v>
      </c>
      <c r="I603" s="140" t="s">
        <v>443</v>
      </c>
    </row>
    <row r="604" spans="1:9">
      <c r="A604" s="112">
        <f t="shared" si="9"/>
        <v>602</v>
      </c>
      <c r="B604" s="141" t="s">
        <v>256</v>
      </c>
      <c r="C604" s="64" t="s">
        <v>257</v>
      </c>
      <c r="D604" s="63" t="s">
        <v>921</v>
      </c>
      <c r="E604" s="143" t="s">
        <v>922</v>
      </c>
      <c r="F604" s="63">
        <v>20260216</v>
      </c>
      <c r="G604" s="64"/>
      <c r="H604" s="64" t="s">
        <v>259</v>
      </c>
      <c r="I604" s="140" t="s">
        <v>443</v>
      </c>
    </row>
    <row r="605" spans="1:9">
      <c r="A605" s="112">
        <f t="shared" si="9"/>
        <v>603</v>
      </c>
      <c r="B605" s="141" t="s">
        <v>256</v>
      </c>
      <c r="C605" s="64" t="s">
        <v>257</v>
      </c>
      <c r="D605" s="63" t="s">
        <v>923</v>
      </c>
      <c r="E605" s="143" t="s">
        <v>922</v>
      </c>
      <c r="F605" s="63">
        <v>20260216</v>
      </c>
      <c r="G605" s="64"/>
      <c r="H605" s="64" t="s">
        <v>259</v>
      </c>
      <c r="I605" s="140" t="s">
        <v>443</v>
      </c>
    </row>
    <row r="606" spans="1:9">
      <c r="A606" s="112">
        <f t="shared" si="9"/>
        <v>604</v>
      </c>
      <c r="B606" s="141" t="s">
        <v>256</v>
      </c>
      <c r="C606" s="64" t="s">
        <v>257</v>
      </c>
      <c r="D606" s="63" t="s">
        <v>924</v>
      </c>
      <c r="E606" s="143" t="s">
        <v>922</v>
      </c>
      <c r="F606" s="63">
        <v>20260216</v>
      </c>
      <c r="G606" s="64"/>
      <c r="H606" s="64" t="s">
        <v>259</v>
      </c>
      <c r="I606" s="140" t="s">
        <v>443</v>
      </c>
    </row>
    <row r="607" spans="1:9">
      <c r="A607" s="112">
        <f t="shared" si="9"/>
        <v>605</v>
      </c>
      <c r="B607" s="141" t="s">
        <v>256</v>
      </c>
      <c r="C607" s="64" t="s">
        <v>257</v>
      </c>
      <c r="D607" s="63" t="s">
        <v>925</v>
      </c>
      <c r="E607" s="143" t="s">
        <v>922</v>
      </c>
      <c r="F607" s="63">
        <v>20260216</v>
      </c>
      <c r="G607" s="64"/>
      <c r="H607" s="64" t="s">
        <v>259</v>
      </c>
      <c r="I607" s="140" t="s">
        <v>443</v>
      </c>
    </row>
    <row r="608" spans="1:9">
      <c r="A608" s="112">
        <f t="shared" si="9"/>
        <v>606</v>
      </c>
      <c r="B608" s="141" t="s">
        <v>256</v>
      </c>
      <c r="C608" s="64" t="s">
        <v>257</v>
      </c>
      <c r="D608" s="63" t="s">
        <v>926</v>
      </c>
      <c r="E608" s="143" t="s">
        <v>922</v>
      </c>
      <c r="F608" s="63">
        <v>20260216</v>
      </c>
      <c r="G608" s="64"/>
      <c r="H608" s="64" t="s">
        <v>259</v>
      </c>
      <c r="I608" s="140" t="s">
        <v>443</v>
      </c>
    </row>
    <row r="609" spans="1:9">
      <c r="A609" s="112">
        <f t="shared" si="9"/>
        <v>607</v>
      </c>
      <c r="B609" s="141" t="s">
        <v>256</v>
      </c>
      <c r="C609" s="64" t="s">
        <v>257</v>
      </c>
      <c r="D609" s="63" t="s">
        <v>927</v>
      </c>
      <c r="E609" s="143" t="s">
        <v>922</v>
      </c>
      <c r="F609" s="63">
        <v>20260216</v>
      </c>
      <c r="G609" s="64"/>
      <c r="H609" s="64" t="s">
        <v>259</v>
      </c>
      <c r="I609" s="140" t="s">
        <v>928</v>
      </c>
    </row>
    <row r="610" spans="1:9">
      <c r="A610" s="112">
        <f t="shared" si="9"/>
        <v>608</v>
      </c>
      <c r="B610" s="141" t="s">
        <v>256</v>
      </c>
      <c r="C610" s="64" t="s">
        <v>257</v>
      </c>
      <c r="D610" s="63" t="s">
        <v>929</v>
      </c>
      <c r="E610" s="143" t="s">
        <v>922</v>
      </c>
      <c r="F610" s="63">
        <v>20260216</v>
      </c>
      <c r="G610" s="64"/>
      <c r="H610" s="63" t="s">
        <v>259</v>
      </c>
      <c r="I610" s="5" t="s">
        <v>928</v>
      </c>
    </row>
    <row r="611" spans="1:9">
      <c r="A611" s="112">
        <f t="shared" si="9"/>
        <v>609</v>
      </c>
      <c r="B611" s="141" t="s">
        <v>256</v>
      </c>
      <c r="C611" s="64" t="s">
        <v>257</v>
      </c>
      <c r="D611" s="63" t="s">
        <v>930</v>
      </c>
      <c r="E611" s="143" t="s">
        <v>922</v>
      </c>
      <c r="F611" s="63">
        <v>20260216</v>
      </c>
      <c r="G611" s="64"/>
      <c r="H611" s="63" t="s">
        <v>259</v>
      </c>
      <c r="I611" s="5" t="s">
        <v>928</v>
      </c>
    </row>
    <row r="612" spans="1:9">
      <c r="A612" s="112">
        <f t="shared" si="9"/>
        <v>610</v>
      </c>
      <c r="B612" s="141" t="s">
        <v>256</v>
      </c>
      <c r="C612" s="64" t="s">
        <v>257</v>
      </c>
      <c r="D612" s="63" t="s">
        <v>931</v>
      </c>
      <c r="E612" s="143" t="s">
        <v>922</v>
      </c>
      <c r="F612" s="63">
        <v>20260216</v>
      </c>
      <c r="G612" s="64"/>
      <c r="H612" s="63" t="s">
        <v>259</v>
      </c>
      <c r="I612" s="5" t="s">
        <v>928</v>
      </c>
    </row>
    <row r="613" spans="1:9">
      <c r="A613" s="112">
        <f t="shared" si="9"/>
        <v>611</v>
      </c>
      <c r="B613" s="141" t="s">
        <v>256</v>
      </c>
      <c r="C613" s="64" t="s">
        <v>257</v>
      </c>
      <c r="D613" s="63" t="s">
        <v>932</v>
      </c>
      <c r="E613" s="143" t="s">
        <v>922</v>
      </c>
      <c r="F613" s="63">
        <v>20260216</v>
      </c>
      <c r="G613" s="64"/>
      <c r="H613" s="63" t="s">
        <v>259</v>
      </c>
      <c r="I613" s="5" t="s">
        <v>928</v>
      </c>
    </row>
    <row r="614" spans="1:9">
      <c r="A614" s="112">
        <f t="shared" si="9"/>
        <v>612</v>
      </c>
      <c r="B614" s="141" t="s">
        <v>256</v>
      </c>
      <c r="C614" s="64" t="s">
        <v>257</v>
      </c>
      <c r="D614" s="63" t="s">
        <v>933</v>
      </c>
      <c r="E614" s="143" t="s">
        <v>922</v>
      </c>
      <c r="F614" s="63">
        <v>20260216</v>
      </c>
      <c r="G614" s="64"/>
      <c r="H614" s="63" t="s">
        <v>259</v>
      </c>
      <c r="I614" s="5" t="s">
        <v>928</v>
      </c>
    </row>
    <row r="615" spans="1:9">
      <c r="A615" s="112">
        <f t="shared" si="9"/>
        <v>613</v>
      </c>
      <c r="B615" s="141" t="s">
        <v>256</v>
      </c>
      <c r="C615" s="64" t="s">
        <v>257</v>
      </c>
      <c r="D615" s="63" t="s">
        <v>934</v>
      </c>
      <c r="E615" s="143" t="s">
        <v>922</v>
      </c>
      <c r="F615" s="63">
        <v>20260216</v>
      </c>
      <c r="G615" s="64"/>
      <c r="H615" s="63" t="s">
        <v>259</v>
      </c>
      <c r="I615" s="5" t="s">
        <v>928</v>
      </c>
    </row>
    <row r="616" spans="1:9">
      <c r="A616" s="112">
        <f t="shared" si="9"/>
        <v>614</v>
      </c>
      <c r="B616" s="141" t="s">
        <v>256</v>
      </c>
      <c r="C616" s="64" t="s">
        <v>257</v>
      </c>
      <c r="D616" s="63" t="s">
        <v>935</v>
      </c>
      <c r="E616" s="143" t="s">
        <v>922</v>
      </c>
      <c r="F616" s="63">
        <v>20260216</v>
      </c>
      <c r="G616" s="64"/>
      <c r="H616" s="63" t="s">
        <v>259</v>
      </c>
      <c r="I616" s="5" t="s">
        <v>928</v>
      </c>
    </row>
    <row r="617" spans="1:9">
      <c r="A617" s="112">
        <f t="shared" si="9"/>
        <v>615</v>
      </c>
      <c r="B617" s="141" t="s">
        <v>256</v>
      </c>
      <c r="C617" s="64" t="s">
        <v>257</v>
      </c>
      <c r="D617" s="63" t="s">
        <v>936</v>
      </c>
      <c r="E617" s="143" t="s">
        <v>922</v>
      </c>
      <c r="F617" s="63">
        <v>20260216</v>
      </c>
      <c r="G617" s="64"/>
      <c r="H617" s="113" t="s">
        <v>259</v>
      </c>
      <c r="I617" s="117" t="s">
        <v>448</v>
      </c>
    </row>
    <row r="618" spans="1:9">
      <c r="A618" s="112">
        <f t="shared" si="9"/>
        <v>616</v>
      </c>
      <c r="B618" s="141" t="s">
        <v>256</v>
      </c>
      <c r="C618" s="64" t="s">
        <v>257</v>
      </c>
      <c r="D618" s="63" t="s">
        <v>937</v>
      </c>
      <c r="E618" s="143" t="s">
        <v>922</v>
      </c>
      <c r="F618" s="63">
        <v>20260216</v>
      </c>
      <c r="G618" s="64"/>
      <c r="H618" s="113" t="s">
        <v>259</v>
      </c>
      <c r="I618" s="117" t="s">
        <v>448</v>
      </c>
    </row>
    <row r="619" spans="1:9">
      <c r="A619" s="112">
        <f t="shared" si="9"/>
        <v>617</v>
      </c>
      <c r="B619" s="141" t="s">
        <v>256</v>
      </c>
      <c r="C619" s="64" t="s">
        <v>257</v>
      </c>
      <c r="D619" s="63" t="s">
        <v>938</v>
      </c>
      <c r="E619" s="143" t="s">
        <v>922</v>
      </c>
      <c r="F619" s="63">
        <v>20260216</v>
      </c>
      <c r="G619" s="64"/>
      <c r="H619" s="113" t="s">
        <v>259</v>
      </c>
      <c r="I619" s="117" t="s">
        <v>448</v>
      </c>
    </row>
    <row r="620" spans="1:9">
      <c r="A620" s="112">
        <f t="shared" si="9"/>
        <v>618</v>
      </c>
      <c r="B620" s="141" t="s">
        <v>256</v>
      </c>
      <c r="C620" s="64" t="s">
        <v>257</v>
      </c>
      <c r="D620" s="63" t="s">
        <v>939</v>
      </c>
      <c r="E620" s="143" t="s">
        <v>922</v>
      </c>
      <c r="F620" s="63">
        <v>20260216</v>
      </c>
      <c r="G620" s="64"/>
      <c r="H620" s="113" t="s">
        <v>259</v>
      </c>
      <c r="I620" s="117" t="s">
        <v>448</v>
      </c>
    </row>
    <row r="621" spans="1:9">
      <c r="A621" s="112">
        <f t="shared" si="9"/>
        <v>619</v>
      </c>
      <c r="B621" s="141" t="s">
        <v>256</v>
      </c>
      <c r="C621" s="64" t="s">
        <v>257</v>
      </c>
      <c r="D621" s="63" t="s">
        <v>940</v>
      </c>
      <c r="E621" s="143" t="s">
        <v>922</v>
      </c>
      <c r="F621" s="63">
        <v>20260216</v>
      </c>
      <c r="G621" s="64"/>
      <c r="H621" s="113" t="s">
        <v>259</v>
      </c>
      <c r="I621" s="117" t="s">
        <v>448</v>
      </c>
    </row>
    <row r="622" spans="1:9">
      <c r="A622" s="112">
        <f t="shared" si="9"/>
        <v>620</v>
      </c>
      <c r="B622" s="141" t="s">
        <v>256</v>
      </c>
      <c r="C622" s="64" t="s">
        <v>257</v>
      </c>
      <c r="D622" s="63" t="s">
        <v>941</v>
      </c>
      <c r="E622" s="143" t="s">
        <v>922</v>
      </c>
      <c r="F622" s="63">
        <v>20260216</v>
      </c>
      <c r="G622" s="64"/>
      <c r="H622" s="113" t="s">
        <v>259</v>
      </c>
      <c r="I622" s="117" t="s">
        <v>448</v>
      </c>
    </row>
    <row r="623" spans="1:9">
      <c r="A623" s="112">
        <f t="shared" si="9"/>
        <v>621</v>
      </c>
      <c r="B623" s="141" t="s">
        <v>256</v>
      </c>
      <c r="C623" s="64" t="s">
        <v>257</v>
      </c>
      <c r="D623" s="63" t="s">
        <v>942</v>
      </c>
      <c r="E623" s="143" t="s">
        <v>922</v>
      </c>
      <c r="F623" s="63">
        <v>20260216</v>
      </c>
      <c r="G623" s="64"/>
      <c r="H623" s="113" t="s">
        <v>259</v>
      </c>
      <c r="I623" s="117" t="s">
        <v>448</v>
      </c>
    </row>
    <row r="624" spans="1:9">
      <c r="A624" s="112">
        <f t="shared" si="9"/>
        <v>622</v>
      </c>
      <c r="B624" s="141" t="s">
        <v>256</v>
      </c>
      <c r="C624" s="64" t="s">
        <v>257</v>
      </c>
      <c r="D624" s="63" t="s">
        <v>943</v>
      </c>
      <c r="E624" s="143" t="s">
        <v>922</v>
      </c>
      <c r="F624" s="63">
        <v>20260216</v>
      </c>
      <c r="G624" s="64"/>
      <c r="H624" s="113" t="s">
        <v>259</v>
      </c>
      <c r="I624" s="5" t="s">
        <v>457</v>
      </c>
    </row>
    <row r="625" spans="1:9">
      <c r="A625" s="112">
        <f t="shared" si="9"/>
        <v>623</v>
      </c>
      <c r="B625" s="141" t="s">
        <v>256</v>
      </c>
      <c r="C625" s="64" t="s">
        <v>257</v>
      </c>
      <c r="D625" s="63" t="s">
        <v>944</v>
      </c>
      <c r="E625" s="143" t="s">
        <v>922</v>
      </c>
      <c r="F625" s="63">
        <v>20260216</v>
      </c>
      <c r="G625" s="64"/>
      <c r="H625" s="63" t="s">
        <v>259</v>
      </c>
      <c r="I625" s="5" t="s">
        <v>457</v>
      </c>
    </row>
    <row r="626" spans="1:9">
      <c r="A626" s="112">
        <f t="shared" si="9"/>
        <v>624</v>
      </c>
      <c r="B626" s="141" t="s">
        <v>256</v>
      </c>
      <c r="C626" s="64" t="s">
        <v>257</v>
      </c>
      <c r="D626" s="63" t="s">
        <v>945</v>
      </c>
      <c r="E626" s="143" t="s">
        <v>922</v>
      </c>
      <c r="F626" s="63">
        <v>20260216</v>
      </c>
      <c r="G626" s="64"/>
      <c r="H626" s="63" t="s">
        <v>259</v>
      </c>
      <c r="I626" s="5" t="s">
        <v>457</v>
      </c>
    </row>
    <row r="627" spans="1:9">
      <c r="A627" s="112">
        <f t="shared" si="9"/>
        <v>625</v>
      </c>
      <c r="B627" s="141" t="s">
        <v>256</v>
      </c>
      <c r="C627" s="64" t="s">
        <v>257</v>
      </c>
      <c r="D627" s="143" t="s">
        <v>946</v>
      </c>
      <c r="E627" s="143" t="s">
        <v>947</v>
      </c>
      <c r="F627" s="63">
        <v>20260216</v>
      </c>
      <c r="G627" s="64"/>
      <c r="H627" s="63" t="s">
        <v>259</v>
      </c>
      <c r="I627" s="5" t="s">
        <v>895</v>
      </c>
    </row>
    <row r="628" spans="1:9">
      <c r="A628" s="112">
        <f t="shared" si="9"/>
        <v>626</v>
      </c>
      <c r="B628" s="141" t="s">
        <v>256</v>
      </c>
      <c r="C628" s="64" t="s">
        <v>257</v>
      </c>
      <c r="D628" s="143" t="s">
        <v>948</v>
      </c>
      <c r="E628" s="143" t="s">
        <v>947</v>
      </c>
      <c r="F628" s="63">
        <v>20260216</v>
      </c>
      <c r="G628" s="64"/>
      <c r="H628" s="63" t="s">
        <v>259</v>
      </c>
      <c r="I628" s="5" t="s">
        <v>895</v>
      </c>
    </row>
    <row r="629" spans="1:9">
      <c r="A629" s="112">
        <f t="shared" si="9"/>
        <v>627</v>
      </c>
      <c r="B629" s="141" t="s">
        <v>256</v>
      </c>
      <c r="C629" s="64" t="s">
        <v>257</v>
      </c>
      <c r="D629" s="143" t="s">
        <v>949</v>
      </c>
      <c r="E629" s="143" t="s">
        <v>947</v>
      </c>
      <c r="F629" s="63">
        <v>20260216</v>
      </c>
      <c r="G629" s="64"/>
      <c r="H629" s="63" t="s">
        <v>259</v>
      </c>
      <c r="I629" s="5" t="s">
        <v>895</v>
      </c>
    </row>
    <row r="630" spans="1:9">
      <c r="A630" s="112">
        <f t="shared" si="9"/>
        <v>628</v>
      </c>
      <c r="B630" s="141" t="s">
        <v>256</v>
      </c>
      <c r="C630" s="64" t="s">
        <v>257</v>
      </c>
      <c r="D630" s="143" t="s">
        <v>950</v>
      </c>
      <c r="E630" s="143" t="s">
        <v>947</v>
      </c>
      <c r="F630" s="63">
        <v>20260216</v>
      </c>
      <c r="G630" s="64"/>
      <c r="H630" s="64" t="s">
        <v>259</v>
      </c>
      <c r="I630" s="140" t="s">
        <v>903</v>
      </c>
    </row>
    <row r="631" spans="1:9">
      <c r="A631" s="112">
        <f t="shared" si="9"/>
        <v>629</v>
      </c>
      <c r="B631" s="141" t="s">
        <v>256</v>
      </c>
      <c r="C631" s="64" t="s">
        <v>257</v>
      </c>
      <c r="D631" s="143" t="s">
        <v>951</v>
      </c>
      <c r="E631" s="143" t="s">
        <v>947</v>
      </c>
      <c r="F631" s="63">
        <v>20260216</v>
      </c>
      <c r="G631" s="64"/>
      <c r="H631" s="64" t="s">
        <v>259</v>
      </c>
      <c r="I631" s="140" t="s">
        <v>903</v>
      </c>
    </row>
    <row r="632" spans="1:9">
      <c r="A632" s="112">
        <f t="shared" si="9"/>
        <v>630</v>
      </c>
      <c r="B632" s="141" t="s">
        <v>256</v>
      </c>
      <c r="C632" s="64" t="s">
        <v>257</v>
      </c>
      <c r="D632" s="143" t="s">
        <v>952</v>
      </c>
      <c r="E632" s="143" t="s">
        <v>947</v>
      </c>
      <c r="F632" s="63">
        <v>20260216</v>
      </c>
      <c r="G632" s="64"/>
      <c r="H632" s="64" t="s">
        <v>259</v>
      </c>
      <c r="I632" s="140" t="s">
        <v>437</v>
      </c>
    </row>
    <row r="633" spans="1:9">
      <c r="A633" s="112">
        <f t="shared" si="9"/>
        <v>631</v>
      </c>
      <c r="B633" s="141" t="s">
        <v>256</v>
      </c>
      <c r="C633" s="64" t="s">
        <v>257</v>
      </c>
      <c r="D633" s="143" t="s">
        <v>953</v>
      </c>
      <c r="E633" s="143" t="s">
        <v>947</v>
      </c>
      <c r="F633" s="63">
        <v>20260216</v>
      </c>
      <c r="G633" s="64"/>
      <c r="H633" s="64" t="s">
        <v>259</v>
      </c>
      <c r="I633" s="140" t="s">
        <v>437</v>
      </c>
    </row>
    <row r="634" spans="1:9">
      <c r="A634" s="112">
        <f t="shared" si="9"/>
        <v>632</v>
      </c>
      <c r="B634" s="141" t="s">
        <v>256</v>
      </c>
      <c r="C634" s="64" t="s">
        <v>257</v>
      </c>
      <c r="D634" s="143" t="s">
        <v>954</v>
      </c>
      <c r="E634" s="143" t="s">
        <v>947</v>
      </c>
      <c r="F634" s="63">
        <v>20260216</v>
      </c>
      <c r="G634" s="64"/>
      <c r="H634" s="64" t="s">
        <v>259</v>
      </c>
      <c r="I634" s="140" t="s">
        <v>437</v>
      </c>
    </row>
    <row r="635" spans="1:9">
      <c r="A635" s="112">
        <f t="shared" si="9"/>
        <v>633</v>
      </c>
      <c r="B635" s="141" t="s">
        <v>256</v>
      </c>
      <c r="C635" s="64" t="s">
        <v>257</v>
      </c>
      <c r="D635" s="143" t="s">
        <v>955</v>
      </c>
      <c r="E635" s="143" t="s">
        <v>947</v>
      </c>
      <c r="F635" s="63">
        <v>20260216</v>
      </c>
      <c r="G635" s="64"/>
      <c r="H635" s="63" t="s">
        <v>259</v>
      </c>
      <c r="I635" s="5" t="s">
        <v>928</v>
      </c>
    </row>
    <row r="636" spans="1:9">
      <c r="A636" s="112">
        <f t="shared" si="9"/>
        <v>634</v>
      </c>
      <c r="B636" s="141" t="s">
        <v>256</v>
      </c>
      <c r="C636" s="64" t="s">
        <v>257</v>
      </c>
      <c r="D636" s="143" t="s">
        <v>956</v>
      </c>
      <c r="E636" s="143" t="s">
        <v>947</v>
      </c>
      <c r="F636" s="63">
        <v>20260216</v>
      </c>
      <c r="G636" s="64"/>
      <c r="H636" s="63" t="s">
        <v>259</v>
      </c>
      <c r="I636" s="5" t="s">
        <v>928</v>
      </c>
    </row>
    <row r="637" spans="1:9">
      <c r="A637" s="112">
        <f t="shared" ref="A637:A700" si="10">+A636+1</f>
        <v>635</v>
      </c>
      <c r="B637" s="141" t="s">
        <v>256</v>
      </c>
      <c r="C637" s="64" t="s">
        <v>257</v>
      </c>
      <c r="D637" s="143" t="s">
        <v>957</v>
      </c>
      <c r="E637" s="143" t="s">
        <v>947</v>
      </c>
      <c r="F637" s="63">
        <v>20260216</v>
      </c>
      <c r="G637" s="64"/>
      <c r="H637" s="63" t="s">
        <v>259</v>
      </c>
      <c r="I637" s="5" t="s">
        <v>928</v>
      </c>
    </row>
    <row r="638" spans="1:9">
      <c r="A638" s="112">
        <f t="shared" si="10"/>
        <v>636</v>
      </c>
      <c r="B638" s="141" t="s">
        <v>256</v>
      </c>
      <c r="C638" s="64" t="s">
        <v>257</v>
      </c>
      <c r="D638" s="143" t="s">
        <v>958</v>
      </c>
      <c r="E638" s="143" t="s">
        <v>947</v>
      </c>
      <c r="F638" s="63">
        <v>20260216</v>
      </c>
      <c r="G638" s="64"/>
      <c r="H638" s="63" t="s">
        <v>259</v>
      </c>
      <c r="I638" s="5" t="s">
        <v>457</v>
      </c>
    </row>
    <row r="639" spans="1:9">
      <c r="A639" s="112">
        <f t="shared" si="10"/>
        <v>637</v>
      </c>
      <c r="B639" s="141" t="s">
        <v>256</v>
      </c>
      <c r="C639" s="64" t="s">
        <v>257</v>
      </c>
      <c r="D639" s="143" t="s">
        <v>959</v>
      </c>
      <c r="E639" s="143" t="s">
        <v>947</v>
      </c>
      <c r="F639" s="63">
        <v>20260216</v>
      </c>
      <c r="G639" s="64"/>
      <c r="H639" s="63" t="s">
        <v>259</v>
      </c>
      <c r="I639" s="5" t="s">
        <v>457</v>
      </c>
    </row>
    <row r="640" spans="1:9">
      <c r="A640" s="112">
        <f t="shared" si="10"/>
        <v>638</v>
      </c>
      <c r="B640" s="141" t="s">
        <v>256</v>
      </c>
      <c r="C640" s="64" t="s">
        <v>257</v>
      </c>
      <c r="D640" s="143" t="s">
        <v>960</v>
      </c>
      <c r="E640" s="143" t="s">
        <v>947</v>
      </c>
      <c r="F640" s="63">
        <v>20260216</v>
      </c>
      <c r="G640" s="64"/>
      <c r="H640" s="63" t="s">
        <v>259</v>
      </c>
      <c r="I640" s="5" t="s">
        <v>457</v>
      </c>
    </row>
    <row r="641" spans="1:9">
      <c r="A641" s="112">
        <f t="shared" si="10"/>
        <v>639</v>
      </c>
      <c r="B641" s="141" t="s">
        <v>256</v>
      </c>
      <c r="C641" s="64" t="s">
        <v>257</v>
      </c>
      <c r="D641" s="143" t="s">
        <v>961</v>
      </c>
      <c r="E641" s="143" t="s">
        <v>947</v>
      </c>
      <c r="F641" s="63">
        <v>20260216</v>
      </c>
      <c r="G641" s="64"/>
      <c r="H641" s="63" t="s">
        <v>259</v>
      </c>
      <c r="I641" s="140" t="s">
        <v>483</v>
      </c>
    </row>
    <row r="642" spans="1:9">
      <c r="A642" s="112">
        <f t="shared" si="10"/>
        <v>640</v>
      </c>
      <c r="B642" s="141" t="s">
        <v>256</v>
      </c>
      <c r="C642" s="64" t="s">
        <v>257</v>
      </c>
      <c r="D642" s="143" t="s">
        <v>962</v>
      </c>
      <c r="E642" s="143" t="s">
        <v>947</v>
      </c>
      <c r="F642" s="63">
        <v>20260216</v>
      </c>
      <c r="G642" s="64"/>
      <c r="H642" s="63" t="s">
        <v>259</v>
      </c>
      <c r="I642" s="140" t="s">
        <v>483</v>
      </c>
    </row>
    <row r="643" spans="1:9">
      <c r="A643" s="112">
        <f t="shared" si="10"/>
        <v>641</v>
      </c>
      <c r="B643" s="141" t="s">
        <v>256</v>
      </c>
      <c r="C643" s="64" t="s">
        <v>257</v>
      </c>
      <c r="D643" s="143" t="s">
        <v>963</v>
      </c>
      <c r="E643" s="143" t="s">
        <v>947</v>
      </c>
      <c r="F643" s="63">
        <v>20260216</v>
      </c>
      <c r="G643" s="64"/>
      <c r="H643" s="63" t="s">
        <v>259</v>
      </c>
      <c r="I643" s="140" t="s">
        <v>483</v>
      </c>
    </row>
    <row r="644" spans="1:9">
      <c r="A644" s="112">
        <f t="shared" si="10"/>
        <v>642</v>
      </c>
      <c r="B644" s="141" t="s">
        <v>256</v>
      </c>
      <c r="C644" s="64" t="s">
        <v>257</v>
      </c>
      <c r="D644" s="143" t="s">
        <v>964</v>
      </c>
      <c r="E644" s="143" t="s">
        <v>947</v>
      </c>
      <c r="F644" s="63">
        <v>20260216</v>
      </c>
      <c r="G644" s="64"/>
      <c r="H644" s="63" t="s">
        <v>259</v>
      </c>
      <c r="I644" s="140" t="s">
        <v>483</v>
      </c>
    </row>
    <row r="645" spans="1:9">
      <c r="A645" s="112">
        <f t="shared" si="10"/>
        <v>643</v>
      </c>
      <c r="B645" s="141" t="s">
        <v>256</v>
      </c>
      <c r="C645" s="64" t="s">
        <v>257</v>
      </c>
      <c r="D645" s="143" t="s">
        <v>965</v>
      </c>
      <c r="E645" s="143" t="s">
        <v>947</v>
      </c>
      <c r="F645" s="63">
        <v>20260216</v>
      </c>
      <c r="G645" s="64"/>
      <c r="H645" s="63" t="s">
        <v>259</v>
      </c>
      <c r="I645" s="140" t="s">
        <v>483</v>
      </c>
    </row>
    <row r="646" spans="1:9">
      <c r="A646" s="112">
        <f t="shared" si="10"/>
        <v>644</v>
      </c>
      <c r="B646" s="141" t="s">
        <v>256</v>
      </c>
      <c r="C646" s="64" t="s">
        <v>257</v>
      </c>
      <c r="D646" s="143" t="s">
        <v>966</v>
      </c>
      <c r="E646" s="143" t="s">
        <v>947</v>
      </c>
      <c r="F646" s="63">
        <v>20260216</v>
      </c>
      <c r="G646" s="64"/>
      <c r="H646" s="63" t="s">
        <v>259</v>
      </c>
      <c r="I646" s="140" t="s">
        <v>483</v>
      </c>
    </row>
    <row r="647" spans="1:9">
      <c r="A647" s="112">
        <f t="shared" si="10"/>
        <v>645</v>
      </c>
      <c r="B647" s="141" t="s">
        <v>256</v>
      </c>
      <c r="C647" s="64" t="s">
        <v>257</v>
      </c>
      <c r="D647" s="143" t="s">
        <v>967</v>
      </c>
      <c r="E647" s="143" t="s">
        <v>947</v>
      </c>
      <c r="F647" s="63">
        <v>20260216</v>
      </c>
      <c r="G647" s="64"/>
      <c r="H647" s="63" t="s">
        <v>259</v>
      </c>
      <c r="I647" s="140" t="s">
        <v>483</v>
      </c>
    </row>
    <row r="648" spans="1:9">
      <c r="A648" s="112">
        <f t="shared" si="10"/>
        <v>646</v>
      </c>
      <c r="B648" s="141" t="s">
        <v>256</v>
      </c>
      <c r="C648" s="64" t="s">
        <v>257</v>
      </c>
      <c r="D648" s="143" t="s">
        <v>968</v>
      </c>
      <c r="E648" s="143" t="s">
        <v>947</v>
      </c>
      <c r="F648" s="63">
        <v>20260216</v>
      </c>
      <c r="G648" s="64"/>
      <c r="H648" s="63" t="s">
        <v>259</v>
      </c>
      <c r="I648" s="140" t="s">
        <v>483</v>
      </c>
    </row>
    <row r="649" spans="1:9">
      <c r="A649" s="112">
        <f t="shared" si="10"/>
        <v>647</v>
      </c>
      <c r="B649" s="141" t="s">
        <v>256</v>
      </c>
      <c r="C649" s="64" t="s">
        <v>257</v>
      </c>
      <c r="D649" s="143" t="s">
        <v>969</v>
      </c>
      <c r="E649" s="143" t="s">
        <v>947</v>
      </c>
      <c r="F649" s="63">
        <v>20260216</v>
      </c>
      <c r="G649" s="64"/>
      <c r="H649" s="63" t="s">
        <v>259</v>
      </c>
      <c r="I649" s="140" t="s">
        <v>483</v>
      </c>
    </row>
    <row r="650" spans="1:9">
      <c r="A650" s="112">
        <f t="shared" si="10"/>
        <v>648</v>
      </c>
      <c r="B650" s="141" t="s">
        <v>256</v>
      </c>
      <c r="C650" s="64" t="s">
        <v>257</v>
      </c>
      <c r="D650" s="143" t="s">
        <v>970</v>
      </c>
      <c r="E650" s="143" t="s">
        <v>947</v>
      </c>
      <c r="F650" s="63">
        <v>20260216</v>
      </c>
      <c r="G650" s="64"/>
      <c r="H650" s="63" t="s">
        <v>259</v>
      </c>
      <c r="I650" s="140" t="s">
        <v>483</v>
      </c>
    </row>
    <row r="651" spans="1:9">
      <c r="A651" s="112">
        <f t="shared" si="10"/>
        <v>649</v>
      </c>
      <c r="B651" s="141" t="s">
        <v>256</v>
      </c>
      <c r="C651" s="64" t="s">
        <v>257</v>
      </c>
      <c r="D651" s="63" t="s">
        <v>971</v>
      </c>
      <c r="E651" s="143" t="s">
        <v>972</v>
      </c>
      <c r="F651" s="63">
        <v>20260219</v>
      </c>
      <c r="G651" s="64"/>
      <c r="H651" s="63" t="s">
        <v>259</v>
      </c>
      <c r="I651" s="5" t="s">
        <v>457</v>
      </c>
    </row>
    <row r="652" spans="1:9">
      <c r="A652" s="112">
        <f t="shared" si="10"/>
        <v>650</v>
      </c>
      <c r="B652" s="141" t="s">
        <v>256</v>
      </c>
      <c r="C652" s="64" t="s">
        <v>257</v>
      </c>
      <c r="D652" s="63" t="s">
        <v>973</v>
      </c>
      <c r="E652" s="143" t="s">
        <v>972</v>
      </c>
      <c r="F652" s="63">
        <v>20260219</v>
      </c>
      <c r="G652" s="64"/>
      <c r="H652" s="63" t="s">
        <v>259</v>
      </c>
      <c r="I652" s="5" t="s">
        <v>457</v>
      </c>
    </row>
    <row r="653" spans="1:9">
      <c r="A653" s="112">
        <f t="shared" si="10"/>
        <v>651</v>
      </c>
      <c r="B653" s="141" t="s">
        <v>256</v>
      </c>
      <c r="C653" s="64" t="s">
        <v>257</v>
      </c>
      <c r="D653" s="63" t="s">
        <v>974</v>
      </c>
      <c r="E653" s="143" t="s">
        <v>972</v>
      </c>
      <c r="F653" s="63">
        <v>20260219</v>
      </c>
      <c r="G653" s="64"/>
      <c r="H653" s="63" t="s">
        <v>259</v>
      </c>
      <c r="I653" s="5" t="s">
        <v>457</v>
      </c>
    </row>
    <row r="654" spans="1:9">
      <c r="A654" s="112">
        <f t="shared" si="10"/>
        <v>652</v>
      </c>
      <c r="B654" s="141" t="s">
        <v>256</v>
      </c>
      <c r="C654" s="64" t="s">
        <v>257</v>
      </c>
      <c r="D654" s="63" t="s">
        <v>975</v>
      </c>
      <c r="E654" s="143" t="s">
        <v>972</v>
      </c>
      <c r="F654" s="63">
        <v>20260219</v>
      </c>
      <c r="G654" s="64"/>
      <c r="H654" s="63" t="s">
        <v>259</v>
      </c>
      <c r="I654" s="5" t="s">
        <v>457</v>
      </c>
    </row>
    <row r="655" spans="1:9">
      <c r="A655" s="112">
        <f t="shared" si="10"/>
        <v>653</v>
      </c>
      <c r="B655" s="141" t="s">
        <v>256</v>
      </c>
      <c r="C655" s="64" t="s">
        <v>257</v>
      </c>
      <c r="D655" s="63" t="s">
        <v>976</v>
      </c>
      <c r="E655" s="143" t="s">
        <v>972</v>
      </c>
      <c r="F655" s="63">
        <v>20260219</v>
      </c>
      <c r="G655" s="64"/>
      <c r="H655" s="63" t="s">
        <v>259</v>
      </c>
      <c r="I655" s="5" t="s">
        <v>457</v>
      </c>
    </row>
    <row r="656" spans="1:9">
      <c r="A656" s="112">
        <f t="shared" si="10"/>
        <v>654</v>
      </c>
      <c r="B656" s="141" t="s">
        <v>256</v>
      </c>
      <c r="C656" s="64" t="s">
        <v>257</v>
      </c>
      <c r="D656" s="63" t="s">
        <v>977</v>
      </c>
      <c r="E656" s="143" t="s">
        <v>972</v>
      </c>
      <c r="F656" s="63">
        <v>20260219</v>
      </c>
      <c r="G656" s="64"/>
      <c r="H656" s="63" t="s">
        <v>259</v>
      </c>
      <c r="I656" s="140" t="s">
        <v>483</v>
      </c>
    </row>
    <row r="657" spans="1:9">
      <c r="A657" s="112">
        <f t="shared" si="10"/>
        <v>655</v>
      </c>
      <c r="B657" s="141" t="s">
        <v>256</v>
      </c>
      <c r="C657" s="64" t="s">
        <v>257</v>
      </c>
      <c r="D657" s="63" t="s">
        <v>978</v>
      </c>
      <c r="E657" s="143" t="s">
        <v>972</v>
      </c>
      <c r="F657" s="63">
        <v>20260219</v>
      </c>
      <c r="G657" s="64"/>
      <c r="H657" s="63" t="s">
        <v>259</v>
      </c>
      <c r="I657" s="140" t="s">
        <v>483</v>
      </c>
    </row>
    <row r="658" spans="1:9">
      <c r="A658" s="112">
        <f t="shared" si="10"/>
        <v>656</v>
      </c>
      <c r="B658" s="141" t="s">
        <v>256</v>
      </c>
      <c r="C658" s="64" t="s">
        <v>257</v>
      </c>
      <c r="D658" s="63" t="s">
        <v>979</v>
      </c>
      <c r="E658" s="143" t="s">
        <v>972</v>
      </c>
      <c r="F658" s="63">
        <v>20260219</v>
      </c>
      <c r="G658" s="64"/>
      <c r="H658" s="63" t="s">
        <v>259</v>
      </c>
      <c r="I658" s="140" t="s">
        <v>483</v>
      </c>
    </row>
    <row r="659" spans="1:9">
      <c r="A659" s="112">
        <f t="shared" si="10"/>
        <v>657</v>
      </c>
      <c r="B659" s="141" t="s">
        <v>256</v>
      </c>
      <c r="C659" s="64" t="s">
        <v>257</v>
      </c>
      <c r="D659" s="63" t="s">
        <v>980</v>
      </c>
      <c r="E659" s="143" t="s">
        <v>972</v>
      </c>
      <c r="F659" s="63">
        <v>20260219</v>
      </c>
      <c r="G659" s="64"/>
      <c r="H659" s="63" t="s">
        <v>259</v>
      </c>
      <c r="I659" s="140" t="s">
        <v>483</v>
      </c>
    </row>
    <row r="660" spans="1:9">
      <c r="A660" s="112">
        <f t="shared" si="10"/>
        <v>658</v>
      </c>
      <c r="B660" s="141" t="s">
        <v>256</v>
      </c>
      <c r="C660" s="64" t="s">
        <v>257</v>
      </c>
      <c r="D660" s="63" t="s">
        <v>981</v>
      </c>
      <c r="E660" s="143" t="s">
        <v>972</v>
      </c>
      <c r="F660" s="63">
        <v>20260219</v>
      </c>
      <c r="G660" s="64"/>
      <c r="H660" s="63" t="s">
        <v>259</v>
      </c>
      <c r="I660" s="140" t="s">
        <v>483</v>
      </c>
    </row>
    <row r="661" spans="1:9">
      <c r="A661" s="112">
        <f t="shared" si="10"/>
        <v>659</v>
      </c>
      <c r="B661" s="141" t="s">
        <v>256</v>
      </c>
      <c r="C661" s="64" t="s">
        <v>257</v>
      </c>
      <c r="D661" s="63" t="s">
        <v>982</v>
      </c>
      <c r="E661" s="143" t="s">
        <v>972</v>
      </c>
      <c r="F661" s="63">
        <v>20260219</v>
      </c>
      <c r="G661" s="64"/>
      <c r="H661" s="63" t="s">
        <v>259</v>
      </c>
      <c r="I661" s="140" t="s">
        <v>483</v>
      </c>
    </row>
    <row r="662" spans="1:9">
      <c r="A662" s="112">
        <f t="shared" si="10"/>
        <v>660</v>
      </c>
      <c r="B662" s="141" t="s">
        <v>256</v>
      </c>
      <c r="C662" s="64" t="s">
        <v>257</v>
      </c>
      <c r="D662" s="63" t="s">
        <v>983</v>
      </c>
      <c r="E662" s="143" t="s">
        <v>972</v>
      </c>
      <c r="F662" s="63">
        <v>20260219</v>
      </c>
      <c r="G662" s="64"/>
      <c r="H662" s="63" t="s">
        <v>259</v>
      </c>
      <c r="I662" s="140" t="s">
        <v>483</v>
      </c>
    </row>
    <row r="663" spans="1:9">
      <c r="A663" s="112">
        <f t="shared" si="10"/>
        <v>661</v>
      </c>
      <c r="B663" s="141" t="s">
        <v>256</v>
      </c>
      <c r="C663" s="64" t="s">
        <v>257</v>
      </c>
      <c r="D663" s="63" t="s">
        <v>984</v>
      </c>
      <c r="E663" s="143" t="s">
        <v>972</v>
      </c>
      <c r="F663" s="63">
        <v>20260219</v>
      </c>
      <c r="G663" s="64"/>
      <c r="H663" s="63" t="s">
        <v>259</v>
      </c>
      <c r="I663" s="140" t="s">
        <v>483</v>
      </c>
    </row>
    <row r="664" spans="1:9">
      <c r="A664" s="112">
        <f t="shared" si="10"/>
        <v>662</v>
      </c>
      <c r="B664" s="141" t="s">
        <v>256</v>
      </c>
      <c r="C664" s="64" t="s">
        <v>257</v>
      </c>
      <c r="D664" s="63" t="s">
        <v>985</v>
      </c>
      <c r="E664" s="143" t="s">
        <v>972</v>
      </c>
      <c r="F664" s="63">
        <v>20260219</v>
      </c>
      <c r="G664" s="64"/>
      <c r="H664" s="63" t="s">
        <v>259</v>
      </c>
      <c r="I664" s="140" t="s">
        <v>483</v>
      </c>
    </row>
    <row r="665" spans="1:9">
      <c r="A665" s="112">
        <f t="shared" si="10"/>
        <v>663</v>
      </c>
      <c r="B665" s="141" t="s">
        <v>256</v>
      </c>
      <c r="C665" s="64" t="s">
        <v>257</v>
      </c>
      <c r="D665" s="63" t="s">
        <v>986</v>
      </c>
      <c r="E665" s="143" t="s">
        <v>972</v>
      </c>
      <c r="F665" s="63">
        <v>20260219</v>
      </c>
      <c r="G665" s="64"/>
      <c r="H665" s="64" t="s">
        <v>259</v>
      </c>
      <c r="I665" s="140" t="s">
        <v>491</v>
      </c>
    </row>
    <row r="666" spans="1:9">
      <c r="A666" s="112">
        <f t="shared" si="10"/>
        <v>664</v>
      </c>
      <c r="B666" s="141" t="s">
        <v>256</v>
      </c>
      <c r="C666" s="64" t="s">
        <v>257</v>
      </c>
      <c r="D666" s="63" t="s">
        <v>987</v>
      </c>
      <c r="E666" s="143" t="s">
        <v>972</v>
      </c>
      <c r="F666" s="63">
        <v>20260219</v>
      </c>
      <c r="G666" s="64"/>
      <c r="H666" s="64" t="s">
        <v>259</v>
      </c>
      <c r="I666" s="140" t="s">
        <v>491</v>
      </c>
    </row>
    <row r="667" spans="1:9">
      <c r="A667" s="112">
        <f t="shared" si="10"/>
        <v>665</v>
      </c>
      <c r="B667" s="141" t="s">
        <v>256</v>
      </c>
      <c r="C667" s="64" t="s">
        <v>257</v>
      </c>
      <c r="D667" s="63" t="s">
        <v>988</v>
      </c>
      <c r="E667" s="143" t="s">
        <v>972</v>
      </c>
      <c r="F667" s="63">
        <v>20260219</v>
      </c>
      <c r="G667" s="64"/>
      <c r="H667" s="64" t="s">
        <v>259</v>
      </c>
      <c r="I667" s="140" t="s">
        <v>491</v>
      </c>
    </row>
    <row r="668" spans="1:9">
      <c r="A668" s="112">
        <f t="shared" si="10"/>
        <v>666</v>
      </c>
      <c r="B668" s="141" t="s">
        <v>256</v>
      </c>
      <c r="C668" s="64" t="s">
        <v>257</v>
      </c>
      <c r="D668" s="63" t="s">
        <v>989</v>
      </c>
      <c r="E668" s="143" t="s">
        <v>972</v>
      </c>
      <c r="F668" s="63">
        <v>20260219</v>
      </c>
      <c r="G668" s="64"/>
      <c r="H668" s="64" t="s">
        <v>259</v>
      </c>
      <c r="I668" s="140" t="s">
        <v>491</v>
      </c>
    </row>
    <row r="669" spans="1:9">
      <c r="A669" s="112">
        <f t="shared" si="10"/>
        <v>667</v>
      </c>
      <c r="B669" s="141" t="s">
        <v>256</v>
      </c>
      <c r="C669" s="64" t="s">
        <v>257</v>
      </c>
      <c r="D669" s="63" t="s">
        <v>990</v>
      </c>
      <c r="E669" s="143" t="s">
        <v>972</v>
      </c>
      <c r="F669" s="63">
        <v>20260219</v>
      </c>
      <c r="G669" s="64"/>
      <c r="H669" s="64" t="s">
        <v>259</v>
      </c>
      <c r="I669" s="140" t="s">
        <v>491</v>
      </c>
    </row>
    <row r="670" spans="1:9">
      <c r="A670" s="112">
        <f t="shared" si="10"/>
        <v>668</v>
      </c>
      <c r="B670" s="141" t="s">
        <v>256</v>
      </c>
      <c r="C670" s="64" t="s">
        <v>257</v>
      </c>
      <c r="D670" s="63" t="s">
        <v>991</v>
      </c>
      <c r="E670" s="143" t="s">
        <v>972</v>
      </c>
      <c r="F670" s="63">
        <v>20260219</v>
      </c>
      <c r="G670" s="64"/>
      <c r="H670" s="64" t="s">
        <v>259</v>
      </c>
      <c r="I670" s="140" t="s">
        <v>491</v>
      </c>
    </row>
    <row r="671" spans="1:9">
      <c r="A671" s="112">
        <f t="shared" si="10"/>
        <v>669</v>
      </c>
      <c r="B671" s="141" t="s">
        <v>256</v>
      </c>
      <c r="C671" s="64" t="s">
        <v>257</v>
      </c>
      <c r="D671" s="63" t="s">
        <v>992</v>
      </c>
      <c r="E671" s="143" t="s">
        <v>972</v>
      </c>
      <c r="F671" s="63">
        <v>20260219</v>
      </c>
      <c r="G671" s="64"/>
      <c r="H671" s="64" t="s">
        <v>259</v>
      </c>
      <c r="I671" s="140" t="s">
        <v>491</v>
      </c>
    </row>
    <row r="672" spans="1:9">
      <c r="A672" s="112">
        <f t="shared" si="10"/>
        <v>670</v>
      </c>
      <c r="B672" s="141" t="s">
        <v>256</v>
      </c>
      <c r="C672" s="64" t="s">
        <v>257</v>
      </c>
      <c r="D672" s="63" t="s">
        <v>993</v>
      </c>
      <c r="E672" s="143" t="s">
        <v>972</v>
      </c>
      <c r="F672" s="63">
        <v>20260219</v>
      </c>
      <c r="G672" s="64"/>
      <c r="H672" s="64" t="s">
        <v>259</v>
      </c>
      <c r="I672" s="140" t="s">
        <v>491</v>
      </c>
    </row>
    <row r="673" spans="1:9">
      <c r="A673" s="112">
        <f t="shared" si="10"/>
        <v>671</v>
      </c>
      <c r="B673" s="141" t="s">
        <v>256</v>
      </c>
      <c r="C673" s="64" t="s">
        <v>257</v>
      </c>
      <c r="D673" s="63" t="s">
        <v>994</v>
      </c>
      <c r="E673" s="143" t="s">
        <v>972</v>
      </c>
      <c r="F673" s="63">
        <v>20260219</v>
      </c>
      <c r="G673" s="64"/>
      <c r="H673" s="64" t="s">
        <v>259</v>
      </c>
      <c r="I673" s="140" t="s">
        <v>491</v>
      </c>
    </row>
    <row r="674" spans="1:9">
      <c r="A674" s="112">
        <f t="shared" si="10"/>
        <v>672</v>
      </c>
      <c r="B674" s="141" t="s">
        <v>256</v>
      </c>
      <c r="C674" s="64" t="s">
        <v>257</v>
      </c>
      <c r="D674" s="63" t="s">
        <v>995</v>
      </c>
      <c r="E674" s="143" t="s">
        <v>972</v>
      </c>
      <c r="F674" s="63">
        <v>20260219</v>
      </c>
      <c r="G674" s="64"/>
      <c r="H674" s="64" t="s">
        <v>259</v>
      </c>
      <c r="I674" s="140" t="s">
        <v>491</v>
      </c>
    </row>
    <row r="675" spans="1:9">
      <c r="A675" s="112">
        <f t="shared" si="10"/>
        <v>673</v>
      </c>
      <c r="B675" s="141" t="s">
        <v>256</v>
      </c>
      <c r="C675" s="64" t="s">
        <v>257</v>
      </c>
      <c r="D675" s="63" t="s">
        <v>996</v>
      </c>
      <c r="E675" s="143" t="s">
        <v>997</v>
      </c>
      <c r="F675" s="63">
        <v>20260223</v>
      </c>
      <c r="G675" s="64"/>
      <c r="H675" s="64" t="s">
        <v>259</v>
      </c>
      <c r="I675" s="140" t="s">
        <v>998</v>
      </c>
    </row>
    <row r="676" spans="1:9">
      <c r="A676" s="112">
        <f t="shared" si="10"/>
        <v>674</v>
      </c>
      <c r="B676" s="141" t="s">
        <v>256</v>
      </c>
      <c r="C676" s="64" t="s">
        <v>257</v>
      </c>
      <c r="D676" s="63" t="s">
        <v>999</v>
      </c>
      <c r="E676" s="63" t="s">
        <v>997</v>
      </c>
      <c r="F676" s="63">
        <v>20260223</v>
      </c>
      <c r="G676" s="64"/>
      <c r="H676" s="64" t="s">
        <v>259</v>
      </c>
      <c r="I676" s="140" t="s">
        <v>998</v>
      </c>
    </row>
    <row r="677" spans="1:9">
      <c r="A677" s="112">
        <f t="shared" si="10"/>
        <v>675</v>
      </c>
      <c r="B677" s="141" t="s">
        <v>256</v>
      </c>
      <c r="C677" s="64" t="s">
        <v>257</v>
      </c>
      <c r="D677" s="63" t="s">
        <v>1000</v>
      </c>
      <c r="E677" s="63" t="s">
        <v>997</v>
      </c>
      <c r="F677" s="63">
        <v>20260223</v>
      </c>
      <c r="G677" s="64"/>
      <c r="H677" s="64" t="s">
        <v>259</v>
      </c>
      <c r="I677" s="140" t="s">
        <v>998</v>
      </c>
    </row>
    <row r="678" spans="1:9">
      <c r="A678" s="112">
        <f t="shared" si="10"/>
        <v>676</v>
      </c>
      <c r="B678" s="141" t="s">
        <v>256</v>
      </c>
      <c r="C678" s="64" t="s">
        <v>257</v>
      </c>
      <c r="D678" s="63" t="s">
        <v>1001</v>
      </c>
      <c r="E678" s="63" t="s">
        <v>997</v>
      </c>
      <c r="F678" s="63">
        <v>20260223</v>
      </c>
      <c r="G678" s="64"/>
      <c r="H678" s="64" t="s">
        <v>259</v>
      </c>
      <c r="I678" s="140" t="s">
        <v>998</v>
      </c>
    </row>
    <row r="679" spans="1:9">
      <c r="A679" s="112">
        <f t="shared" si="10"/>
        <v>677</v>
      </c>
      <c r="B679" s="141" t="s">
        <v>256</v>
      </c>
      <c r="C679" s="64" t="s">
        <v>257</v>
      </c>
      <c r="D679" s="63" t="s">
        <v>1002</v>
      </c>
      <c r="E679" s="63" t="s">
        <v>997</v>
      </c>
      <c r="F679" s="63">
        <v>20260223</v>
      </c>
      <c r="G679" s="64"/>
      <c r="H679" s="64" t="s">
        <v>259</v>
      </c>
      <c r="I679" s="140" t="s">
        <v>998</v>
      </c>
    </row>
    <row r="680" spans="1:9">
      <c r="A680" s="112">
        <f t="shared" si="10"/>
        <v>678</v>
      </c>
      <c r="B680" s="141" t="s">
        <v>256</v>
      </c>
      <c r="C680" s="64" t="s">
        <v>257</v>
      </c>
      <c r="D680" s="63" t="s">
        <v>1003</v>
      </c>
      <c r="E680" s="63" t="s">
        <v>997</v>
      </c>
      <c r="F680" s="63">
        <v>20260223</v>
      </c>
      <c r="G680" s="64"/>
      <c r="H680" s="64" t="s">
        <v>259</v>
      </c>
      <c r="I680" s="140" t="s">
        <v>998</v>
      </c>
    </row>
    <row r="681" spans="1:9">
      <c r="A681" s="112">
        <f t="shared" si="10"/>
        <v>679</v>
      </c>
      <c r="B681" s="141" t="s">
        <v>256</v>
      </c>
      <c r="C681" s="64" t="s">
        <v>257</v>
      </c>
      <c r="D681" s="63" t="s">
        <v>1004</v>
      </c>
      <c r="E681" s="63" t="s">
        <v>997</v>
      </c>
      <c r="F681" s="63">
        <v>20260223</v>
      </c>
      <c r="G681" s="64"/>
      <c r="H681" s="64" t="s">
        <v>259</v>
      </c>
      <c r="I681" s="140" t="s">
        <v>998</v>
      </c>
    </row>
    <row r="682" spans="1:9">
      <c r="A682" s="112">
        <f t="shared" si="10"/>
        <v>680</v>
      </c>
      <c r="B682" s="141" t="s">
        <v>256</v>
      </c>
      <c r="C682" s="64" t="s">
        <v>257</v>
      </c>
      <c r="D682" s="63" t="s">
        <v>1005</v>
      </c>
      <c r="E682" s="63" t="s">
        <v>997</v>
      </c>
      <c r="F682" s="63">
        <v>20260223</v>
      </c>
      <c r="G682" s="64"/>
      <c r="H682" s="64" t="s">
        <v>259</v>
      </c>
      <c r="I682" s="140" t="s">
        <v>998</v>
      </c>
    </row>
    <row r="683" spans="1:9">
      <c r="A683" s="112">
        <f t="shared" si="10"/>
        <v>681</v>
      </c>
      <c r="B683" s="141" t="s">
        <v>256</v>
      </c>
      <c r="C683" s="64" t="s">
        <v>257</v>
      </c>
      <c r="D683" s="63" t="s">
        <v>1006</v>
      </c>
      <c r="E683" s="63" t="s">
        <v>997</v>
      </c>
      <c r="F683" s="63">
        <v>20260223</v>
      </c>
      <c r="G683" s="64"/>
      <c r="H683" s="64" t="s">
        <v>259</v>
      </c>
      <c r="I683" s="140" t="s">
        <v>998</v>
      </c>
    </row>
    <row r="684" spans="1:9">
      <c r="A684" s="112">
        <f t="shared" si="10"/>
        <v>682</v>
      </c>
      <c r="B684" s="141" t="s">
        <v>256</v>
      </c>
      <c r="C684" s="64" t="s">
        <v>257</v>
      </c>
      <c r="D684" s="63" t="s">
        <v>1007</v>
      </c>
      <c r="E684" s="63" t="s">
        <v>997</v>
      </c>
      <c r="F684" s="63">
        <v>20260223</v>
      </c>
      <c r="G684" s="64"/>
      <c r="H684" s="64" t="s">
        <v>259</v>
      </c>
      <c r="I684" s="140" t="s">
        <v>998</v>
      </c>
    </row>
    <row r="685" spans="1:9">
      <c r="A685" s="112">
        <f t="shared" si="10"/>
        <v>683</v>
      </c>
      <c r="B685" s="141" t="s">
        <v>256</v>
      </c>
      <c r="C685" s="64" t="s">
        <v>257</v>
      </c>
      <c r="D685" s="63" t="s">
        <v>1008</v>
      </c>
      <c r="E685" s="63" t="s">
        <v>997</v>
      </c>
      <c r="F685" s="63">
        <v>20260223</v>
      </c>
      <c r="G685" s="64"/>
      <c r="H685" s="64" t="s">
        <v>259</v>
      </c>
      <c r="I685" s="140" t="s">
        <v>998</v>
      </c>
    </row>
    <row r="686" spans="1:9">
      <c r="A686" s="112">
        <f t="shared" si="10"/>
        <v>684</v>
      </c>
      <c r="B686" s="141" t="s">
        <v>256</v>
      </c>
      <c r="C686" s="64" t="s">
        <v>257</v>
      </c>
      <c r="D686" s="63" t="s">
        <v>1009</v>
      </c>
      <c r="E686" s="63" t="s">
        <v>997</v>
      </c>
      <c r="F686" s="63">
        <v>20260223</v>
      </c>
      <c r="G686" s="64"/>
      <c r="H686" s="64" t="s">
        <v>259</v>
      </c>
      <c r="I686" s="140" t="s">
        <v>998</v>
      </c>
    </row>
    <row r="687" spans="1:9">
      <c r="A687" s="112">
        <f t="shared" si="10"/>
        <v>685</v>
      </c>
      <c r="B687" s="141" t="s">
        <v>256</v>
      </c>
      <c r="C687" s="64" t="s">
        <v>257</v>
      </c>
      <c r="D687" s="63" t="s">
        <v>1010</v>
      </c>
      <c r="E687" s="63" t="s">
        <v>997</v>
      </c>
      <c r="F687" s="63">
        <v>20260223</v>
      </c>
      <c r="G687" s="64"/>
      <c r="H687" s="64" t="s">
        <v>259</v>
      </c>
      <c r="I687" s="140" t="s">
        <v>502</v>
      </c>
    </row>
    <row r="688" spans="1:9">
      <c r="A688" s="112">
        <f t="shared" si="10"/>
        <v>686</v>
      </c>
      <c r="B688" s="141" t="s">
        <v>256</v>
      </c>
      <c r="C688" s="64" t="s">
        <v>257</v>
      </c>
      <c r="D688" s="63" t="s">
        <v>1011</v>
      </c>
      <c r="E688" s="63" t="s">
        <v>997</v>
      </c>
      <c r="F688" s="63">
        <v>20260223</v>
      </c>
      <c r="G688" s="64"/>
      <c r="H688" s="63" t="s">
        <v>259</v>
      </c>
      <c r="I688" s="5" t="s">
        <v>502</v>
      </c>
    </row>
    <row r="689" spans="1:9">
      <c r="A689" s="112">
        <f t="shared" si="10"/>
        <v>687</v>
      </c>
      <c r="B689" s="141" t="s">
        <v>256</v>
      </c>
      <c r="C689" s="64" t="s">
        <v>257</v>
      </c>
      <c r="D689" s="63" t="s">
        <v>1012</v>
      </c>
      <c r="E689" s="63" t="s">
        <v>997</v>
      </c>
      <c r="F689" s="63">
        <v>20260223</v>
      </c>
      <c r="G689" s="64"/>
      <c r="H689" s="63" t="s">
        <v>259</v>
      </c>
      <c r="I689" s="5" t="s">
        <v>502</v>
      </c>
    </row>
    <row r="690" spans="1:9">
      <c r="A690" s="112">
        <f t="shared" si="10"/>
        <v>688</v>
      </c>
      <c r="B690" s="141" t="s">
        <v>256</v>
      </c>
      <c r="C690" s="64" t="s">
        <v>257</v>
      </c>
      <c r="D690" s="63" t="s">
        <v>1013</v>
      </c>
      <c r="E690" s="63" t="s">
        <v>997</v>
      </c>
      <c r="F690" s="63">
        <v>20260223</v>
      </c>
      <c r="G690" s="64"/>
      <c r="H690" s="63" t="s">
        <v>259</v>
      </c>
      <c r="I690" s="5" t="s">
        <v>502</v>
      </c>
    </row>
    <row r="691" spans="1:9">
      <c r="A691" s="112">
        <f t="shared" si="10"/>
        <v>689</v>
      </c>
      <c r="B691" s="141" t="s">
        <v>256</v>
      </c>
      <c r="C691" s="64" t="s">
        <v>257</v>
      </c>
      <c r="D691" s="63" t="s">
        <v>1014</v>
      </c>
      <c r="E691" s="63" t="s">
        <v>997</v>
      </c>
      <c r="F691" s="63">
        <v>20260223</v>
      </c>
      <c r="G691" s="64"/>
      <c r="H691" s="63" t="s">
        <v>259</v>
      </c>
      <c r="I691" s="5" t="s">
        <v>502</v>
      </c>
    </row>
    <row r="692" spans="1:9">
      <c r="A692" s="112">
        <f t="shared" si="10"/>
        <v>690</v>
      </c>
      <c r="B692" s="141" t="s">
        <v>256</v>
      </c>
      <c r="C692" s="64" t="s">
        <v>257</v>
      </c>
      <c r="D692" s="63" t="s">
        <v>1015</v>
      </c>
      <c r="E692" s="63" t="s">
        <v>997</v>
      </c>
      <c r="F692" s="63">
        <v>20260223</v>
      </c>
      <c r="G692" s="64"/>
      <c r="H692" s="63" t="s">
        <v>259</v>
      </c>
      <c r="I692" s="5" t="s">
        <v>502</v>
      </c>
    </row>
    <row r="693" spans="1:9">
      <c r="A693" s="112">
        <f t="shared" si="10"/>
        <v>691</v>
      </c>
      <c r="B693" s="141" t="s">
        <v>256</v>
      </c>
      <c r="C693" s="64" t="s">
        <v>257</v>
      </c>
      <c r="D693" s="63" t="s">
        <v>1016</v>
      </c>
      <c r="E693" s="63" t="s">
        <v>997</v>
      </c>
      <c r="F693" s="63">
        <v>20260223</v>
      </c>
      <c r="G693" s="64"/>
      <c r="H693" s="63" t="s">
        <v>259</v>
      </c>
      <c r="I693" s="5" t="s">
        <v>502</v>
      </c>
    </row>
    <row r="694" spans="1:9">
      <c r="A694" s="112">
        <f t="shared" si="10"/>
        <v>692</v>
      </c>
      <c r="B694" s="141" t="s">
        <v>256</v>
      </c>
      <c r="C694" s="64" t="s">
        <v>257</v>
      </c>
      <c r="D694" s="63" t="s">
        <v>1017</v>
      </c>
      <c r="E694" s="63" t="s">
        <v>997</v>
      </c>
      <c r="F694" s="63">
        <v>20260223</v>
      </c>
      <c r="G694" s="64"/>
      <c r="H694" s="63" t="s">
        <v>259</v>
      </c>
      <c r="I694" s="5" t="s">
        <v>502</v>
      </c>
    </row>
    <row r="695" spans="1:9">
      <c r="A695" s="112">
        <f t="shared" si="10"/>
        <v>693</v>
      </c>
      <c r="B695" s="141" t="s">
        <v>256</v>
      </c>
      <c r="C695" s="64" t="s">
        <v>257</v>
      </c>
      <c r="D695" s="63" t="s">
        <v>1018</v>
      </c>
      <c r="E695" s="63" t="s">
        <v>997</v>
      </c>
      <c r="F695" s="63">
        <v>20260223</v>
      </c>
      <c r="G695" s="64"/>
      <c r="H695" s="63" t="s">
        <v>259</v>
      </c>
      <c r="I695" s="5" t="s">
        <v>502</v>
      </c>
    </row>
    <row r="696" spans="1:9">
      <c r="A696" s="112">
        <f t="shared" si="10"/>
        <v>694</v>
      </c>
      <c r="B696" s="141" t="s">
        <v>256</v>
      </c>
      <c r="C696" s="64" t="s">
        <v>257</v>
      </c>
      <c r="D696" s="63" t="s">
        <v>1019</v>
      </c>
      <c r="E696" s="63" t="s">
        <v>997</v>
      </c>
      <c r="F696" s="63">
        <v>20260223</v>
      </c>
      <c r="G696" s="64"/>
      <c r="H696" s="63" t="s">
        <v>259</v>
      </c>
      <c r="I696" s="5" t="s">
        <v>502</v>
      </c>
    </row>
    <row r="697" spans="1:9">
      <c r="A697" s="112">
        <f t="shared" si="10"/>
        <v>695</v>
      </c>
      <c r="B697" s="141" t="s">
        <v>256</v>
      </c>
      <c r="C697" s="64" t="s">
        <v>257</v>
      </c>
      <c r="D697" s="63" t="s">
        <v>1020</v>
      </c>
      <c r="E697" s="63" t="s">
        <v>997</v>
      </c>
      <c r="F697" s="63">
        <v>20260223</v>
      </c>
      <c r="G697" s="64"/>
      <c r="H697" s="63" t="s">
        <v>259</v>
      </c>
      <c r="I697" s="5" t="s">
        <v>502</v>
      </c>
    </row>
    <row r="698" spans="1:9">
      <c r="A698" s="112">
        <f t="shared" si="10"/>
        <v>696</v>
      </c>
      <c r="B698" s="141" t="s">
        <v>256</v>
      </c>
      <c r="C698" s="64" t="s">
        <v>257</v>
      </c>
      <c r="D698" s="63" t="s">
        <v>1021</v>
      </c>
      <c r="E698" s="63" t="s">
        <v>997</v>
      </c>
      <c r="F698" s="63">
        <v>20260223</v>
      </c>
      <c r="G698" s="64"/>
      <c r="H698" s="64" t="s">
        <v>259</v>
      </c>
      <c r="I698" s="140" t="s">
        <v>538</v>
      </c>
    </row>
    <row r="699" spans="1:9">
      <c r="A699" s="112">
        <f t="shared" si="10"/>
        <v>697</v>
      </c>
      <c r="B699" s="141" t="s">
        <v>256</v>
      </c>
      <c r="C699" s="64" t="s">
        <v>257</v>
      </c>
      <c r="D699" s="63" t="s">
        <v>1022</v>
      </c>
      <c r="E699" s="143" t="s">
        <v>1023</v>
      </c>
      <c r="F699" s="63">
        <v>20260223</v>
      </c>
      <c r="G699" s="64"/>
      <c r="H699" s="64" t="s">
        <v>259</v>
      </c>
      <c r="I699" s="140" t="s">
        <v>538</v>
      </c>
    </row>
    <row r="700" spans="1:9">
      <c r="A700" s="112">
        <f t="shared" si="10"/>
        <v>698</v>
      </c>
      <c r="B700" s="141" t="s">
        <v>256</v>
      </c>
      <c r="C700" s="64" t="s">
        <v>257</v>
      </c>
      <c r="D700" s="63" t="s">
        <v>1024</v>
      </c>
      <c r="E700" s="143" t="s">
        <v>1023</v>
      </c>
      <c r="F700" s="63">
        <v>20260223</v>
      </c>
      <c r="G700" s="64"/>
      <c r="H700" s="64" t="s">
        <v>259</v>
      </c>
      <c r="I700" s="140" t="s">
        <v>538</v>
      </c>
    </row>
    <row r="701" spans="1:9">
      <c r="A701" s="112">
        <f t="shared" ref="A701:A764" si="11">+A700+1</f>
        <v>699</v>
      </c>
      <c r="B701" s="141" t="s">
        <v>256</v>
      </c>
      <c r="C701" s="64" t="s">
        <v>257</v>
      </c>
      <c r="D701" s="63" t="s">
        <v>1025</v>
      </c>
      <c r="E701" s="143" t="s">
        <v>1023</v>
      </c>
      <c r="F701" s="63">
        <v>20260223</v>
      </c>
      <c r="G701" s="64"/>
      <c r="H701" s="64" t="s">
        <v>259</v>
      </c>
      <c r="I701" s="140" t="s">
        <v>538</v>
      </c>
    </row>
    <row r="702" spans="1:9">
      <c r="A702" s="112">
        <f t="shared" si="11"/>
        <v>700</v>
      </c>
      <c r="B702" s="141" t="s">
        <v>256</v>
      </c>
      <c r="C702" s="64" t="s">
        <v>257</v>
      </c>
      <c r="D702" s="63" t="s">
        <v>1026</v>
      </c>
      <c r="E702" s="143" t="s">
        <v>1023</v>
      </c>
      <c r="F702" s="63">
        <v>20260223</v>
      </c>
      <c r="G702" s="64"/>
      <c r="H702" s="64" t="s">
        <v>259</v>
      </c>
      <c r="I702" s="140" t="s">
        <v>538</v>
      </c>
    </row>
    <row r="703" spans="1:9">
      <c r="A703" s="112">
        <f t="shared" si="11"/>
        <v>701</v>
      </c>
      <c r="B703" s="141" t="s">
        <v>256</v>
      </c>
      <c r="C703" s="64" t="s">
        <v>257</v>
      </c>
      <c r="D703" s="63" t="s">
        <v>1027</v>
      </c>
      <c r="E703" s="143" t="s">
        <v>1023</v>
      </c>
      <c r="F703" s="63">
        <v>20260223</v>
      </c>
      <c r="G703" s="64"/>
      <c r="H703" s="64" t="s">
        <v>259</v>
      </c>
      <c r="I703" s="140" t="s">
        <v>538</v>
      </c>
    </row>
    <row r="704" spans="1:9">
      <c r="A704" s="112">
        <f t="shared" si="11"/>
        <v>702</v>
      </c>
      <c r="B704" s="141" t="s">
        <v>256</v>
      </c>
      <c r="C704" s="64" t="s">
        <v>257</v>
      </c>
      <c r="D704" s="63" t="s">
        <v>1028</v>
      </c>
      <c r="E704" s="143" t="s">
        <v>1023</v>
      </c>
      <c r="F704" s="63">
        <v>20260223</v>
      </c>
      <c r="G704" s="64"/>
      <c r="H704" s="64" t="s">
        <v>259</v>
      </c>
      <c r="I704" s="140" t="s">
        <v>538</v>
      </c>
    </row>
    <row r="705" spans="1:9">
      <c r="A705" s="112">
        <f t="shared" si="11"/>
        <v>703</v>
      </c>
      <c r="B705" s="141" t="s">
        <v>256</v>
      </c>
      <c r="C705" s="64" t="s">
        <v>257</v>
      </c>
      <c r="D705" s="63" t="s">
        <v>1029</v>
      </c>
      <c r="E705" s="143" t="s">
        <v>1023</v>
      </c>
      <c r="F705" s="63">
        <v>20260223</v>
      </c>
      <c r="G705" s="64"/>
      <c r="H705" s="64" t="s">
        <v>259</v>
      </c>
      <c r="I705" s="140" t="s">
        <v>538</v>
      </c>
    </row>
    <row r="706" spans="1:9">
      <c r="A706" s="112">
        <f t="shared" si="11"/>
        <v>704</v>
      </c>
      <c r="B706" s="141" t="s">
        <v>256</v>
      </c>
      <c r="C706" s="64" t="s">
        <v>257</v>
      </c>
      <c r="D706" s="63" t="s">
        <v>1030</v>
      </c>
      <c r="E706" s="143" t="s">
        <v>1023</v>
      </c>
      <c r="F706" s="63">
        <v>20260223</v>
      </c>
      <c r="G706" s="64"/>
      <c r="H706" s="64" t="s">
        <v>259</v>
      </c>
      <c r="I706" s="140" t="s">
        <v>549</v>
      </c>
    </row>
    <row r="707" spans="1:9">
      <c r="A707" s="112">
        <f t="shared" si="11"/>
        <v>705</v>
      </c>
      <c r="B707" s="141" t="s">
        <v>256</v>
      </c>
      <c r="C707" s="64" t="s">
        <v>257</v>
      </c>
      <c r="D707" s="63" t="s">
        <v>1031</v>
      </c>
      <c r="E707" s="143" t="s">
        <v>1023</v>
      </c>
      <c r="F707" s="63">
        <v>20260223</v>
      </c>
      <c r="G707" s="64"/>
      <c r="H707" s="63" t="s">
        <v>259</v>
      </c>
      <c r="I707" s="5" t="s">
        <v>549</v>
      </c>
    </row>
    <row r="708" spans="1:9">
      <c r="A708" s="112">
        <f t="shared" si="11"/>
        <v>706</v>
      </c>
      <c r="B708" s="141" t="s">
        <v>256</v>
      </c>
      <c r="C708" s="64" t="s">
        <v>257</v>
      </c>
      <c r="D708" s="63" t="s">
        <v>1032</v>
      </c>
      <c r="E708" s="143" t="s">
        <v>1023</v>
      </c>
      <c r="F708" s="63">
        <v>20260223</v>
      </c>
      <c r="G708" s="64"/>
      <c r="H708" s="63" t="s">
        <v>259</v>
      </c>
      <c r="I708" s="5" t="s">
        <v>549</v>
      </c>
    </row>
    <row r="709" spans="1:9">
      <c r="A709" s="112">
        <f t="shared" si="11"/>
        <v>707</v>
      </c>
      <c r="B709" s="141" t="s">
        <v>256</v>
      </c>
      <c r="C709" s="64" t="s">
        <v>257</v>
      </c>
      <c r="D709" s="63" t="s">
        <v>1033</v>
      </c>
      <c r="E709" s="143" t="s">
        <v>1023</v>
      </c>
      <c r="F709" s="63">
        <v>20260223</v>
      </c>
      <c r="G709" s="64"/>
      <c r="H709" s="63" t="s">
        <v>259</v>
      </c>
      <c r="I709" s="5" t="s">
        <v>549</v>
      </c>
    </row>
    <row r="710" spans="1:9">
      <c r="A710" s="112">
        <f t="shared" si="11"/>
        <v>708</v>
      </c>
      <c r="B710" s="141" t="s">
        <v>256</v>
      </c>
      <c r="C710" s="64" t="s">
        <v>257</v>
      </c>
      <c r="D710" s="63" t="s">
        <v>1034</v>
      </c>
      <c r="E710" s="143" t="s">
        <v>1023</v>
      </c>
      <c r="F710" s="63">
        <v>20260223</v>
      </c>
      <c r="G710" s="64"/>
      <c r="H710" s="63" t="s">
        <v>259</v>
      </c>
      <c r="I710" s="5" t="s">
        <v>549</v>
      </c>
    </row>
    <row r="711" spans="1:9">
      <c r="A711" s="112">
        <f t="shared" si="11"/>
        <v>709</v>
      </c>
      <c r="B711" s="141" t="s">
        <v>256</v>
      </c>
      <c r="C711" s="64" t="s">
        <v>257</v>
      </c>
      <c r="D711" s="63" t="s">
        <v>1035</v>
      </c>
      <c r="E711" s="143" t="s">
        <v>1023</v>
      </c>
      <c r="F711" s="63">
        <v>20260223</v>
      </c>
      <c r="G711" s="64"/>
      <c r="H711" s="63" t="s">
        <v>259</v>
      </c>
      <c r="I711" s="5" t="s">
        <v>549</v>
      </c>
    </row>
    <row r="712" spans="1:9">
      <c r="A712" s="112">
        <f t="shared" si="11"/>
        <v>710</v>
      </c>
      <c r="B712" s="141" t="s">
        <v>256</v>
      </c>
      <c r="C712" s="64" t="s">
        <v>257</v>
      </c>
      <c r="D712" s="63" t="s">
        <v>1036</v>
      </c>
      <c r="E712" s="143" t="s">
        <v>1023</v>
      </c>
      <c r="F712" s="63">
        <v>20260223</v>
      </c>
      <c r="G712" s="64"/>
      <c r="H712" s="63" t="s">
        <v>259</v>
      </c>
      <c r="I712" s="5" t="s">
        <v>549</v>
      </c>
    </row>
    <row r="713" spans="1:9">
      <c r="A713" s="112">
        <f t="shared" si="11"/>
        <v>711</v>
      </c>
      <c r="B713" s="141" t="s">
        <v>256</v>
      </c>
      <c r="C713" s="64" t="s">
        <v>257</v>
      </c>
      <c r="D713" s="63" t="s">
        <v>1037</v>
      </c>
      <c r="E713" s="143" t="s">
        <v>1023</v>
      </c>
      <c r="F713" s="63">
        <v>20260223</v>
      </c>
      <c r="G713" s="64"/>
      <c r="H713" s="63" t="s">
        <v>259</v>
      </c>
      <c r="I713" s="5" t="s">
        <v>549</v>
      </c>
    </row>
    <row r="714" spans="1:9">
      <c r="A714" s="112">
        <f t="shared" si="11"/>
        <v>712</v>
      </c>
      <c r="B714" s="141" t="s">
        <v>256</v>
      </c>
      <c r="C714" s="64" t="s">
        <v>257</v>
      </c>
      <c r="D714" s="63" t="s">
        <v>1038</v>
      </c>
      <c r="E714" s="143" t="s">
        <v>1023</v>
      </c>
      <c r="F714" s="63">
        <v>20260223</v>
      </c>
      <c r="G714" s="64"/>
      <c r="H714" s="63" t="s">
        <v>259</v>
      </c>
      <c r="I714" s="5" t="s">
        <v>549</v>
      </c>
    </row>
    <row r="715" spans="1:9">
      <c r="A715" s="112">
        <f t="shared" si="11"/>
        <v>713</v>
      </c>
      <c r="B715" s="141" t="s">
        <v>256</v>
      </c>
      <c r="C715" s="64" t="s">
        <v>257</v>
      </c>
      <c r="D715" s="63" t="s">
        <v>1039</v>
      </c>
      <c r="E715" s="143" t="s">
        <v>1023</v>
      </c>
      <c r="F715" s="63">
        <v>20260223</v>
      </c>
      <c r="G715" s="64"/>
      <c r="H715" s="64" t="s">
        <v>259</v>
      </c>
      <c r="I715" s="140" t="s">
        <v>558</v>
      </c>
    </row>
    <row r="716" spans="1:9">
      <c r="A716" s="112">
        <f t="shared" si="11"/>
        <v>714</v>
      </c>
      <c r="B716" s="141" t="s">
        <v>256</v>
      </c>
      <c r="C716" s="64" t="s">
        <v>257</v>
      </c>
      <c r="D716" s="63" t="s">
        <v>1040</v>
      </c>
      <c r="E716" s="143" t="s">
        <v>1023</v>
      </c>
      <c r="F716" s="63">
        <v>20260223</v>
      </c>
      <c r="G716" s="64"/>
      <c r="H716" s="64" t="s">
        <v>259</v>
      </c>
      <c r="I716" s="140" t="s">
        <v>558</v>
      </c>
    </row>
    <row r="717" spans="1:9">
      <c r="A717" s="112">
        <f t="shared" si="11"/>
        <v>715</v>
      </c>
      <c r="B717" s="141" t="s">
        <v>256</v>
      </c>
      <c r="C717" s="64" t="s">
        <v>257</v>
      </c>
      <c r="D717" s="63" t="s">
        <v>1041</v>
      </c>
      <c r="E717" s="143" t="s">
        <v>1023</v>
      </c>
      <c r="F717" s="63">
        <v>20260223</v>
      </c>
      <c r="G717" s="64"/>
      <c r="H717" s="64" t="s">
        <v>259</v>
      </c>
      <c r="I717" s="140" t="s">
        <v>558</v>
      </c>
    </row>
    <row r="718" spans="1:9">
      <c r="A718" s="112">
        <f t="shared" si="11"/>
        <v>716</v>
      </c>
      <c r="B718" s="141" t="s">
        <v>256</v>
      </c>
      <c r="C718" s="64" t="s">
        <v>257</v>
      </c>
      <c r="D718" s="63" t="s">
        <v>1042</v>
      </c>
      <c r="E718" s="143" t="s">
        <v>1023</v>
      </c>
      <c r="F718" s="63">
        <v>20260223</v>
      </c>
      <c r="G718" s="64"/>
      <c r="H718" s="64" t="s">
        <v>259</v>
      </c>
      <c r="I718" s="140" t="s">
        <v>558</v>
      </c>
    </row>
    <row r="719" spans="1:9">
      <c r="A719" s="112">
        <f t="shared" si="11"/>
        <v>717</v>
      </c>
      <c r="B719" s="141" t="s">
        <v>256</v>
      </c>
      <c r="C719" s="64" t="s">
        <v>257</v>
      </c>
      <c r="D719" s="63" t="s">
        <v>1043</v>
      </c>
      <c r="E719" s="143" t="s">
        <v>1023</v>
      </c>
      <c r="F719" s="63">
        <v>20260223</v>
      </c>
      <c r="G719" s="64"/>
      <c r="H719" s="64" t="s">
        <v>259</v>
      </c>
      <c r="I719" s="140" t="s">
        <v>558</v>
      </c>
    </row>
    <row r="720" spans="1:9">
      <c r="A720" s="112">
        <f t="shared" si="11"/>
        <v>718</v>
      </c>
      <c r="B720" s="141" t="s">
        <v>256</v>
      </c>
      <c r="C720" s="64" t="s">
        <v>257</v>
      </c>
      <c r="D720" s="63" t="s">
        <v>1044</v>
      </c>
      <c r="E720" s="143" t="s">
        <v>1023</v>
      </c>
      <c r="F720" s="63">
        <v>20260223</v>
      </c>
      <c r="G720" s="64"/>
      <c r="H720" s="64" t="s">
        <v>259</v>
      </c>
      <c r="I720" s="140" t="s">
        <v>558</v>
      </c>
    </row>
    <row r="721" spans="1:9">
      <c r="A721" s="112">
        <f t="shared" si="11"/>
        <v>719</v>
      </c>
      <c r="B721" s="141" t="s">
        <v>256</v>
      </c>
      <c r="C721" s="64" t="s">
        <v>257</v>
      </c>
      <c r="D721" s="63" t="s">
        <v>1045</v>
      </c>
      <c r="E721" s="143" t="s">
        <v>1023</v>
      </c>
      <c r="F721" s="63">
        <v>20260223</v>
      </c>
      <c r="G721" s="64"/>
      <c r="H721" s="64" t="s">
        <v>259</v>
      </c>
      <c r="I721" s="140" t="s">
        <v>558</v>
      </c>
    </row>
    <row r="722" spans="1:9">
      <c r="A722" s="112">
        <f t="shared" si="11"/>
        <v>720</v>
      </c>
      <c r="B722" s="141" t="s">
        <v>256</v>
      </c>
      <c r="C722" s="64" t="s">
        <v>257</v>
      </c>
      <c r="D722" s="63" t="s">
        <v>1046</v>
      </c>
      <c r="E722" s="143" t="s">
        <v>1023</v>
      </c>
      <c r="F722" s="63">
        <v>20260223</v>
      </c>
      <c r="G722" s="64"/>
      <c r="H722" s="64" t="s">
        <v>259</v>
      </c>
      <c r="I722" s="140" t="s">
        <v>558</v>
      </c>
    </row>
    <row r="723" spans="1:9">
      <c r="A723" s="112">
        <f t="shared" si="11"/>
        <v>721</v>
      </c>
      <c r="B723" s="141" t="s">
        <v>256</v>
      </c>
      <c r="C723" s="64" t="s">
        <v>257</v>
      </c>
      <c r="D723" s="63" t="s">
        <v>1047</v>
      </c>
      <c r="E723" s="143" t="s">
        <v>1048</v>
      </c>
      <c r="F723" s="63">
        <v>20260224</v>
      </c>
      <c r="G723" s="64"/>
      <c r="H723" s="63" t="s">
        <v>259</v>
      </c>
      <c r="I723" s="5" t="s">
        <v>569</v>
      </c>
    </row>
    <row r="724" spans="1:9">
      <c r="A724" s="112">
        <f t="shared" si="11"/>
        <v>722</v>
      </c>
      <c r="B724" s="141" t="s">
        <v>256</v>
      </c>
      <c r="C724" s="64" t="s">
        <v>257</v>
      </c>
      <c r="D724" s="63" t="s">
        <v>1049</v>
      </c>
      <c r="E724" s="143" t="s">
        <v>1048</v>
      </c>
      <c r="F724" s="63">
        <v>20260224</v>
      </c>
      <c r="G724" s="64"/>
      <c r="H724" s="63" t="s">
        <v>259</v>
      </c>
      <c r="I724" s="5" t="s">
        <v>569</v>
      </c>
    </row>
    <row r="725" spans="1:9">
      <c r="A725" s="112">
        <f t="shared" si="11"/>
        <v>723</v>
      </c>
      <c r="B725" s="141" t="s">
        <v>256</v>
      </c>
      <c r="C725" s="64" t="s">
        <v>257</v>
      </c>
      <c r="D725" s="63" t="s">
        <v>1050</v>
      </c>
      <c r="E725" s="143" t="s">
        <v>1048</v>
      </c>
      <c r="F725" s="63">
        <v>20260224</v>
      </c>
      <c r="G725" s="64"/>
      <c r="H725" s="63" t="s">
        <v>259</v>
      </c>
      <c r="I725" s="5" t="s">
        <v>569</v>
      </c>
    </row>
    <row r="726" spans="1:9">
      <c r="A726" s="112">
        <f t="shared" si="11"/>
        <v>724</v>
      </c>
      <c r="B726" s="141" t="s">
        <v>256</v>
      </c>
      <c r="C726" s="64" t="s">
        <v>257</v>
      </c>
      <c r="D726" s="63" t="s">
        <v>1051</v>
      </c>
      <c r="E726" s="143" t="s">
        <v>1048</v>
      </c>
      <c r="F726" s="63">
        <v>20260224</v>
      </c>
      <c r="G726" s="64"/>
      <c r="H726" s="63" t="s">
        <v>259</v>
      </c>
      <c r="I726" s="5" t="s">
        <v>569</v>
      </c>
    </row>
    <row r="727" spans="1:9">
      <c r="A727" s="112">
        <f t="shared" si="11"/>
        <v>725</v>
      </c>
      <c r="B727" s="141" t="s">
        <v>256</v>
      </c>
      <c r="C727" s="64" t="s">
        <v>257</v>
      </c>
      <c r="D727" s="63" t="s">
        <v>1052</v>
      </c>
      <c r="E727" s="143" t="s">
        <v>1048</v>
      </c>
      <c r="F727" s="63">
        <v>20260224</v>
      </c>
      <c r="G727" s="64"/>
      <c r="H727" s="63" t="s">
        <v>259</v>
      </c>
      <c r="I727" s="5" t="s">
        <v>569</v>
      </c>
    </row>
    <row r="728" spans="1:9">
      <c r="A728" s="112">
        <f t="shared" si="11"/>
        <v>726</v>
      </c>
      <c r="B728" s="141" t="s">
        <v>256</v>
      </c>
      <c r="C728" s="64" t="s">
        <v>257</v>
      </c>
      <c r="D728" s="63" t="s">
        <v>1053</v>
      </c>
      <c r="E728" s="143" t="s">
        <v>1048</v>
      </c>
      <c r="F728" s="63">
        <v>20260224</v>
      </c>
      <c r="G728" s="64"/>
      <c r="H728" s="63" t="s">
        <v>259</v>
      </c>
      <c r="I728" s="5" t="s">
        <v>569</v>
      </c>
    </row>
    <row r="729" spans="1:9">
      <c r="A729" s="112">
        <f t="shared" si="11"/>
        <v>727</v>
      </c>
      <c r="B729" s="141" t="s">
        <v>256</v>
      </c>
      <c r="C729" s="64" t="s">
        <v>257</v>
      </c>
      <c r="D729" s="63" t="s">
        <v>1054</v>
      </c>
      <c r="E729" s="143" t="s">
        <v>1048</v>
      </c>
      <c r="F729" s="63">
        <v>20260224</v>
      </c>
      <c r="G729" s="64"/>
      <c r="H729" s="63" t="s">
        <v>259</v>
      </c>
      <c r="I729" s="5" t="s">
        <v>569</v>
      </c>
    </row>
    <row r="730" spans="1:9">
      <c r="A730" s="112">
        <f t="shared" si="11"/>
        <v>728</v>
      </c>
      <c r="B730" s="141" t="s">
        <v>256</v>
      </c>
      <c r="C730" s="64" t="s">
        <v>257</v>
      </c>
      <c r="D730" s="63" t="s">
        <v>1055</v>
      </c>
      <c r="E730" s="143" t="s">
        <v>1048</v>
      </c>
      <c r="F730" s="63">
        <v>20260224</v>
      </c>
      <c r="G730" s="64"/>
      <c r="H730" s="63" t="s">
        <v>259</v>
      </c>
      <c r="I730" s="5" t="s">
        <v>569</v>
      </c>
    </row>
    <row r="731" spans="1:9">
      <c r="A731" s="112">
        <f t="shared" si="11"/>
        <v>729</v>
      </c>
      <c r="B731" s="141" t="s">
        <v>256</v>
      </c>
      <c r="C731" s="64" t="s">
        <v>257</v>
      </c>
      <c r="D731" s="63" t="s">
        <v>1056</v>
      </c>
      <c r="E731" s="143" t="s">
        <v>1048</v>
      </c>
      <c r="F731" s="63">
        <v>20260224</v>
      </c>
      <c r="G731" s="64"/>
      <c r="H731" s="143" t="s">
        <v>259</v>
      </c>
      <c r="I731" s="140" t="s">
        <v>583</v>
      </c>
    </row>
    <row r="732" spans="1:9">
      <c r="A732" s="112">
        <f t="shared" si="11"/>
        <v>730</v>
      </c>
      <c r="B732" s="141" t="s">
        <v>256</v>
      </c>
      <c r="C732" s="64" t="s">
        <v>257</v>
      </c>
      <c r="D732" s="63" t="s">
        <v>1057</v>
      </c>
      <c r="E732" s="143" t="s">
        <v>1048</v>
      </c>
      <c r="F732" s="63">
        <v>20260224</v>
      </c>
      <c r="G732" s="64"/>
      <c r="H732" s="143" t="s">
        <v>259</v>
      </c>
      <c r="I732" s="140" t="s">
        <v>583</v>
      </c>
    </row>
    <row r="733" spans="1:9">
      <c r="A733" s="112">
        <f t="shared" si="11"/>
        <v>731</v>
      </c>
      <c r="B733" s="141" t="s">
        <v>256</v>
      </c>
      <c r="C733" s="64" t="s">
        <v>257</v>
      </c>
      <c r="D733" s="63" t="s">
        <v>1058</v>
      </c>
      <c r="E733" s="143" t="s">
        <v>1048</v>
      </c>
      <c r="F733" s="63">
        <v>20260224</v>
      </c>
      <c r="G733" s="64"/>
      <c r="H733" s="143" t="s">
        <v>259</v>
      </c>
      <c r="I733" s="140" t="s">
        <v>583</v>
      </c>
    </row>
    <row r="734" spans="1:9">
      <c r="A734" s="112">
        <f t="shared" si="11"/>
        <v>732</v>
      </c>
      <c r="B734" s="141" t="s">
        <v>256</v>
      </c>
      <c r="C734" s="64" t="s">
        <v>257</v>
      </c>
      <c r="D734" s="63" t="s">
        <v>1059</v>
      </c>
      <c r="E734" s="143" t="s">
        <v>1048</v>
      </c>
      <c r="F734" s="63">
        <v>20260224</v>
      </c>
      <c r="G734" s="64"/>
      <c r="H734" s="143" t="s">
        <v>259</v>
      </c>
      <c r="I734" s="140" t="s">
        <v>583</v>
      </c>
    </row>
    <row r="735" spans="1:9">
      <c r="A735" s="112">
        <f t="shared" si="11"/>
        <v>733</v>
      </c>
      <c r="B735" s="141" t="s">
        <v>256</v>
      </c>
      <c r="C735" s="64" t="s">
        <v>257</v>
      </c>
      <c r="D735" s="63" t="s">
        <v>1060</v>
      </c>
      <c r="E735" s="143" t="s">
        <v>1048</v>
      </c>
      <c r="F735" s="63">
        <v>20260224</v>
      </c>
      <c r="G735" s="64"/>
      <c r="H735" s="143" t="s">
        <v>259</v>
      </c>
      <c r="I735" s="140" t="s">
        <v>583</v>
      </c>
    </row>
    <row r="736" spans="1:9">
      <c r="A736" s="112">
        <f t="shared" si="11"/>
        <v>734</v>
      </c>
      <c r="B736" s="141" t="s">
        <v>256</v>
      </c>
      <c r="C736" s="64" t="s">
        <v>257</v>
      </c>
      <c r="D736" s="63" t="s">
        <v>1061</v>
      </c>
      <c r="E736" s="143" t="s">
        <v>1048</v>
      </c>
      <c r="F736" s="63">
        <v>20260224</v>
      </c>
      <c r="G736" s="64"/>
      <c r="H736" s="143" t="s">
        <v>259</v>
      </c>
      <c r="I736" s="140" t="s">
        <v>583</v>
      </c>
    </row>
    <row r="737" spans="1:9">
      <c r="A737" s="112">
        <f t="shared" si="11"/>
        <v>735</v>
      </c>
      <c r="B737" s="141" t="s">
        <v>256</v>
      </c>
      <c r="C737" s="64" t="s">
        <v>257</v>
      </c>
      <c r="D737" s="63" t="s">
        <v>1062</v>
      </c>
      <c r="E737" s="143" t="s">
        <v>1048</v>
      </c>
      <c r="F737" s="63">
        <v>20260224</v>
      </c>
      <c r="G737" s="64"/>
      <c r="H737" s="143" t="s">
        <v>259</v>
      </c>
      <c r="I737" s="140" t="s">
        <v>592</v>
      </c>
    </row>
    <row r="738" spans="1:9">
      <c r="A738" s="112">
        <f t="shared" si="11"/>
        <v>736</v>
      </c>
      <c r="B738" s="141" t="s">
        <v>256</v>
      </c>
      <c r="C738" s="64" t="s">
        <v>257</v>
      </c>
      <c r="D738" s="63" t="s">
        <v>1063</v>
      </c>
      <c r="E738" s="143" t="s">
        <v>1048</v>
      </c>
      <c r="F738" s="63">
        <v>20260224</v>
      </c>
      <c r="G738" s="64"/>
      <c r="H738" s="63" t="s">
        <v>259</v>
      </c>
      <c r="I738" s="5" t="s">
        <v>592</v>
      </c>
    </row>
    <row r="739" spans="1:9">
      <c r="A739" s="112">
        <f t="shared" si="11"/>
        <v>737</v>
      </c>
      <c r="B739" s="141" t="s">
        <v>256</v>
      </c>
      <c r="C739" s="64" t="s">
        <v>257</v>
      </c>
      <c r="D739" s="63" t="s">
        <v>1064</v>
      </c>
      <c r="E739" s="143" t="s">
        <v>1048</v>
      </c>
      <c r="F739" s="63">
        <v>20260224</v>
      </c>
      <c r="G739" s="64"/>
      <c r="H739" s="63" t="s">
        <v>259</v>
      </c>
      <c r="I739" s="5" t="s">
        <v>592</v>
      </c>
    </row>
    <row r="740" spans="1:9">
      <c r="A740" s="112">
        <f t="shared" si="11"/>
        <v>738</v>
      </c>
      <c r="B740" s="141" t="s">
        <v>256</v>
      </c>
      <c r="C740" s="64" t="s">
        <v>257</v>
      </c>
      <c r="D740" s="63" t="s">
        <v>1065</v>
      </c>
      <c r="E740" s="143" t="s">
        <v>1048</v>
      </c>
      <c r="F740" s="63">
        <v>20260224</v>
      </c>
      <c r="G740" s="64"/>
      <c r="H740" s="63" t="s">
        <v>259</v>
      </c>
      <c r="I740" s="5" t="s">
        <v>592</v>
      </c>
    </row>
    <row r="741" spans="1:9">
      <c r="A741" s="112">
        <f t="shared" si="11"/>
        <v>739</v>
      </c>
      <c r="B741" s="141" t="s">
        <v>256</v>
      </c>
      <c r="C741" s="64" t="s">
        <v>257</v>
      </c>
      <c r="D741" s="63" t="s">
        <v>1066</v>
      </c>
      <c r="E741" s="143" t="s">
        <v>1048</v>
      </c>
      <c r="F741" s="63">
        <v>20260224</v>
      </c>
      <c r="G741" s="64"/>
      <c r="H741" s="63" t="s">
        <v>259</v>
      </c>
      <c r="I741" s="5" t="s">
        <v>592</v>
      </c>
    </row>
    <row r="742" spans="1:9">
      <c r="A742" s="112">
        <f t="shared" si="11"/>
        <v>740</v>
      </c>
      <c r="B742" s="141" t="s">
        <v>256</v>
      </c>
      <c r="C742" s="64" t="s">
        <v>257</v>
      </c>
      <c r="D742" s="63" t="s">
        <v>1067</v>
      </c>
      <c r="E742" s="143" t="s">
        <v>1048</v>
      </c>
      <c r="F742" s="63">
        <v>20260224</v>
      </c>
      <c r="G742" s="64"/>
      <c r="H742" s="63" t="s">
        <v>259</v>
      </c>
      <c r="I742" s="5" t="s">
        <v>592</v>
      </c>
    </row>
    <row r="743" spans="1:9">
      <c r="A743" s="112">
        <f t="shared" si="11"/>
        <v>741</v>
      </c>
      <c r="B743" s="141" t="s">
        <v>256</v>
      </c>
      <c r="C743" s="64" t="s">
        <v>257</v>
      </c>
      <c r="D743" s="63" t="s">
        <v>1068</v>
      </c>
      <c r="E743" s="143" t="s">
        <v>1048</v>
      </c>
      <c r="F743" s="63">
        <v>20260224</v>
      </c>
      <c r="G743" s="64"/>
      <c r="H743" s="63" t="s">
        <v>259</v>
      </c>
      <c r="I743" s="5" t="s">
        <v>592</v>
      </c>
    </row>
    <row r="744" spans="1:9">
      <c r="A744" s="112">
        <f t="shared" si="11"/>
        <v>742</v>
      </c>
      <c r="B744" s="141" t="s">
        <v>256</v>
      </c>
      <c r="C744" s="64" t="s">
        <v>257</v>
      </c>
      <c r="D744" s="63" t="s">
        <v>1069</v>
      </c>
      <c r="E744" s="143" t="s">
        <v>1048</v>
      </c>
      <c r="F744" s="63">
        <v>20260224</v>
      </c>
      <c r="G744" s="64"/>
      <c r="H744" s="63" t="s">
        <v>259</v>
      </c>
      <c r="I744" s="5" t="s">
        <v>592</v>
      </c>
    </row>
    <row r="745" spans="1:9">
      <c r="A745" s="112">
        <f t="shared" si="11"/>
        <v>743</v>
      </c>
      <c r="B745" s="141" t="s">
        <v>256</v>
      </c>
      <c r="C745" s="64" t="s">
        <v>257</v>
      </c>
      <c r="D745" s="63" t="s">
        <v>1070</v>
      </c>
      <c r="E745" s="143" t="s">
        <v>1048</v>
      </c>
      <c r="F745" s="63">
        <v>20260224</v>
      </c>
      <c r="G745" s="64"/>
      <c r="H745" s="63" t="s">
        <v>259</v>
      </c>
      <c r="I745" s="5" t="s">
        <v>592</v>
      </c>
    </row>
    <row r="746" spans="1:9">
      <c r="A746" s="112">
        <f t="shared" si="11"/>
        <v>744</v>
      </c>
      <c r="B746" s="141" t="s">
        <v>256</v>
      </c>
      <c r="C746" s="64" t="s">
        <v>257</v>
      </c>
      <c r="D746" s="63" t="s">
        <v>1071</v>
      </c>
      <c r="E746" s="143" t="s">
        <v>1048</v>
      </c>
      <c r="F746" s="63">
        <v>20260224</v>
      </c>
      <c r="G746" s="64"/>
      <c r="H746" s="63" t="s">
        <v>259</v>
      </c>
      <c r="I746" s="5" t="s">
        <v>592</v>
      </c>
    </row>
    <row r="747" spans="1:9">
      <c r="A747" s="112">
        <f t="shared" si="11"/>
        <v>745</v>
      </c>
      <c r="B747" s="141" t="s">
        <v>256</v>
      </c>
      <c r="C747" s="64" t="s">
        <v>257</v>
      </c>
      <c r="D747" s="63" t="s">
        <v>1072</v>
      </c>
      <c r="E747" s="63" t="s">
        <v>133</v>
      </c>
      <c r="F747" s="63">
        <v>20260224</v>
      </c>
      <c r="G747" s="64"/>
      <c r="H747" s="63" t="s">
        <v>259</v>
      </c>
      <c r="I747" s="5" t="s">
        <v>592</v>
      </c>
    </row>
    <row r="748" spans="1:9">
      <c r="A748" s="112">
        <f t="shared" si="11"/>
        <v>746</v>
      </c>
      <c r="B748" s="141" t="s">
        <v>256</v>
      </c>
      <c r="C748" s="64" t="s">
        <v>257</v>
      </c>
      <c r="D748" s="63" t="s">
        <v>1073</v>
      </c>
      <c r="E748" s="63" t="s">
        <v>133</v>
      </c>
      <c r="F748" s="63">
        <v>20260224</v>
      </c>
      <c r="G748" s="64"/>
      <c r="H748" s="63" t="s">
        <v>259</v>
      </c>
      <c r="I748" s="5" t="s">
        <v>592</v>
      </c>
    </row>
    <row r="749" spans="1:9">
      <c r="A749" s="112">
        <f t="shared" si="11"/>
        <v>747</v>
      </c>
      <c r="B749" s="141" t="s">
        <v>256</v>
      </c>
      <c r="C749" s="64" t="s">
        <v>257</v>
      </c>
      <c r="D749" s="63" t="s">
        <v>1074</v>
      </c>
      <c r="E749" s="63" t="s">
        <v>133</v>
      </c>
      <c r="F749" s="63">
        <v>20260224</v>
      </c>
      <c r="G749" s="64"/>
      <c r="H749" s="63" t="s">
        <v>259</v>
      </c>
      <c r="I749" s="5" t="s">
        <v>592</v>
      </c>
    </row>
    <row r="750" spans="1:9">
      <c r="A750" s="112">
        <f t="shared" si="11"/>
        <v>748</v>
      </c>
      <c r="B750" s="141" t="s">
        <v>256</v>
      </c>
      <c r="C750" s="64" t="s">
        <v>257</v>
      </c>
      <c r="D750" s="63" t="s">
        <v>1075</v>
      </c>
      <c r="E750" s="63" t="s">
        <v>133</v>
      </c>
      <c r="F750" s="63">
        <v>20260224</v>
      </c>
      <c r="G750" s="64"/>
      <c r="H750" s="63" t="s">
        <v>259</v>
      </c>
      <c r="I750" s="5" t="s">
        <v>592</v>
      </c>
    </row>
    <row r="751" spans="1:9">
      <c r="A751" s="112">
        <f t="shared" si="11"/>
        <v>749</v>
      </c>
      <c r="B751" s="141" t="s">
        <v>256</v>
      </c>
      <c r="C751" s="64" t="s">
        <v>257</v>
      </c>
      <c r="D751" s="63" t="s">
        <v>1076</v>
      </c>
      <c r="E751" s="63" t="s">
        <v>133</v>
      </c>
      <c r="F751" s="63">
        <v>20260224</v>
      </c>
      <c r="G751" s="64"/>
      <c r="H751" s="63" t="s">
        <v>259</v>
      </c>
      <c r="I751" s="5" t="s">
        <v>592</v>
      </c>
    </row>
    <row r="752" spans="1:9">
      <c r="A752" s="112">
        <f t="shared" si="11"/>
        <v>750</v>
      </c>
      <c r="B752" s="141" t="s">
        <v>256</v>
      </c>
      <c r="C752" s="64" t="s">
        <v>257</v>
      </c>
      <c r="D752" s="63" t="s">
        <v>1077</v>
      </c>
      <c r="E752" s="63" t="s">
        <v>133</v>
      </c>
      <c r="F752" s="63">
        <v>20260224</v>
      </c>
      <c r="G752" s="64"/>
      <c r="H752" s="63" t="s">
        <v>259</v>
      </c>
      <c r="I752" s="5" t="s">
        <v>592</v>
      </c>
    </row>
    <row r="753" spans="1:9">
      <c r="A753" s="112">
        <f t="shared" si="11"/>
        <v>751</v>
      </c>
      <c r="B753" s="141" t="s">
        <v>256</v>
      </c>
      <c r="C753" s="64" t="s">
        <v>257</v>
      </c>
      <c r="D753" s="63" t="s">
        <v>1078</v>
      </c>
      <c r="E753" s="63" t="s">
        <v>133</v>
      </c>
      <c r="F753" s="63">
        <v>20260224</v>
      </c>
      <c r="G753" s="64"/>
      <c r="H753" s="63" t="s">
        <v>259</v>
      </c>
      <c r="I753" s="5" t="s">
        <v>592</v>
      </c>
    </row>
    <row r="754" spans="1:9">
      <c r="A754" s="112">
        <f t="shared" si="11"/>
        <v>752</v>
      </c>
      <c r="B754" s="141" t="s">
        <v>256</v>
      </c>
      <c r="C754" s="64" t="s">
        <v>257</v>
      </c>
      <c r="D754" s="63" t="s">
        <v>1079</v>
      </c>
      <c r="E754" s="63" t="s">
        <v>133</v>
      </c>
      <c r="F754" s="63">
        <v>20260224</v>
      </c>
      <c r="G754" s="64"/>
      <c r="H754" s="63" t="s">
        <v>259</v>
      </c>
      <c r="I754" s="5" t="s">
        <v>592</v>
      </c>
    </row>
    <row r="755" spans="1:9">
      <c r="A755" s="112">
        <f t="shared" si="11"/>
        <v>753</v>
      </c>
      <c r="B755" s="141" t="s">
        <v>256</v>
      </c>
      <c r="C755" s="64" t="s">
        <v>257</v>
      </c>
      <c r="D755" s="63" t="s">
        <v>1080</v>
      </c>
      <c r="E755" s="63" t="s">
        <v>133</v>
      </c>
      <c r="F755" s="63">
        <v>20260224</v>
      </c>
      <c r="G755" s="64"/>
      <c r="H755" s="63" t="s">
        <v>259</v>
      </c>
      <c r="I755" s="5" t="s">
        <v>592</v>
      </c>
    </row>
    <row r="756" spans="1:9">
      <c r="A756" s="112">
        <f t="shared" si="11"/>
        <v>754</v>
      </c>
      <c r="B756" s="141" t="s">
        <v>256</v>
      </c>
      <c r="C756" s="64" t="s">
        <v>257</v>
      </c>
      <c r="D756" s="63" t="s">
        <v>1081</v>
      </c>
      <c r="E756" s="63" t="s">
        <v>133</v>
      </c>
      <c r="F756" s="63">
        <v>20260224</v>
      </c>
      <c r="G756" s="64"/>
      <c r="H756" s="63" t="s">
        <v>259</v>
      </c>
      <c r="I756" s="5" t="s">
        <v>592</v>
      </c>
    </row>
    <row r="757" spans="1:9">
      <c r="A757" s="112">
        <f t="shared" si="11"/>
        <v>755</v>
      </c>
      <c r="B757" s="141" t="s">
        <v>256</v>
      </c>
      <c r="C757" s="64" t="s">
        <v>257</v>
      </c>
      <c r="D757" s="63" t="s">
        <v>1082</v>
      </c>
      <c r="E757" s="63" t="s">
        <v>133</v>
      </c>
      <c r="F757" s="63">
        <v>20260224</v>
      </c>
      <c r="G757" s="64"/>
      <c r="H757" s="63" t="s">
        <v>259</v>
      </c>
      <c r="I757" s="5" t="s">
        <v>592</v>
      </c>
    </row>
    <row r="758" spans="1:9">
      <c r="A758" s="112">
        <f t="shared" si="11"/>
        <v>756</v>
      </c>
      <c r="B758" s="141" t="s">
        <v>256</v>
      </c>
      <c r="C758" s="64" t="s">
        <v>257</v>
      </c>
      <c r="D758" s="63" t="s">
        <v>1083</v>
      </c>
      <c r="E758" s="63" t="s">
        <v>133</v>
      </c>
      <c r="F758" s="63">
        <v>20260224</v>
      </c>
      <c r="G758" s="64"/>
      <c r="H758" s="63" t="s">
        <v>259</v>
      </c>
      <c r="I758" s="5" t="s">
        <v>592</v>
      </c>
    </row>
    <row r="759" spans="1:9">
      <c r="A759" s="112">
        <f t="shared" si="11"/>
        <v>757</v>
      </c>
      <c r="B759" s="141" t="s">
        <v>256</v>
      </c>
      <c r="C759" s="64" t="s">
        <v>257</v>
      </c>
      <c r="D759" s="63" t="s">
        <v>1084</v>
      </c>
      <c r="E759" s="63" t="s">
        <v>133</v>
      </c>
      <c r="F759" s="63">
        <v>20260224</v>
      </c>
      <c r="G759" s="64"/>
      <c r="H759" s="63" t="s">
        <v>259</v>
      </c>
      <c r="I759" s="5" t="s">
        <v>592</v>
      </c>
    </row>
    <row r="760" spans="1:9">
      <c r="A760" s="112">
        <f t="shared" si="11"/>
        <v>758</v>
      </c>
      <c r="B760" s="141" t="s">
        <v>256</v>
      </c>
      <c r="C760" s="64" t="s">
        <v>257</v>
      </c>
      <c r="D760" s="63" t="s">
        <v>1085</v>
      </c>
      <c r="E760" s="63" t="s">
        <v>133</v>
      </c>
      <c r="F760" s="63">
        <v>20260224</v>
      </c>
      <c r="G760" s="64"/>
      <c r="H760" s="63" t="s">
        <v>259</v>
      </c>
      <c r="I760" s="5" t="s">
        <v>592</v>
      </c>
    </row>
    <row r="761" spans="1:9">
      <c r="A761" s="112">
        <f t="shared" si="11"/>
        <v>759</v>
      </c>
      <c r="B761" s="141" t="s">
        <v>256</v>
      </c>
      <c r="C761" s="64" t="s">
        <v>257</v>
      </c>
      <c r="D761" s="63" t="s">
        <v>1086</v>
      </c>
      <c r="E761" s="63" t="s">
        <v>133</v>
      </c>
      <c r="F761" s="63">
        <v>20260224</v>
      </c>
      <c r="G761" s="64"/>
      <c r="H761" s="63" t="s">
        <v>259</v>
      </c>
      <c r="I761" s="5" t="s">
        <v>592</v>
      </c>
    </row>
    <row r="762" spans="1:9">
      <c r="A762" s="112">
        <f t="shared" si="11"/>
        <v>760</v>
      </c>
      <c r="B762" s="141" t="s">
        <v>256</v>
      </c>
      <c r="C762" s="64" t="s">
        <v>257</v>
      </c>
      <c r="D762" s="63" t="s">
        <v>1087</v>
      </c>
      <c r="E762" s="63" t="s">
        <v>133</v>
      </c>
      <c r="F762" s="63">
        <v>20260224</v>
      </c>
      <c r="G762" s="64"/>
      <c r="H762" s="63" t="s">
        <v>259</v>
      </c>
      <c r="I762" s="5" t="s">
        <v>592</v>
      </c>
    </row>
    <row r="763" spans="1:9">
      <c r="A763" s="112">
        <f t="shared" si="11"/>
        <v>761</v>
      </c>
      <c r="B763" s="141" t="s">
        <v>256</v>
      </c>
      <c r="C763" s="64" t="s">
        <v>257</v>
      </c>
      <c r="D763" s="63" t="s">
        <v>1088</v>
      </c>
      <c r="E763" s="63" t="s">
        <v>133</v>
      </c>
      <c r="F763" s="63">
        <v>20260224</v>
      </c>
      <c r="G763" s="64"/>
      <c r="H763" s="63" t="s">
        <v>259</v>
      </c>
      <c r="I763" s="5" t="s">
        <v>592</v>
      </c>
    </row>
    <row r="764" spans="1:9">
      <c r="A764" s="112">
        <f t="shared" si="11"/>
        <v>762</v>
      </c>
      <c r="B764" s="141" t="s">
        <v>256</v>
      </c>
      <c r="C764" s="64" t="s">
        <v>257</v>
      </c>
      <c r="D764" s="63" t="s">
        <v>1089</v>
      </c>
      <c r="E764" s="63" t="s">
        <v>133</v>
      </c>
      <c r="F764" s="63">
        <v>20260224</v>
      </c>
      <c r="G764" s="64"/>
      <c r="H764" s="63" t="s">
        <v>259</v>
      </c>
      <c r="I764" s="5" t="s">
        <v>592</v>
      </c>
    </row>
    <row r="765" spans="1:9">
      <c r="A765" s="112">
        <f t="shared" ref="A765:A828" si="12">+A764+1</f>
        <v>763</v>
      </c>
      <c r="B765" s="141" t="s">
        <v>256</v>
      </c>
      <c r="C765" s="64" t="s">
        <v>257</v>
      </c>
      <c r="D765" s="63" t="s">
        <v>1090</v>
      </c>
      <c r="E765" s="63" t="s">
        <v>133</v>
      </c>
      <c r="F765" s="63">
        <v>20260224</v>
      </c>
      <c r="G765" s="64"/>
      <c r="H765" s="63" t="s">
        <v>259</v>
      </c>
      <c r="I765" s="5" t="s">
        <v>592</v>
      </c>
    </row>
    <row r="766" spans="1:9">
      <c r="A766" s="112">
        <f t="shared" si="12"/>
        <v>764</v>
      </c>
      <c r="B766" s="141" t="s">
        <v>256</v>
      </c>
      <c r="C766" s="64" t="s">
        <v>257</v>
      </c>
      <c r="D766" s="63" t="s">
        <v>1091</v>
      </c>
      <c r="E766" s="63" t="s">
        <v>133</v>
      </c>
      <c r="F766" s="63">
        <v>20260224</v>
      </c>
      <c r="G766" s="64"/>
      <c r="H766" s="63" t="s">
        <v>259</v>
      </c>
      <c r="I766" s="5" t="s">
        <v>592</v>
      </c>
    </row>
    <row r="767" spans="1:9">
      <c r="A767" s="112">
        <f t="shared" si="12"/>
        <v>765</v>
      </c>
      <c r="B767" s="141" t="s">
        <v>256</v>
      </c>
      <c r="C767" s="64" t="s">
        <v>257</v>
      </c>
      <c r="D767" s="63" t="s">
        <v>1092</v>
      </c>
      <c r="E767" s="63" t="s">
        <v>133</v>
      </c>
      <c r="F767" s="63">
        <v>20260224</v>
      </c>
      <c r="G767" s="64"/>
      <c r="H767" s="63" t="s">
        <v>259</v>
      </c>
      <c r="I767" s="5" t="s">
        <v>592</v>
      </c>
    </row>
    <row r="768" spans="1:9">
      <c r="A768" s="112">
        <f t="shared" si="12"/>
        <v>766</v>
      </c>
      <c r="B768" s="141" t="s">
        <v>256</v>
      </c>
      <c r="C768" s="64" t="s">
        <v>257</v>
      </c>
      <c r="D768" s="63" t="s">
        <v>1093</v>
      </c>
      <c r="E768" s="63" t="s">
        <v>133</v>
      </c>
      <c r="F768" s="63">
        <v>20260224</v>
      </c>
      <c r="G768" s="64"/>
      <c r="H768" s="63" t="s">
        <v>259</v>
      </c>
      <c r="I768" s="5" t="s">
        <v>592</v>
      </c>
    </row>
    <row r="769" spans="1:9">
      <c r="A769" s="112">
        <f t="shared" si="12"/>
        <v>767</v>
      </c>
      <c r="B769" s="141" t="s">
        <v>256</v>
      </c>
      <c r="C769" s="64" t="s">
        <v>257</v>
      </c>
      <c r="D769" s="63" t="s">
        <v>1094</v>
      </c>
      <c r="E769" s="63" t="s">
        <v>133</v>
      </c>
      <c r="F769" s="63">
        <v>20260224</v>
      </c>
      <c r="G769" s="64"/>
      <c r="H769" s="63" t="s">
        <v>259</v>
      </c>
      <c r="I769" s="5" t="s">
        <v>592</v>
      </c>
    </row>
    <row r="770" spans="1:9">
      <c r="A770" s="112">
        <f t="shared" si="12"/>
        <v>768</v>
      </c>
      <c r="B770" s="141" t="s">
        <v>256</v>
      </c>
      <c r="C770" s="64" t="s">
        <v>257</v>
      </c>
      <c r="D770" s="63" t="s">
        <v>1095</v>
      </c>
      <c r="E770" s="63" t="s">
        <v>133</v>
      </c>
      <c r="F770" s="63">
        <v>20260224</v>
      </c>
      <c r="G770" s="64"/>
      <c r="H770" s="63" t="s">
        <v>259</v>
      </c>
      <c r="I770" s="5" t="s">
        <v>592</v>
      </c>
    </row>
    <row r="771" spans="1:9">
      <c r="A771" s="112">
        <f t="shared" si="12"/>
        <v>769</v>
      </c>
      <c r="B771" s="141" t="s">
        <v>256</v>
      </c>
      <c r="C771" s="64" t="s">
        <v>257</v>
      </c>
      <c r="D771" s="63" t="s">
        <v>1096</v>
      </c>
      <c r="E771" s="63" t="s">
        <v>1097</v>
      </c>
      <c r="F771" s="63">
        <v>20260223</v>
      </c>
      <c r="G771" s="64"/>
      <c r="H771" s="63" t="s">
        <v>259</v>
      </c>
      <c r="I771" s="5" t="s">
        <v>502</v>
      </c>
    </row>
    <row r="772" spans="1:9">
      <c r="A772" s="112">
        <f t="shared" si="12"/>
        <v>770</v>
      </c>
      <c r="B772" s="141" t="s">
        <v>256</v>
      </c>
      <c r="C772" s="64" t="s">
        <v>257</v>
      </c>
      <c r="D772" s="63" t="s">
        <v>1098</v>
      </c>
      <c r="E772" s="63" t="s">
        <v>1097</v>
      </c>
      <c r="F772" s="63">
        <v>20260223</v>
      </c>
      <c r="G772" s="64"/>
      <c r="H772" s="63" t="s">
        <v>259</v>
      </c>
      <c r="I772" s="5" t="s">
        <v>502</v>
      </c>
    </row>
    <row r="773" spans="1:9">
      <c r="A773" s="112">
        <f t="shared" si="12"/>
        <v>771</v>
      </c>
      <c r="B773" s="141" t="s">
        <v>256</v>
      </c>
      <c r="C773" s="64" t="s">
        <v>257</v>
      </c>
      <c r="D773" s="63" t="s">
        <v>1099</v>
      </c>
      <c r="E773" s="63" t="s">
        <v>1097</v>
      </c>
      <c r="F773" s="63">
        <v>20260223</v>
      </c>
      <c r="G773" s="64"/>
      <c r="H773" s="63" t="s">
        <v>259</v>
      </c>
      <c r="I773" s="5" t="s">
        <v>502</v>
      </c>
    </row>
    <row r="774" spans="1:9">
      <c r="A774" s="112">
        <f t="shared" si="12"/>
        <v>772</v>
      </c>
      <c r="B774" s="141" t="s">
        <v>256</v>
      </c>
      <c r="C774" s="64" t="s">
        <v>257</v>
      </c>
      <c r="D774" s="63" t="s">
        <v>1100</v>
      </c>
      <c r="E774" s="63" t="s">
        <v>1097</v>
      </c>
      <c r="F774" s="63">
        <v>20260223</v>
      </c>
      <c r="G774" s="64"/>
      <c r="H774" s="63" t="s">
        <v>259</v>
      </c>
      <c r="I774" s="5" t="s">
        <v>502</v>
      </c>
    </row>
    <row r="775" spans="1:9">
      <c r="A775" s="112">
        <f t="shared" si="12"/>
        <v>773</v>
      </c>
      <c r="B775" s="141" t="s">
        <v>256</v>
      </c>
      <c r="C775" s="64" t="s">
        <v>257</v>
      </c>
      <c r="D775" s="63" t="s">
        <v>1101</v>
      </c>
      <c r="E775" s="63" t="s">
        <v>1097</v>
      </c>
      <c r="F775" s="63">
        <v>20260223</v>
      </c>
      <c r="G775" s="64"/>
      <c r="H775" s="63" t="s">
        <v>259</v>
      </c>
      <c r="I775" s="5" t="s">
        <v>502</v>
      </c>
    </row>
    <row r="776" spans="1:9">
      <c r="A776" s="112">
        <f t="shared" si="12"/>
        <v>774</v>
      </c>
      <c r="B776" s="141" t="s">
        <v>256</v>
      </c>
      <c r="C776" s="64" t="s">
        <v>257</v>
      </c>
      <c r="D776" s="63" t="s">
        <v>1102</v>
      </c>
      <c r="E776" s="63" t="s">
        <v>1097</v>
      </c>
      <c r="F776" s="63">
        <v>20260223</v>
      </c>
      <c r="G776" s="64"/>
      <c r="H776" s="63" t="s">
        <v>259</v>
      </c>
      <c r="I776" s="5" t="s">
        <v>502</v>
      </c>
    </row>
    <row r="777" spans="1:9">
      <c r="A777" s="112">
        <f t="shared" si="12"/>
        <v>775</v>
      </c>
      <c r="B777" s="141" t="s">
        <v>256</v>
      </c>
      <c r="C777" s="64" t="s">
        <v>257</v>
      </c>
      <c r="D777" s="63" t="s">
        <v>1103</v>
      </c>
      <c r="E777" s="63" t="s">
        <v>1097</v>
      </c>
      <c r="F777" s="63">
        <v>20260223</v>
      </c>
      <c r="G777" s="64"/>
      <c r="H777" s="64" t="s">
        <v>259</v>
      </c>
      <c r="I777" s="140" t="s">
        <v>538</v>
      </c>
    </row>
    <row r="778" spans="1:9">
      <c r="A778" s="112">
        <f t="shared" si="12"/>
        <v>776</v>
      </c>
      <c r="B778" s="141" t="s">
        <v>256</v>
      </c>
      <c r="C778" s="64" t="s">
        <v>257</v>
      </c>
      <c r="D778" s="63" t="s">
        <v>1104</v>
      </c>
      <c r="E778" s="63" t="s">
        <v>1097</v>
      </c>
      <c r="F778" s="63">
        <v>20260223</v>
      </c>
      <c r="G778" s="64"/>
      <c r="H778" s="64" t="s">
        <v>259</v>
      </c>
      <c r="I778" s="140" t="s">
        <v>538</v>
      </c>
    </row>
    <row r="779" spans="1:9">
      <c r="A779" s="112">
        <f t="shared" si="12"/>
        <v>777</v>
      </c>
      <c r="B779" s="141" t="s">
        <v>256</v>
      </c>
      <c r="C779" s="64" t="s">
        <v>257</v>
      </c>
      <c r="D779" s="63" t="s">
        <v>1105</v>
      </c>
      <c r="E779" s="63" t="s">
        <v>1097</v>
      </c>
      <c r="F779" s="63">
        <v>20260223</v>
      </c>
      <c r="G779" s="64"/>
      <c r="H779" s="64" t="s">
        <v>259</v>
      </c>
      <c r="I779" s="140" t="s">
        <v>538</v>
      </c>
    </row>
    <row r="780" spans="1:9">
      <c r="A780" s="112">
        <f t="shared" si="12"/>
        <v>778</v>
      </c>
      <c r="B780" s="141" t="s">
        <v>256</v>
      </c>
      <c r="C780" s="64" t="s">
        <v>257</v>
      </c>
      <c r="D780" s="63" t="s">
        <v>1106</v>
      </c>
      <c r="E780" s="63" t="s">
        <v>1097</v>
      </c>
      <c r="F780" s="63">
        <v>20260223</v>
      </c>
      <c r="G780" s="64"/>
      <c r="H780" s="64" t="s">
        <v>259</v>
      </c>
      <c r="I780" s="140" t="s">
        <v>538</v>
      </c>
    </row>
    <row r="781" spans="1:9">
      <c r="A781" s="112">
        <f t="shared" si="12"/>
        <v>779</v>
      </c>
      <c r="B781" s="141" t="s">
        <v>256</v>
      </c>
      <c r="C781" s="64" t="s">
        <v>257</v>
      </c>
      <c r="D781" s="63" t="s">
        <v>1107</v>
      </c>
      <c r="E781" s="63" t="s">
        <v>1097</v>
      </c>
      <c r="F781" s="63">
        <v>20260223</v>
      </c>
      <c r="G781" s="64"/>
      <c r="H781" s="64" t="s">
        <v>259</v>
      </c>
      <c r="I781" s="140" t="s">
        <v>538</v>
      </c>
    </row>
    <row r="782" spans="1:9">
      <c r="A782" s="112">
        <f t="shared" si="12"/>
        <v>780</v>
      </c>
      <c r="B782" s="141" t="s">
        <v>256</v>
      </c>
      <c r="C782" s="64" t="s">
        <v>257</v>
      </c>
      <c r="D782" s="63" t="s">
        <v>1108</v>
      </c>
      <c r="E782" s="63" t="s">
        <v>1097</v>
      </c>
      <c r="F782" s="63">
        <v>20260223</v>
      </c>
      <c r="G782" s="64"/>
      <c r="H782" s="64" t="s">
        <v>259</v>
      </c>
      <c r="I782" s="140" t="s">
        <v>538</v>
      </c>
    </row>
    <row r="783" spans="1:9">
      <c r="A783" s="112">
        <f t="shared" si="12"/>
        <v>781</v>
      </c>
      <c r="B783" s="141" t="s">
        <v>256</v>
      </c>
      <c r="C783" s="64" t="s">
        <v>257</v>
      </c>
      <c r="D783" s="63" t="s">
        <v>1109</v>
      </c>
      <c r="E783" s="63" t="s">
        <v>1097</v>
      </c>
      <c r="F783" s="63">
        <v>20260223</v>
      </c>
      <c r="G783" s="64"/>
      <c r="H783" s="64" t="s">
        <v>259</v>
      </c>
      <c r="I783" s="140" t="s">
        <v>549</v>
      </c>
    </row>
    <row r="784" spans="1:9">
      <c r="A784" s="112">
        <f t="shared" si="12"/>
        <v>782</v>
      </c>
      <c r="B784" s="141" t="s">
        <v>256</v>
      </c>
      <c r="C784" s="64" t="s">
        <v>257</v>
      </c>
      <c r="D784" s="63" t="s">
        <v>1110</v>
      </c>
      <c r="E784" s="63" t="s">
        <v>1097</v>
      </c>
      <c r="F784" s="63">
        <v>20260223</v>
      </c>
      <c r="G784" s="64"/>
      <c r="H784" s="63" t="s">
        <v>259</v>
      </c>
      <c r="I784" s="5" t="s">
        <v>549</v>
      </c>
    </row>
    <row r="785" spans="1:9">
      <c r="A785" s="112">
        <f t="shared" si="12"/>
        <v>783</v>
      </c>
      <c r="B785" s="141" t="s">
        <v>256</v>
      </c>
      <c r="C785" s="64" t="s">
        <v>257</v>
      </c>
      <c r="D785" s="63" t="s">
        <v>1111</v>
      </c>
      <c r="E785" s="63" t="s">
        <v>1097</v>
      </c>
      <c r="F785" s="63">
        <v>20260223</v>
      </c>
      <c r="G785" s="64"/>
      <c r="H785" s="63" t="s">
        <v>259</v>
      </c>
      <c r="I785" s="5" t="s">
        <v>549</v>
      </c>
    </row>
    <row r="786" spans="1:9">
      <c r="A786" s="112">
        <f t="shared" si="12"/>
        <v>784</v>
      </c>
      <c r="B786" s="141" t="s">
        <v>256</v>
      </c>
      <c r="C786" s="64" t="s">
        <v>257</v>
      </c>
      <c r="D786" s="63" t="s">
        <v>1112</v>
      </c>
      <c r="E786" s="63" t="s">
        <v>1097</v>
      </c>
      <c r="F786" s="63">
        <v>20260223</v>
      </c>
      <c r="G786" s="64"/>
      <c r="H786" s="63" t="s">
        <v>259</v>
      </c>
      <c r="I786" s="5" t="s">
        <v>549</v>
      </c>
    </row>
    <row r="787" spans="1:9">
      <c r="A787" s="112">
        <f t="shared" si="12"/>
        <v>785</v>
      </c>
      <c r="B787" s="141" t="s">
        <v>256</v>
      </c>
      <c r="C787" s="64" t="s">
        <v>257</v>
      </c>
      <c r="D787" s="63" t="s">
        <v>1113</v>
      </c>
      <c r="E787" s="63" t="s">
        <v>1097</v>
      </c>
      <c r="F787" s="63">
        <v>20260223</v>
      </c>
      <c r="G787" s="64"/>
      <c r="H787" s="63" t="s">
        <v>259</v>
      </c>
      <c r="I787" s="5" t="s">
        <v>549</v>
      </c>
    </row>
    <row r="788" spans="1:9">
      <c r="A788" s="112">
        <f t="shared" si="12"/>
        <v>786</v>
      </c>
      <c r="B788" s="141" t="s">
        <v>256</v>
      </c>
      <c r="C788" s="64" t="s">
        <v>257</v>
      </c>
      <c r="D788" s="63" t="s">
        <v>1114</v>
      </c>
      <c r="E788" s="63" t="s">
        <v>1097</v>
      </c>
      <c r="F788" s="63">
        <v>20260223</v>
      </c>
      <c r="G788" s="64"/>
      <c r="H788" s="64" t="s">
        <v>259</v>
      </c>
      <c r="I788" s="140" t="s">
        <v>558</v>
      </c>
    </row>
    <row r="789" spans="1:9">
      <c r="A789" s="112">
        <f t="shared" si="12"/>
        <v>787</v>
      </c>
      <c r="B789" s="141" t="s">
        <v>256</v>
      </c>
      <c r="C789" s="64" t="s">
        <v>257</v>
      </c>
      <c r="D789" s="63" t="s">
        <v>1115</v>
      </c>
      <c r="E789" s="63" t="s">
        <v>1097</v>
      </c>
      <c r="F789" s="63">
        <v>20260223</v>
      </c>
      <c r="G789" s="64"/>
      <c r="H789" s="64" t="s">
        <v>259</v>
      </c>
      <c r="I789" s="140" t="s">
        <v>558</v>
      </c>
    </row>
    <row r="790" spans="1:9">
      <c r="A790" s="112">
        <f t="shared" si="12"/>
        <v>788</v>
      </c>
      <c r="B790" s="141" t="s">
        <v>256</v>
      </c>
      <c r="C790" s="64" t="s">
        <v>257</v>
      </c>
      <c r="D790" s="63" t="s">
        <v>1116</v>
      </c>
      <c r="E790" s="63" t="s">
        <v>1097</v>
      </c>
      <c r="F790" s="63">
        <v>20260223</v>
      </c>
      <c r="G790" s="64"/>
      <c r="H790" s="64" t="s">
        <v>259</v>
      </c>
      <c r="I790" s="140" t="s">
        <v>558</v>
      </c>
    </row>
    <row r="791" spans="1:9">
      <c r="A791" s="112">
        <f t="shared" si="12"/>
        <v>789</v>
      </c>
      <c r="B791" s="141" t="s">
        <v>256</v>
      </c>
      <c r="C791" s="64" t="s">
        <v>257</v>
      </c>
      <c r="D791" s="63" t="s">
        <v>1117</v>
      </c>
      <c r="E791" s="63" t="s">
        <v>1097</v>
      </c>
      <c r="F791" s="63">
        <v>20260223</v>
      </c>
      <c r="G791" s="64"/>
      <c r="H791" s="64" t="s">
        <v>259</v>
      </c>
      <c r="I791" s="140" t="s">
        <v>558</v>
      </c>
    </row>
    <row r="792" spans="1:9">
      <c r="A792" s="112">
        <f t="shared" si="12"/>
        <v>790</v>
      </c>
      <c r="B792" s="141" t="s">
        <v>256</v>
      </c>
      <c r="C792" s="64" t="s">
        <v>257</v>
      </c>
      <c r="D792" s="63" t="s">
        <v>1118</v>
      </c>
      <c r="E792" s="63" t="s">
        <v>1097</v>
      </c>
      <c r="F792" s="63">
        <v>20260223</v>
      </c>
      <c r="G792" s="64"/>
      <c r="H792" s="64" t="s">
        <v>259</v>
      </c>
      <c r="I792" s="140" t="s">
        <v>558</v>
      </c>
    </row>
    <row r="793" spans="1:9">
      <c r="A793" s="112">
        <f t="shared" si="12"/>
        <v>791</v>
      </c>
      <c r="B793" s="141" t="s">
        <v>256</v>
      </c>
      <c r="C793" s="64" t="s">
        <v>257</v>
      </c>
      <c r="D793" s="63" t="s">
        <v>1119</v>
      </c>
      <c r="E793" s="63" t="s">
        <v>1097</v>
      </c>
      <c r="F793" s="63">
        <v>20260223</v>
      </c>
      <c r="G793" s="64"/>
      <c r="H793" s="64" t="s">
        <v>259</v>
      </c>
      <c r="I793" s="140" t="s">
        <v>558</v>
      </c>
    </row>
    <row r="794" spans="1:9">
      <c r="A794" s="112">
        <f t="shared" si="12"/>
        <v>792</v>
      </c>
      <c r="B794" s="141" t="s">
        <v>256</v>
      </c>
      <c r="C794" s="64" t="s">
        <v>257</v>
      </c>
      <c r="D794" s="63" t="s">
        <v>1120</v>
      </c>
      <c r="E794" s="63" t="s">
        <v>1097</v>
      </c>
      <c r="F794" s="63">
        <v>20260223</v>
      </c>
      <c r="G794" s="64"/>
      <c r="H794" s="64" t="s">
        <v>259</v>
      </c>
      <c r="I794" s="5" t="s">
        <v>569</v>
      </c>
    </row>
    <row r="795" spans="1:9">
      <c r="A795" s="112">
        <f t="shared" si="12"/>
        <v>793</v>
      </c>
      <c r="B795" s="141" t="s">
        <v>256</v>
      </c>
      <c r="C795" s="64" t="s">
        <v>257</v>
      </c>
      <c r="D795" s="63" t="s">
        <v>1121</v>
      </c>
      <c r="E795" s="63" t="s">
        <v>1122</v>
      </c>
      <c r="F795" s="63">
        <v>20260223</v>
      </c>
      <c r="G795" s="64"/>
      <c r="H795" s="63" t="s">
        <v>259</v>
      </c>
      <c r="I795" s="5" t="s">
        <v>569</v>
      </c>
    </row>
    <row r="796" spans="1:9">
      <c r="A796" s="112">
        <f t="shared" si="12"/>
        <v>794</v>
      </c>
      <c r="B796" s="141" t="s">
        <v>256</v>
      </c>
      <c r="C796" s="64" t="s">
        <v>257</v>
      </c>
      <c r="D796" s="63" t="s">
        <v>1123</v>
      </c>
      <c r="E796" s="63" t="s">
        <v>1122</v>
      </c>
      <c r="F796" s="63">
        <v>20260223</v>
      </c>
      <c r="G796" s="64"/>
      <c r="H796" s="63" t="s">
        <v>259</v>
      </c>
      <c r="I796" s="5" t="s">
        <v>569</v>
      </c>
    </row>
    <row r="797" spans="1:9">
      <c r="A797" s="112">
        <f t="shared" si="12"/>
        <v>795</v>
      </c>
      <c r="B797" s="141" t="s">
        <v>256</v>
      </c>
      <c r="C797" s="64" t="s">
        <v>257</v>
      </c>
      <c r="D797" s="63" t="s">
        <v>1124</v>
      </c>
      <c r="E797" s="63" t="s">
        <v>1122</v>
      </c>
      <c r="F797" s="63">
        <v>20260223</v>
      </c>
      <c r="G797" s="64"/>
      <c r="H797" s="63" t="s">
        <v>259</v>
      </c>
      <c r="I797" s="5" t="s">
        <v>569</v>
      </c>
    </row>
    <row r="798" spans="1:9">
      <c r="A798" s="112">
        <f t="shared" si="12"/>
        <v>796</v>
      </c>
      <c r="B798" s="141" t="s">
        <v>256</v>
      </c>
      <c r="C798" s="64" t="s">
        <v>257</v>
      </c>
      <c r="D798" s="63" t="s">
        <v>1125</v>
      </c>
      <c r="E798" s="63" t="s">
        <v>1122</v>
      </c>
      <c r="F798" s="63">
        <v>20260223</v>
      </c>
      <c r="G798" s="64"/>
      <c r="H798" s="63" t="s">
        <v>259</v>
      </c>
      <c r="I798" s="5" t="s">
        <v>569</v>
      </c>
    </row>
    <row r="799" spans="1:9">
      <c r="A799" s="112">
        <f t="shared" si="12"/>
        <v>797</v>
      </c>
      <c r="B799" s="141" t="s">
        <v>256</v>
      </c>
      <c r="C799" s="64" t="s">
        <v>257</v>
      </c>
      <c r="D799" s="63" t="s">
        <v>1126</v>
      </c>
      <c r="E799" s="63" t="s">
        <v>1122</v>
      </c>
      <c r="F799" s="63">
        <v>20260223</v>
      </c>
      <c r="G799" s="64"/>
      <c r="H799" s="63" t="s">
        <v>259</v>
      </c>
      <c r="I799" s="5" t="s">
        <v>569</v>
      </c>
    </row>
    <row r="800" spans="1:9">
      <c r="A800" s="112">
        <f t="shared" si="12"/>
        <v>798</v>
      </c>
      <c r="B800" s="141" t="s">
        <v>256</v>
      </c>
      <c r="C800" s="64" t="s">
        <v>257</v>
      </c>
      <c r="D800" s="63" t="s">
        <v>1127</v>
      </c>
      <c r="E800" s="63" t="s">
        <v>1122</v>
      </c>
      <c r="F800" s="63">
        <v>20260223</v>
      </c>
      <c r="G800" s="64"/>
      <c r="H800" s="63" t="s">
        <v>259</v>
      </c>
      <c r="I800" s="5" t="s">
        <v>569</v>
      </c>
    </row>
    <row r="801" spans="1:9">
      <c r="A801" s="112">
        <f t="shared" si="12"/>
        <v>799</v>
      </c>
      <c r="B801" s="141" t="s">
        <v>256</v>
      </c>
      <c r="C801" s="64" t="s">
        <v>257</v>
      </c>
      <c r="D801" s="63" t="s">
        <v>1128</v>
      </c>
      <c r="E801" s="63" t="s">
        <v>1122</v>
      </c>
      <c r="F801" s="63">
        <v>20260223</v>
      </c>
      <c r="G801" s="64"/>
      <c r="H801" s="63" t="s">
        <v>259</v>
      </c>
      <c r="I801" s="5" t="s">
        <v>569</v>
      </c>
    </row>
    <row r="802" spans="1:9">
      <c r="A802" s="112">
        <f t="shared" si="12"/>
        <v>800</v>
      </c>
      <c r="B802" s="141" t="s">
        <v>256</v>
      </c>
      <c r="C802" s="64" t="s">
        <v>257</v>
      </c>
      <c r="D802" s="63" t="s">
        <v>1129</v>
      </c>
      <c r="E802" s="63" t="s">
        <v>1122</v>
      </c>
      <c r="F802" s="63">
        <v>20260223</v>
      </c>
      <c r="G802" s="64"/>
      <c r="H802" s="143" t="s">
        <v>259</v>
      </c>
      <c r="I802" s="140" t="s">
        <v>583</v>
      </c>
    </row>
    <row r="803" spans="1:9">
      <c r="A803" s="112">
        <f t="shared" si="12"/>
        <v>801</v>
      </c>
      <c r="B803" s="141" t="s">
        <v>256</v>
      </c>
      <c r="C803" s="64" t="s">
        <v>257</v>
      </c>
      <c r="D803" s="63" t="s">
        <v>1130</v>
      </c>
      <c r="E803" s="63" t="s">
        <v>1122</v>
      </c>
      <c r="F803" s="63">
        <v>20260223</v>
      </c>
      <c r="G803" s="64"/>
      <c r="H803" s="143" t="s">
        <v>259</v>
      </c>
      <c r="I803" s="140" t="s">
        <v>583</v>
      </c>
    </row>
    <row r="804" spans="1:9">
      <c r="A804" s="112">
        <f t="shared" si="12"/>
        <v>802</v>
      </c>
      <c r="B804" s="141" t="s">
        <v>256</v>
      </c>
      <c r="C804" s="64" t="s">
        <v>257</v>
      </c>
      <c r="D804" s="63" t="s">
        <v>1131</v>
      </c>
      <c r="E804" s="63" t="s">
        <v>1122</v>
      </c>
      <c r="F804" s="63">
        <v>20260223</v>
      </c>
      <c r="G804" s="64"/>
      <c r="H804" s="143" t="s">
        <v>259</v>
      </c>
      <c r="I804" s="140" t="s">
        <v>583</v>
      </c>
    </row>
    <row r="805" spans="1:9">
      <c r="A805" s="112">
        <f t="shared" si="12"/>
        <v>803</v>
      </c>
      <c r="B805" s="141" t="s">
        <v>256</v>
      </c>
      <c r="C805" s="64" t="s">
        <v>257</v>
      </c>
      <c r="D805" s="63" t="s">
        <v>1132</v>
      </c>
      <c r="E805" s="63" t="s">
        <v>1122</v>
      </c>
      <c r="F805" s="63">
        <v>20260223</v>
      </c>
      <c r="G805" s="64"/>
      <c r="H805" s="143" t="s">
        <v>259</v>
      </c>
      <c r="I805" s="140" t="s">
        <v>583</v>
      </c>
    </row>
    <row r="806" spans="1:9">
      <c r="A806" s="112">
        <f t="shared" si="12"/>
        <v>804</v>
      </c>
      <c r="B806" s="141" t="s">
        <v>256</v>
      </c>
      <c r="C806" s="64" t="s">
        <v>257</v>
      </c>
      <c r="D806" s="63" t="s">
        <v>1133</v>
      </c>
      <c r="E806" s="63" t="s">
        <v>1122</v>
      </c>
      <c r="F806" s="63">
        <v>20260223</v>
      </c>
      <c r="G806" s="64"/>
      <c r="H806" s="143" t="s">
        <v>259</v>
      </c>
      <c r="I806" s="140" t="s">
        <v>583</v>
      </c>
    </row>
    <row r="807" spans="1:9">
      <c r="A807" s="112">
        <f t="shared" si="12"/>
        <v>805</v>
      </c>
      <c r="B807" s="141" t="s">
        <v>256</v>
      </c>
      <c r="C807" s="64" t="s">
        <v>257</v>
      </c>
      <c r="D807" s="63" t="s">
        <v>1134</v>
      </c>
      <c r="E807" s="63" t="s">
        <v>1122</v>
      </c>
      <c r="F807" s="63">
        <v>20260223</v>
      </c>
      <c r="G807" s="64"/>
      <c r="H807" s="143" t="s">
        <v>259</v>
      </c>
      <c r="I807" s="140" t="s">
        <v>583</v>
      </c>
    </row>
    <row r="808" spans="1:9">
      <c r="A808" s="112">
        <f t="shared" si="12"/>
        <v>806</v>
      </c>
      <c r="B808" s="141" t="s">
        <v>256</v>
      </c>
      <c r="C808" s="64" t="s">
        <v>257</v>
      </c>
      <c r="D808" s="63" t="s">
        <v>1135</v>
      </c>
      <c r="E808" s="63" t="s">
        <v>1122</v>
      </c>
      <c r="F808" s="63">
        <v>20260223</v>
      </c>
      <c r="G808" s="64"/>
      <c r="H808" s="143" t="s">
        <v>259</v>
      </c>
      <c r="I808" s="140" t="s">
        <v>583</v>
      </c>
    </row>
    <row r="809" spans="1:9">
      <c r="A809" s="112">
        <f t="shared" si="12"/>
        <v>807</v>
      </c>
      <c r="B809" s="141" t="s">
        <v>256</v>
      </c>
      <c r="C809" s="64" t="s">
        <v>257</v>
      </c>
      <c r="D809" s="63" t="s">
        <v>1136</v>
      </c>
      <c r="E809" s="63" t="s">
        <v>1122</v>
      </c>
      <c r="F809" s="63">
        <v>20260223</v>
      </c>
      <c r="G809" s="64"/>
      <c r="H809" s="143" t="s">
        <v>259</v>
      </c>
      <c r="I809" s="140" t="s">
        <v>583</v>
      </c>
    </row>
    <row r="810" spans="1:9">
      <c r="A810" s="112">
        <f t="shared" si="12"/>
        <v>808</v>
      </c>
      <c r="B810" s="141" t="s">
        <v>256</v>
      </c>
      <c r="C810" s="64" t="s">
        <v>257</v>
      </c>
      <c r="D810" s="63" t="s">
        <v>1137</v>
      </c>
      <c r="E810" s="63" t="s">
        <v>1122</v>
      </c>
      <c r="F810" s="63">
        <v>20260223</v>
      </c>
      <c r="G810" s="64"/>
      <c r="H810" s="143" t="s">
        <v>259</v>
      </c>
      <c r="I810" s="140" t="s">
        <v>583</v>
      </c>
    </row>
    <row r="811" spans="1:9">
      <c r="A811" s="112">
        <f t="shared" si="12"/>
        <v>809</v>
      </c>
      <c r="B811" s="141" t="s">
        <v>256</v>
      </c>
      <c r="C811" s="64" t="s">
        <v>257</v>
      </c>
      <c r="D811" s="63" t="s">
        <v>1138</v>
      </c>
      <c r="E811" s="63" t="s">
        <v>1122</v>
      </c>
      <c r="F811" s="63">
        <v>20260223</v>
      </c>
      <c r="G811" s="64"/>
      <c r="H811" s="143" t="s">
        <v>259</v>
      </c>
      <c r="I811" s="140" t="s">
        <v>583</v>
      </c>
    </row>
    <row r="812" spans="1:9">
      <c r="A812" s="112">
        <f t="shared" si="12"/>
        <v>810</v>
      </c>
      <c r="B812" s="141" t="s">
        <v>256</v>
      </c>
      <c r="C812" s="64" t="s">
        <v>257</v>
      </c>
      <c r="D812" s="63" t="s">
        <v>1139</v>
      </c>
      <c r="E812" s="63" t="s">
        <v>1122</v>
      </c>
      <c r="F812" s="63">
        <v>20260223</v>
      </c>
      <c r="G812" s="64"/>
      <c r="H812" s="143" t="s">
        <v>259</v>
      </c>
      <c r="I812" s="140" t="s">
        <v>583</v>
      </c>
    </row>
    <row r="813" spans="1:9">
      <c r="A813" s="112">
        <f t="shared" si="12"/>
        <v>811</v>
      </c>
      <c r="B813" s="141" t="s">
        <v>256</v>
      </c>
      <c r="C813" s="64" t="s">
        <v>257</v>
      </c>
      <c r="D813" s="63" t="s">
        <v>1140</v>
      </c>
      <c r="E813" s="63" t="s">
        <v>1122</v>
      </c>
      <c r="F813" s="63">
        <v>20260223</v>
      </c>
      <c r="G813" s="64"/>
      <c r="H813" s="143" t="s">
        <v>259</v>
      </c>
      <c r="I813" s="140" t="s">
        <v>583</v>
      </c>
    </row>
    <row r="814" spans="1:9">
      <c r="A814" s="112">
        <f t="shared" si="12"/>
        <v>812</v>
      </c>
      <c r="B814" s="141" t="s">
        <v>256</v>
      </c>
      <c r="C814" s="64" t="s">
        <v>257</v>
      </c>
      <c r="D814" s="63" t="s">
        <v>1141</v>
      </c>
      <c r="E814" s="63" t="s">
        <v>1122</v>
      </c>
      <c r="F814" s="63">
        <v>20260223</v>
      </c>
      <c r="G814" s="64"/>
      <c r="H814" s="143" t="s">
        <v>259</v>
      </c>
      <c r="I814" s="140" t="s">
        <v>583</v>
      </c>
    </row>
    <row r="815" spans="1:9">
      <c r="A815" s="112">
        <f t="shared" si="12"/>
        <v>813</v>
      </c>
      <c r="B815" s="141" t="s">
        <v>256</v>
      </c>
      <c r="C815" s="64" t="s">
        <v>257</v>
      </c>
      <c r="D815" s="63" t="s">
        <v>1142</v>
      </c>
      <c r="E815" s="63" t="s">
        <v>1122</v>
      </c>
      <c r="F815" s="63">
        <v>20260223</v>
      </c>
      <c r="G815" s="64"/>
      <c r="H815" s="143" t="s">
        <v>259</v>
      </c>
      <c r="I815" s="140" t="s">
        <v>583</v>
      </c>
    </row>
    <row r="816" spans="1:9">
      <c r="A816" s="112">
        <f t="shared" si="12"/>
        <v>814</v>
      </c>
      <c r="B816" s="141" t="s">
        <v>256</v>
      </c>
      <c r="C816" s="64" t="s">
        <v>257</v>
      </c>
      <c r="D816" s="63" t="s">
        <v>1143</v>
      </c>
      <c r="E816" s="63" t="s">
        <v>1122</v>
      </c>
      <c r="F816" s="63">
        <v>20260223</v>
      </c>
      <c r="G816" s="64"/>
      <c r="H816" s="143" t="s">
        <v>259</v>
      </c>
      <c r="I816" s="140" t="s">
        <v>583</v>
      </c>
    </row>
    <row r="817" spans="1:9">
      <c r="A817" s="112">
        <f t="shared" si="12"/>
        <v>815</v>
      </c>
      <c r="B817" s="141" t="s">
        <v>256</v>
      </c>
      <c r="C817" s="64" t="s">
        <v>257</v>
      </c>
      <c r="D817" s="63" t="s">
        <v>1144</v>
      </c>
      <c r="E817" s="63" t="s">
        <v>1122</v>
      </c>
      <c r="F817" s="63">
        <v>20260223</v>
      </c>
      <c r="G817" s="64"/>
      <c r="H817" s="143" t="s">
        <v>259</v>
      </c>
      <c r="I817" s="140" t="s">
        <v>583</v>
      </c>
    </row>
    <row r="818" spans="1:9">
      <c r="A818" s="112">
        <f t="shared" si="12"/>
        <v>816</v>
      </c>
      <c r="B818" s="141" t="s">
        <v>256</v>
      </c>
      <c r="C818" s="64" t="s">
        <v>257</v>
      </c>
      <c r="D818" s="63" t="s">
        <v>1145</v>
      </c>
      <c r="E818" s="63" t="s">
        <v>1122</v>
      </c>
      <c r="F818" s="63">
        <v>20260223</v>
      </c>
      <c r="G818" s="64"/>
      <c r="H818" s="143" t="s">
        <v>259</v>
      </c>
      <c r="I818" s="140" t="s">
        <v>583</v>
      </c>
    </row>
    <row r="819" spans="1:9">
      <c r="A819" s="112">
        <f t="shared" si="12"/>
        <v>817</v>
      </c>
      <c r="B819" s="141" t="s">
        <v>256</v>
      </c>
      <c r="C819" s="64" t="s">
        <v>257</v>
      </c>
      <c r="D819" s="63" t="s">
        <v>1146</v>
      </c>
      <c r="E819" s="143" t="s">
        <v>1147</v>
      </c>
      <c r="F819" s="63">
        <v>20260226</v>
      </c>
      <c r="G819" s="64"/>
      <c r="H819" s="143" t="s">
        <v>259</v>
      </c>
      <c r="I819" s="140" t="s">
        <v>607</v>
      </c>
    </row>
    <row r="820" spans="1:9">
      <c r="A820" s="112">
        <f t="shared" si="12"/>
        <v>818</v>
      </c>
      <c r="B820" s="141" t="s">
        <v>256</v>
      </c>
      <c r="C820" s="64" t="s">
        <v>257</v>
      </c>
      <c r="D820" s="63" t="s">
        <v>1148</v>
      </c>
      <c r="E820" s="143" t="s">
        <v>1147</v>
      </c>
      <c r="F820" s="63">
        <v>20260226</v>
      </c>
      <c r="G820" s="64"/>
      <c r="H820" s="143" t="s">
        <v>259</v>
      </c>
      <c r="I820" s="140" t="s">
        <v>607</v>
      </c>
    </row>
    <row r="821" spans="1:9">
      <c r="A821" s="112">
        <f t="shared" si="12"/>
        <v>819</v>
      </c>
      <c r="B821" s="141" t="s">
        <v>256</v>
      </c>
      <c r="C821" s="64" t="s">
        <v>257</v>
      </c>
      <c r="D821" s="63" t="s">
        <v>1149</v>
      </c>
      <c r="E821" s="143" t="s">
        <v>1147</v>
      </c>
      <c r="F821" s="63">
        <v>20260226</v>
      </c>
      <c r="G821" s="64"/>
      <c r="H821" s="143" t="s">
        <v>259</v>
      </c>
      <c r="I821" s="140" t="s">
        <v>607</v>
      </c>
    </row>
    <row r="822" spans="1:9">
      <c r="A822" s="112">
        <f t="shared" si="12"/>
        <v>820</v>
      </c>
      <c r="B822" s="141" t="s">
        <v>256</v>
      </c>
      <c r="C822" s="64" t="s">
        <v>257</v>
      </c>
      <c r="D822" s="63" t="s">
        <v>1150</v>
      </c>
      <c r="E822" s="143" t="s">
        <v>1147</v>
      </c>
      <c r="F822" s="63">
        <v>20260226</v>
      </c>
      <c r="G822" s="64"/>
      <c r="H822" s="143" t="s">
        <v>259</v>
      </c>
      <c r="I822" s="140" t="s">
        <v>607</v>
      </c>
    </row>
    <row r="823" spans="1:9">
      <c r="A823" s="112">
        <f t="shared" si="12"/>
        <v>821</v>
      </c>
      <c r="B823" s="141" t="s">
        <v>256</v>
      </c>
      <c r="C823" s="64" t="s">
        <v>257</v>
      </c>
      <c r="D823" s="63" t="s">
        <v>1151</v>
      </c>
      <c r="E823" s="143" t="s">
        <v>1147</v>
      </c>
      <c r="F823" s="63">
        <v>20260226</v>
      </c>
      <c r="G823" s="64"/>
      <c r="H823" s="143" t="s">
        <v>259</v>
      </c>
      <c r="I823" s="140" t="s">
        <v>607</v>
      </c>
    </row>
    <row r="824" spans="1:9">
      <c r="A824" s="112">
        <f t="shared" si="12"/>
        <v>822</v>
      </c>
      <c r="B824" s="141" t="s">
        <v>256</v>
      </c>
      <c r="C824" s="64" t="s">
        <v>257</v>
      </c>
      <c r="D824" s="63" t="s">
        <v>1152</v>
      </c>
      <c r="E824" s="143" t="s">
        <v>1147</v>
      </c>
      <c r="F824" s="63">
        <v>20260226</v>
      </c>
      <c r="G824" s="64"/>
      <c r="H824" s="143" t="s">
        <v>259</v>
      </c>
      <c r="I824" s="140" t="s">
        <v>607</v>
      </c>
    </row>
    <row r="825" spans="1:9">
      <c r="A825" s="112">
        <f t="shared" si="12"/>
        <v>823</v>
      </c>
      <c r="B825" s="141" t="s">
        <v>256</v>
      </c>
      <c r="C825" s="64" t="s">
        <v>257</v>
      </c>
      <c r="D825" s="63" t="s">
        <v>1153</v>
      </c>
      <c r="E825" s="143" t="s">
        <v>1147</v>
      </c>
      <c r="F825" s="63">
        <v>20260226</v>
      </c>
      <c r="G825" s="64"/>
      <c r="H825" s="143" t="s">
        <v>259</v>
      </c>
      <c r="I825" s="140" t="s">
        <v>607</v>
      </c>
    </row>
    <row r="826" spans="1:9">
      <c r="A826" s="112">
        <f t="shared" si="12"/>
        <v>824</v>
      </c>
      <c r="B826" s="141" t="s">
        <v>256</v>
      </c>
      <c r="C826" s="64" t="s">
        <v>257</v>
      </c>
      <c r="D826" s="63" t="s">
        <v>1154</v>
      </c>
      <c r="E826" s="143" t="s">
        <v>1147</v>
      </c>
      <c r="F826" s="63">
        <v>20260226</v>
      </c>
      <c r="G826" s="64"/>
      <c r="H826" s="143" t="s">
        <v>259</v>
      </c>
      <c r="I826" s="140" t="s">
        <v>607</v>
      </c>
    </row>
    <row r="827" spans="1:9">
      <c r="A827" s="112">
        <f t="shared" si="12"/>
        <v>825</v>
      </c>
      <c r="B827" s="141" t="s">
        <v>256</v>
      </c>
      <c r="C827" s="64" t="s">
        <v>257</v>
      </c>
      <c r="D827" s="63" t="s">
        <v>1155</v>
      </c>
      <c r="E827" s="143" t="s">
        <v>1147</v>
      </c>
      <c r="F827" s="63">
        <v>20260226</v>
      </c>
      <c r="G827" s="64"/>
      <c r="H827" s="143" t="s">
        <v>259</v>
      </c>
      <c r="I827" s="140" t="s">
        <v>607</v>
      </c>
    </row>
    <row r="828" spans="1:9">
      <c r="A828" s="112">
        <f t="shared" si="12"/>
        <v>826</v>
      </c>
      <c r="B828" s="141" t="s">
        <v>256</v>
      </c>
      <c r="C828" s="64" t="s">
        <v>257</v>
      </c>
      <c r="D828" s="63" t="s">
        <v>1156</v>
      </c>
      <c r="E828" s="143" t="s">
        <v>1147</v>
      </c>
      <c r="F828" s="63">
        <v>20260226</v>
      </c>
      <c r="G828" s="64"/>
      <c r="H828" s="143" t="s">
        <v>259</v>
      </c>
      <c r="I828" s="140" t="s">
        <v>607</v>
      </c>
    </row>
    <row r="829" spans="1:9">
      <c r="A829" s="112">
        <f t="shared" ref="A829:A892" si="13">+A828+1</f>
        <v>827</v>
      </c>
      <c r="B829" s="141" t="s">
        <v>256</v>
      </c>
      <c r="C829" s="64" t="s">
        <v>257</v>
      </c>
      <c r="D829" s="63" t="s">
        <v>1157</v>
      </c>
      <c r="E829" s="143" t="s">
        <v>1147</v>
      </c>
      <c r="F829" s="63">
        <v>20260226</v>
      </c>
      <c r="G829" s="64"/>
      <c r="H829" s="143" t="s">
        <v>259</v>
      </c>
      <c r="I829" s="140" t="s">
        <v>607</v>
      </c>
    </row>
    <row r="830" spans="1:9">
      <c r="A830" s="112">
        <f t="shared" si="13"/>
        <v>828</v>
      </c>
      <c r="B830" s="141" t="s">
        <v>256</v>
      </c>
      <c r="C830" s="64" t="s">
        <v>257</v>
      </c>
      <c r="D830" s="63" t="s">
        <v>1158</v>
      </c>
      <c r="E830" s="143" t="s">
        <v>1147</v>
      </c>
      <c r="F830" s="63">
        <v>20260226</v>
      </c>
      <c r="G830" s="64"/>
      <c r="H830" s="143" t="s">
        <v>259</v>
      </c>
      <c r="I830" s="140" t="s">
        <v>607</v>
      </c>
    </row>
    <row r="831" spans="1:9">
      <c r="A831" s="112">
        <f t="shared" si="13"/>
        <v>829</v>
      </c>
      <c r="B831" s="141" t="s">
        <v>256</v>
      </c>
      <c r="C831" s="64" t="s">
        <v>257</v>
      </c>
      <c r="D831" s="63" t="s">
        <v>1159</v>
      </c>
      <c r="E831" s="143" t="s">
        <v>1147</v>
      </c>
      <c r="F831" s="63">
        <v>20260226</v>
      </c>
      <c r="G831" s="64"/>
      <c r="H831" s="143" t="s">
        <v>259</v>
      </c>
      <c r="I831" s="140" t="s">
        <v>607</v>
      </c>
    </row>
    <row r="832" spans="1:9">
      <c r="A832" s="112">
        <f t="shared" si="13"/>
        <v>830</v>
      </c>
      <c r="B832" s="141" t="s">
        <v>256</v>
      </c>
      <c r="C832" s="64" t="s">
        <v>257</v>
      </c>
      <c r="D832" s="63" t="s">
        <v>1160</v>
      </c>
      <c r="E832" s="143" t="s">
        <v>1147</v>
      </c>
      <c r="F832" s="63">
        <v>20260226</v>
      </c>
      <c r="G832" s="64"/>
      <c r="H832" s="143" t="s">
        <v>259</v>
      </c>
      <c r="I832" s="140" t="s">
        <v>607</v>
      </c>
    </row>
    <row r="833" spans="1:9">
      <c r="A833" s="112">
        <f t="shared" si="13"/>
        <v>831</v>
      </c>
      <c r="B833" s="141" t="s">
        <v>256</v>
      </c>
      <c r="C833" s="64" t="s">
        <v>257</v>
      </c>
      <c r="D833" s="63" t="s">
        <v>1161</v>
      </c>
      <c r="E833" s="143" t="s">
        <v>1147</v>
      </c>
      <c r="F833" s="63">
        <v>20260226</v>
      </c>
      <c r="G833" s="64"/>
      <c r="H833" s="143" t="s">
        <v>259</v>
      </c>
      <c r="I833" s="140" t="s">
        <v>607</v>
      </c>
    </row>
    <row r="834" spans="1:9">
      <c r="A834" s="112">
        <f t="shared" si="13"/>
        <v>832</v>
      </c>
      <c r="B834" s="141" t="s">
        <v>256</v>
      </c>
      <c r="C834" s="64" t="s">
        <v>257</v>
      </c>
      <c r="D834" s="63" t="s">
        <v>1162</v>
      </c>
      <c r="E834" s="143" t="s">
        <v>1147</v>
      </c>
      <c r="F834" s="63">
        <v>20260226</v>
      </c>
      <c r="G834" s="64"/>
      <c r="H834" s="143" t="s">
        <v>259</v>
      </c>
      <c r="I834" s="140" t="s">
        <v>607</v>
      </c>
    </row>
    <row r="835" spans="1:9">
      <c r="A835" s="112">
        <f t="shared" si="13"/>
        <v>833</v>
      </c>
      <c r="B835" s="141" t="s">
        <v>256</v>
      </c>
      <c r="C835" s="64" t="s">
        <v>257</v>
      </c>
      <c r="D835" s="63" t="s">
        <v>1163</v>
      </c>
      <c r="E835" s="143" t="s">
        <v>1147</v>
      </c>
      <c r="F835" s="63">
        <v>20260226</v>
      </c>
      <c r="G835" s="64"/>
      <c r="H835" s="143" t="s">
        <v>259</v>
      </c>
      <c r="I835" s="140" t="s">
        <v>607</v>
      </c>
    </row>
    <row r="836" spans="1:9">
      <c r="A836" s="112">
        <f t="shared" si="13"/>
        <v>834</v>
      </c>
      <c r="B836" s="141" t="s">
        <v>256</v>
      </c>
      <c r="C836" s="64" t="s">
        <v>257</v>
      </c>
      <c r="D836" s="63" t="s">
        <v>1164</v>
      </c>
      <c r="E836" s="143" t="s">
        <v>1147</v>
      </c>
      <c r="F836" s="63">
        <v>20260226</v>
      </c>
      <c r="G836" s="64"/>
      <c r="H836" s="143" t="s">
        <v>259</v>
      </c>
      <c r="I836" s="140" t="s">
        <v>607</v>
      </c>
    </row>
    <row r="837" spans="1:9">
      <c r="A837" s="112">
        <f t="shared" si="13"/>
        <v>835</v>
      </c>
      <c r="B837" s="141" t="s">
        <v>256</v>
      </c>
      <c r="C837" s="64" t="s">
        <v>257</v>
      </c>
      <c r="D837" s="63" t="s">
        <v>1165</v>
      </c>
      <c r="E837" s="143" t="s">
        <v>1147</v>
      </c>
      <c r="F837" s="63">
        <v>20260226</v>
      </c>
      <c r="G837" s="64"/>
      <c r="H837" s="143" t="s">
        <v>259</v>
      </c>
      <c r="I837" s="140" t="s">
        <v>607</v>
      </c>
    </row>
    <row r="838" spans="1:9">
      <c r="A838" s="112">
        <f t="shared" si="13"/>
        <v>836</v>
      </c>
      <c r="B838" s="141" t="s">
        <v>256</v>
      </c>
      <c r="C838" s="64" t="s">
        <v>257</v>
      </c>
      <c r="D838" s="63" t="s">
        <v>1166</v>
      </c>
      <c r="E838" s="143" t="s">
        <v>1147</v>
      </c>
      <c r="F838" s="63">
        <v>20260226</v>
      </c>
      <c r="G838" s="64"/>
      <c r="H838" s="143" t="s">
        <v>259</v>
      </c>
      <c r="I838" s="140" t="s">
        <v>607</v>
      </c>
    </row>
    <row r="839" spans="1:9">
      <c r="A839" s="112">
        <f t="shared" si="13"/>
        <v>837</v>
      </c>
      <c r="B839" s="141" t="s">
        <v>256</v>
      </c>
      <c r="C839" s="64" t="s">
        <v>257</v>
      </c>
      <c r="D839" s="63" t="s">
        <v>1167</v>
      </c>
      <c r="E839" s="143" t="s">
        <v>1147</v>
      </c>
      <c r="F839" s="63">
        <v>20260226</v>
      </c>
      <c r="G839" s="64"/>
      <c r="H839" s="64" t="s">
        <v>259</v>
      </c>
      <c r="I839" s="140" t="s">
        <v>1168</v>
      </c>
    </row>
    <row r="840" spans="1:9">
      <c r="A840" s="112">
        <f t="shared" si="13"/>
        <v>838</v>
      </c>
      <c r="B840" s="141" t="s">
        <v>256</v>
      </c>
      <c r="C840" s="64" t="s">
        <v>257</v>
      </c>
      <c r="D840" s="63" t="s">
        <v>1169</v>
      </c>
      <c r="E840" s="143" t="s">
        <v>1147</v>
      </c>
      <c r="F840" s="63">
        <v>20260226</v>
      </c>
      <c r="G840" s="64"/>
      <c r="H840" s="64" t="s">
        <v>259</v>
      </c>
      <c r="I840" s="140" t="s">
        <v>1168</v>
      </c>
    </row>
    <row r="841" spans="1:9">
      <c r="A841" s="112">
        <f t="shared" si="13"/>
        <v>839</v>
      </c>
      <c r="B841" s="141" t="s">
        <v>256</v>
      </c>
      <c r="C841" s="64" t="s">
        <v>257</v>
      </c>
      <c r="D841" s="63" t="s">
        <v>1170</v>
      </c>
      <c r="E841" s="143" t="s">
        <v>1147</v>
      </c>
      <c r="F841" s="63">
        <v>20260226</v>
      </c>
      <c r="G841" s="64"/>
      <c r="H841" s="64" t="s">
        <v>259</v>
      </c>
      <c r="I841" s="140" t="s">
        <v>1168</v>
      </c>
    </row>
    <row r="842" spans="1:9">
      <c r="A842" s="112">
        <f t="shared" si="13"/>
        <v>840</v>
      </c>
      <c r="B842" s="141" t="s">
        <v>256</v>
      </c>
      <c r="C842" s="64" t="s">
        <v>257</v>
      </c>
      <c r="D842" s="63" t="s">
        <v>1171</v>
      </c>
      <c r="E842" s="143" t="s">
        <v>1147</v>
      </c>
      <c r="F842" s="63">
        <v>20260226</v>
      </c>
      <c r="G842" s="64"/>
      <c r="H842" s="64" t="s">
        <v>259</v>
      </c>
      <c r="I842" s="140" t="s">
        <v>1168</v>
      </c>
    </row>
    <row r="843" spans="1:9">
      <c r="A843" s="112">
        <f t="shared" si="13"/>
        <v>841</v>
      </c>
      <c r="B843" s="141" t="s">
        <v>256</v>
      </c>
      <c r="C843" s="64" t="s">
        <v>257</v>
      </c>
      <c r="D843" s="63" t="s">
        <v>1172</v>
      </c>
      <c r="E843" s="143" t="s">
        <v>1173</v>
      </c>
      <c r="F843" s="63">
        <v>20260226</v>
      </c>
      <c r="G843" s="64"/>
      <c r="H843" s="64" t="s">
        <v>259</v>
      </c>
      <c r="I843" s="140" t="s">
        <v>1168</v>
      </c>
    </row>
    <row r="844" spans="1:9">
      <c r="A844" s="112">
        <f t="shared" si="13"/>
        <v>842</v>
      </c>
      <c r="B844" s="141" t="s">
        <v>256</v>
      </c>
      <c r="C844" s="64" t="s">
        <v>257</v>
      </c>
      <c r="D844" s="63" t="s">
        <v>1174</v>
      </c>
      <c r="E844" s="143" t="s">
        <v>1173</v>
      </c>
      <c r="F844" s="63">
        <v>20260226</v>
      </c>
      <c r="G844" s="64"/>
      <c r="H844" s="64" t="s">
        <v>259</v>
      </c>
      <c r="I844" s="140" t="s">
        <v>1168</v>
      </c>
    </row>
    <row r="845" spans="1:9">
      <c r="A845" s="112">
        <f t="shared" si="13"/>
        <v>843</v>
      </c>
      <c r="B845" s="141" t="s">
        <v>256</v>
      </c>
      <c r="C845" s="64" t="s">
        <v>257</v>
      </c>
      <c r="D845" s="63" t="s">
        <v>1175</v>
      </c>
      <c r="E845" s="143" t="s">
        <v>1173</v>
      </c>
      <c r="F845" s="63">
        <v>20260226</v>
      </c>
      <c r="G845" s="64"/>
      <c r="H845" s="64" t="s">
        <v>259</v>
      </c>
      <c r="I845" s="140" t="s">
        <v>1168</v>
      </c>
    </row>
    <row r="846" spans="1:9">
      <c r="A846" s="112">
        <f t="shared" si="13"/>
        <v>844</v>
      </c>
      <c r="B846" s="141" t="s">
        <v>256</v>
      </c>
      <c r="C846" s="64" t="s">
        <v>257</v>
      </c>
      <c r="D846" s="63" t="s">
        <v>1176</v>
      </c>
      <c r="E846" s="143" t="s">
        <v>1173</v>
      </c>
      <c r="F846" s="63">
        <v>20260226</v>
      </c>
      <c r="G846" s="64"/>
      <c r="H846" s="64" t="s">
        <v>259</v>
      </c>
      <c r="I846" s="140" t="s">
        <v>1168</v>
      </c>
    </row>
    <row r="847" spans="1:9">
      <c r="A847" s="112">
        <f t="shared" si="13"/>
        <v>845</v>
      </c>
      <c r="B847" s="141" t="s">
        <v>256</v>
      </c>
      <c r="C847" s="64" t="s">
        <v>257</v>
      </c>
      <c r="D847" s="63" t="s">
        <v>1177</v>
      </c>
      <c r="E847" s="143" t="s">
        <v>1173</v>
      </c>
      <c r="F847" s="63">
        <v>20260226</v>
      </c>
      <c r="G847" s="64"/>
      <c r="H847" s="64" t="s">
        <v>259</v>
      </c>
      <c r="I847" s="140" t="s">
        <v>1168</v>
      </c>
    </row>
    <row r="848" spans="1:9">
      <c r="A848" s="112">
        <f t="shared" si="13"/>
        <v>846</v>
      </c>
      <c r="B848" s="141" t="s">
        <v>256</v>
      </c>
      <c r="C848" s="64" t="s">
        <v>257</v>
      </c>
      <c r="D848" s="63" t="s">
        <v>1178</v>
      </c>
      <c r="E848" s="143" t="s">
        <v>1173</v>
      </c>
      <c r="F848" s="63">
        <v>20260226</v>
      </c>
      <c r="G848" s="64"/>
      <c r="H848" s="64" t="s">
        <v>259</v>
      </c>
      <c r="I848" s="140" t="s">
        <v>1168</v>
      </c>
    </row>
    <row r="849" spans="1:9">
      <c r="A849" s="112">
        <f t="shared" si="13"/>
        <v>847</v>
      </c>
      <c r="B849" s="141" t="s">
        <v>256</v>
      </c>
      <c r="C849" s="64" t="s">
        <v>257</v>
      </c>
      <c r="D849" s="63" t="s">
        <v>1179</v>
      </c>
      <c r="E849" s="143" t="s">
        <v>1173</v>
      </c>
      <c r="F849" s="63">
        <v>20260226</v>
      </c>
      <c r="G849" s="64"/>
      <c r="H849" s="64" t="s">
        <v>259</v>
      </c>
      <c r="I849" s="140" t="s">
        <v>1168</v>
      </c>
    </row>
    <row r="850" spans="1:9">
      <c r="A850" s="112">
        <f t="shared" si="13"/>
        <v>848</v>
      </c>
      <c r="B850" s="141" t="s">
        <v>256</v>
      </c>
      <c r="C850" s="64" t="s">
        <v>257</v>
      </c>
      <c r="D850" s="63" t="s">
        <v>1180</v>
      </c>
      <c r="E850" s="143" t="s">
        <v>1173</v>
      </c>
      <c r="F850" s="63">
        <v>20260226</v>
      </c>
      <c r="G850" s="64"/>
      <c r="H850" s="64" t="s">
        <v>259</v>
      </c>
      <c r="I850" s="140" t="s">
        <v>1168</v>
      </c>
    </row>
    <row r="851" spans="1:9">
      <c r="A851" s="112">
        <f t="shared" si="13"/>
        <v>849</v>
      </c>
      <c r="B851" s="141" t="s">
        <v>256</v>
      </c>
      <c r="C851" s="64" t="s">
        <v>257</v>
      </c>
      <c r="D851" s="63" t="s">
        <v>1181</v>
      </c>
      <c r="E851" s="143" t="s">
        <v>1173</v>
      </c>
      <c r="F851" s="63">
        <v>20260226</v>
      </c>
      <c r="G851" s="64"/>
      <c r="H851" s="64" t="s">
        <v>259</v>
      </c>
      <c r="I851" s="140" t="s">
        <v>1182</v>
      </c>
    </row>
    <row r="852" spans="1:9">
      <c r="A852" s="112">
        <f t="shared" si="13"/>
        <v>850</v>
      </c>
      <c r="B852" s="141" t="s">
        <v>256</v>
      </c>
      <c r="C852" s="64" t="s">
        <v>257</v>
      </c>
      <c r="D852" s="63" t="s">
        <v>1183</v>
      </c>
      <c r="E852" s="143" t="s">
        <v>1173</v>
      </c>
      <c r="F852" s="63">
        <v>20260226</v>
      </c>
      <c r="G852" s="64"/>
      <c r="H852" s="64" t="s">
        <v>259</v>
      </c>
      <c r="I852" s="140" t="s">
        <v>1182</v>
      </c>
    </row>
    <row r="853" spans="1:9">
      <c r="A853" s="112">
        <f t="shared" si="13"/>
        <v>851</v>
      </c>
      <c r="B853" s="141" t="s">
        <v>256</v>
      </c>
      <c r="C853" s="64" t="s">
        <v>257</v>
      </c>
      <c r="D853" s="63" t="s">
        <v>1184</v>
      </c>
      <c r="E853" s="143" t="s">
        <v>1173</v>
      </c>
      <c r="F853" s="63">
        <v>20260226</v>
      </c>
      <c r="G853" s="64"/>
      <c r="H853" s="64" t="s">
        <v>259</v>
      </c>
      <c r="I853" s="140" t="s">
        <v>1182</v>
      </c>
    </row>
    <row r="854" spans="1:9">
      <c r="A854" s="112">
        <f t="shared" si="13"/>
        <v>852</v>
      </c>
      <c r="B854" s="141" t="s">
        <v>256</v>
      </c>
      <c r="C854" s="64" t="s">
        <v>257</v>
      </c>
      <c r="D854" s="63" t="s">
        <v>1185</v>
      </c>
      <c r="E854" s="143" t="s">
        <v>1173</v>
      </c>
      <c r="F854" s="63">
        <v>20260226</v>
      </c>
      <c r="G854" s="64"/>
      <c r="H854" s="64" t="s">
        <v>259</v>
      </c>
      <c r="I854" s="140" t="s">
        <v>1182</v>
      </c>
    </row>
    <row r="855" spans="1:9">
      <c r="A855" s="112">
        <f t="shared" si="13"/>
        <v>853</v>
      </c>
      <c r="B855" s="141" t="s">
        <v>256</v>
      </c>
      <c r="C855" s="64" t="s">
        <v>257</v>
      </c>
      <c r="D855" s="63" t="s">
        <v>1186</v>
      </c>
      <c r="E855" s="143" t="s">
        <v>1173</v>
      </c>
      <c r="F855" s="63">
        <v>20260226</v>
      </c>
      <c r="G855" s="64"/>
      <c r="H855" s="64" t="s">
        <v>259</v>
      </c>
      <c r="I855" s="140" t="s">
        <v>1182</v>
      </c>
    </row>
    <row r="856" spans="1:9">
      <c r="A856" s="112">
        <f t="shared" si="13"/>
        <v>854</v>
      </c>
      <c r="B856" s="141" t="s">
        <v>256</v>
      </c>
      <c r="C856" s="64" t="s">
        <v>257</v>
      </c>
      <c r="D856" s="63" t="s">
        <v>1187</v>
      </c>
      <c r="E856" s="143" t="s">
        <v>1173</v>
      </c>
      <c r="F856" s="63">
        <v>20260226</v>
      </c>
      <c r="G856" s="64"/>
      <c r="H856" s="64" t="s">
        <v>259</v>
      </c>
      <c r="I856" s="140" t="s">
        <v>1182</v>
      </c>
    </row>
    <row r="857" spans="1:9">
      <c r="A857" s="112">
        <f t="shared" si="13"/>
        <v>855</v>
      </c>
      <c r="B857" s="141" t="s">
        <v>256</v>
      </c>
      <c r="C857" s="64" t="s">
        <v>257</v>
      </c>
      <c r="D857" s="63" t="s">
        <v>1188</v>
      </c>
      <c r="E857" s="143" t="s">
        <v>1173</v>
      </c>
      <c r="F857" s="63">
        <v>20260226</v>
      </c>
      <c r="G857" s="64"/>
      <c r="H857" s="64" t="s">
        <v>259</v>
      </c>
      <c r="I857" s="140" t="s">
        <v>1182</v>
      </c>
    </row>
    <row r="858" spans="1:9">
      <c r="A858" s="112">
        <f t="shared" si="13"/>
        <v>856</v>
      </c>
      <c r="B858" s="141" t="s">
        <v>256</v>
      </c>
      <c r="C858" s="64" t="s">
        <v>257</v>
      </c>
      <c r="D858" s="63" t="s">
        <v>1189</v>
      </c>
      <c r="E858" s="143" t="s">
        <v>1173</v>
      </c>
      <c r="F858" s="63">
        <v>20260226</v>
      </c>
      <c r="G858" s="64"/>
      <c r="H858" s="64" t="s">
        <v>259</v>
      </c>
      <c r="I858" s="140" t="s">
        <v>1182</v>
      </c>
    </row>
    <row r="859" spans="1:9">
      <c r="A859" s="112">
        <f t="shared" si="13"/>
        <v>857</v>
      </c>
      <c r="B859" s="141" t="s">
        <v>256</v>
      </c>
      <c r="C859" s="64" t="s">
        <v>257</v>
      </c>
      <c r="D859" s="63" t="s">
        <v>1190</v>
      </c>
      <c r="E859" s="143" t="s">
        <v>1173</v>
      </c>
      <c r="F859" s="63">
        <v>20260226</v>
      </c>
      <c r="G859" s="64"/>
      <c r="H859" s="64" t="s">
        <v>259</v>
      </c>
      <c r="I859" s="140" t="s">
        <v>1182</v>
      </c>
    </row>
    <row r="860" spans="1:9">
      <c r="A860" s="112">
        <f t="shared" si="13"/>
        <v>858</v>
      </c>
      <c r="B860" s="141" t="s">
        <v>256</v>
      </c>
      <c r="C860" s="64" t="s">
        <v>257</v>
      </c>
      <c r="D860" s="63" t="s">
        <v>1191</v>
      </c>
      <c r="E860" s="143" t="s">
        <v>1173</v>
      </c>
      <c r="F860" s="63">
        <v>20260226</v>
      </c>
      <c r="G860" s="64"/>
      <c r="H860" s="64" t="s">
        <v>259</v>
      </c>
      <c r="I860" s="140" t="s">
        <v>1182</v>
      </c>
    </row>
    <row r="861" spans="1:9">
      <c r="A861" s="112">
        <f t="shared" si="13"/>
        <v>859</v>
      </c>
      <c r="B861" s="141" t="s">
        <v>256</v>
      </c>
      <c r="C861" s="64" t="s">
        <v>257</v>
      </c>
      <c r="D861" s="63" t="s">
        <v>1192</v>
      </c>
      <c r="E861" s="143" t="s">
        <v>1173</v>
      </c>
      <c r="F861" s="63">
        <v>20260226</v>
      </c>
      <c r="G861" s="64"/>
      <c r="H861" s="64" t="s">
        <v>259</v>
      </c>
      <c r="I861" s="140" t="s">
        <v>1182</v>
      </c>
    </row>
    <row r="862" spans="1:9">
      <c r="A862" s="112">
        <f t="shared" si="13"/>
        <v>860</v>
      </c>
      <c r="B862" s="141" t="s">
        <v>256</v>
      </c>
      <c r="C862" s="64" t="s">
        <v>257</v>
      </c>
      <c r="D862" s="63" t="s">
        <v>1193</v>
      </c>
      <c r="E862" s="143" t="s">
        <v>1173</v>
      </c>
      <c r="F862" s="63">
        <v>20260226</v>
      </c>
      <c r="G862" s="64"/>
      <c r="H862" s="64" t="s">
        <v>259</v>
      </c>
      <c r="I862" s="140" t="s">
        <v>1182</v>
      </c>
    </row>
    <row r="863" spans="1:9">
      <c r="A863" s="112">
        <f t="shared" si="13"/>
        <v>861</v>
      </c>
      <c r="B863" s="141" t="s">
        <v>256</v>
      </c>
      <c r="C863" s="64" t="s">
        <v>257</v>
      </c>
      <c r="D863" s="63" t="s">
        <v>1194</v>
      </c>
      <c r="E863" s="143" t="s">
        <v>1173</v>
      </c>
      <c r="F863" s="63">
        <v>20260226</v>
      </c>
      <c r="G863" s="64"/>
      <c r="H863" s="64" t="s">
        <v>259</v>
      </c>
      <c r="I863" s="140" t="s">
        <v>1182</v>
      </c>
    </row>
    <row r="864" spans="1:9">
      <c r="A864" s="112">
        <f t="shared" si="13"/>
        <v>862</v>
      </c>
      <c r="B864" s="141" t="s">
        <v>256</v>
      </c>
      <c r="C864" s="64" t="s">
        <v>257</v>
      </c>
      <c r="D864" s="63" t="s">
        <v>1195</v>
      </c>
      <c r="E864" s="143" t="s">
        <v>1173</v>
      </c>
      <c r="F864" s="63">
        <v>20260226</v>
      </c>
      <c r="G864" s="64"/>
      <c r="H864" s="64" t="s">
        <v>259</v>
      </c>
      <c r="I864" s="140" t="s">
        <v>1182</v>
      </c>
    </row>
    <row r="865" spans="1:9">
      <c r="A865" s="112">
        <f t="shared" si="13"/>
        <v>863</v>
      </c>
      <c r="B865" s="141" t="s">
        <v>256</v>
      </c>
      <c r="C865" s="64" t="s">
        <v>257</v>
      </c>
      <c r="D865" s="63" t="s">
        <v>1196</v>
      </c>
      <c r="E865" s="143" t="s">
        <v>1173</v>
      </c>
      <c r="F865" s="63">
        <v>20260226</v>
      </c>
      <c r="G865" s="64"/>
      <c r="H865" s="64" t="s">
        <v>259</v>
      </c>
      <c r="I865" s="140" t="s">
        <v>1182</v>
      </c>
    </row>
    <row r="866" spans="1:9">
      <c r="A866" s="112">
        <f t="shared" si="13"/>
        <v>864</v>
      </c>
      <c r="B866" s="141" t="s">
        <v>256</v>
      </c>
      <c r="C866" s="64" t="s">
        <v>257</v>
      </c>
      <c r="D866" s="63" t="s">
        <v>1197</v>
      </c>
      <c r="E866" s="143" t="s">
        <v>1173</v>
      </c>
      <c r="F866" s="63">
        <v>20260226</v>
      </c>
      <c r="G866" s="64"/>
      <c r="H866" s="64" t="s">
        <v>259</v>
      </c>
      <c r="I866" s="140" t="s">
        <v>1182</v>
      </c>
    </row>
    <row r="867" spans="1:9">
      <c r="A867" s="112">
        <f t="shared" si="13"/>
        <v>865</v>
      </c>
      <c r="B867" s="141" t="s">
        <v>256</v>
      </c>
      <c r="C867" s="64" t="s">
        <v>257</v>
      </c>
      <c r="D867" s="63" t="s">
        <v>1198</v>
      </c>
      <c r="E867" s="143" t="s">
        <v>1199</v>
      </c>
      <c r="F867" s="63">
        <v>20260226</v>
      </c>
      <c r="G867" s="64"/>
      <c r="H867" s="143" t="s">
        <v>259</v>
      </c>
      <c r="I867" s="140" t="s">
        <v>607</v>
      </c>
    </row>
    <row r="868" spans="1:9">
      <c r="A868" s="112">
        <f t="shared" si="13"/>
        <v>866</v>
      </c>
      <c r="B868" s="141" t="s">
        <v>256</v>
      </c>
      <c r="C868" s="64" t="s">
        <v>257</v>
      </c>
      <c r="D868" s="63" t="s">
        <v>1200</v>
      </c>
      <c r="E868" s="143" t="s">
        <v>1199</v>
      </c>
      <c r="F868" s="63">
        <v>20260226</v>
      </c>
      <c r="G868" s="64"/>
      <c r="H868" s="143" t="s">
        <v>259</v>
      </c>
      <c r="I868" s="140" t="s">
        <v>607</v>
      </c>
    </row>
    <row r="869" spans="1:9">
      <c r="A869" s="112">
        <f t="shared" si="13"/>
        <v>867</v>
      </c>
      <c r="B869" s="141" t="s">
        <v>256</v>
      </c>
      <c r="C869" s="64" t="s">
        <v>257</v>
      </c>
      <c r="D869" s="63" t="s">
        <v>1201</v>
      </c>
      <c r="E869" s="143" t="s">
        <v>1199</v>
      </c>
      <c r="F869" s="63">
        <v>20260226</v>
      </c>
      <c r="G869" s="64"/>
      <c r="H869" s="143" t="s">
        <v>259</v>
      </c>
      <c r="I869" s="140" t="s">
        <v>607</v>
      </c>
    </row>
    <row r="870" spans="1:9">
      <c r="A870" s="112">
        <f t="shared" si="13"/>
        <v>868</v>
      </c>
      <c r="B870" s="141" t="s">
        <v>256</v>
      </c>
      <c r="C870" s="64" t="s">
        <v>257</v>
      </c>
      <c r="D870" s="63" t="s">
        <v>1202</v>
      </c>
      <c r="E870" s="143" t="s">
        <v>1199</v>
      </c>
      <c r="F870" s="63">
        <v>20260226</v>
      </c>
      <c r="G870" s="64"/>
      <c r="H870" s="143" t="s">
        <v>259</v>
      </c>
      <c r="I870" s="140" t="s">
        <v>607</v>
      </c>
    </row>
    <row r="871" spans="1:9">
      <c r="A871" s="112">
        <f t="shared" si="13"/>
        <v>869</v>
      </c>
      <c r="B871" s="141" t="s">
        <v>256</v>
      </c>
      <c r="C871" s="64" t="s">
        <v>257</v>
      </c>
      <c r="D871" s="63" t="s">
        <v>1203</v>
      </c>
      <c r="E871" s="143" t="s">
        <v>1199</v>
      </c>
      <c r="F871" s="63">
        <v>20260226</v>
      </c>
      <c r="G871" s="64"/>
      <c r="H871" s="143" t="s">
        <v>259</v>
      </c>
      <c r="I871" s="140" t="s">
        <v>607</v>
      </c>
    </row>
    <row r="872" spans="1:9">
      <c r="A872" s="112">
        <f t="shared" si="13"/>
        <v>870</v>
      </c>
      <c r="B872" s="141" t="s">
        <v>256</v>
      </c>
      <c r="C872" s="64" t="s">
        <v>257</v>
      </c>
      <c r="D872" s="63" t="s">
        <v>1204</v>
      </c>
      <c r="E872" s="143" t="s">
        <v>1199</v>
      </c>
      <c r="F872" s="63">
        <v>20260226</v>
      </c>
      <c r="G872" s="64"/>
      <c r="H872" s="143" t="s">
        <v>259</v>
      </c>
      <c r="I872" s="140" t="s">
        <v>607</v>
      </c>
    </row>
    <row r="873" spans="1:9">
      <c r="A873" s="112">
        <f t="shared" si="13"/>
        <v>871</v>
      </c>
      <c r="B873" s="141" t="s">
        <v>256</v>
      </c>
      <c r="C873" s="64" t="s">
        <v>257</v>
      </c>
      <c r="D873" s="63" t="s">
        <v>1205</v>
      </c>
      <c r="E873" s="143" t="s">
        <v>1199</v>
      </c>
      <c r="F873" s="63">
        <v>20260226</v>
      </c>
      <c r="G873" s="64"/>
      <c r="H873" s="64" t="s">
        <v>259</v>
      </c>
      <c r="I873" s="140" t="s">
        <v>1168</v>
      </c>
    </row>
    <row r="874" spans="1:9">
      <c r="A874" s="112">
        <f t="shared" si="13"/>
        <v>872</v>
      </c>
      <c r="B874" s="141" t="s">
        <v>256</v>
      </c>
      <c r="C874" s="64" t="s">
        <v>257</v>
      </c>
      <c r="D874" s="63" t="s">
        <v>1206</v>
      </c>
      <c r="E874" s="143" t="s">
        <v>1199</v>
      </c>
      <c r="F874" s="63">
        <v>20260226</v>
      </c>
      <c r="G874" s="64"/>
      <c r="H874" s="64" t="s">
        <v>259</v>
      </c>
      <c r="I874" s="140" t="s">
        <v>1168</v>
      </c>
    </row>
    <row r="875" spans="1:9">
      <c r="A875" s="112">
        <f t="shared" si="13"/>
        <v>873</v>
      </c>
      <c r="B875" s="141" t="s">
        <v>256</v>
      </c>
      <c r="C875" s="64" t="s">
        <v>257</v>
      </c>
      <c r="D875" s="63" t="s">
        <v>1207</v>
      </c>
      <c r="E875" s="143" t="s">
        <v>1199</v>
      </c>
      <c r="F875" s="63">
        <v>20260226</v>
      </c>
      <c r="G875" s="64"/>
      <c r="H875" s="64" t="s">
        <v>259</v>
      </c>
      <c r="I875" s="140" t="s">
        <v>1168</v>
      </c>
    </row>
    <row r="876" spans="1:9">
      <c r="A876" s="112">
        <f t="shared" si="13"/>
        <v>874</v>
      </c>
      <c r="B876" s="141" t="s">
        <v>256</v>
      </c>
      <c r="C876" s="64" t="s">
        <v>257</v>
      </c>
      <c r="D876" s="63" t="s">
        <v>1208</v>
      </c>
      <c r="E876" s="143" t="s">
        <v>1199</v>
      </c>
      <c r="F876" s="63">
        <v>20260226</v>
      </c>
      <c r="G876" s="64"/>
      <c r="H876" s="64" t="s">
        <v>259</v>
      </c>
      <c r="I876" s="140" t="s">
        <v>1168</v>
      </c>
    </row>
    <row r="877" spans="1:9">
      <c r="A877" s="112">
        <f t="shared" si="13"/>
        <v>875</v>
      </c>
      <c r="B877" s="141" t="s">
        <v>256</v>
      </c>
      <c r="C877" s="64" t="s">
        <v>257</v>
      </c>
      <c r="D877" s="63" t="s">
        <v>1209</v>
      </c>
      <c r="E877" s="143" t="s">
        <v>1199</v>
      </c>
      <c r="F877" s="63">
        <v>20260226</v>
      </c>
      <c r="G877" s="64"/>
      <c r="H877" s="64" t="s">
        <v>259</v>
      </c>
      <c r="I877" s="140" t="s">
        <v>1182</v>
      </c>
    </row>
    <row r="878" spans="1:9">
      <c r="A878" s="112">
        <f t="shared" si="13"/>
        <v>876</v>
      </c>
      <c r="B878" s="141" t="s">
        <v>256</v>
      </c>
      <c r="C878" s="64" t="s">
        <v>257</v>
      </c>
      <c r="D878" s="63" t="s">
        <v>1210</v>
      </c>
      <c r="E878" s="143" t="s">
        <v>1199</v>
      </c>
      <c r="F878" s="63">
        <v>20260226</v>
      </c>
      <c r="G878" s="64"/>
      <c r="H878" s="64" t="s">
        <v>259</v>
      </c>
      <c r="I878" s="140" t="s">
        <v>1182</v>
      </c>
    </row>
    <row r="879" spans="1:9">
      <c r="A879" s="112">
        <f t="shared" si="13"/>
        <v>877</v>
      </c>
      <c r="B879" s="141" t="s">
        <v>256</v>
      </c>
      <c r="C879" s="64" t="s">
        <v>257</v>
      </c>
      <c r="D879" s="63" t="s">
        <v>1211</v>
      </c>
      <c r="E879" s="143" t="s">
        <v>1199</v>
      </c>
      <c r="F879" s="63">
        <v>20260226</v>
      </c>
      <c r="G879" s="64"/>
      <c r="H879" s="64" t="s">
        <v>259</v>
      </c>
      <c r="I879" s="140" t="s">
        <v>1182</v>
      </c>
    </row>
    <row r="880" spans="1:9">
      <c r="A880" s="112">
        <f t="shared" si="13"/>
        <v>878</v>
      </c>
      <c r="B880" s="141" t="s">
        <v>256</v>
      </c>
      <c r="C880" s="64" t="s">
        <v>257</v>
      </c>
      <c r="D880" s="63" t="s">
        <v>1212</v>
      </c>
      <c r="E880" s="143" t="s">
        <v>1199</v>
      </c>
      <c r="F880" s="63">
        <v>20260226</v>
      </c>
      <c r="G880" s="64"/>
      <c r="H880" s="64" t="s">
        <v>259</v>
      </c>
      <c r="I880" s="140" t="s">
        <v>1182</v>
      </c>
    </row>
    <row r="881" spans="1:16">
      <c r="A881" s="112">
        <f t="shared" si="13"/>
        <v>879</v>
      </c>
      <c r="B881" s="141" t="s">
        <v>256</v>
      </c>
      <c r="C881" s="64" t="s">
        <v>257</v>
      </c>
      <c r="D881" s="63" t="s">
        <v>1213</v>
      </c>
      <c r="E881" s="143" t="s">
        <v>1199</v>
      </c>
      <c r="F881" s="63">
        <v>20260226</v>
      </c>
      <c r="G881" s="64"/>
      <c r="H881" s="64" t="s">
        <v>259</v>
      </c>
      <c r="I881" s="140" t="s">
        <v>1182</v>
      </c>
    </row>
    <row r="882" spans="1:16">
      <c r="A882" s="112">
        <f t="shared" si="13"/>
        <v>880</v>
      </c>
      <c r="B882" s="141" t="s">
        <v>256</v>
      </c>
      <c r="C882" s="64" t="s">
        <v>257</v>
      </c>
      <c r="D882" s="63" t="s">
        <v>1214</v>
      </c>
      <c r="E882" s="143" t="s">
        <v>1199</v>
      </c>
      <c r="F882" s="63">
        <v>20260226</v>
      </c>
      <c r="G882" s="64"/>
      <c r="H882" s="64" t="s">
        <v>259</v>
      </c>
      <c r="I882" s="140" t="s">
        <v>1182</v>
      </c>
    </row>
    <row r="883" spans="1:16">
      <c r="A883" s="112">
        <f t="shared" si="13"/>
        <v>881</v>
      </c>
      <c r="B883" s="141" t="s">
        <v>256</v>
      </c>
      <c r="C883" s="64" t="s">
        <v>257</v>
      </c>
      <c r="D883" s="63" t="s">
        <v>1215</v>
      </c>
      <c r="E883" s="143" t="s">
        <v>1199</v>
      </c>
      <c r="F883" s="63">
        <v>20260226</v>
      </c>
      <c r="G883" s="64"/>
      <c r="H883" s="64" t="s">
        <v>259</v>
      </c>
      <c r="I883" s="140" t="s">
        <v>1182</v>
      </c>
    </row>
    <row r="884" spans="1:16">
      <c r="A884" s="112">
        <f t="shared" si="13"/>
        <v>882</v>
      </c>
      <c r="B884" s="141" t="s">
        <v>256</v>
      </c>
      <c r="C884" s="64" t="s">
        <v>257</v>
      </c>
      <c r="D884" s="63" t="s">
        <v>1216</v>
      </c>
      <c r="E884" s="143" t="s">
        <v>1199</v>
      </c>
      <c r="F884" s="63">
        <v>20260226</v>
      </c>
      <c r="G884" s="64"/>
      <c r="H884" s="64" t="s">
        <v>259</v>
      </c>
      <c r="I884" s="140" t="s">
        <v>1182</v>
      </c>
    </row>
    <row r="885" spans="1:16">
      <c r="A885" s="112">
        <f t="shared" si="13"/>
        <v>883</v>
      </c>
      <c r="B885" s="141" t="s">
        <v>256</v>
      </c>
      <c r="C885" s="64" t="s">
        <v>257</v>
      </c>
      <c r="D885" s="63" t="s">
        <v>1217</v>
      </c>
      <c r="E885" s="143" t="s">
        <v>1199</v>
      </c>
      <c r="F885" s="63">
        <v>20260226</v>
      </c>
      <c r="G885" s="64"/>
      <c r="H885" s="64" t="s">
        <v>259</v>
      </c>
      <c r="I885" s="5" t="s">
        <v>1218</v>
      </c>
    </row>
    <row r="886" spans="1:16">
      <c r="A886" s="112">
        <f t="shared" si="13"/>
        <v>884</v>
      </c>
      <c r="B886" s="141" t="s">
        <v>256</v>
      </c>
      <c r="C886" s="64" t="s">
        <v>257</v>
      </c>
      <c r="D886" s="63" t="s">
        <v>1219</v>
      </c>
      <c r="E886" s="143" t="s">
        <v>1199</v>
      </c>
      <c r="F886" s="63">
        <v>20260226</v>
      </c>
      <c r="G886" s="64"/>
      <c r="H886" s="63" t="s">
        <v>259</v>
      </c>
      <c r="I886" s="5" t="s">
        <v>641</v>
      </c>
    </row>
    <row r="887" spans="1:16">
      <c r="A887" s="112">
        <f t="shared" si="13"/>
        <v>885</v>
      </c>
      <c r="B887" s="141" t="s">
        <v>256</v>
      </c>
      <c r="C887" s="64" t="s">
        <v>257</v>
      </c>
      <c r="D887" s="63" t="s">
        <v>1220</v>
      </c>
      <c r="E887" s="143" t="s">
        <v>1199</v>
      </c>
      <c r="F887" s="63">
        <v>20260226</v>
      </c>
      <c r="G887" s="64"/>
      <c r="H887" s="63" t="s">
        <v>259</v>
      </c>
      <c r="I887" s="5" t="s">
        <v>641</v>
      </c>
    </row>
    <row r="888" spans="1:16">
      <c r="A888" s="112">
        <f t="shared" si="13"/>
        <v>886</v>
      </c>
      <c r="B888" s="141" t="s">
        <v>256</v>
      </c>
      <c r="C888" s="64" t="s">
        <v>257</v>
      </c>
      <c r="D888" s="63" t="s">
        <v>1221</v>
      </c>
      <c r="E888" s="143" t="s">
        <v>1199</v>
      </c>
      <c r="F888" s="63">
        <v>20260226</v>
      </c>
      <c r="G888" s="64"/>
      <c r="H888" s="63" t="s">
        <v>259</v>
      </c>
      <c r="I888" s="5" t="s">
        <v>641</v>
      </c>
    </row>
    <row r="889" spans="1:16">
      <c r="A889" s="112">
        <f t="shared" si="13"/>
        <v>887</v>
      </c>
      <c r="B889" s="141" t="s">
        <v>256</v>
      </c>
      <c r="C889" s="64" t="s">
        <v>257</v>
      </c>
      <c r="D889" s="63" t="s">
        <v>1222</v>
      </c>
      <c r="E889" s="143" t="s">
        <v>1199</v>
      </c>
      <c r="F889" s="63">
        <v>20260226</v>
      </c>
      <c r="G889" s="64"/>
      <c r="H889" s="63" t="s">
        <v>259</v>
      </c>
      <c r="I889" s="5" t="s">
        <v>641</v>
      </c>
    </row>
    <row r="890" spans="1:16">
      <c r="A890" s="112">
        <f t="shared" si="13"/>
        <v>888</v>
      </c>
      <c r="B890" s="141" t="s">
        <v>256</v>
      </c>
      <c r="C890" s="64" t="s">
        <v>257</v>
      </c>
      <c r="D890" s="63" t="s">
        <v>1223</v>
      </c>
      <c r="E890" s="143" t="s">
        <v>1199</v>
      </c>
      <c r="F890" s="63">
        <v>20260226</v>
      </c>
      <c r="G890" s="64"/>
      <c r="H890" s="63" t="s">
        <v>259</v>
      </c>
      <c r="I890" s="5" t="s">
        <v>641</v>
      </c>
    </row>
    <row r="891" spans="1:16">
      <c r="A891" s="112">
        <f t="shared" si="13"/>
        <v>889</v>
      </c>
      <c r="B891" s="141" t="s">
        <v>256</v>
      </c>
      <c r="C891" s="64" t="s">
        <v>257</v>
      </c>
      <c r="D891" s="63" t="s">
        <v>1224</v>
      </c>
      <c r="E891" s="143" t="s">
        <v>1225</v>
      </c>
      <c r="F891" s="63">
        <v>20260227</v>
      </c>
      <c r="G891" s="64"/>
      <c r="H891" s="64" t="s">
        <v>259</v>
      </c>
      <c r="I891" s="140" t="s">
        <v>1182</v>
      </c>
    </row>
    <row r="892" spans="1:16">
      <c r="A892" s="112">
        <f t="shared" si="13"/>
        <v>890</v>
      </c>
      <c r="B892" s="141" t="s">
        <v>256</v>
      </c>
      <c r="C892" s="64" t="s">
        <v>257</v>
      </c>
      <c r="D892" s="63" t="s">
        <v>1226</v>
      </c>
      <c r="E892" s="143" t="s">
        <v>1225</v>
      </c>
      <c r="F892" s="63">
        <v>20260227</v>
      </c>
      <c r="G892" s="64"/>
      <c r="H892" s="64" t="s">
        <v>259</v>
      </c>
      <c r="I892" s="140" t="s">
        <v>1182</v>
      </c>
    </row>
    <row r="893" spans="1:16">
      <c r="A893" s="112">
        <f t="shared" ref="A893:A956" si="14">+A892+1</f>
        <v>891</v>
      </c>
      <c r="B893" s="141" t="s">
        <v>256</v>
      </c>
      <c r="C893" s="64" t="s">
        <v>257</v>
      </c>
      <c r="D893" s="63" t="s">
        <v>1227</v>
      </c>
      <c r="E893" s="143" t="s">
        <v>1225</v>
      </c>
      <c r="F893" s="63">
        <v>20260227</v>
      </c>
      <c r="G893" s="64"/>
      <c r="H893" s="64" t="s">
        <v>259</v>
      </c>
      <c r="I893" s="5" t="s">
        <v>1218</v>
      </c>
      <c r="N893" s="3"/>
      <c r="O893" s="145"/>
      <c r="P893" s="3"/>
    </row>
    <row r="894" spans="1:16">
      <c r="A894" s="112">
        <f t="shared" si="14"/>
        <v>892</v>
      </c>
      <c r="B894" s="141" t="s">
        <v>256</v>
      </c>
      <c r="C894" s="64" t="s">
        <v>257</v>
      </c>
      <c r="D894" s="63" t="s">
        <v>1228</v>
      </c>
      <c r="E894" s="143" t="s">
        <v>1225</v>
      </c>
      <c r="F894" s="63">
        <v>20260227</v>
      </c>
      <c r="G894" s="64"/>
      <c r="H894" s="64" t="s">
        <v>259</v>
      </c>
      <c r="I894" s="5" t="s">
        <v>1218</v>
      </c>
      <c r="M894" s="3"/>
      <c r="N894" s="145"/>
      <c r="O894" s="3"/>
      <c r="P894" s="3"/>
    </row>
    <row r="895" spans="1:16">
      <c r="A895" s="112">
        <f t="shared" si="14"/>
        <v>893</v>
      </c>
      <c r="B895" s="141" t="s">
        <v>256</v>
      </c>
      <c r="C895" s="64" t="s">
        <v>257</v>
      </c>
      <c r="D895" s="63" t="s">
        <v>1229</v>
      </c>
      <c r="E895" s="143" t="s">
        <v>1225</v>
      </c>
      <c r="F895" s="63">
        <v>20260227</v>
      </c>
      <c r="G895" s="64"/>
      <c r="H895" s="64" t="s">
        <v>259</v>
      </c>
      <c r="I895" s="5" t="s">
        <v>1218</v>
      </c>
      <c r="M895" s="3"/>
      <c r="N895" s="145"/>
      <c r="O895" s="3"/>
      <c r="P895" s="3"/>
    </row>
    <row r="896" spans="1:16">
      <c r="A896" s="112">
        <f t="shared" si="14"/>
        <v>894</v>
      </c>
      <c r="B896" s="141" t="s">
        <v>256</v>
      </c>
      <c r="C896" s="64" t="s">
        <v>257</v>
      </c>
      <c r="D896" s="63" t="s">
        <v>1230</v>
      </c>
      <c r="E896" s="143" t="s">
        <v>1225</v>
      </c>
      <c r="F896" s="63">
        <v>20260227</v>
      </c>
      <c r="G896" s="64"/>
      <c r="H896" s="64" t="s">
        <v>259</v>
      </c>
      <c r="I896" s="5" t="s">
        <v>1218</v>
      </c>
      <c r="M896" s="3"/>
      <c r="N896" s="145"/>
      <c r="O896" s="3"/>
      <c r="P896" s="3"/>
    </row>
    <row r="897" spans="1:16">
      <c r="A897" s="112">
        <f t="shared" si="14"/>
        <v>895</v>
      </c>
      <c r="B897" s="141" t="s">
        <v>256</v>
      </c>
      <c r="C897" s="64" t="s">
        <v>257</v>
      </c>
      <c r="D897" s="63" t="s">
        <v>1231</v>
      </c>
      <c r="E897" s="143" t="s">
        <v>1225</v>
      </c>
      <c r="F897" s="63">
        <v>20260227</v>
      </c>
      <c r="G897" s="64"/>
      <c r="H897" s="64" t="s">
        <v>259</v>
      </c>
      <c r="I897" s="5" t="s">
        <v>1218</v>
      </c>
      <c r="M897" s="3"/>
      <c r="N897" s="145"/>
      <c r="O897" s="3"/>
      <c r="P897" s="3"/>
    </row>
    <row r="898" spans="1:16">
      <c r="A898" s="112">
        <f t="shared" si="14"/>
        <v>896</v>
      </c>
      <c r="B898" s="141" t="s">
        <v>256</v>
      </c>
      <c r="C898" s="64" t="s">
        <v>257</v>
      </c>
      <c r="D898" s="63" t="s">
        <v>1232</v>
      </c>
      <c r="E898" s="143" t="s">
        <v>1225</v>
      </c>
      <c r="F898" s="63">
        <v>20260227</v>
      </c>
      <c r="G898" s="64"/>
      <c r="H898" s="64" t="s">
        <v>259</v>
      </c>
      <c r="I898" s="5" t="s">
        <v>1218</v>
      </c>
      <c r="M898" s="3"/>
      <c r="N898" s="145"/>
      <c r="O898" s="3"/>
      <c r="P898" s="3"/>
    </row>
    <row r="899" spans="1:16">
      <c r="A899" s="112">
        <f t="shared" si="14"/>
        <v>897</v>
      </c>
      <c r="B899" s="141" t="s">
        <v>256</v>
      </c>
      <c r="C899" s="64" t="s">
        <v>257</v>
      </c>
      <c r="D899" s="63" t="s">
        <v>1233</v>
      </c>
      <c r="E899" s="143" t="s">
        <v>1225</v>
      </c>
      <c r="F899" s="63">
        <v>20260227</v>
      </c>
      <c r="G899" s="64"/>
      <c r="H899" s="64" t="s">
        <v>259</v>
      </c>
      <c r="I899" s="5" t="s">
        <v>1218</v>
      </c>
      <c r="M899" s="3"/>
      <c r="N899" s="145"/>
      <c r="O899" s="3"/>
      <c r="P899" s="3"/>
    </row>
    <row r="900" spans="1:16">
      <c r="A900" s="112">
        <f t="shared" si="14"/>
        <v>898</v>
      </c>
      <c r="B900" s="141" t="s">
        <v>256</v>
      </c>
      <c r="C900" s="64" t="s">
        <v>257</v>
      </c>
      <c r="D900" s="63" t="s">
        <v>1234</v>
      </c>
      <c r="E900" s="143" t="s">
        <v>1225</v>
      </c>
      <c r="F900" s="63">
        <v>20260227</v>
      </c>
      <c r="G900" s="64"/>
      <c r="H900" s="64" t="s">
        <v>259</v>
      </c>
      <c r="I900" s="5" t="s">
        <v>1218</v>
      </c>
      <c r="M900" s="3"/>
      <c r="N900" s="145"/>
      <c r="O900" s="3"/>
      <c r="P900" s="3"/>
    </row>
    <row r="901" spans="1:16">
      <c r="A901" s="112">
        <f t="shared" si="14"/>
        <v>899</v>
      </c>
      <c r="B901" s="141" t="s">
        <v>256</v>
      </c>
      <c r="C901" s="64" t="s">
        <v>257</v>
      </c>
      <c r="D901" s="63" t="s">
        <v>1235</v>
      </c>
      <c r="E901" s="143" t="s">
        <v>1225</v>
      </c>
      <c r="F901" s="63">
        <v>20260227</v>
      </c>
      <c r="G901" s="64"/>
      <c r="H901" s="64" t="s">
        <v>259</v>
      </c>
      <c r="I901" s="5" t="s">
        <v>1218</v>
      </c>
      <c r="M901" s="3"/>
      <c r="N901" s="145"/>
      <c r="O901" s="3"/>
      <c r="P901" s="3"/>
    </row>
    <row r="902" spans="1:16">
      <c r="A902" s="112">
        <f t="shared" si="14"/>
        <v>900</v>
      </c>
      <c r="B902" s="141" t="s">
        <v>256</v>
      </c>
      <c r="C902" s="64" t="s">
        <v>257</v>
      </c>
      <c r="D902" s="63" t="s">
        <v>1236</v>
      </c>
      <c r="E902" s="143" t="s">
        <v>1225</v>
      </c>
      <c r="F902" s="63">
        <v>20260227</v>
      </c>
      <c r="G902" s="64"/>
      <c r="H902" s="64" t="s">
        <v>259</v>
      </c>
      <c r="I902" s="5" t="s">
        <v>1218</v>
      </c>
      <c r="M902" s="3"/>
      <c r="N902" s="145"/>
      <c r="O902" s="3"/>
      <c r="P902" s="3"/>
    </row>
    <row r="903" spans="1:16">
      <c r="A903" s="112">
        <f t="shared" si="14"/>
        <v>901</v>
      </c>
      <c r="B903" s="141" t="s">
        <v>256</v>
      </c>
      <c r="C903" s="64" t="s">
        <v>257</v>
      </c>
      <c r="D903" s="63" t="s">
        <v>1237</v>
      </c>
      <c r="E903" s="143" t="s">
        <v>1225</v>
      </c>
      <c r="F903" s="63">
        <v>20260227</v>
      </c>
      <c r="G903" s="64"/>
      <c r="H903" s="64" t="s">
        <v>259</v>
      </c>
      <c r="I903" s="5" t="s">
        <v>1218</v>
      </c>
      <c r="M903" s="3"/>
      <c r="N903" s="145"/>
      <c r="O903" s="3"/>
      <c r="P903" s="3"/>
    </row>
    <row r="904" spans="1:16">
      <c r="A904" s="112">
        <f t="shared" si="14"/>
        <v>902</v>
      </c>
      <c r="B904" s="141" t="s">
        <v>256</v>
      </c>
      <c r="C904" s="64" t="s">
        <v>257</v>
      </c>
      <c r="D904" s="63" t="s">
        <v>1238</v>
      </c>
      <c r="E904" s="143" t="s">
        <v>1225</v>
      </c>
      <c r="F904" s="63">
        <v>20260227</v>
      </c>
      <c r="G904" s="64"/>
      <c r="H904" s="64" t="s">
        <v>259</v>
      </c>
      <c r="I904" s="5" t="s">
        <v>1218</v>
      </c>
      <c r="M904" s="3"/>
      <c r="N904" s="145"/>
      <c r="O904" s="3"/>
      <c r="P904" s="3"/>
    </row>
    <row r="905" spans="1:16">
      <c r="A905" s="112">
        <f t="shared" si="14"/>
        <v>903</v>
      </c>
      <c r="B905" s="141" t="s">
        <v>256</v>
      </c>
      <c r="C905" s="64" t="s">
        <v>257</v>
      </c>
      <c r="D905" s="63" t="s">
        <v>1239</v>
      </c>
      <c r="E905" s="143" t="s">
        <v>1225</v>
      </c>
      <c r="F905" s="63">
        <v>20260227</v>
      </c>
      <c r="G905" s="64"/>
      <c r="H905" s="64" t="s">
        <v>259</v>
      </c>
      <c r="I905" s="5" t="s">
        <v>1218</v>
      </c>
      <c r="M905" s="3"/>
      <c r="N905" s="145"/>
      <c r="O905" s="3"/>
      <c r="P905" s="3"/>
    </row>
    <row r="906" spans="1:16">
      <c r="A906" s="112">
        <f t="shared" si="14"/>
        <v>904</v>
      </c>
      <c r="B906" s="141" t="s">
        <v>256</v>
      </c>
      <c r="C906" s="64" t="s">
        <v>257</v>
      </c>
      <c r="D906" s="63" t="s">
        <v>1240</v>
      </c>
      <c r="E906" s="143" t="s">
        <v>1225</v>
      </c>
      <c r="F906" s="63">
        <v>20260227</v>
      </c>
      <c r="G906" s="64"/>
      <c r="H906" s="64" t="s">
        <v>259</v>
      </c>
      <c r="I906" s="5" t="s">
        <v>1218</v>
      </c>
      <c r="M906" s="3"/>
      <c r="N906" s="145"/>
      <c r="O906" s="3"/>
      <c r="P906" s="3"/>
    </row>
    <row r="907" spans="1:16">
      <c r="A907" s="112">
        <f t="shared" si="14"/>
        <v>905</v>
      </c>
      <c r="B907" s="141" t="s">
        <v>256</v>
      </c>
      <c r="C907" s="64" t="s">
        <v>257</v>
      </c>
      <c r="D907" s="63" t="s">
        <v>1241</v>
      </c>
      <c r="E907" s="143" t="s">
        <v>1225</v>
      </c>
      <c r="F907" s="63">
        <v>20260227</v>
      </c>
      <c r="G907" s="64"/>
      <c r="H907" s="64" t="s">
        <v>259</v>
      </c>
      <c r="I907" s="5" t="s">
        <v>1218</v>
      </c>
      <c r="M907" s="3"/>
      <c r="N907" s="145"/>
      <c r="O907" s="3"/>
      <c r="P907" s="3"/>
    </row>
    <row r="908" spans="1:16">
      <c r="A908" s="112">
        <f t="shared" si="14"/>
        <v>906</v>
      </c>
      <c r="B908" s="141" t="s">
        <v>256</v>
      </c>
      <c r="C908" s="64" t="s">
        <v>257</v>
      </c>
      <c r="D908" s="63" t="s">
        <v>1242</v>
      </c>
      <c r="E908" s="143" t="s">
        <v>1225</v>
      </c>
      <c r="F908" s="63">
        <v>20260227</v>
      </c>
      <c r="G908" s="64"/>
      <c r="H908" s="64" t="s">
        <v>259</v>
      </c>
      <c r="I908" s="5" t="s">
        <v>1218</v>
      </c>
      <c r="M908" s="3"/>
      <c r="N908" s="145"/>
      <c r="O908" s="3"/>
      <c r="P908" s="3"/>
    </row>
    <row r="909" spans="1:16">
      <c r="A909" s="112">
        <f t="shared" si="14"/>
        <v>907</v>
      </c>
      <c r="B909" s="141" t="s">
        <v>256</v>
      </c>
      <c r="C909" s="64" t="s">
        <v>257</v>
      </c>
      <c r="D909" s="63" t="s">
        <v>1243</v>
      </c>
      <c r="E909" s="143" t="s">
        <v>1225</v>
      </c>
      <c r="F909" s="63">
        <v>20260227</v>
      </c>
      <c r="G909" s="64"/>
      <c r="H909" s="64" t="s">
        <v>259</v>
      </c>
      <c r="I909" s="5" t="s">
        <v>1218</v>
      </c>
      <c r="M909" s="3"/>
      <c r="N909" s="145"/>
      <c r="O909" s="3"/>
      <c r="P909" s="3"/>
    </row>
    <row r="910" spans="1:16">
      <c r="A910" s="112">
        <f t="shared" si="14"/>
        <v>908</v>
      </c>
      <c r="B910" s="141" t="s">
        <v>256</v>
      </c>
      <c r="C910" s="64" t="s">
        <v>257</v>
      </c>
      <c r="D910" s="63" t="s">
        <v>1244</v>
      </c>
      <c r="E910" s="143" t="s">
        <v>1225</v>
      </c>
      <c r="F910" s="63">
        <v>20260227</v>
      </c>
      <c r="G910" s="64"/>
      <c r="H910" s="64" t="s">
        <v>259</v>
      </c>
      <c r="I910" s="5" t="s">
        <v>1218</v>
      </c>
      <c r="M910" s="3"/>
      <c r="N910" s="145"/>
      <c r="O910" s="3"/>
      <c r="P910" s="3"/>
    </row>
    <row r="911" spans="1:16">
      <c r="A911" s="112">
        <f t="shared" si="14"/>
        <v>909</v>
      </c>
      <c r="B911" s="141" t="s">
        <v>256</v>
      </c>
      <c r="C911" s="64" t="s">
        <v>257</v>
      </c>
      <c r="D911" s="63" t="s">
        <v>1245</v>
      </c>
      <c r="E911" s="143" t="s">
        <v>1225</v>
      </c>
      <c r="F911" s="63">
        <v>20260227</v>
      </c>
      <c r="G911" s="64"/>
      <c r="H911" s="63" t="s">
        <v>259</v>
      </c>
      <c r="I911" s="140" t="s">
        <v>641</v>
      </c>
      <c r="M911" s="3"/>
      <c r="N911" s="145"/>
      <c r="O911" s="3"/>
      <c r="P911" s="3"/>
    </row>
    <row r="912" spans="1:16">
      <c r="A912" s="112">
        <f t="shared" si="14"/>
        <v>910</v>
      </c>
      <c r="B912" s="141" t="s">
        <v>256</v>
      </c>
      <c r="C912" s="64" t="s">
        <v>257</v>
      </c>
      <c r="D912" s="63" t="s">
        <v>1246</v>
      </c>
      <c r="E912" s="143" t="s">
        <v>1225</v>
      </c>
      <c r="F912" s="63">
        <v>20260227</v>
      </c>
      <c r="G912" s="64"/>
      <c r="H912" s="63" t="s">
        <v>259</v>
      </c>
      <c r="I912" s="140" t="s">
        <v>641</v>
      </c>
      <c r="M912" s="3"/>
      <c r="N912" s="145"/>
      <c r="O912" s="3"/>
      <c r="P912" s="3"/>
    </row>
    <row r="913" spans="1:16">
      <c r="A913" s="112">
        <f t="shared" si="14"/>
        <v>911</v>
      </c>
      <c r="B913" s="141" t="s">
        <v>256</v>
      </c>
      <c r="C913" s="64" t="s">
        <v>257</v>
      </c>
      <c r="D913" s="63" t="s">
        <v>1247</v>
      </c>
      <c r="E913" s="143" t="s">
        <v>1225</v>
      </c>
      <c r="F913" s="63">
        <v>20260227</v>
      </c>
      <c r="G913" s="64"/>
      <c r="H913" s="63" t="s">
        <v>259</v>
      </c>
      <c r="I913" s="140" t="s">
        <v>641</v>
      </c>
      <c r="M913" s="3"/>
      <c r="N913" s="145"/>
      <c r="O913" s="3"/>
      <c r="P913" s="3"/>
    </row>
    <row r="914" spans="1:16">
      <c r="A914" s="112">
        <f t="shared" si="14"/>
        <v>912</v>
      </c>
      <c r="B914" s="141" t="s">
        <v>256</v>
      </c>
      <c r="C914" s="64" t="s">
        <v>257</v>
      </c>
      <c r="D914" s="63" t="s">
        <v>1248</v>
      </c>
      <c r="E914" s="143" t="s">
        <v>1225</v>
      </c>
      <c r="F914" s="63">
        <v>20260227</v>
      </c>
      <c r="G914" s="64"/>
      <c r="H914" s="63" t="s">
        <v>259</v>
      </c>
      <c r="I914" s="140" t="s">
        <v>641</v>
      </c>
      <c r="M914" s="3"/>
      <c r="N914" s="145"/>
      <c r="O914" s="3"/>
      <c r="P914" s="3"/>
    </row>
    <row r="915" spans="1:16">
      <c r="A915" s="112">
        <f t="shared" si="14"/>
        <v>913</v>
      </c>
      <c r="B915" s="141" t="s">
        <v>256</v>
      </c>
      <c r="C915" s="64" t="s">
        <v>257</v>
      </c>
      <c r="D915" s="63" t="s">
        <v>1249</v>
      </c>
      <c r="E915" s="143" t="s">
        <v>1250</v>
      </c>
      <c r="F915" s="63">
        <v>20260227</v>
      </c>
      <c r="G915" s="64"/>
      <c r="H915" s="63" t="s">
        <v>259</v>
      </c>
      <c r="I915" s="140" t="s">
        <v>641</v>
      </c>
      <c r="M915" s="3"/>
      <c r="N915" s="145"/>
      <c r="O915" s="3"/>
      <c r="P915" s="3"/>
    </row>
    <row r="916" spans="1:16">
      <c r="A916" s="112">
        <f t="shared" si="14"/>
        <v>914</v>
      </c>
      <c r="B916" s="141" t="s">
        <v>256</v>
      </c>
      <c r="C916" s="64" t="s">
        <v>257</v>
      </c>
      <c r="D916" s="63" t="s">
        <v>1251</v>
      </c>
      <c r="E916" s="143" t="s">
        <v>1250</v>
      </c>
      <c r="F916" s="63">
        <v>20260227</v>
      </c>
      <c r="G916" s="64"/>
      <c r="H916" s="63" t="s">
        <v>259</v>
      </c>
      <c r="I916" s="140" t="s">
        <v>641</v>
      </c>
      <c r="M916" s="3"/>
      <c r="N916" s="145"/>
      <c r="O916" s="3"/>
      <c r="P916" s="3"/>
    </row>
    <row r="917" spans="1:16">
      <c r="A917" s="112">
        <f t="shared" si="14"/>
        <v>915</v>
      </c>
      <c r="B917" s="141" t="s">
        <v>256</v>
      </c>
      <c r="C917" s="64" t="s">
        <v>257</v>
      </c>
      <c r="D917" s="63" t="s">
        <v>1252</v>
      </c>
      <c r="E917" s="143" t="s">
        <v>1250</v>
      </c>
      <c r="F917" s="63">
        <v>20260227</v>
      </c>
      <c r="G917" s="64"/>
      <c r="H917" s="63" t="s">
        <v>259</v>
      </c>
      <c r="I917" s="140" t="s">
        <v>641</v>
      </c>
      <c r="M917" s="3"/>
      <c r="N917" s="145"/>
      <c r="O917" s="3"/>
      <c r="P917" s="3"/>
    </row>
    <row r="918" spans="1:16">
      <c r="A918" s="112">
        <f t="shared" si="14"/>
        <v>916</v>
      </c>
      <c r="B918" s="141" t="s">
        <v>256</v>
      </c>
      <c r="C918" s="64" t="s">
        <v>257</v>
      </c>
      <c r="D918" s="63" t="s">
        <v>1253</v>
      </c>
      <c r="E918" s="143" t="s">
        <v>1250</v>
      </c>
      <c r="F918" s="63">
        <v>20260227</v>
      </c>
      <c r="G918" s="64"/>
      <c r="H918" s="63" t="s">
        <v>259</v>
      </c>
      <c r="I918" s="140" t="s">
        <v>641</v>
      </c>
      <c r="M918" s="3"/>
      <c r="N918" s="145"/>
      <c r="O918" s="3"/>
      <c r="P918" s="3"/>
    </row>
    <row r="919" spans="1:16">
      <c r="A919" s="112">
        <f t="shared" si="14"/>
        <v>917</v>
      </c>
      <c r="B919" s="141" t="s">
        <v>256</v>
      </c>
      <c r="C919" s="64" t="s">
        <v>257</v>
      </c>
      <c r="D919" s="63" t="s">
        <v>1254</v>
      </c>
      <c r="E919" s="143" t="s">
        <v>1250</v>
      </c>
      <c r="F919" s="63">
        <v>20260227</v>
      </c>
      <c r="G919" s="64"/>
      <c r="H919" s="63" t="s">
        <v>259</v>
      </c>
      <c r="I919" s="140" t="s">
        <v>641</v>
      </c>
      <c r="M919" s="3"/>
      <c r="N919" s="145"/>
      <c r="O919" s="3"/>
      <c r="P919" s="3"/>
    </row>
    <row r="920" spans="1:16">
      <c r="A920" s="112">
        <f t="shared" si="14"/>
        <v>918</v>
      </c>
      <c r="B920" s="141" t="s">
        <v>256</v>
      </c>
      <c r="C920" s="64" t="s">
        <v>257</v>
      </c>
      <c r="D920" s="63" t="s">
        <v>1255</v>
      </c>
      <c r="E920" s="143" t="s">
        <v>1250</v>
      </c>
      <c r="F920" s="63">
        <v>20260227</v>
      </c>
      <c r="G920" s="64"/>
      <c r="H920" s="63" t="s">
        <v>259</v>
      </c>
      <c r="I920" s="140" t="s">
        <v>641</v>
      </c>
      <c r="M920" s="3"/>
      <c r="N920" s="145"/>
      <c r="O920" s="3"/>
      <c r="P920" s="3"/>
    </row>
    <row r="921" spans="1:16">
      <c r="A921" s="112">
        <f t="shared" si="14"/>
        <v>919</v>
      </c>
      <c r="B921" s="141" t="s">
        <v>256</v>
      </c>
      <c r="C921" s="64" t="s">
        <v>257</v>
      </c>
      <c r="D921" s="63" t="s">
        <v>1256</v>
      </c>
      <c r="E921" s="143" t="s">
        <v>1250</v>
      </c>
      <c r="F921" s="63">
        <v>20260227</v>
      </c>
      <c r="G921" s="64"/>
      <c r="H921" s="63" t="s">
        <v>259</v>
      </c>
      <c r="I921" s="140" t="s">
        <v>641</v>
      </c>
      <c r="M921" s="3"/>
      <c r="N921" s="145"/>
      <c r="O921" s="3"/>
      <c r="P921" s="3"/>
    </row>
    <row r="922" spans="1:16">
      <c r="A922" s="112">
        <f t="shared" si="14"/>
        <v>920</v>
      </c>
      <c r="B922" s="141" t="s">
        <v>256</v>
      </c>
      <c r="C922" s="64" t="s">
        <v>257</v>
      </c>
      <c r="D922" s="63" t="s">
        <v>1257</v>
      </c>
      <c r="E922" s="143" t="s">
        <v>1250</v>
      </c>
      <c r="F922" s="63">
        <v>20260227</v>
      </c>
      <c r="G922" s="64"/>
      <c r="H922" s="63" t="s">
        <v>259</v>
      </c>
      <c r="I922" s="140" t="s">
        <v>641</v>
      </c>
      <c r="M922" s="3"/>
      <c r="N922" s="145"/>
      <c r="O922" s="3"/>
      <c r="P922" s="3"/>
    </row>
    <row r="923" spans="1:16">
      <c r="A923" s="112">
        <f t="shared" si="14"/>
        <v>921</v>
      </c>
      <c r="B923" s="141" t="s">
        <v>256</v>
      </c>
      <c r="C923" s="64" t="s">
        <v>257</v>
      </c>
      <c r="D923" s="63" t="s">
        <v>1258</v>
      </c>
      <c r="E923" s="143" t="s">
        <v>1250</v>
      </c>
      <c r="F923" s="63">
        <v>20260227</v>
      </c>
      <c r="G923" s="64"/>
      <c r="H923" s="63" t="s">
        <v>259</v>
      </c>
      <c r="I923" s="140" t="s">
        <v>641</v>
      </c>
      <c r="M923" s="3"/>
      <c r="N923" s="145"/>
      <c r="O923" s="3"/>
      <c r="P923" s="3"/>
    </row>
    <row r="924" spans="1:16">
      <c r="A924" s="112">
        <f t="shared" si="14"/>
        <v>922</v>
      </c>
      <c r="B924" s="141" t="s">
        <v>256</v>
      </c>
      <c r="C924" s="64" t="s">
        <v>257</v>
      </c>
      <c r="D924" s="63" t="s">
        <v>1259</v>
      </c>
      <c r="E924" s="143" t="s">
        <v>1250</v>
      </c>
      <c r="F924" s="63">
        <v>20260227</v>
      </c>
      <c r="G924" s="64"/>
      <c r="H924" s="64" t="s">
        <v>259</v>
      </c>
      <c r="I924" s="140" t="s">
        <v>655</v>
      </c>
      <c r="M924" s="3"/>
      <c r="N924" s="145"/>
      <c r="O924" s="3"/>
      <c r="P924" s="3"/>
    </row>
    <row r="925" spans="1:16">
      <c r="A925" s="112">
        <f t="shared" si="14"/>
        <v>923</v>
      </c>
      <c r="B925" s="141" t="s">
        <v>256</v>
      </c>
      <c r="C925" s="64" t="s">
        <v>257</v>
      </c>
      <c r="D925" s="63" t="s">
        <v>1260</v>
      </c>
      <c r="E925" s="143" t="s">
        <v>1250</v>
      </c>
      <c r="F925" s="63">
        <v>20260227</v>
      </c>
      <c r="G925" s="64"/>
      <c r="H925" s="64" t="s">
        <v>259</v>
      </c>
      <c r="I925" s="140" t="s">
        <v>655</v>
      </c>
      <c r="M925" s="3"/>
      <c r="N925" s="145"/>
      <c r="O925" s="3"/>
      <c r="P925" s="3"/>
    </row>
    <row r="926" spans="1:16">
      <c r="A926" s="112">
        <f t="shared" si="14"/>
        <v>924</v>
      </c>
      <c r="B926" s="141" t="s">
        <v>256</v>
      </c>
      <c r="C926" s="64" t="s">
        <v>257</v>
      </c>
      <c r="D926" s="63" t="s">
        <v>1261</v>
      </c>
      <c r="E926" s="143" t="s">
        <v>1250</v>
      </c>
      <c r="F926" s="63">
        <v>20260227</v>
      </c>
      <c r="G926" s="64"/>
      <c r="H926" s="64" t="s">
        <v>259</v>
      </c>
      <c r="I926" s="140" t="s">
        <v>655</v>
      </c>
      <c r="M926" s="3"/>
      <c r="N926" s="145"/>
      <c r="O926" s="3"/>
      <c r="P926" s="3"/>
    </row>
    <row r="927" spans="1:16">
      <c r="A927" s="112">
        <f t="shared" si="14"/>
        <v>925</v>
      </c>
      <c r="B927" s="141" t="s">
        <v>256</v>
      </c>
      <c r="C927" s="64" t="s">
        <v>257</v>
      </c>
      <c r="D927" s="63" t="s">
        <v>1262</v>
      </c>
      <c r="E927" s="143" t="s">
        <v>1250</v>
      </c>
      <c r="F927" s="63">
        <v>20260227</v>
      </c>
      <c r="G927" s="64"/>
      <c r="H927" s="64" t="s">
        <v>259</v>
      </c>
      <c r="I927" s="140" t="s">
        <v>655</v>
      </c>
      <c r="M927" s="3"/>
      <c r="N927" s="145"/>
      <c r="O927" s="3"/>
      <c r="P927" s="3"/>
    </row>
    <row r="928" spans="1:16">
      <c r="A928" s="112">
        <f t="shared" si="14"/>
        <v>926</v>
      </c>
      <c r="B928" s="141" t="s">
        <v>256</v>
      </c>
      <c r="C928" s="64" t="s">
        <v>257</v>
      </c>
      <c r="D928" s="63" t="s">
        <v>1263</v>
      </c>
      <c r="E928" s="143" t="s">
        <v>1250</v>
      </c>
      <c r="F928" s="63">
        <v>20260227</v>
      </c>
      <c r="G928" s="64"/>
      <c r="H928" s="64" t="s">
        <v>259</v>
      </c>
      <c r="I928" s="140" t="s">
        <v>655</v>
      </c>
      <c r="M928" s="3"/>
      <c r="N928" s="145"/>
      <c r="O928" s="3"/>
      <c r="P928" s="3"/>
    </row>
    <row r="929" spans="1:16">
      <c r="A929" s="112">
        <f t="shared" si="14"/>
        <v>927</v>
      </c>
      <c r="B929" s="141" t="s">
        <v>256</v>
      </c>
      <c r="C929" s="64" t="s">
        <v>257</v>
      </c>
      <c r="D929" s="63" t="s">
        <v>1264</v>
      </c>
      <c r="E929" s="143" t="s">
        <v>1250</v>
      </c>
      <c r="F929" s="63">
        <v>20260227</v>
      </c>
      <c r="G929" s="64"/>
      <c r="H929" s="64" t="s">
        <v>259</v>
      </c>
      <c r="I929" s="140" t="s">
        <v>655</v>
      </c>
      <c r="M929" s="3"/>
      <c r="N929" s="145"/>
      <c r="O929" s="3"/>
      <c r="P929" s="3"/>
    </row>
    <row r="930" spans="1:16">
      <c r="A930" s="112">
        <f t="shared" si="14"/>
        <v>928</v>
      </c>
      <c r="B930" s="141" t="s">
        <v>256</v>
      </c>
      <c r="C930" s="64" t="s">
        <v>257</v>
      </c>
      <c r="D930" s="63" t="s">
        <v>1265</v>
      </c>
      <c r="E930" s="143" t="s">
        <v>1250</v>
      </c>
      <c r="F930" s="63">
        <v>20260227</v>
      </c>
      <c r="G930" s="64"/>
      <c r="H930" s="64" t="s">
        <v>259</v>
      </c>
      <c r="I930" s="140" t="s">
        <v>655</v>
      </c>
      <c r="M930" s="3"/>
      <c r="N930" s="145"/>
      <c r="O930" s="3"/>
      <c r="P930" s="3"/>
    </row>
    <row r="931" spans="1:16">
      <c r="A931" s="112">
        <f t="shared" si="14"/>
        <v>929</v>
      </c>
      <c r="B931" s="141" t="s">
        <v>256</v>
      </c>
      <c r="C931" s="64" t="s">
        <v>257</v>
      </c>
      <c r="D931" s="63" t="s">
        <v>1266</v>
      </c>
      <c r="E931" s="143" t="s">
        <v>1250</v>
      </c>
      <c r="F931" s="63">
        <v>20260227</v>
      </c>
      <c r="G931" s="64"/>
      <c r="H931" s="64" t="s">
        <v>259</v>
      </c>
      <c r="I931" s="140" t="s">
        <v>655</v>
      </c>
      <c r="M931" s="3"/>
      <c r="N931" s="145"/>
      <c r="O931" s="3"/>
      <c r="P931" s="3"/>
    </row>
    <row r="932" spans="1:16">
      <c r="A932" s="112">
        <f t="shared" si="14"/>
        <v>930</v>
      </c>
      <c r="B932" s="141" t="s">
        <v>256</v>
      </c>
      <c r="C932" s="64" t="s">
        <v>257</v>
      </c>
      <c r="D932" s="63" t="s">
        <v>1267</v>
      </c>
      <c r="E932" s="143" t="s">
        <v>1250</v>
      </c>
      <c r="F932" s="63">
        <v>20260227</v>
      </c>
      <c r="G932" s="64"/>
      <c r="H932" s="64" t="s">
        <v>259</v>
      </c>
      <c r="I932" s="140" t="s">
        <v>655</v>
      </c>
      <c r="M932" s="3"/>
      <c r="N932" s="145"/>
      <c r="O932" s="3"/>
      <c r="P932" s="3"/>
    </row>
    <row r="933" spans="1:16">
      <c r="A933" s="112">
        <f t="shared" si="14"/>
        <v>931</v>
      </c>
      <c r="B933" s="141" t="s">
        <v>256</v>
      </c>
      <c r="C933" s="64" t="s">
        <v>257</v>
      </c>
      <c r="D933" s="63" t="s">
        <v>1268</v>
      </c>
      <c r="E933" s="143" t="s">
        <v>1250</v>
      </c>
      <c r="F933" s="63">
        <v>20260227</v>
      </c>
      <c r="G933" s="64"/>
      <c r="H933" s="64" t="s">
        <v>259</v>
      </c>
      <c r="I933" s="140" t="s">
        <v>655</v>
      </c>
      <c r="M933" s="3"/>
      <c r="N933" s="145"/>
      <c r="O933" s="3"/>
      <c r="P933" s="3"/>
    </row>
    <row r="934" spans="1:16">
      <c r="A934" s="112">
        <f t="shared" si="14"/>
        <v>932</v>
      </c>
      <c r="B934" s="141" t="s">
        <v>256</v>
      </c>
      <c r="C934" s="64" t="s">
        <v>257</v>
      </c>
      <c r="D934" s="63" t="s">
        <v>1269</v>
      </c>
      <c r="E934" s="143" t="s">
        <v>1250</v>
      </c>
      <c r="F934" s="63">
        <v>20260227</v>
      </c>
      <c r="G934" s="64"/>
      <c r="H934" s="64" t="s">
        <v>259</v>
      </c>
      <c r="I934" s="140" t="s">
        <v>655</v>
      </c>
      <c r="M934" s="3"/>
      <c r="N934" s="145"/>
      <c r="O934" s="3"/>
      <c r="P934" s="3"/>
    </row>
    <row r="935" spans="1:16">
      <c r="A935" s="112">
        <f t="shared" si="14"/>
        <v>933</v>
      </c>
      <c r="B935" s="141" t="s">
        <v>256</v>
      </c>
      <c r="C935" s="64" t="s">
        <v>257</v>
      </c>
      <c r="D935" s="63" t="s">
        <v>1270</v>
      </c>
      <c r="E935" s="143" t="s">
        <v>1250</v>
      </c>
      <c r="F935" s="63">
        <v>20260227</v>
      </c>
      <c r="G935" s="64"/>
      <c r="H935" s="64" t="s">
        <v>259</v>
      </c>
      <c r="I935" s="140" t="s">
        <v>655</v>
      </c>
      <c r="M935" s="3"/>
      <c r="N935" s="145"/>
      <c r="O935" s="3"/>
      <c r="P935" s="3"/>
    </row>
    <row r="936" spans="1:16">
      <c r="A936" s="112">
        <f t="shared" si="14"/>
        <v>934</v>
      </c>
      <c r="B936" s="141" t="s">
        <v>256</v>
      </c>
      <c r="C936" s="64" t="s">
        <v>257</v>
      </c>
      <c r="D936" s="63" t="s">
        <v>1271</v>
      </c>
      <c r="E936" s="143" t="s">
        <v>1250</v>
      </c>
      <c r="F936" s="63">
        <v>20260227</v>
      </c>
      <c r="G936" s="64"/>
      <c r="H936" s="64" t="s">
        <v>259</v>
      </c>
      <c r="I936" s="140" t="s">
        <v>655</v>
      </c>
      <c r="M936" s="3"/>
      <c r="N936" s="145"/>
      <c r="O936" s="3"/>
      <c r="P936" s="3"/>
    </row>
    <row r="937" spans="1:16">
      <c r="A937" s="112">
        <f t="shared" si="14"/>
        <v>935</v>
      </c>
      <c r="B937" s="141" t="s">
        <v>256</v>
      </c>
      <c r="C937" s="64" t="s">
        <v>257</v>
      </c>
      <c r="D937" s="63" t="s">
        <v>1272</v>
      </c>
      <c r="E937" s="143" t="s">
        <v>1250</v>
      </c>
      <c r="F937" s="63">
        <v>20260227</v>
      </c>
      <c r="G937" s="64"/>
      <c r="H937" s="64" t="s">
        <v>259</v>
      </c>
      <c r="I937" s="140" t="s">
        <v>655</v>
      </c>
      <c r="M937" s="3"/>
      <c r="N937" s="145"/>
      <c r="O937" s="3"/>
      <c r="P937" s="3"/>
    </row>
    <row r="938" spans="1:16">
      <c r="A938" s="112">
        <f t="shared" si="14"/>
        <v>936</v>
      </c>
      <c r="B938" s="141" t="s">
        <v>256</v>
      </c>
      <c r="C938" s="64" t="s">
        <v>257</v>
      </c>
      <c r="D938" s="63" t="s">
        <v>1273</v>
      </c>
      <c r="E938" s="143" t="s">
        <v>1250</v>
      </c>
      <c r="F938" s="63">
        <v>20260227</v>
      </c>
      <c r="G938" s="64"/>
      <c r="H938" s="64" t="s">
        <v>259</v>
      </c>
      <c r="I938" s="140" t="s">
        <v>655</v>
      </c>
      <c r="M938" s="3"/>
      <c r="N938" s="145"/>
      <c r="O938" s="3"/>
    </row>
    <row r="939" spans="1:16">
      <c r="A939" s="112">
        <f t="shared" si="14"/>
        <v>937</v>
      </c>
      <c r="B939" s="141" t="s">
        <v>256</v>
      </c>
      <c r="C939" s="64" t="s">
        <v>257</v>
      </c>
      <c r="D939" s="63" t="s">
        <v>1274</v>
      </c>
      <c r="E939" s="143" t="s">
        <v>1275</v>
      </c>
      <c r="F939" s="63">
        <v>20260302</v>
      </c>
      <c r="G939" s="64"/>
      <c r="H939" s="64" t="s">
        <v>259</v>
      </c>
      <c r="I939" s="140" t="s">
        <v>655</v>
      </c>
      <c r="M939" s="3"/>
      <c r="N939" s="145"/>
      <c r="O939" s="3"/>
    </row>
    <row r="940" spans="1:16">
      <c r="A940" s="112">
        <f t="shared" si="14"/>
        <v>938</v>
      </c>
      <c r="B940" s="141" t="s">
        <v>256</v>
      </c>
      <c r="C940" s="64" t="s">
        <v>257</v>
      </c>
      <c r="D940" s="63" t="s">
        <v>1276</v>
      </c>
      <c r="E940" s="143" t="s">
        <v>1275</v>
      </c>
      <c r="F940" s="63">
        <v>20260302</v>
      </c>
      <c r="G940" s="64"/>
      <c r="H940" s="64" t="s">
        <v>259</v>
      </c>
      <c r="I940" s="140" t="s">
        <v>655</v>
      </c>
      <c r="M940" s="3"/>
      <c r="N940" s="145"/>
      <c r="O940" s="3"/>
    </row>
    <row r="941" spans="1:16">
      <c r="A941" s="112">
        <f t="shared" si="14"/>
        <v>939</v>
      </c>
      <c r="B941" s="141" t="s">
        <v>256</v>
      </c>
      <c r="C941" s="64" t="s">
        <v>257</v>
      </c>
      <c r="D941" s="63" t="s">
        <v>1277</v>
      </c>
      <c r="E941" s="143" t="s">
        <v>1275</v>
      </c>
      <c r="F941" s="63">
        <v>20260302</v>
      </c>
      <c r="G941" s="64"/>
      <c r="H941" s="64" t="s">
        <v>259</v>
      </c>
      <c r="I941" s="140" t="s">
        <v>655</v>
      </c>
      <c r="M941" s="3"/>
      <c r="N941" s="145"/>
      <c r="O941" s="3"/>
    </row>
    <row r="942" spans="1:16">
      <c r="A942" s="112">
        <f t="shared" si="14"/>
        <v>940</v>
      </c>
      <c r="B942" s="141" t="s">
        <v>256</v>
      </c>
      <c r="C942" s="64" t="s">
        <v>257</v>
      </c>
      <c r="D942" s="63" t="s">
        <v>1278</v>
      </c>
      <c r="E942" s="143" t="s">
        <v>1275</v>
      </c>
      <c r="F942" s="63">
        <v>20260302</v>
      </c>
      <c r="G942" s="64"/>
      <c r="H942" s="64" t="s">
        <v>259</v>
      </c>
      <c r="I942" s="140" t="s">
        <v>655</v>
      </c>
    </row>
    <row r="943" spans="1:16">
      <c r="A943" s="112">
        <f t="shared" si="14"/>
        <v>941</v>
      </c>
      <c r="B943" s="141" t="s">
        <v>256</v>
      </c>
      <c r="C943" s="64" t="s">
        <v>257</v>
      </c>
      <c r="D943" s="63" t="s">
        <v>1279</v>
      </c>
      <c r="E943" s="143" t="s">
        <v>1275</v>
      </c>
      <c r="F943" s="63">
        <v>20260302</v>
      </c>
      <c r="G943" s="64"/>
      <c r="H943" s="64" t="s">
        <v>259</v>
      </c>
      <c r="I943" s="140" t="s">
        <v>655</v>
      </c>
    </row>
    <row r="944" spans="1:16">
      <c r="A944" s="112">
        <f t="shared" si="14"/>
        <v>942</v>
      </c>
      <c r="B944" s="141" t="s">
        <v>256</v>
      </c>
      <c r="C944" s="64" t="s">
        <v>257</v>
      </c>
      <c r="D944" s="63" t="s">
        <v>1280</v>
      </c>
      <c r="E944" s="143" t="s">
        <v>1275</v>
      </c>
      <c r="F944" s="63">
        <v>20260302</v>
      </c>
      <c r="G944" s="64"/>
      <c r="H944" s="64" t="s">
        <v>259</v>
      </c>
      <c r="I944" s="140" t="s">
        <v>655</v>
      </c>
    </row>
    <row r="945" spans="1:9">
      <c r="A945" s="112">
        <f t="shared" si="14"/>
        <v>943</v>
      </c>
      <c r="B945" s="141" t="s">
        <v>256</v>
      </c>
      <c r="C945" s="64" t="s">
        <v>257</v>
      </c>
      <c r="D945" s="63" t="s">
        <v>1281</v>
      </c>
      <c r="E945" s="143" t="s">
        <v>1275</v>
      </c>
      <c r="F945" s="63">
        <v>20260302</v>
      </c>
      <c r="G945" s="64"/>
      <c r="H945" s="64" t="s">
        <v>259</v>
      </c>
      <c r="I945" s="140" t="s">
        <v>655</v>
      </c>
    </row>
    <row r="946" spans="1:9">
      <c r="A946" s="112">
        <f t="shared" si="14"/>
        <v>944</v>
      </c>
      <c r="B946" s="141" t="s">
        <v>256</v>
      </c>
      <c r="C946" s="64" t="s">
        <v>257</v>
      </c>
      <c r="D946" s="63" t="s">
        <v>1282</v>
      </c>
      <c r="E946" s="143" t="s">
        <v>1275</v>
      </c>
      <c r="F946" s="63">
        <v>20260302</v>
      </c>
      <c r="G946" s="64"/>
      <c r="H946" s="64" t="s">
        <v>259</v>
      </c>
      <c r="I946" s="140" t="s">
        <v>661</v>
      </c>
    </row>
    <row r="947" spans="1:9">
      <c r="A947" s="112">
        <f t="shared" si="14"/>
        <v>945</v>
      </c>
      <c r="B947" s="141" t="s">
        <v>256</v>
      </c>
      <c r="C947" s="64" t="s">
        <v>257</v>
      </c>
      <c r="D947" s="63" t="s">
        <v>1283</v>
      </c>
      <c r="E947" s="143" t="s">
        <v>1275</v>
      </c>
      <c r="F947" s="63">
        <v>20260302</v>
      </c>
      <c r="G947" s="64"/>
      <c r="H947" s="63" t="s">
        <v>259</v>
      </c>
      <c r="I947" s="5" t="s">
        <v>661</v>
      </c>
    </row>
    <row r="948" spans="1:9">
      <c r="A948" s="112">
        <f t="shared" si="14"/>
        <v>946</v>
      </c>
      <c r="B948" s="141" t="s">
        <v>256</v>
      </c>
      <c r="C948" s="64" t="s">
        <v>257</v>
      </c>
      <c r="D948" s="63" t="s">
        <v>1284</v>
      </c>
      <c r="E948" s="143" t="s">
        <v>1275</v>
      </c>
      <c r="F948" s="63">
        <v>20260302</v>
      </c>
      <c r="G948" s="64"/>
      <c r="H948" s="63" t="s">
        <v>259</v>
      </c>
      <c r="I948" s="5" t="s">
        <v>661</v>
      </c>
    </row>
    <row r="949" spans="1:9">
      <c r="A949" s="112">
        <f t="shared" si="14"/>
        <v>947</v>
      </c>
      <c r="B949" s="141" t="s">
        <v>256</v>
      </c>
      <c r="C949" s="64" t="s">
        <v>257</v>
      </c>
      <c r="D949" s="63" t="s">
        <v>1285</v>
      </c>
      <c r="E949" s="143" t="s">
        <v>1275</v>
      </c>
      <c r="F949" s="63">
        <v>20260302</v>
      </c>
      <c r="G949" s="64"/>
      <c r="H949" s="63" t="s">
        <v>259</v>
      </c>
      <c r="I949" s="5" t="s">
        <v>661</v>
      </c>
    </row>
    <row r="950" spans="1:9">
      <c r="A950" s="112">
        <f t="shared" si="14"/>
        <v>948</v>
      </c>
      <c r="B950" s="141" t="s">
        <v>256</v>
      </c>
      <c r="C950" s="64" t="s">
        <v>257</v>
      </c>
      <c r="D950" s="63" t="s">
        <v>1286</v>
      </c>
      <c r="E950" s="143" t="s">
        <v>1275</v>
      </c>
      <c r="F950" s="63">
        <v>20260302</v>
      </c>
      <c r="G950" s="64"/>
      <c r="H950" s="63" t="s">
        <v>259</v>
      </c>
      <c r="I950" s="5" t="s">
        <v>661</v>
      </c>
    </row>
    <row r="951" spans="1:9">
      <c r="A951" s="112">
        <f t="shared" si="14"/>
        <v>949</v>
      </c>
      <c r="B951" s="141" t="s">
        <v>256</v>
      </c>
      <c r="C951" s="64" t="s">
        <v>257</v>
      </c>
      <c r="D951" s="63" t="s">
        <v>1287</v>
      </c>
      <c r="E951" s="143" t="s">
        <v>1275</v>
      </c>
      <c r="F951" s="63">
        <v>20260302</v>
      </c>
      <c r="G951" s="64"/>
      <c r="H951" s="63" t="s">
        <v>259</v>
      </c>
      <c r="I951" s="5" t="s">
        <v>661</v>
      </c>
    </row>
    <row r="952" spans="1:9">
      <c r="A952" s="112">
        <f t="shared" si="14"/>
        <v>950</v>
      </c>
      <c r="B952" s="141" t="s">
        <v>256</v>
      </c>
      <c r="C952" s="64" t="s">
        <v>257</v>
      </c>
      <c r="D952" s="63" t="s">
        <v>1288</v>
      </c>
      <c r="E952" s="143" t="s">
        <v>1275</v>
      </c>
      <c r="F952" s="63">
        <v>20260302</v>
      </c>
      <c r="G952" s="64"/>
      <c r="H952" s="64" t="s">
        <v>259</v>
      </c>
      <c r="I952" s="140" t="s">
        <v>683</v>
      </c>
    </row>
    <row r="953" spans="1:9">
      <c r="A953" s="112">
        <f t="shared" si="14"/>
        <v>951</v>
      </c>
      <c r="B953" s="141" t="s">
        <v>256</v>
      </c>
      <c r="C953" s="64" t="s">
        <v>257</v>
      </c>
      <c r="D953" s="63" t="s">
        <v>1289</v>
      </c>
      <c r="E953" s="143" t="s">
        <v>1275</v>
      </c>
      <c r="F953" s="63">
        <v>20260302</v>
      </c>
      <c r="G953" s="64"/>
      <c r="H953" s="63" t="s">
        <v>259</v>
      </c>
      <c r="I953" s="5" t="s">
        <v>661</v>
      </c>
    </row>
    <row r="954" spans="1:9">
      <c r="A954" s="112">
        <f t="shared" si="14"/>
        <v>952</v>
      </c>
      <c r="B954" s="141" t="s">
        <v>256</v>
      </c>
      <c r="C954" s="64" t="s">
        <v>257</v>
      </c>
      <c r="D954" s="63" t="s">
        <v>1290</v>
      </c>
      <c r="E954" s="143" t="s">
        <v>1275</v>
      </c>
      <c r="F954" s="63">
        <v>20260302</v>
      </c>
      <c r="G954" s="64"/>
      <c r="H954" s="64" t="s">
        <v>259</v>
      </c>
      <c r="I954" s="140" t="s">
        <v>683</v>
      </c>
    </row>
    <row r="955" spans="1:9">
      <c r="A955" s="112">
        <f t="shared" si="14"/>
        <v>953</v>
      </c>
      <c r="B955" s="141" t="s">
        <v>256</v>
      </c>
      <c r="C955" s="64" t="s">
        <v>257</v>
      </c>
      <c r="D955" s="63" t="s">
        <v>1291</v>
      </c>
      <c r="E955" s="143" t="s">
        <v>1275</v>
      </c>
      <c r="F955" s="63">
        <v>20260302</v>
      </c>
      <c r="G955" s="64"/>
      <c r="H955" s="64" t="s">
        <v>259</v>
      </c>
      <c r="I955" s="140" t="s">
        <v>683</v>
      </c>
    </row>
    <row r="956" spans="1:9">
      <c r="A956" s="112">
        <f t="shared" si="14"/>
        <v>954</v>
      </c>
      <c r="B956" s="141" t="s">
        <v>256</v>
      </c>
      <c r="C956" s="64" t="s">
        <v>257</v>
      </c>
      <c r="D956" s="63" t="s">
        <v>1292</v>
      </c>
      <c r="E956" s="143" t="s">
        <v>1275</v>
      </c>
      <c r="F956" s="63">
        <v>20260302</v>
      </c>
      <c r="G956" s="64"/>
      <c r="H956" s="64" t="s">
        <v>259</v>
      </c>
      <c r="I956" s="140" t="s">
        <v>683</v>
      </c>
    </row>
    <row r="957" spans="1:9">
      <c r="A957" s="112">
        <f t="shared" ref="A957:A1020" si="15">+A956+1</f>
        <v>955</v>
      </c>
      <c r="B957" s="141" t="s">
        <v>256</v>
      </c>
      <c r="C957" s="64" t="s">
        <v>257</v>
      </c>
      <c r="D957" s="63" t="s">
        <v>1293</v>
      </c>
      <c r="E957" s="143" t="s">
        <v>1275</v>
      </c>
      <c r="F957" s="63">
        <v>20260302</v>
      </c>
      <c r="G957" s="64"/>
      <c r="H957" s="64" t="s">
        <v>259</v>
      </c>
      <c r="I957" s="140" t="s">
        <v>683</v>
      </c>
    </row>
    <row r="958" spans="1:9">
      <c r="A958" s="112">
        <f t="shared" si="15"/>
        <v>956</v>
      </c>
      <c r="B958" s="141" t="s">
        <v>256</v>
      </c>
      <c r="C958" s="64" t="s">
        <v>257</v>
      </c>
      <c r="D958" s="63" t="s">
        <v>1294</v>
      </c>
      <c r="E958" s="143" t="s">
        <v>1275</v>
      </c>
      <c r="F958" s="63">
        <v>20260302</v>
      </c>
      <c r="G958" s="64"/>
      <c r="H958" s="64" t="s">
        <v>259</v>
      </c>
      <c r="I958" s="140" t="s">
        <v>683</v>
      </c>
    </row>
    <row r="959" spans="1:9">
      <c r="A959" s="112">
        <f t="shared" si="15"/>
        <v>957</v>
      </c>
      <c r="B959" s="141" t="s">
        <v>256</v>
      </c>
      <c r="C959" s="64" t="s">
        <v>257</v>
      </c>
      <c r="D959" s="63" t="s">
        <v>1295</v>
      </c>
      <c r="E959" s="143" t="s">
        <v>1275</v>
      </c>
      <c r="F959" s="63">
        <v>20260302</v>
      </c>
      <c r="G959" s="64"/>
      <c r="H959" s="64" t="s">
        <v>259</v>
      </c>
      <c r="I959" s="140" t="s">
        <v>683</v>
      </c>
    </row>
    <row r="960" spans="1:9">
      <c r="A960" s="112">
        <f t="shared" si="15"/>
        <v>958</v>
      </c>
      <c r="B960" s="141" t="s">
        <v>256</v>
      </c>
      <c r="C960" s="64" t="s">
        <v>257</v>
      </c>
      <c r="D960" s="63" t="s">
        <v>1296</v>
      </c>
      <c r="E960" s="143" t="s">
        <v>1275</v>
      </c>
      <c r="F960" s="63">
        <v>20260302</v>
      </c>
      <c r="G960" s="64"/>
      <c r="H960" s="64" t="s">
        <v>259</v>
      </c>
      <c r="I960" s="140" t="s">
        <v>683</v>
      </c>
    </row>
    <row r="961" spans="1:9">
      <c r="A961" s="112">
        <f t="shared" si="15"/>
        <v>959</v>
      </c>
      <c r="B961" s="141" t="s">
        <v>256</v>
      </c>
      <c r="C961" s="64" t="s">
        <v>257</v>
      </c>
      <c r="D961" s="63" t="s">
        <v>1297</v>
      </c>
      <c r="E961" s="143" t="s">
        <v>1275</v>
      </c>
      <c r="F961" s="63">
        <v>20260302</v>
      </c>
      <c r="G961" s="64"/>
      <c r="H961" s="64" t="s">
        <v>259</v>
      </c>
      <c r="I961" s="140" t="s">
        <v>683</v>
      </c>
    </row>
    <row r="962" spans="1:9">
      <c r="A962" s="112">
        <f t="shared" si="15"/>
        <v>960</v>
      </c>
      <c r="B962" s="141" t="s">
        <v>256</v>
      </c>
      <c r="C962" s="64" t="s">
        <v>257</v>
      </c>
      <c r="D962" s="63" t="s">
        <v>1298</v>
      </c>
      <c r="E962" s="143" t="s">
        <v>1275</v>
      </c>
      <c r="F962" s="63">
        <v>20260302</v>
      </c>
      <c r="G962" s="64"/>
      <c r="H962" s="64" t="s">
        <v>259</v>
      </c>
      <c r="I962" s="140" t="s">
        <v>683</v>
      </c>
    </row>
    <row r="963" spans="1:9">
      <c r="A963" s="112">
        <f t="shared" si="15"/>
        <v>961</v>
      </c>
      <c r="B963" s="141" t="s">
        <v>256</v>
      </c>
      <c r="C963" s="64" t="s">
        <v>257</v>
      </c>
      <c r="D963" s="63" t="s">
        <v>1299</v>
      </c>
      <c r="E963" s="143" t="s">
        <v>1300</v>
      </c>
      <c r="F963" s="63">
        <v>20260302</v>
      </c>
      <c r="G963" s="64"/>
      <c r="H963" s="64" t="s">
        <v>259</v>
      </c>
      <c r="I963" s="140" t="s">
        <v>683</v>
      </c>
    </row>
    <row r="964" spans="1:9">
      <c r="A964" s="112">
        <f t="shared" si="15"/>
        <v>962</v>
      </c>
      <c r="B964" s="141" t="s">
        <v>256</v>
      </c>
      <c r="C964" s="64" t="s">
        <v>257</v>
      </c>
      <c r="D964" s="63" t="s">
        <v>1301</v>
      </c>
      <c r="E964" s="143" t="s">
        <v>1300</v>
      </c>
      <c r="F964" s="63">
        <v>20260302</v>
      </c>
      <c r="G964" s="64"/>
      <c r="H964" s="64" t="s">
        <v>259</v>
      </c>
      <c r="I964" s="140" t="s">
        <v>683</v>
      </c>
    </row>
    <row r="965" spans="1:9">
      <c r="A965" s="112">
        <f t="shared" si="15"/>
        <v>963</v>
      </c>
      <c r="B965" s="141" t="s">
        <v>256</v>
      </c>
      <c r="C965" s="64" t="s">
        <v>257</v>
      </c>
      <c r="D965" s="63" t="s">
        <v>1302</v>
      </c>
      <c r="E965" s="143" t="s">
        <v>1300</v>
      </c>
      <c r="F965" s="63">
        <v>20260302</v>
      </c>
      <c r="G965" s="64"/>
      <c r="H965" s="64" t="s">
        <v>259</v>
      </c>
      <c r="I965" s="140" t="s">
        <v>683</v>
      </c>
    </row>
    <row r="966" spans="1:9">
      <c r="A966" s="112">
        <f t="shared" si="15"/>
        <v>964</v>
      </c>
      <c r="B966" s="141" t="s">
        <v>256</v>
      </c>
      <c r="C966" s="64" t="s">
        <v>257</v>
      </c>
      <c r="D966" s="63" t="s">
        <v>1303</v>
      </c>
      <c r="E966" s="143" t="s">
        <v>1300</v>
      </c>
      <c r="F966" s="63">
        <v>20260302</v>
      </c>
      <c r="G966" s="64"/>
      <c r="H966" s="64" t="s">
        <v>259</v>
      </c>
      <c r="I966" s="140" t="s">
        <v>683</v>
      </c>
    </row>
    <row r="967" spans="1:9">
      <c r="A967" s="112">
        <f t="shared" si="15"/>
        <v>965</v>
      </c>
      <c r="B967" s="141" t="s">
        <v>256</v>
      </c>
      <c r="C967" s="64" t="s">
        <v>257</v>
      </c>
      <c r="D967" s="63" t="s">
        <v>1304</v>
      </c>
      <c r="E967" s="143" t="s">
        <v>1300</v>
      </c>
      <c r="F967" s="63">
        <v>20260302</v>
      </c>
      <c r="G967" s="64"/>
      <c r="H967" s="64" t="s">
        <v>259</v>
      </c>
      <c r="I967" s="140" t="s">
        <v>683</v>
      </c>
    </row>
    <row r="968" spans="1:9">
      <c r="A968" s="112">
        <f t="shared" si="15"/>
        <v>966</v>
      </c>
      <c r="B968" s="141" t="s">
        <v>256</v>
      </c>
      <c r="C968" s="64" t="s">
        <v>257</v>
      </c>
      <c r="D968" s="63" t="s">
        <v>1305</v>
      </c>
      <c r="E968" s="143" t="s">
        <v>1300</v>
      </c>
      <c r="F968" s="63">
        <v>20260302</v>
      </c>
      <c r="G968" s="64"/>
      <c r="H968" s="64" t="s">
        <v>259</v>
      </c>
      <c r="I968" s="140" t="s">
        <v>689</v>
      </c>
    </row>
    <row r="969" spans="1:9">
      <c r="A969" s="112">
        <f t="shared" si="15"/>
        <v>967</v>
      </c>
      <c r="B969" s="141" t="s">
        <v>256</v>
      </c>
      <c r="C969" s="64" t="s">
        <v>257</v>
      </c>
      <c r="D969" s="63" t="s">
        <v>1306</v>
      </c>
      <c r="E969" s="143" t="s">
        <v>1300</v>
      </c>
      <c r="F969" s="63">
        <v>20260302</v>
      </c>
      <c r="G969" s="64"/>
      <c r="H969" s="63" t="s">
        <v>259</v>
      </c>
      <c r="I969" s="5" t="s">
        <v>689</v>
      </c>
    </row>
    <row r="970" spans="1:9">
      <c r="A970" s="112">
        <f t="shared" si="15"/>
        <v>968</v>
      </c>
      <c r="B970" s="141" t="s">
        <v>256</v>
      </c>
      <c r="C970" s="64" t="s">
        <v>257</v>
      </c>
      <c r="D970" s="63" t="s">
        <v>1307</v>
      </c>
      <c r="E970" s="143" t="s">
        <v>1300</v>
      </c>
      <c r="F970" s="63">
        <v>20260302</v>
      </c>
      <c r="G970" s="64"/>
      <c r="H970" s="63" t="s">
        <v>259</v>
      </c>
      <c r="I970" s="5" t="s">
        <v>689</v>
      </c>
    </row>
    <row r="971" spans="1:9">
      <c r="A971" s="112">
        <f t="shared" si="15"/>
        <v>969</v>
      </c>
      <c r="B971" s="141" t="s">
        <v>256</v>
      </c>
      <c r="C971" s="64" t="s">
        <v>257</v>
      </c>
      <c r="D971" s="63" t="s">
        <v>1308</v>
      </c>
      <c r="E971" s="143" t="s">
        <v>1300</v>
      </c>
      <c r="F971" s="63">
        <v>20260302</v>
      </c>
      <c r="G971" s="64"/>
      <c r="H971" s="63" t="s">
        <v>259</v>
      </c>
      <c r="I971" s="5" t="s">
        <v>689</v>
      </c>
    </row>
    <row r="972" spans="1:9">
      <c r="A972" s="112">
        <f t="shared" si="15"/>
        <v>970</v>
      </c>
      <c r="B972" s="141" t="s">
        <v>256</v>
      </c>
      <c r="C972" s="64" t="s">
        <v>257</v>
      </c>
      <c r="D972" s="63" t="s">
        <v>1309</v>
      </c>
      <c r="E972" s="143" t="s">
        <v>1300</v>
      </c>
      <c r="F972" s="63">
        <v>20260302</v>
      </c>
      <c r="G972" s="64"/>
      <c r="H972" s="63" t="s">
        <v>259</v>
      </c>
      <c r="I972" s="5" t="s">
        <v>689</v>
      </c>
    </row>
    <row r="973" spans="1:9">
      <c r="A973" s="112">
        <f t="shared" si="15"/>
        <v>971</v>
      </c>
      <c r="B973" s="141" t="s">
        <v>256</v>
      </c>
      <c r="C973" s="64" t="s">
        <v>257</v>
      </c>
      <c r="D973" s="63" t="s">
        <v>1310</v>
      </c>
      <c r="E973" s="143" t="s">
        <v>1300</v>
      </c>
      <c r="F973" s="63">
        <v>20260302</v>
      </c>
      <c r="G973" s="64"/>
      <c r="H973" s="63" t="s">
        <v>259</v>
      </c>
      <c r="I973" s="5" t="s">
        <v>689</v>
      </c>
    </row>
    <row r="974" spans="1:9">
      <c r="A974" s="112">
        <f t="shared" si="15"/>
        <v>972</v>
      </c>
      <c r="B974" s="141" t="s">
        <v>256</v>
      </c>
      <c r="C974" s="64" t="s">
        <v>257</v>
      </c>
      <c r="D974" s="63" t="s">
        <v>1311</v>
      </c>
      <c r="E974" s="143" t="s">
        <v>1300</v>
      </c>
      <c r="F974" s="63">
        <v>20260302</v>
      </c>
      <c r="G974" s="64"/>
      <c r="H974" s="63" t="s">
        <v>259</v>
      </c>
      <c r="I974" s="5" t="s">
        <v>689</v>
      </c>
    </row>
    <row r="975" spans="1:9">
      <c r="A975" s="112">
        <f t="shared" si="15"/>
        <v>973</v>
      </c>
      <c r="B975" s="141" t="s">
        <v>256</v>
      </c>
      <c r="C975" s="64" t="s">
        <v>257</v>
      </c>
      <c r="D975" s="63" t="s">
        <v>1312</v>
      </c>
      <c r="E975" s="143" t="s">
        <v>1300</v>
      </c>
      <c r="F975" s="63">
        <v>20260302</v>
      </c>
      <c r="G975" s="64"/>
      <c r="H975" s="63" t="s">
        <v>259</v>
      </c>
      <c r="I975" s="5" t="s">
        <v>689</v>
      </c>
    </row>
    <row r="976" spans="1:9">
      <c r="A976" s="112">
        <f t="shared" si="15"/>
        <v>974</v>
      </c>
      <c r="B976" s="141" t="s">
        <v>256</v>
      </c>
      <c r="C976" s="64" t="s">
        <v>257</v>
      </c>
      <c r="D976" s="63" t="s">
        <v>1313</v>
      </c>
      <c r="E976" s="143" t="s">
        <v>1300</v>
      </c>
      <c r="F976" s="63">
        <v>20260302</v>
      </c>
      <c r="G976" s="64"/>
      <c r="H976" s="63" t="s">
        <v>259</v>
      </c>
      <c r="I976" s="5" t="s">
        <v>689</v>
      </c>
    </row>
    <row r="977" spans="1:9">
      <c r="A977" s="112">
        <f t="shared" si="15"/>
        <v>975</v>
      </c>
      <c r="B977" s="141" t="s">
        <v>256</v>
      </c>
      <c r="C977" s="64" t="s">
        <v>257</v>
      </c>
      <c r="D977" s="63" t="s">
        <v>1314</v>
      </c>
      <c r="E977" s="143" t="s">
        <v>1300</v>
      </c>
      <c r="F977" s="63">
        <v>20260302</v>
      </c>
      <c r="G977" s="64"/>
      <c r="H977" s="63" t="s">
        <v>259</v>
      </c>
      <c r="I977" s="5" t="s">
        <v>689</v>
      </c>
    </row>
    <row r="978" spans="1:9">
      <c r="A978" s="112">
        <f t="shared" si="15"/>
        <v>976</v>
      </c>
      <c r="B978" s="141" t="s">
        <v>256</v>
      </c>
      <c r="C978" s="64" t="s">
        <v>257</v>
      </c>
      <c r="D978" s="63" t="s">
        <v>1315</v>
      </c>
      <c r="E978" s="143" t="s">
        <v>1300</v>
      </c>
      <c r="F978" s="63">
        <v>20260302</v>
      </c>
      <c r="G978" s="64"/>
      <c r="H978" s="63" t="s">
        <v>259</v>
      </c>
      <c r="I978" s="5" t="s">
        <v>689</v>
      </c>
    </row>
    <row r="979" spans="1:9">
      <c r="A979" s="112">
        <f t="shared" si="15"/>
        <v>977</v>
      </c>
      <c r="B979" s="141" t="s">
        <v>256</v>
      </c>
      <c r="C979" s="64" t="s">
        <v>257</v>
      </c>
      <c r="D979" s="63" t="s">
        <v>1316</v>
      </c>
      <c r="E979" s="143" t="s">
        <v>1300</v>
      </c>
      <c r="F979" s="63">
        <v>20260302</v>
      </c>
      <c r="G979" s="64"/>
      <c r="H979" s="63" t="s">
        <v>259</v>
      </c>
      <c r="I979" s="5" t="s">
        <v>689</v>
      </c>
    </row>
    <row r="980" spans="1:9">
      <c r="A980" s="112">
        <f t="shared" si="15"/>
        <v>978</v>
      </c>
      <c r="B980" s="141" t="s">
        <v>256</v>
      </c>
      <c r="C980" s="64" t="s">
        <v>257</v>
      </c>
      <c r="D980" s="63" t="s">
        <v>1317</v>
      </c>
      <c r="E980" s="143" t="s">
        <v>1300</v>
      </c>
      <c r="F980" s="63">
        <v>20260302</v>
      </c>
      <c r="G980" s="64"/>
      <c r="H980" s="63" t="s">
        <v>259</v>
      </c>
      <c r="I980" s="5" t="s">
        <v>689</v>
      </c>
    </row>
    <row r="981" spans="1:9">
      <c r="A981" s="112">
        <f t="shared" si="15"/>
        <v>979</v>
      </c>
      <c r="B981" s="141" t="s">
        <v>256</v>
      </c>
      <c r="C981" s="64" t="s">
        <v>257</v>
      </c>
      <c r="D981" s="63" t="s">
        <v>1318</v>
      </c>
      <c r="E981" s="143" t="s">
        <v>1300</v>
      </c>
      <c r="F981" s="63">
        <v>20260302</v>
      </c>
      <c r="G981" s="64"/>
      <c r="H981" s="63" t="s">
        <v>259</v>
      </c>
      <c r="I981" s="5" t="s">
        <v>689</v>
      </c>
    </row>
    <row r="982" spans="1:9">
      <c r="A982" s="112">
        <f t="shared" si="15"/>
        <v>980</v>
      </c>
      <c r="B982" s="141" t="s">
        <v>256</v>
      </c>
      <c r="C982" s="64" t="s">
        <v>257</v>
      </c>
      <c r="D982" s="63" t="s">
        <v>1319</v>
      </c>
      <c r="E982" s="143" t="s">
        <v>1300</v>
      </c>
      <c r="F982" s="63">
        <v>20260302</v>
      </c>
      <c r="G982" s="64"/>
      <c r="H982" s="63" t="s">
        <v>259</v>
      </c>
      <c r="I982" s="5" t="s">
        <v>689</v>
      </c>
    </row>
    <row r="983" spans="1:9">
      <c r="A983" s="112">
        <f t="shared" si="15"/>
        <v>981</v>
      </c>
      <c r="B983" s="141" t="s">
        <v>256</v>
      </c>
      <c r="C983" s="64" t="s">
        <v>257</v>
      </c>
      <c r="D983" s="63" t="s">
        <v>1320</v>
      </c>
      <c r="E983" s="143" t="s">
        <v>1300</v>
      </c>
      <c r="F983" s="63">
        <v>20260302</v>
      </c>
      <c r="G983" s="64"/>
      <c r="H983" s="63" t="s">
        <v>259</v>
      </c>
      <c r="I983" s="5" t="s">
        <v>689</v>
      </c>
    </row>
    <row r="984" spans="1:9">
      <c r="A984" s="112">
        <f t="shared" si="15"/>
        <v>982</v>
      </c>
      <c r="B984" s="141" t="s">
        <v>256</v>
      </c>
      <c r="C984" s="64" t="s">
        <v>257</v>
      </c>
      <c r="D984" s="63" t="s">
        <v>1321</v>
      </c>
      <c r="E984" s="143" t="s">
        <v>1300</v>
      </c>
      <c r="F984" s="63">
        <v>20260302</v>
      </c>
      <c r="G984" s="64"/>
      <c r="H984" s="63" t="s">
        <v>259</v>
      </c>
      <c r="I984" s="5" t="s">
        <v>689</v>
      </c>
    </row>
    <row r="985" spans="1:9">
      <c r="A985" s="112">
        <f t="shared" si="15"/>
        <v>983</v>
      </c>
      <c r="B985" s="141" t="s">
        <v>256</v>
      </c>
      <c r="C985" s="64" t="s">
        <v>257</v>
      </c>
      <c r="D985" s="63" t="s">
        <v>1322</v>
      </c>
      <c r="E985" s="143" t="s">
        <v>1300</v>
      </c>
      <c r="F985" s="63">
        <v>20260302</v>
      </c>
      <c r="G985" s="64"/>
      <c r="H985" s="63" t="s">
        <v>259</v>
      </c>
      <c r="I985" s="5" t="s">
        <v>689</v>
      </c>
    </row>
    <row r="986" spans="1:9">
      <c r="A986" s="112">
        <f t="shared" si="15"/>
        <v>984</v>
      </c>
      <c r="B986" s="141" t="s">
        <v>256</v>
      </c>
      <c r="C986" s="64" t="s">
        <v>257</v>
      </c>
      <c r="D986" s="63" t="s">
        <v>1323</v>
      </c>
      <c r="E986" s="143" t="s">
        <v>1300</v>
      </c>
      <c r="F986" s="63">
        <v>20260302</v>
      </c>
      <c r="G986" s="64"/>
      <c r="H986" s="63" t="s">
        <v>259</v>
      </c>
      <c r="I986" s="5" t="s">
        <v>689</v>
      </c>
    </row>
    <row r="987" spans="1:9">
      <c r="A987" s="112">
        <f t="shared" si="15"/>
        <v>985</v>
      </c>
      <c r="B987" s="141" t="s">
        <v>256</v>
      </c>
      <c r="C987" s="64" t="s">
        <v>257</v>
      </c>
      <c r="D987" s="63" t="s">
        <v>1324</v>
      </c>
      <c r="E987" s="143" t="s">
        <v>1325</v>
      </c>
      <c r="F987" s="63">
        <v>20260303</v>
      </c>
      <c r="G987" s="64"/>
      <c r="H987" s="63" t="s">
        <v>259</v>
      </c>
      <c r="I987" s="5" t="s">
        <v>689</v>
      </c>
    </row>
    <row r="988" spans="1:9">
      <c r="A988" s="112">
        <f t="shared" si="15"/>
        <v>986</v>
      </c>
      <c r="B988" s="141" t="s">
        <v>256</v>
      </c>
      <c r="C988" s="64" t="s">
        <v>257</v>
      </c>
      <c r="D988" s="63" t="s">
        <v>1326</v>
      </c>
      <c r="E988" s="143" t="s">
        <v>1325</v>
      </c>
      <c r="F988" s="63">
        <v>20260303</v>
      </c>
      <c r="G988" s="64"/>
      <c r="H988" s="63" t="s">
        <v>259</v>
      </c>
      <c r="I988" s="5" t="s">
        <v>689</v>
      </c>
    </row>
    <row r="989" spans="1:9">
      <c r="A989" s="112">
        <f t="shared" si="15"/>
        <v>987</v>
      </c>
      <c r="B989" s="141" t="s">
        <v>256</v>
      </c>
      <c r="C989" s="64" t="s">
        <v>257</v>
      </c>
      <c r="D989" s="63" t="s">
        <v>1327</v>
      </c>
      <c r="E989" s="143" t="s">
        <v>1325</v>
      </c>
      <c r="F989" s="63">
        <v>20260303</v>
      </c>
      <c r="G989" s="64"/>
      <c r="H989" s="63" t="s">
        <v>259</v>
      </c>
      <c r="I989" s="5" t="s">
        <v>689</v>
      </c>
    </row>
    <row r="990" spans="1:9">
      <c r="A990" s="112">
        <f t="shared" si="15"/>
        <v>988</v>
      </c>
      <c r="B990" s="141" t="s">
        <v>256</v>
      </c>
      <c r="C990" s="64" t="s">
        <v>257</v>
      </c>
      <c r="D990" s="63" t="s">
        <v>1328</v>
      </c>
      <c r="E990" s="143" t="s">
        <v>1325</v>
      </c>
      <c r="F990" s="63">
        <v>20260303</v>
      </c>
      <c r="G990" s="64"/>
      <c r="H990" s="63" t="s">
        <v>259</v>
      </c>
      <c r="I990" s="5" t="s">
        <v>697</v>
      </c>
    </row>
    <row r="991" spans="1:9">
      <c r="A991" s="112">
        <f t="shared" si="15"/>
        <v>989</v>
      </c>
      <c r="B991" s="141" t="s">
        <v>256</v>
      </c>
      <c r="C991" s="64" t="s">
        <v>257</v>
      </c>
      <c r="D991" s="63" t="s">
        <v>1329</v>
      </c>
      <c r="E991" s="143" t="s">
        <v>1325</v>
      </c>
      <c r="F991" s="63">
        <v>20260303</v>
      </c>
      <c r="G991" s="64"/>
      <c r="H991" s="63" t="s">
        <v>259</v>
      </c>
      <c r="I991" s="5" t="s">
        <v>697</v>
      </c>
    </row>
    <row r="992" spans="1:9">
      <c r="A992" s="112">
        <f t="shared" si="15"/>
        <v>990</v>
      </c>
      <c r="B992" s="141" t="s">
        <v>256</v>
      </c>
      <c r="C992" s="64" t="s">
        <v>257</v>
      </c>
      <c r="D992" s="63" t="s">
        <v>1330</v>
      </c>
      <c r="E992" s="143" t="s">
        <v>1325</v>
      </c>
      <c r="F992" s="63">
        <v>20260303</v>
      </c>
      <c r="G992" s="64"/>
      <c r="H992" s="63" t="s">
        <v>259</v>
      </c>
      <c r="I992" s="5" t="s">
        <v>697</v>
      </c>
    </row>
    <row r="993" spans="1:9">
      <c r="A993" s="112">
        <f t="shared" si="15"/>
        <v>991</v>
      </c>
      <c r="B993" s="141" t="s">
        <v>256</v>
      </c>
      <c r="C993" s="64" t="s">
        <v>257</v>
      </c>
      <c r="D993" s="63" t="s">
        <v>1331</v>
      </c>
      <c r="E993" s="143" t="s">
        <v>1325</v>
      </c>
      <c r="F993" s="63">
        <v>20260303</v>
      </c>
      <c r="G993" s="64"/>
      <c r="H993" s="63" t="s">
        <v>259</v>
      </c>
      <c r="I993" s="5" t="s">
        <v>697</v>
      </c>
    </row>
    <row r="994" spans="1:9">
      <c r="A994" s="112">
        <f t="shared" si="15"/>
        <v>992</v>
      </c>
      <c r="B994" s="141" t="s">
        <v>256</v>
      </c>
      <c r="C994" s="64" t="s">
        <v>257</v>
      </c>
      <c r="D994" s="63" t="s">
        <v>1332</v>
      </c>
      <c r="E994" s="143" t="s">
        <v>1325</v>
      </c>
      <c r="F994" s="63">
        <v>20260303</v>
      </c>
      <c r="G994" s="64"/>
      <c r="H994" s="63" t="s">
        <v>259</v>
      </c>
      <c r="I994" s="5" t="s">
        <v>697</v>
      </c>
    </row>
    <row r="995" spans="1:9">
      <c r="A995" s="112">
        <f t="shared" si="15"/>
        <v>993</v>
      </c>
      <c r="B995" s="141" t="s">
        <v>256</v>
      </c>
      <c r="C995" s="64" t="s">
        <v>257</v>
      </c>
      <c r="D995" s="63" t="s">
        <v>1333</v>
      </c>
      <c r="E995" s="143" t="s">
        <v>1325</v>
      </c>
      <c r="F995" s="63">
        <v>20260303</v>
      </c>
      <c r="G995" s="64"/>
      <c r="H995" s="63" t="s">
        <v>259</v>
      </c>
      <c r="I995" s="5" t="s">
        <v>697</v>
      </c>
    </row>
    <row r="996" spans="1:9">
      <c r="A996" s="112">
        <f t="shared" si="15"/>
        <v>994</v>
      </c>
      <c r="B996" s="141" t="s">
        <v>256</v>
      </c>
      <c r="C996" s="64" t="s">
        <v>257</v>
      </c>
      <c r="D996" s="63" t="s">
        <v>1334</v>
      </c>
      <c r="E996" s="143" t="s">
        <v>1325</v>
      </c>
      <c r="F996" s="63">
        <v>20260303</v>
      </c>
      <c r="G996" s="64"/>
      <c r="H996" s="63" t="s">
        <v>259</v>
      </c>
      <c r="I996" s="5" t="s">
        <v>697</v>
      </c>
    </row>
    <row r="997" spans="1:9">
      <c r="A997" s="112">
        <f t="shared" si="15"/>
        <v>995</v>
      </c>
      <c r="B997" s="141" t="s">
        <v>256</v>
      </c>
      <c r="C997" s="64" t="s">
        <v>257</v>
      </c>
      <c r="D997" s="63" t="s">
        <v>1335</v>
      </c>
      <c r="E997" s="143" t="s">
        <v>1325</v>
      </c>
      <c r="F997" s="63">
        <v>20260303</v>
      </c>
      <c r="G997" s="64"/>
      <c r="H997" s="63" t="s">
        <v>259</v>
      </c>
      <c r="I997" s="5" t="s">
        <v>697</v>
      </c>
    </row>
    <row r="998" spans="1:9">
      <c r="A998" s="112">
        <f t="shared" si="15"/>
        <v>996</v>
      </c>
      <c r="B998" s="141" t="s">
        <v>256</v>
      </c>
      <c r="C998" s="64" t="s">
        <v>257</v>
      </c>
      <c r="D998" s="63" t="s">
        <v>1336</v>
      </c>
      <c r="E998" s="143" t="s">
        <v>1325</v>
      </c>
      <c r="F998" s="63">
        <v>20260303</v>
      </c>
      <c r="G998" s="64"/>
      <c r="H998" s="63" t="s">
        <v>259</v>
      </c>
      <c r="I998" s="5" t="s">
        <v>697</v>
      </c>
    </row>
    <row r="999" spans="1:9">
      <c r="A999" s="112">
        <f t="shared" si="15"/>
        <v>997</v>
      </c>
      <c r="B999" s="141" t="s">
        <v>256</v>
      </c>
      <c r="C999" s="64" t="s">
        <v>257</v>
      </c>
      <c r="D999" s="63" t="s">
        <v>1337</v>
      </c>
      <c r="E999" s="143" t="s">
        <v>1325</v>
      </c>
      <c r="F999" s="63">
        <v>20260303</v>
      </c>
      <c r="G999" s="64"/>
      <c r="H999" s="63" t="s">
        <v>259</v>
      </c>
      <c r="I999" s="5" t="s">
        <v>697</v>
      </c>
    </row>
    <row r="1000" spans="1:9">
      <c r="A1000" s="112">
        <f t="shared" si="15"/>
        <v>998</v>
      </c>
      <c r="B1000" s="141" t="s">
        <v>256</v>
      </c>
      <c r="C1000" s="64" t="s">
        <v>257</v>
      </c>
      <c r="D1000" s="63" t="s">
        <v>1338</v>
      </c>
      <c r="E1000" s="143" t="s">
        <v>1325</v>
      </c>
      <c r="F1000" s="63">
        <v>20260303</v>
      </c>
      <c r="G1000" s="64"/>
      <c r="H1000" s="63" t="s">
        <v>259</v>
      </c>
      <c r="I1000" s="5" t="s">
        <v>697</v>
      </c>
    </row>
    <row r="1001" spans="1:9">
      <c r="A1001" s="112">
        <f t="shared" si="15"/>
        <v>999</v>
      </c>
      <c r="B1001" s="141" t="s">
        <v>256</v>
      </c>
      <c r="C1001" s="64" t="s">
        <v>257</v>
      </c>
      <c r="D1001" s="63" t="s">
        <v>1339</v>
      </c>
      <c r="E1001" s="143" t="s">
        <v>1325</v>
      </c>
      <c r="F1001" s="63">
        <v>20260303</v>
      </c>
      <c r="G1001" s="64"/>
      <c r="H1001" s="63" t="s">
        <v>259</v>
      </c>
      <c r="I1001" s="5" t="s">
        <v>697</v>
      </c>
    </row>
    <row r="1002" spans="1:9">
      <c r="A1002" s="112">
        <f t="shared" si="15"/>
        <v>1000</v>
      </c>
      <c r="B1002" s="141" t="s">
        <v>256</v>
      </c>
      <c r="C1002" s="64" t="s">
        <v>257</v>
      </c>
      <c r="D1002" s="63" t="s">
        <v>1340</v>
      </c>
      <c r="E1002" s="143" t="s">
        <v>1325</v>
      </c>
      <c r="F1002" s="63">
        <v>20260303</v>
      </c>
      <c r="G1002" s="64"/>
      <c r="H1002" s="63" t="s">
        <v>259</v>
      </c>
      <c r="I1002" s="5" t="s">
        <v>697</v>
      </c>
    </row>
    <row r="1003" spans="1:9">
      <c r="A1003" s="112">
        <f t="shared" si="15"/>
        <v>1001</v>
      </c>
      <c r="B1003" s="141" t="s">
        <v>256</v>
      </c>
      <c r="C1003" s="64" t="s">
        <v>257</v>
      </c>
      <c r="D1003" s="63" t="s">
        <v>1341</v>
      </c>
      <c r="E1003" s="143" t="s">
        <v>1325</v>
      </c>
      <c r="F1003" s="63">
        <v>20260303</v>
      </c>
      <c r="G1003" s="64"/>
      <c r="H1003" s="63" t="s">
        <v>259</v>
      </c>
      <c r="I1003" s="5" t="s">
        <v>697</v>
      </c>
    </row>
    <row r="1004" spans="1:9">
      <c r="A1004" s="112">
        <f t="shared" si="15"/>
        <v>1002</v>
      </c>
      <c r="B1004" s="141" t="s">
        <v>256</v>
      </c>
      <c r="C1004" s="64" t="s">
        <v>257</v>
      </c>
      <c r="D1004" s="63" t="s">
        <v>1342</v>
      </c>
      <c r="E1004" s="143" t="s">
        <v>1325</v>
      </c>
      <c r="F1004" s="63">
        <v>20260303</v>
      </c>
      <c r="G1004" s="64"/>
      <c r="H1004" s="63" t="s">
        <v>259</v>
      </c>
      <c r="I1004" s="5" t="s">
        <v>697</v>
      </c>
    </row>
    <row r="1005" spans="1:9">
      <c r="A1005" s="112">
        <f t="shared" si="15"/>
        <v>1003</v>
      </c>
      <c r="B1005" s="141" t="s">
        <v>256</v>
      </c>
      <c r="C1005" s="64" t="s">
        <v>257</v>
      </c>
      <c r="D1005" s="63" t="s">
        <v>1343</v>
      </c>
      <c r="E1005" s="143" t="s">
        <v>1325</v>
      </c>
      <c r="F1005" s="63">
        <v>20260303</v>
      </c>
      <c r="G1005" s="64"/>
      <c r="H1005" s="63" t="s">
        <v>259</v>
      </c>
      <c r="I1005" s="5" t="s">
        <v>697</v>
      </c>
    </row>
    <row r="1006" spans="1:9">
      <c r="A1006" s="112">
        <f t="shared" si="15"/>
        <v>1004</v>
      </c>
      <c r="B1006" s="141" t="s">
        <v>256</v>
      </c>
      <c r="C1006" s="64" t="s">
        <v>257</v>
      </c>
      <c r="D1006" s="63" t="s">
        <v>1344</v>
      </c>
      <c r="E1006" s="143" t="s">
        <v>1325</v>
      </c>
      <c r="F1006" s="63">
        <v>20260303</v>
      </c>
      <c r="G1006" s="64"/>
      <c r="H1006" s="63" t="s">
        <v>259</v>
      </c>
      <c r="I1006" s="5" t="s">
        <v>697</v>
      </c>
    </row>
    <row r="1007" spans="1:9">
      <c r="A1007" s="112">
        <f t="shared" si="15"/>
        <v>1005</v>
      </c>
      <c r="B1007" s="141" t="s">
        <v>256</v>
      </c>
      <c r="C1007" s="64" t="s">
        <v>257</v>
      </c>
      <c r="D1007" s="63" t="s">
        <v>1345</v>
      </c>
      <c r="E1007" s="143" t="s">
        <v>1325</v>
      </c>
      <c r="F1007" s="63">
        <v>20260303</v>
      </c>
      <c r="G1007" s="64"/>
      <c r="H1007" s="63" t="s">
        <v>259</v>
      </c>
      <c r="I1007" s="5" t="s">
        <v>697</v>
      </c>
    </row>
    <row r="1008" spans="1:9">
      <c r="A1008" s="112">
        <f t="shared" si="15"/>
        <v>1006</v>
      </c>
      <c r="B1008" s="141" t="s">
        <v>256</v>
      </c>
      <c r="C1008" s="64" t="s">
        <v>257</v>
      </c>
      <c r="D1008" s="63" t="s">
        <v>1346</v>
      </c>
      <c r="E1008" s="143" t="s">
        <v>1325</v>
      </c>
      <c r="F1008" s="63">
        <v>20260303</v>
      </c>
      <c r="G1008" s="64"/>
      <c r="H1008" s="63" t="s">
        <v>259</v>
      </c>
      <c r="I1008" s="5" t="s">
        <v>697</v>
      </c>
    </row>
    <row r="1009" spans="1:9">
      <c r="A1009" s="112">
        <f t="shared" si="15"/>
        <v>1007</v>
      </c>
      <c r="B1009" s="141" t="s">
        <v>256</v>
      </c>
      <c r="C1009" s="64" t="s">
        <v>257</v>
      </c>
      <c r="D1009" s="63" t="s">
        <v>1347</v>
      </c>
      <c r="E1009" s="143" t="s">
        <v>1325</v>
      </c>
      <c r="F1009" s="63">
        <v>20260303</v>
      </c>
      <c r="G1009" s="64"/>
      <c r="H1009" s="63" t="s">
        <v>259</v>
      </c>
      <c r="I1009" s="5" t="s">
        <v>697</v>
      </c>
    </row>
    <row r="1010" spans="1:9">
      <c r="A1010" s="112">
        <f t="shared" si="15"/>
        <v>1008</v>
      </c>
      <c r="B1010" s="141" t="s">
        <v>256</v>
      </c>
      <c r="C1010" s="64" t="s">
        <v>257</v>
      </c>
      <c r="D1010" s="63" t="s">
        <v>1348</v>
      </c>
      <c r="E1010" s="143" t="s">
        <v>1325</v>
      </c>
      <c r="F1010" s="63">
        <v>20260303</v>
      </c>
      <c r="G1010" s="64"/>
      <c r="H1010" s="63" t="s">
        <v>259</v>
      </c>
      <c r="I1010" s="5" t="s">
        <v>697</v>
      </c>
    </row>
    <row r="1011" spans="1:9">
      <c r="A1011" s="112">
        <f t="shared" si="15"/>
        <v>1009</v>
      </c>
      <c r="B1011" s="141" t="s">
        <v>256</v>
      </c>
      <c r="C1011" s="64" t="s">
        <v>257</v>
      </c>
      <c r="D1011" s="63" t="s">
        <v>1349</v>
      </c>
      <c r="E1011" s="143" t="s">
        <v>1350</v>
      </c>
      <c r="F1011" s="63">
        <v>20260303</v>
      </c>
      <c r="G1011" s="64"/>
      <c r="H1011" s="63" t="s">
        <v>259</v>
      </c>
      <c r="I1011" s="5" t="s">
        <v>697</v>
      </c>
    </row>
    <row r="1012" spans="1:9">
      <c r="A1012" s="112">
        <f t="shared" si="15"/>
        <v>1010</v>
      </c>
      <c r="B1012" s="141" t="s">
        <v>256</v>
      </c>
      <c r="C1012" s="64" t="s">
        <v>257</v>
      </c>
      <c r="D1012" s="63" t="s">
        <v>1351</v>
      </c>
      <c r="E1012" s="143" t="s">
        <v>1350</v>
      </c>
      <c r="F1012" s="63">
        <v>20260303</v>
      </c>
      <c r="G1012" s="64"/>
      <c r="H1012" s="63" t="s">
        <v>259</v>
      </c>
      <c r="I1012" s="140" t="s">
        <v>1352</v>
      </c>
    </row>
    <row r="1013" spans="1:9">
      <c r="A1013" s="112">
        <f t="shared" si="15"/>
        <v>1011</v>
      </c>
      <c r="B1013" s="141" t="s">
        <v>256</v>
      </c>
      <c r="C1013" s="64" t="s">
        <v>257</v>
      </c>
      <c r="D1013" s="63" t="s">
        <v>1353</v>
      </c>
      <c r="E1013" s="143" t="s">
        <v>1350</v>
      </c>
      <c r="F1013" s="63">
        <v>20260303</v>
      </c>
      <c r="G1013" s="64"/>
      <c r="H1013" s="63" t="s">
        <v>259</v>
      </c>
      <c r="I1013" s="140" t="s">
        <v>1352</v>
      </c>
    </row>
    <row r="1014" spans="1:9">
      <c r="A1014" s="112">
        <f t="shared" si="15"/>
        <v>1012</v>
      </c>
      <c r="B1014" s="141" t="s">
        <v>256</v>
      </c>
      <c r="C1014" s="64" t="s">
        <v>257</v>
      </c>
      <c r="D1014" s="63" t="s">
        <v>1354</v>
      </c>
      <c r="E1014" s="143" t="s">
        <v>1350</v>
      </c>
      <c r="F1014" s="63">
        <v>20260303</v>
      </c>
      <c r="G1014" s="64"/>
      <c r="H1014" s="63" t="s">
        <v>259</v>
      </c>
      <c r="I1014" s="140" t="s">
        <v>1352</v>
      </c>
    </row>
    <row r="1015" spans="1:9">
      <c r="A1015" s="112">
        <f t="shared" si="15"/>
        <v>1013</v>
      </c>
      <c r="B1015" s="141" t="s">
        <v>256</v>
      </c>
      <c r="C1015" s="64" t="s">
        <v>257</v>
      </c>
      <c r="D1015" s="63" t="s">
        <v>1355</v>
      </c>
      <c r="E1015" s="143" t="s">
        <v>1350</v>
      </c>
      <c r="F1015" s="63">
        <v>20260303</v>
      </c>
      <c r="G1015" s="64"/>
      <c r="H1015" s="63" t="s">
        <v>259</v>
      </c>
      <c r="I1015" s="140" t="s">
        <v>1352</v>
      </c>
    </row>
    <row r="1016" spans="1:9">
      <c r="A1016" s="112">
        <f t="shared" si="15"/>
        <v>1014</v>
      </c>
      <c r="B1016" s="141" t="s">
        <v>256</v>
      </c>
      <c r="C1016" s="64" t="s">
        <v>257</v>
      </c>
      <c r="D1016" s="63" t="s">
        <v>1356</v>
      </c>
      <c r="E1016" s="143" t="s">
        <v>1350</v>
      </c>
      <c r="F1016" s="63">
        <v>20260303</v>
      </c>
      <c r="G1016" s="64"/>
      <c r="H1016" s="63" t="s">
        <v>259</v>
      </c>
      <c r="I1016" s="140" t="s">
        <v>1352</v>
      </c>
    </row>
    <row r="1017" spans="1:9">
      <c r="A1017" s="112">
        <f t="shared" si="15"/>
        <v>1015</v>
      </c>
      <c r="B1017" s="141" t="s">
        <v>256</v>
      </c>
      <c r="C1017" s="64" t="s">
        <v>257</v>
      </c>
      <c r="D1017" s="63" t="s">
        <v>1357</v>
      </c>
      <c r="E1017" s="143" t="s">
        <v>1350</v>
      </c>
      <c r="F1017" s="63">
        <v>20260303</v>
      </c>
      <c r="G1017" s="64"/>
      <c r="H1017" s="63" t="s">
        <v>259</v>
      </c>
      <c r="I1017" s="140" t="s">
        <v>1352</v>
      </c>
    </row>
    <row r="1018" spans="1:9">
      <c r="A1018" s="112">
        <f t="shared" si="15"/>
        <v>1016</v>
      </c>
      <c r="B1018" s="141" t="s">
        <v>256</v>
      </c>
      <c r="C1018" s="64" t="s">
        <v>257</v>
      </c>
      <c r="D1018" s="63" t="s">
        <v>1358</v>
      </c>
      <c r="E1018" s="143" t="s">
        <v>1350</v>
      </c>
      <c r="F1018" s="63">
        <v>20260303</v>
      </c>
      <c r="G1018" s="64"/>
      <c r="H1018" s="63" t="s">
        <v>259</v>
      </c>
      <c r="I1018" s="140" t="s">
        <v>1352</v>
      </c>
    </row>
    <row r="1019" spans="1:9">
      <c r="A1019" s="112">
        <f t="shared" si="15"/>
        <v>1017</v>
      </c>
      <c r="B1019" s="141" t="s">
        <v>256</v>
      </c>
      <c r="C1019" s="64" t="s">
        <v>257</v>
      </c>
      <c r="D1019" s="63" t="s">
        <v>1359</v>
      </c>
      <c r="E1019" s="143" t="s">
        <v>1350</v>
      </c>
      <c r="F1019" s="63">
        <v>20260303</v>
      </c>
      <c r="G1019" s="64"/>
      <c r="H1019" s="63" t="s">
        <v>259</v>
      </c>
      <c r="I1019" s="140" t="s">
        <v>1352</v>
      </c>
    </row>
    <row r="1020" spans="1:9">
      <c r="A1020" s="112">
        <f t="shared" si="15"/>
        <v>1018</v>
      </c>
      <c r="B1020" s="141" t="s">
        <v>256</v>
      </c>
      <c r="C1020" s="64" t="s">
        <v>257</v>
      </c>
      <c r="D1020" s="63" t="s">
        <v>1360</v>
      </c>
      <c r="E1020" s="143" t="s">
        <v>1350</v>
      </c>
      <c r="F1020" s="63">
        <v>20260303</v>
      </c>
      <c r="G1020" s="64"/>
      <c r="H1020" s="63" t="s">
        <v>259</v>
      </c>
      <c r="I1020" s="140" t="s">
        <v>1352</v>
      </c>
    </row>
    <row r="1021" spans="1:9">
      <c r="A1021" s="112">
        <f t="shared" ref="A1021:A1084" si="16">+A1020+1</f>
        <v>1019</v>
      </c>
      <c r="B1021" s="141" t="s">
        <v>256</v>
      </c>
      <c r="C1021" s="64" t="s">
        <v>257</v>
      </c>
      <c r="D1021" s="63" t="s">
        <v>1361</v>
      </c>
      <c r="E1021" s="143" t="s">
        <v>1350</v>
      </c>
      <c r="F1021" s="63">
        <v>20260303</v>
      </c>
      <c r="G1021" s="64"/>
      <c r="H1021" s="63" t="s">
        <v>259</v>
      </c>
      <c r="I1021" s="140" t="s">
        <v>1352</v>
      </c>
    </row>
    <row r="1022" spans="1:9">
      <c r="A1022" s="112">
        <f t="shared" si="16"/>
        <v>1020</v>
      </c>
      <c r="B1022" s="141" t="s">
        <v>256</v>
      </c>
      <c r="C1022" s="64" t="s">
        <v>257</v>
      </c>
      <c r="D1022" s="63" t="s">
        <v>1362</v>
      </c>
      <c r="E1022" s="143" t="s">
        <v>1350</v>
      </c>
      <c r="F1022" s="63">
        <v>20260303</v>
      </c>
      <c r="G1022" s="64"/>
      <c r="H1022" s="63" t="s">
        <v>259</v>
      </c>
      <c r="I1022" s="140" t="s">
        <v>1352</v>
      </c>
    </row>
    <row r="1023" spans="1:9">
      <c r="A1023" s="112">
        <f t="shared" si="16"/>
        <v>1021</v>
      </c>
      <c r="B1023" s="141" t="s">
        <v>256</v>
      </c>
      <c r="C1023" s="64" t="s">
        <v>257</v>
      </c>
      <c r="D1023" s="63" t="s">
        <v>1363</v>
      </c>
      <c r="E1023" s="143" t="s">
        <v>1350</v>
      </c>
      <c r="F1023" s="63">
        <v>20260303</v>
      </c>
      <c r="G1023" s="64"/>
      <c r="H1023" s="63" t="s">
        <v>259</v>
      </c>
      <c r="I1023" s="140" t="s">
        <v>1352</v>
      </c>
    </row>
    <row r="1024" spans="1:9">
      <c r="A1024" s="112">
        <f t="shared" si="16"/>
        <v>1022</v>
      </c>
      <c r="B1024" s="141" t="s">
        <v>256</v>
      </c>
      <c r="C1024" s="64" t="s">
        <v>257</v>
      </c>
      <c r="D1024" s="63" t="s">
        <v>1364</v>
      </c>
      <c r="E1024" s="143" t="s">
        <v>1350</v>
      </c>
      <c r="F1024" s="63">
        <v>20260303</v>
      </c>
      <c r="G1024" s="64"/>
      <c r="H1024" s="63" t="s">
        <v>259</v>
      </c>
      <c r="I1024" s="140" t="s">
        <v>1352</v>
      </c>
    </row>
    <row r="1025" spans="1:9">
      <c r="A1025" s="112">
        <f t="shared" si="16"/>
        <v>1023</v>
      </c>
      <c r="B1025" s="141" t="s">
        <v>256</v>
      </c>
      <c r="C1025" s="64" t="s">
        <v>257</v>
      </c>
      <c r="D1025" s="63" t="s">
        <v>1365</v>
      </c>
      <c r="E1025" s="143" t="s">
        <v>1350</v>
      </c>
      <c r="F1025" s="63">
        <v>20260303</v>
      </c>
      <c r="G1025" s="64"/>
      <c r="H1025" s="63" t="s">
        <v>259</v>
      </c>
      <c r="I1025" s="5" t="s">
        <v>728</v>
      </c>
    </row>
    <row r="1026" spans="1:9">
      <c r="A1026" s="112">
        <f t="shared" si="16"/>
        <v>1024</v>
      </c>
      <c r="B1026" s="141" t="s">
        <v>256</v>
      </c>
      <c r="C1026" s="64" t="s">
        <v>257</v>
      </c>
      <c r="D1026" s="63" t="s">
        <v>1366</v>
      </c>
      <c r="E1026" s="143" t="s">
        <v>1350</v>
      </c>
      <c r="F1026" s="63">
        <v>20260303</v>
      </c>
      <c r="G1026" s="64"/>
      <c r="H1026" s="63" t="s">
        <v>259</v>
      </c>
      <c r="I1026" s="5" t="s">
        <v>728</v>
      </c>
    </row>
    <row r="1027" spans="1:9">
      <c r="A1027" s="112">
        <f t="shared" si="16"/>
        <v>1025</v>
      </c>
      <c r="B1027" s="141" t="s">
        <v>256</v>
      </c>
      <c r="C1027" s="64" t="s">
        <v>257</v>
      </c>
      <c r="D1027" s="63" t="s">
        <v>1367</v>
      </c>
      <c r="E1027" s="143" t="s">
        <v>1350</v>
      </c>
      <c r="F1027" s="63">
        <v>20260303</v>
      </c>
      <c r="G1027" s="64"/>
      <c r="H1027" s="63" t="s">
        <v>259</v>
      </c>
      <c r="I1027" s="5" t="s">
        <v>728</v>
      </c>
    </row>
    <row r="1028" spans="1:9">
      <c r="A1028" s="112">
        <f t="shared" si="16"/>
        <v>1026</v>
      </c>
      <c r="B1028" s="141" t="s">
        <v>256</v>
      </c>
      <c r="C1028" s="64" t="s">
        <v>257</v>
      </c>
      <c r="D1028" s="63" t="s">
        <v>1368</v>
      </c>
      <c r="E1028" s="143" t="s">
        <v>1350</v>
      </c>
      <c r="F1028" s="63">
        <v>20260303</v>
      </c>
      <c r="G1028" s="64"/>
      <c r="H1028" s="63" t="s">
        <v>259</v>
      </c>
      <c r="I1028" s="5" t="s">
        <v>728</v>
      </c>
    </row>
    <row r="1029" spans="1:9">
      <c r="A1029" s="112">
        <f t="shared" si="16"/>
        <v>1027</v>
      </c>
      <c r="B1029" s="141" t="s">
        <v>256</v>
      </c>
      <c r="C1029" s="64" t="s">
        <v>257</v>
      </c>
      <c r="D1029" s="63" t="s">
        <v>1369</v>
      </c>
      <c r="E1029" s="143" t="s">
        <v>1350</v>
      </c>
      <c r="F1029" s="63">
        <v>20260303</v>
      </c>
      <c r="G1029" s="64"/>
      <c r="H1029" s="63" t="s">
        <v>259</v>
      </c>
      <c r="I1029" s="5" t="s">
        <v>728</v>
      </c>
    </row>
    <row r="1030" spans="1:9">
      <c r="A1030" s="112">
        <f t="shared" si="16"/>
        <v>1028</v>
      </c>
      <c r="B1030" s="141" t="s">
        <v>256</v>
      </c>
      <c r="C1030" s="64" t="s">
        <v>257</v>
      </c>
      <c r="D1030" s="63" t="s">
        <v>1370</v>
      </c>
      <c r="E1030" s="143" t="s">
        <v>1350</v>
      </c>
      <c r="F1030" s="63">
        <v>20260303</v>
      </c>
      <c r="G1030" s="64"/>
      <c r="H1030" s="63" t="s">
        <v>259</v>
      </c>
      <c r="I1030" s="5" t="s">
        <v>728</v>
      </c>
    </row>
    <row r="1031" spans="1:9">
      <c r="A1031" s="112">
        <f t="shared" si="16"/>
        <v>1029</v>
      </c>
      <c r="B1031" s="141" t="s">
        <v>256</v>
      </c>
      <c r="C1031" s="64" t="s">
        <v>257</v>
      </c>
      <c r="D1031" s="63" t="s">
        <v>1371</v>
      </c>
      <c r="E1031" s="143" t="s">
        <v>1350</v>
      </c>
      <c r="F1031" s="63">
        <v>20260303</v>
      </c>
      <c r="G1031" s="64"/>
      <c r="H1031" s="64" t="s">
        <v>259</v>
      </c>
      <c r="I1031" s="142" t="s">
        <v>740</v>
      </c>
    </row>
    <row r="1032" spans="1:9">
      <c r="A1032" s="112">
        <f t="shared" si="16"/>
        <v>1030</v>
      </c>
      <c r="B1032" s="141" t="s">
        <v>256</v>
      </c>
      <c r="C1032" s="64" t="s">
        <v>257</v>
      </c>
      <c r="D1032" s="63" t="s">
        <v>1372</v>
      </c>
      <c r="E1032" s="143" t="s">
        <v>1350</v>
      </c>
      <c r="F1032" s="63">
        <v>20260303</v>
      </c>
      <c r="G1032" s="64"/>
      <c r="H1032" s="64" t="s">
        <v>259</v>
      </c>
      <c r="I1032" s="142" t="s">
        <v>740</v>
      </c>
    </row>
    <row r="1033" spans="1:9">
      <c r="A1033" s="112">
        <f t="shared" si="16"/>
        <v>1031</v>
      </c>
      <c r="B1033" s="141" t="s">
        <v>256</v>
      </c>
      <c r="C1033" s="64" t="s">
        <v>257</v>
      </c>
      <c r="D1033" s="63" t="s">
        <v>1373</v>
      </c>
      <c r="E1033" s="143" t="s">
        <v>1350</v>
      </c>
      <c r="F1033" s="63">
        <v>20260303</v>
      </c>
      <c r="G1033" s="64"/>
      <c r="H1033" s="64" t="s">
        <v>259</v>
      </c>
      <c r="I1033" s="142" t="s">
        <v>740</v>
      </c>
    </row>
    <row r="1034" spans="1:9">
      <c r="A1034" s="112">
        <f t="shared" si="16"/>
        <v>1032</v>
      </c>
      <c r="B1034" s="141" t="s">
        <v>256</v>
      </c>
      <c r="C1034" s="64" t="s">
        <v>257</v>
      </c>
      <c r="D1034" s="63" t="s">
        <v>1374</v>
      </c>
      <c r="E1034" s="143" t="s">
        <v>1350</v>
      </c>
      <c r="F1034" s="63">
        <v>20260303</v>
      </c>
      <c r="G1034" s="64"/>
      <c r="H1034" s="64" t="s">
        <v>259</v>
      </c>
      <c r="I1034" s="142" t="s">
        <v>740</v>
      </c>
    </row>
    <row r="1035" spans="1:9">
      <c r="A1035" s="112">
        <f t="shared" si="16"/>
        <v>1033</v>
      </c>
      <c r="B1035" s="141" t="s">
        <v>256</v>
      </c>
      <c r="C1035" s="64" t="s">
        <v>257</v>
      </c>
      <c r="D1035" s="143" t="s">
        <v>1375</v>
      </c>
      <c r="E1035" s="143" t="s">
        <v>1376</v>
      </c>
      <c r="F1035" s="63">
        <v>20260303</v>
      </c>
      <c r="G1035" s="64"/>
      <c r="H1035" s="63" t="s">
        <v>259</v>
      </c>
      <c r="I1035" s="5" t="s">
        <v>661</v>
      </c>
    </row>
    <row r="1036" spans="1:9">
      <c r="A1036" s="112">
        <f t="shared" si="16"/>
        <v>1034</v>
      </c>
      <c r="B1036" s="141" t="s">
        <v>256</v>
      </c>
      <c r="C1036" s="64" t="s">
        <v>257</v>
      </c>
      <c r="D1036" s="143" t="s">
        <v>1377</v>
      </c>
      <c r="E1036" s="143" t="s">
        <v>1376</v>
      </c>
      <c r="F1036" s="63">
        <v>20260303</v>
      </c>
      <c r="G1036" s="64"/>
      <c r="H1036" s="63" t="s">
        <v>259</v>
      </c>
      <c r="I1036" s="5" t="s">
        <v>661</v>
      </c>
    </row>
    <row r="1037" spans="1:9">
      <c r="A1037" s="112">
        <f t="shared" si="16"/>
        <v>1035</v>
      </c>
      <c r="B1037" s="141" t="s">
        <v>256</v>
      </c>
      <c r="C1037" s="64" t="s">
        <v>257</v>
      </c>
      <c r="D1037" s="143" t="s">
        <v>1378</v>
      </c>
      <c r="E1037" s="143" t="s">
        <v>1376</v>
      </c>
      <c r="F1037" s="63">
        <v>20260303</v>
      </c>
      <c r="G1037" s="64"/>
      <c r="H1037" s="64" t="s">
        <v>259</v>
      </c>
      <c r="I1037" s="140" t="s">
        <v>683</v>
      </c>
    </row>
    <row r="1038" spans="1:9">
      <c r="A1038" s="112">
        <f t="shared" si="16"/>
        <v>1036</v>
      </c>
      <c r="B1038" s="141" t="s">
        <v>256</v>
      </c>
      <c r="C1038" s="64" t="s">
        <v>257</v>
      </c>
      <c r="D1038" s="143" t="s">
        <v>1379</v>
      </c>
      <c r="E1038" s="143" t="s">
        <v>1376</v>
      </c>
      <c r="F1038" s="63">
        <v>20260303</v>
      </c>
      <c r="G1038" s="64"/>
      <c r="H1038" s="64" t="s">
        <v>259</v>
      </c>
      <c r="I1038" s="140" t="s">
        <v>683</v>
      </c>
    </row>
    <row r="1039" spans="1:9">
      <c r="A1039" s="112">
        <f t="shared" si="16"/>
        <v>1037</v>
      </c>
      <c r="B1039" s="141" t="s">
        <v>256</v>
      </c>
      <c r="C1039" s="64" t="s">
        <v>257</v>
      </c>
      <c r="D1039" s="143" t="s">
        <v>1380</v>
      </c>
      <c r="E1039" s="143" t="s">
        <v>1376</v>
      </c>
      <c r="F1039" s="63">
        <v>20260303</v>
      </c>
      <c r="G1039" s="64"/>
      <c r="H1039" s="64" t="s">
        <v>259</v>
      </c>
      <c r="I1039" s="140" t="s">
        <v>683</v>
      </c>
    </row>
    <row r="1040" spans="1:9">
      <c r="A1040" s="112">
        <f t="shared" si="16"/>
        <v>1038</v>
      </c>
      <c r="B1040" s="141" t="s">
        <v>256</v>
      </c>
      <c r="C1040" s="64" t="s">
        <v>257</v>
      </c>
      <c r="D1040" s="143" t="s">
        <v>1381</v>
      </c>
      <c r="E1040" s="143" t="s">
        <v>1376</v>
      </c>
      <c r="F1040" s="63">
        <v>20260303</v>
      </c>
      <c r="G1040" s="64"/>
      <c r="H1040" s="64" t="s">
        <v>259</v>
      </c>
      <c r="I1040" s="140" t="s">
        <v>683</v>
      </c>
    </row>
    <row r="1041" spans="1:9">
      <c r="A1041" s="112">
        <f t="shared" si="16"/>
        <v>1039</v>
      </c>
      <c r="B1041" s="141" t="s">
        <v>256</v>
      </c>
      <c r="C1041" s="64" t="s">
        <v>257</v>
      </c>
      <c r="D1041" s="143" t="s">
        <v>1382</v>
      </c>
      <c r="E1041" s="143" t="s">
        <v>1376</v>
      </c>
      <c r="F1041" s="63">
        <v>20260303</v>
      </c>
      <c r="G1041" s="64"/>
      <c r="H1041" s="64" t="s">
        <v>259</v>
      </c>
      <c r="I1041" s="140" t="s">
        <v>683</v>
      </c>
    </row>
    <row r="1042" spans="1:9">
      <c r="A1042" s="112">
        <f t="shared" si="16"/>
        <v>1040</v>
      </c>
      <c r="B1042" s="141" t="s">
        <v>256</v>
      </c>
      <c r="C1042" s="64" t="s">
        <v>257</v>
      </c>
      <c r="D1042" s="143" t="s">
        <v>1383</v>
      </c>
      <c r="E1042" s="143" t="s">
        <v>1376</v>
      </c>
      <c r="F1042" s="63">
        <v>20260303</v>
      </c>
      <c r="G1042" s="64"/>
      <c r="H1042" s="64" t="s">
        <v>259</v>
      </c>
      <c r="I1042" s="140" t="s">
        <v>683</v>
      </c>
    </row>
    <row r="1043" spans="1:9">
      <c r="A1043" s="112">
        <f t="shared" si="16"/>
        <v>1041</v>
      </c>
      <c r="B1043" s="141" t="s">
        <v>256</v>
      </c>
      <c r="C1043" s="64" t="s">
        <v>257</v>
      </c>
      <c r="D1043" s="143" t="s">
        <v>1384</v>
      </c>
      <c r="E1043" s="143" t="s">
        <v>1376</v>
      </c>
      <c r="F1043" s="63">
        <v>20260303</v>
      </c>
      <c r="G1043" s="64"/>
      <c r="H1043" s="63" t="s">
        <v>259</v>
      </c>
      <c r="I1043" s="5" t="s">
        <v>689</v>
      </c>
    </row>
    <row r="1044" spans="1:9">
      <c r="A1044" s="112">
        <f t="shared" si="16"/>
        <v>1042</v>
      </c>
      <c r="B1044" s="141" t="s">
        <v>256</v>
      </c>
      <c r="C1044" s="64" t="s">
        <v>257</v>
      </c>
      <c r="D1044" s="143" t="s">
        <v>1385</v>
      </c>
      <c r="E1044" s="143" t="s">
        <v>1376</v>
      </c>
      <c r="F1044" s="63">
        <v>20260303</v>
      </c>
      <c r="G1044" s="64"/>
      <c r="H1044" s="63" t="s">
        <v>259</v>
      </c>
      <c r="I1044" s="5" t="s">
        <v>689</v>
      </c>
    </row>
    <row r="1045" spans="1:9">
      <c r="A1045" s="112">
        <f t="shared" si="16"/>
        <v>1043</v>
      </c>
      <c r="B1045" s="141" t="s">
        <v>256</v>
      </c>
      <c r="C1045" s="64" t="s">
        <v>257</v>
      </c>
      <c r="D1045" s="143" t="s">
        <v>1386</v>
      </c>
      <c r="E1045" s="143" t="s">
        <v>1376</v>
      </c>
      <c r="F1045" s="63">
        <v>20260303</v>
      </c>
      <c r="G1045" s="64"/>
      <c r="H1045" s="63" t="s">
        <v>259</v>
      </c>
      <c r="I1045" s="5" t="s">
        <v>689</v>
      </c>
    </row>
    <row r="1046" spans="1:9">
      <c r="A1046" s="112">
        <f t="shared" si="16"/>
        <v>1044</v>
      </c>
      <c r="B1046" s="141" t="s">
        <v>256</v>
      </c>
      <c r="C1046" s="64" t="s">
        <v>257</v>
      </c>
      <c r="D1046" s="143" t="s">
        <v>1387</v>
      </c>
      <c r="E1046" s="143" t="s">
        <v>1376</v>
      </c>
      <c r="F1046" s="63">
        <v>20260303</v>
      </c>
      <c r="G1046" s="64"/>
      <c r="H1046" s="63" t="s">
        <v>259</v>
      </c>
      <c r="I1046" s="5" t="s">
        <v>689</v>
      </c>
    </row>
    <row r="1047" spans="1:9">
      <c r="A1047" s="112">
        <f t="shared" si="16"/>
        <v>1045</v>
      </c>
      <c r="B1047" s="141" t="s">
        <v>256</v>
      </c>
      <c r="C1047" s="64" t="s">
        <v>257</v>
      </c>
      <c r="D1047" s="143" t="s">
        <v>1388</v>
      </c>
      <c r="E1047" s="143" t="s">
        <v>1376</v>
      </c>
      <c r="F1047" s="63">
        <v>20260303</v>
      </c>
      <c r="G1047" s="64"/>
      <c r="H1047" s="63" t="s">
        <v>259</v>
      </c>
      <c r="I1047" s="5" t="s">
        <v>689</v>
      </c>
    </row>
    <row r="1048" spans="1:9">
      <c r="A1048" s="112">
        <f t="shared" si="16"/>
        <v>1046</v>
      </c>
      <c r="B1048" s="141" t="s">
        <v>256</v>
      </c>
      <c r="C1048" s="64" t="s">
        <v>257</v>
      </c>
      <c r="D1048" s="143" t="s">
        <v>1389</v>
      </c>
      <c r="E1048" s="143" t="s">
        <v>1376</v>
      </c>
      <c r="F1048" s="63">
        <v>20260303</v>
      </c>
      <c r="G1048" s="64"/>
      <c r="H1048" s="63" t="s">
        <v>259</v>
      </c>
      <c r="I1048" s="140" t="s">
        <v>1352</v>
      </c>
    </row>
    <row r="1049" spans="1:9">
      <c r="A1049" s="112">
        <f t="shared" si="16"/>
        <v>1047</v>
      </c>
      <c r="B1049" s="141" t="s">
        <v>256</v>
      </c>
      <c r="C1049" s="64" t="s">
        <v>257</v>
      </c>
      <c r="D1049" s="143" t="s">
        <v>1390</v>
      </c>
      <c r="E1049" s="143" t="s">
        <v>1376</v>
      </c>
      <c r="F1049" s="63">
        <v>20260303</v>
      </c>
      <c r="G1049" s="64"/>
      <c r="H1049" s="63" t="s">
        <v>259</v>
      </c>
      <c r="I1049" s="140" t="s">
        <v>1352</v>
      </c>
    </row>
    <row r="1050" spans="1:9">
      <c r="A1050" s="112">
        <f t="shared" si="16"/>
        <v>1048</v>
      </c>
      <c r="B1050" s="141" t="s">
        <v>256</v>
      </c>
      <c r="C1050" s="64" t="s">
        <v>257</v>
      </c>
      <c r="D1050" s="143" t="s">
        <v>1391</v>
      </c>
      <c r="E1050" s="143" t="s">
        <v>1376</v>
      </c>
      <c r="F1050" s="63">
        <v>20260303</v>
      </c>
      <c r="G1050" s="64"/>
      <c r="H1050" s="63" t="s">
        <v>259</v>
      </c>
      <c r="I1050" s="5" t="s">
        <v>697</v>
      </c>
    </row>
    <row r="1051" spans="1:9">
      <c r="A1051" s="112">
        <f t="shared" si="16"/>
        <v>1049</v>
      </c>
      <c r="B1051" s="141" t="s">
        <v>256</v>
      </c>
      <c r="C1051" s="64" t="s">
        <v>257</v>
      </c>
      <c r="D1051" s="143" t="s">
        <v>1392</v>
      </c>
      <c r="E1051" s="143" t="s">
        <v>1376</v>
      </c>
      <c r="F1051" s="63">
        <v>20260303</v>
      </c>
      <c r="G1051" s="64"/>
      <c r="H1051" s="63" t="s">
        <v>259</v>
      </c>
      <c r="I1051" s="5" t="s">
        <v>697</v>
      </c>
    </row>
    <row r="1052" spans="1:9">
      <c r="A1052" s="112">
        <f t="shared" si="16"/>
        <v>1050</v>
      </c>
      <c r="B1052" s="141" t="s">
        <v>256</v>
      </c>
      <c r="C1052" s="64" t="s">
        <v>257</v>
      </c>
      <c r="D1052" s="143" t="s">
        <v>1393</v>
      </c>
      <c r="E1052" s="143" t="s">
        <v>1376</v>
      </c>
      <c r="F1052" s="63">
        <v>20260303</v>
      </c>
      <c r="G1052" s="64"/>
      <c r="H1052" s="63" t="s">
        <v>259</v>
      </c>
      <c r="I1052" s="140" t="s">
        <v>1352</v>
      </c>
    </row>
    <row r="1053" spans="1:9">
      <c r="A1053" s="112">
        <f t="shared" si="16"/>
        <v>1051</v>
      </c>
      <c r="B1053" s="141" t="s">
        <v>256</v>
      </c>
      <c r="C1053" s="64" t="s">
        <v>257</v>
      </c>
      <c r="D1053" s="143" t="s">
        <v>1394</v>
      </c>
      <c r="E1053" s="143" t="s">
        <v>1376</v>
      </c>
      <c r="F1053" s="63">
        <v>20260303</v>
      </c>
      <c r="G1053" s="64"/>
      <c r="H1053" s="63" t="s">
        <v>259</v>
      </c>
      <c r="I1053" s="140" t="s">
        <v>1352</v>
      </c>
    </row>
    <row r="1054" spans="1:9">
      <c r="A1054" s="112">
        <f t="shared" si="16"/>
        <v>1052</v>
      </c>
      <c r="B1054" s="141" t="s">
        <v>256</v>
      </c>
      <c r="C1054" s="64" t="s">
        <v>257</v>
      </c>
      <c r="D1054" s="143" t="s">
        <v>1395</v>
      </c>
      <c r="E1054" s="143" t="s">
        <v>1376</v>
      </c>
      <c r="F1054" s="63">
        <v>20260303</v>
      </c>
      <c r="G1054" s="64"/>
      <c r="H1054" s="63" t="s">
        <v>259</v>
      </c>
      <c r="I1054" s="140" t="s">
        <v>1352</v>
      </c>
    </row>
    <row r="1055" spans="1:9">
      <c r="A1055" s="112">
        <f t="shared" si="16"/>
        <v>1053</v>
      </c>
      <c r="B1055" s="141" t="s">
        <v>256</v>
      </c>
      <c r="C1055" s="64" t="s">
        <v>257</v>
      </c>
      <c r="D1055" s="143" t="s">
        <v>1396</v>
      </c>
      <c r="E1055" s="143" t="s">
        <v>1376</v>
      </c>
      <c r="F1055" s="63">
        <v>20260303</v>
      </c>
      <c r="G1055" s="64"/>
      <c r="H1055" s="63" t="s">
        <v>259</v>
      </c>
      <c r="I1055" s="140" t="s">
        <v>1352</v>
      </c>
    </row>
    <row r="1056" spans="1:9">
      <c r="A1056" s="112">
        <f t="shared" si="16"/>
        <v>1054</v>
      </c>
      <c r="B1056" s="141" t="s">
        <v>256</v>
      </c>
      <c r="C1056" s="64" t="s">
        <v>257</v>
      </c>
      <c r="D1056" s="143" t="s">
        <v>1397</v>
      </c>
      <c r="E1056" s="143" t="s">
        <v>1376</v>
      </c>
      <c r="F1056" s="63">
        <v>20260303</v>
      </c>
      <c r="G1056" s="64"/>
      <c r="H1056" s="63" t="s">
        <v>259</v>
      </c>
      <c r="I1056" s="140" t="s">
        <v>1352</v>
      </c>
    </row>
    <row r="1057" spans="1:9">
      <c r="A1057" s="112">
        <f t="shared" si="16"/>
        <v>1055</v>
      </c>
      <c r="B1057" s="141" t="s">
        <v>256</v>
      </c>
      <c r="C1057" s="64" t="s">
        <v>257</v>
      </c>
      <c r="D1057" s="143" t="s">
        <v>1398</v>
      </c>
      <c r="E1057" s="143" t="s">
        <v>1376</v>
      </c>
      <c r="F1057" s="63">
        <v>20260303</v>
      </c>
      <c r="G1057" s="64"/>
      <c r="H1057" s="63" t="s">
        <v>259</v>
      </c>
      <c r="I1057" s="140" t="s">
        <v>1352</v>
      </c>
    </row>
    <row r="1058" spans="1:9">
      <c r="A1058" s="112">
        <f t="shared" si="16"/>
        <v>1056</v>
      </c>
      <c r="B1058" s="141" t="s">
        <v>256</v>
      </c>
      <c r="C1058" s="64" t="s">
        <v>257</v>
      </c>
      <c r="D1058" s="143" t="s">
        <v>1399</v>
      </c>
      <c r="E1058" s="143" t="s">
        <v>1376</v>
      </c>
      <c r="F1058" s="63">
        <v>20260303</v>
      </c>
      <c r="G1058" s="64"/>
      <c r="H1058" s="63" t="s">
        <v>259</v>
      </c>
      <c r="I1058" s="140" t="s">
        <v>1352</v>
      </c>
    </row>
    <row r="1059" spans="1:9">
      <c r="A1059" s="112">
        <f t="shared" si="16"/>
        <v>1057</v>
      </c>
      <c r="B1059" s="141" t="s">
        <v>256</v>
      </c>
      <c r="C1059" s="64" t="s">
        <v>257</v>
      </c>
      <c r="D1059" s="63" t="s">
        <v>1400</v>
      </c>
      <c r="E1059" s="143" t="s">
        <v>1401</v>
      </c>
      <c r="F1059" s="63">
        <v>20260305</v>
      </c>
      <c r="G1059" s="64"/>
      <c r="H1059" s="64" t="s">
        <v>259</v>
      </c>
      <c r="I1059" s="142" t="s">
        <v>740</v>
      </c>
    </row>
    <row r="1060" spans="1:9">
      <c r="A1060" s="112">
        <f t="shared" si="16"/>
        <v>1058</v>
      </c>
      <c r="B1060" s="141" t="s">
        <v>256</v>
      </c>
      <c r="C1060" s="64" t="s">
        <v>257</v>
      </c>
      <c r="D1060" s="63" t="s">
        <v>1402</v>
      </c>
      <c r="E1060" s="143" t="s">
        <v>1401</v>
      </c>
      <c r="F1060" s="63">
        <v>20260305</v>
      </c>
      <c r="G1060" s="64"/>
      <c r="H1060" s="64" t="s">
        <v>259</v>
      </c>
      <c r="I1060" s="142" t="s">
        <v>740</v>
      </c>
    </row>
    <row r="1061" spans="1:9">
      <c r="A1061" s="112">
        <f t="shared" si="16"/>
        <v>1059</v>
      </c>
      <c r="B1061" s="141" t="s">
        <v>256</v>
      </c>
      <c r="C1061" s="64" t="s">
        <v>257</v>
      </c>
      <c r="D1061" s="63" t="s">
        <v>1403</v>
      </c>
      <c r="E1061" s="143" t="s">
        <v>1401</v>
      </c>
      <c r="F1061" s="63">
        <v>20260305</v>
      </c>
      <c r="G1061" s="64"/>
      <c r="H1061" s="64" t="s">
        <v>259</v>
      </c>
      <c r="I1061" s="142" t="s">
        <v>740</v>
      </c>
    </row>
    <row r="1062" spans="1:9">
      <c r="A1062" s="112">
        <f t="shared" si="16"/>
        <v>1060</v>
      </c>
      <c r="B1062" s="141" t="s">
        <v>256</v>
      </c>
      <c r="C1062" s="64" t="s">
        <v>257</v>
      </c>
      <c r="D1062" s="63" t="s">
        <v>1404</v>
      </c>
      <c r="E1062" s="143" t="s">
        <v>1401</v>
      </c>
      <c r="F1062" s="63">
        <v>20260305</v>
      </c>
      <c r="G1062" s="64"/>
      <c r="H1062" s="64" t="s">
        <v>259</v>
      </c>
      <c r="I1062" s="142" t="s">
        <v>740</v>
      </c>
    </row>
    <row r="1063" spans="1:9">
      <c r="A1063" s="112">
        <f t="shared" si="16"/>
        <v>1061</v>
      </c>
      <c r="B1063" s="141" t="s">
        <v>256</v>
      </c>
      <c r="C1063" s="64" t="s">
        <v>257</v>
      </c>
      <c r="D1063" s="63" t="s">
        <v>1405</v>
      </c>
      <c r="E1063" s="143" t="s">
        <v>1401</v>
      </c>
      <c r="F1063" s="63">
        <v>20260305</v>
      </c>
      <c r="G1063" s="64"/>
      <c r="H1063" s="64" t="s">
        <v>259</v>
      </c>
      <c r="I1063" s="142" t="s">
        <v>740</v>
      </c>
    </row>
    <row r="1064" spans="1:9">
      <c r="A1064" s="112">
        <f t="shared" si="16"/>
        <v>1062</v>
      </c>
      <c r="B1064" s="141" t="s">
        <v>256</v>
      </c>
      <c r="C1064" s="64" t="s">
        <v>257</v>
      </c>
      <c r="D1064" s="63" t="s">
        <v>1406</v>
      </c>
      <c r="E1064" s="143" t="s">
        <v>1401</v>
      </c>
      <c r="F1064" s="63">
        <v>20260305</v>
      </c>
      <c r="G1064" s="64"/>
      <c r="H1064" s="64" t="s">
        <v>259</v>
      </c>
      <c r="I1064" s="142" t="s">
        <v>740</v>
      </c>
    </row>
    <row r="1065" spans="1:9">
      <c r="A1065" s="112">
        <f t="shared" si="16"/>
        <v>1063</v>
      </c>
      <c r="B1065" s="141" t="s">
        <v>256</v>
      </c>
      <c r="C1065" s="64" t="s">
        <v>257</v>
      </c>
      <c r="D1065" s="63" t="s">
        <v>1407</v>
      </c>
      <c r="E1065" s="143" t="s">
        <v>1401</v>
      </c>
      <c r="F1065" s="63">
        <v>20260305</v>
      </c>
      <c r="G1065" s="64"/>
      <c r="H1065" s="64" t="s">
        <v>259</v>
      </c>
      <c r="I1065" s="142" t="s">
        <v>740</v>
      </c>
    </row>
    <row r="1066" spans="1:9">
      <c r="A1066" s="112">
        <f t="shared" si="16"/>
        <v>1064</v>
      </c>
      <c r="B1066" s="141" t="s">
        <v>256</v>
      </c>
      <c r="C1066" s="64" t="s">
        <v>257</v>
      </c>
      <c r="D1066" s="63" t="s">
        <v>1408</v>
      </c>
      <c r="E1066" s="143" t="s">
        <v>1401</v>
      </c>
      <c r="F1066" s="63">
        <v>20260305</v>
      </c>
      <c r="G1066" s="64"/>
      <c r="H1066" s="64" t="s">
        <v>259</v>
      </c>
      <c r="I1066" s="5" t="s">
        <v>774</v>
      </c>
    </row>
    <row r="1067" spans="1:9">
      <c r="A1067" s="112">
        <f t="shared" si="16"/>
        <v>1065</v>
      </c>
      <c r="B1067" s="141" t="s">
        <v>256</v>
      </c>
      <c r="C1067" s="64" t="s">
        <v>257</v>
      </c>
      <c r="D1067" s="63" t="s">
        <v>1409</v>
      </c>
      <c r="E1067" s="143" t="s">
        <v>1401</v>
      </c>
      <c r="F1067" s="63">
        <v>20260305</v>
      </c>
      <c r="G1067" s="64"/>
      <c r="H1067" s="63" t="s">
        <v>259</v>
      </c>
      <c r="I1067" s="5" t="s">
        <v>774</v>
      </c>
    </row>
    <row r="1068" spans="1:9">
      <c r="A1068" s="112">
        <f t="shared" si="16"/>
        <v>1066</v>
      </c>
      <c r="B1068" s="141" t="s">
        <v>256</v>
      </c>
      <c r="C1068" s="64" t="s">
        <v>257</v>
      </c>
      <c r="D1068" s="63" t="s">
        <v>1410</v>
      </c>
      <c r="E1068" s="143" t="s">
        <v>1401</v>
      </c>
      <c r="F1068" s="63">
        <v>20260305</v>
      </c>
      <c r="G1068" s="64"/>
      <c r="H1068" s="63" t="s">
        <v>259</v>
      </c>
      <c r="I1068" s="5" t="s">
        <v>774</v>
      </c>
    </row>
    <row r="1069" spans="1:9">
      <c r="A1069" s="112">
        <f t="shared" si="16"/>
        <v>1067</v>
      </c>
      <c r="B1069" s="141" t="s">
        <v>256</v>
      </c>
      <c r="C1069" s="64" t="s">
        <v>257</v>
      </c>
      <c r="D1069" s="63" t="s">
        <v>1411</v>
      </c>
      <c r="E1069" s="143" t="s">
        <v>1401</v>
      </c>
      <c r="F1069" s="63">
        <v>20260305</v>
      </c>
      <c r="G1069" s="64"/>
      <c r="H1069" s="63" t="s">
        <v>259</v>
      </c>
      <c r="I1069" s="5" t="s">
        <v>774</v>
      </c>
    </row>
    <row r="1070" spans="1:9">
      <c r="A1070" s="112">
        <f t="shared" si="16"/>
        <v>1068</v>
      </c>
      <c r="B1070" s="141" t="s">
        <v>256</v>
      </c>
      <c r="C1070" s="64" t="s">
        <v>257</v>
      </c>
      <c r="D1070" s="63" t="s">
        <v>1412</v>
      </c>
      <c r="E1070" s="143" t="s">
        <v>1401</v>
      </c>
      <c r="F1070" s="63">
        <v>20260305</v>
      </c>
      <c r="G1070" s="64"/>
      <c r="H1070" s="63" t="s">
        <v>259</v>
      </c>
      <c r="I1070" s="5" t="s">
        <v>774</v>
      </c>
    </row>
    <row r="1071" spans="1:9">
      <c r="A1071" s="112">
        <f t="shared" si="16"/>
        <v>1069</v>
      </c>
      <c r="B1071" s="141" t="s">
        <v>256</v>
      </c>
      <c r="C1071" s="64" t="s">
        <v>257</v>
      </c>
      <c r="D1071" s="63" t="s">
        <v>1413</v>
      </c>
      <c r="E1071" s="143" t="s">
        <v>1401</v>
      </c>
      <c r="F1071" s="63">
        <v>20260305</v>
      </c>
      <c r="G1071" s="64"/>
      <c r="H1071" s="63" t="s">
        <v>259</v>
      </c>
      <c r="I1071" s="5" t="s">
        <v>774</v>
      </c>
    </row>
    <row r="1072" spans="1:9">
      <c r="A1072" s="112">
        <f t="shared" si="16"/>
        <v>1070</v>
      </c>
      <c r="B1072" s="141" t="s">
        <v>256</v>
      </c>
      <c r="C1072" s="64" t="s">
        <v>257</v>
      </c>
      <c r="D1072" s="63" t="s">
        <v>1414</v>
      </c>
      <c r="E1072" s="143" t="s">
        <v>1401</v>
      </c>
      <c r="F1072" s="63">
        <v>20260305</v>
      </c>
      <c r="G1072" s="64"/>
      <c r="H1072" s="63" t="s">
        <v>259</v>
      </c>
      <c r="I1072" s="5" t="s">
        <v>774</v>
      </c>
    </row>
    <row r="1073" spans="1:9">
      <c r="A1073" s="112">
        <f t="shared" si="16"/>
        <v>1071</v>
      </c>
      <c r="B1073" s="141" t="s">
        <v>256</v>
      </c>
      <c r="C1073" s="64" t="s">
        <v>257</v>
      </c>
      <c r="D1073" s="63" t="s">
        <v>1415</v>
      </c>
      <c r="E1073" s="143" t="s">
        <v>1401</v>
      </c>
      <c r="F1073" s="63">
        <v>20260305</v>
      </c>
      <c r="G1073" s="64"/>
      <c r="H1073" s="63" t="s">
        <v>259</v>
      </c>
      <c r="I1073" s="5" t="s">
        <v>774</v>
      </c>
    </row>
    <row r="1074" spans="1:9">
      <c r="A1074" s="112">
        <f t="shared" si="16"/>
        <v>1072</v>
      </c>
      <c r="B1074" s="141" t="s">
        <v>256</v>
      </c>
      <c r="C1074" s="64" t="s">
        <v>257</v>
      </c>
      <c r="D1074" s="63" t="s">
        <v>1416</v>
      </c>
      <c r="E1074" s="143" t="s">
        <v>1401</v>
      </c>
      <c r="F1074" s="63">
        <v>20260305</v>
      </c>
      <c r="G1074" s="64"/>
      <c r="H1074" s="63" t="s">
        <v>259</v>
      </c>
      <c r="I1074" s="5" t="s">
        <v>774</v>
      </c>
    </row>
    <row r="1075" spans="1:9">
      <c r="A1075" s="112">
        <f t="shared" si="16"/>
        <v>1073</v>
      </c>
      <c r="B1075" s="141" t="s">
        <v>256</v>
      </c>
      <c r="C1075" s="64" t="s">
        <v>257</v>
      </c>
      <c r="D1075" s="63" t="s">
        <v>1417</v>
      </c>
      <c r="E1075" s="143" t="s">
        <v>1401</v>
      </c>
      <c r="F1075" s="63">
        <v>20260305</v>
      </c>
      <c r="G1075" s="64"/>
      <c r="H1075" s="63" t="s">
        <v>259</v>
      </c>
      <c r="I1075" s="5" t="s">
        <v>774</v>
      </c>
    </row>
    <row r="1076" spans="1:9">
      <c r="A1076" s="112">
        <f t="shared" si="16"/>
        <v>1074</v>
      </c>
      <c r="B1076" s="141" t="s">
        <v>256</v>
      </c>
      <c r="C1076" s="64" t="s">
        <v>257</v>
      </c>
      <c r="D1076" s="63" t="s">
        <v>1418</v>
      </c>
      <c r="E1076" s="143" t="s">
        <v>1401</v>
      </c>
      <c r="F1076" s="63">
        <v>20260305</v>
      </c>
      <c r="G1076" s="64"/>
      <c r="H1076" s="63" t="s">
        <v>259</v>
      </c>
      <c r="I1076" s="5" t="s">
        <v>774</v>
      </c>
    </row>
    <row r="1077" spans="1:9">
      <c r="A1077" s="112">
        <f t="shared" si="16"/>
        <v>1075</v>
      </c>
      <c r="B1077" s="141" t="s">
        <v>256</v>
      </c>
      <c r="C1077" s="64" t="s">
        <v>257</v>
      </c>
      <c r="D1077" s="63" t="s">
        <v>1419</v>
      </c>
      <c r="E1077" s="143" t="s">
        <v>1401</v>
      </c>
      <c r="F1077" s="63">
        <v>20260305</v>
      </c>
      <c r="G1077" s="64"/>
      <c r="H1077" s="63" t="s">
        <v>259</v>
      </c>
      <c r="I1077" s="5" t="s">
        <v>774</v>
      </c>
    </row>
    <row r="1078" spans="1:9">
      <c r="A1078" s="112">
        <f t="shared" si="16"/>
        <v>1076</v>
      </c>
      <c r="B1078" s="141" t="s">
        <v>256</v>
      </c>
      <c r="C1078" s="64" t="s">
        <v>257</v>
      </c>
      <c r="D1078" s="63" t="s">
        <v>1420</v>
      </c>
      <c r="E1078" s="143" t="s">
        <v>1401</v>
      </c>
      <c r="F1078" s="63">
        <v>20260305</v>
      </c>
      <c r="G1078" s="64"/>
      <c r="H1078" s="63" t="s">
        <v>259</v>
      </c>
      <c r="I1078" s="5" t="s">
        <v>774</v>
      </c>
    </row>
    <row r="1079" spans="1:9">
      <c r="A1079" s="112">
        <f t="shared" si="16"/>
        <v>1077</v>
      </c>
      <c r="B1079" s="141" t="s">
        <v>256</v>
      </c>
      <c r="C1079" s="64" t="s">
        <v>257</v>
      </c>
      <c r="D1079" s="63" t="s">
        <v>1421</v>
      </c>
      <c r="E1079" s="143" t="s">
        <v>1401</v>
      </c>
      <c r="F1079" s="63">
        <v>20260305</v>
      </c>
      <c r="G1079" s="64"/>
      <c r="H1079" s="64" t="s">
        <v>259</v>
      </c>
      <c r="I1079" s="140" t="s">
        <v>783</v>
      </c>
    </row>
    <row r="1080" spans="1:9">
      <c r="A1080" s="112">
        <f t="shared" si="16"/>
        <v>1078</v>
      </c>
      <c r="B1080" s="141" t="s">
        <v>256</v>
      </c>
      <c r="C1080" s="64" t="s">
        <v>257</v>
      </c>
      <c r="D1080" s="63" t="s">
        <v>1422</v>
      </c>
      <c r="E1080" s="143" t="s">
        <v>1401</v>
      </c>
      <c r="F1080" s="63">
        <v>20260305</v>
      </c>
      <c r="G1080" s="64"/>
      <c r="H1080" s="64" t="s">
        <v>259</v>
      </c>
      <c r="I1080" s="140" t="s">
        <v>783</v>
      </c>
    </row>
    <row r="1081" spans="1:9">
      <c r="A1081" s="112">
        <f t="shared" si="16"/>
        <v>1079</v>
      </c>
      <c r="B1081" s="141" t="s">
        <v>256</v>
      </c>
      <c r="C1081" s="64" t="s">
        <v>257</v>
      </c>
      <c r="D1081" s="63" t="s">
        <v>1423</v>
      </c>
      <c r="E1081" s="143" t="s">
        <v>1401</v>
      </c>
      <c r="F1081" s="63">
        <v>20260305</v>
      </c>
      <c r="G1081" s="64"/>
      <c r="H1081" s="64" t="s">
        <v>259</v>
      </c>
      <c r="I1081" s="140" t="s">
        <v>783</v>
      </c>
    </row>
    <row r="1082" spans="1:9">
      <c r="A1082" s="112">
        <f t="shared" si="16"/>
        <v>1080</v>
      </c>
      <c r="B1082" s="141" t="s">
        <v>256</v>
      </c>
      <c r="C1082" s="64" t="s">
        <v>257</v>
      </c>
      <c r="D1082" s="63" t="s">
        <v>1424</v>
      </c>
      <c r="E1082" s="143" t="s">
        <v>1401</v>
      </c>
      <c r="F1082" s="63">
        <v>20260305</v>
      </c>
      <c r="G1082" s="64"/>
      <c r="H1082" s="64" t="s">
        <v>259</v>
      </c>
      <c r="I1082" s="140" t="s">
        <v>783</v>
      </c>
    </row>
    <row r="1083" spans="1:9">
      <c r="A1083" s="112">
        <f t="shared" si="16"/>
        <v>1081</v>
      </c>
      <c r="B1083" s="141" t="s">
        <v>256</v>
      </c>
      <c r="C1083" s="64" t="s">
        <v>257</v>
      </c>
      <c r="D1083" s="63" t="s">
        <v>1425</v>
      </c>
      <c r="E1083" s="143" t="s">
        <v>1426</v>
      </c>
      <c r="F1083" s="63">
        <v>20260305</v>
      </c>
      <c r="G1083" s="64"/>
      <c r="H1083" s="64" t="s">
        <v>259</v>
      </c>
      <c r="I1083" s="140" t="s">
        <v>783</v>
      </c>
    </row>
    <row r="1084" spans="1:9">
      <c r="A1084" s="112">
        <f t="shared" si="16"/>
        <v>1082</v>
      </c>
      <c r="B1084" s="141" t="s">
        <v>256</v>
      </c>
      <c r="C1084" s="64" t="s">
        <v>257</v>
      </c>
      <c r="D1084" s="63" t="s">
        <v>1427</v>
      </c>
      <c r="E1084" s="143" t="s">
        <v>1426</v>
      </c>
      <c r="F1084" s="63">
        <v>20260305</v>
      </c>
      <c r="G1084" s="64"/>
      <c r="H1084" s="64" t="s">
        <v>259</v>
      </c>
      <c r="I1084" s="140" t="s">
        <v>783</v>
      </c>
    </row>
    <row r="1085" spans="1:9">
      <c r="A1085" s="112">
        <f t="shared" ref="A1085:A1148" si="17">+A1084+1</f>
        <v>1083</v>
      </c>
      <c r="B1085" s="141" t="s">
        <v>256</v>
      </c>
      <c r="C1085" s="64" t="s">
        <v>257</v>
      </c>
      <c r="D1085" s="63" t="s">
        <v>1428</v>
      </c>
      <c r="E1085" s="143" t="s">
        <v>1426</v>
      </c>
      <c r="F1085" s="63">
        <v>20260305</v>
      </c>
      <c r="G1085" s="64"/>
      <c r="H1085" s="64" t="s">
        <v>259</v>
      </c>
      <c r="I1085" s="140" t="s">
        <v>783</v>
      </c>
    </row>
    <row r="1086" spans="1:9">
      <c r="A1086" s="112">
        <f t="shared" si="17"/>
        <v>1084</v>
      </c>
      <c r="B1086" s="141" t="s">
        <v>256</v>
      </c>
      <c r="C1086" s="64" t="s">
        <v>257</v>
      </c>
      <c r="D1086" s="63" t="s">
        <v>1429</v>
      </c>
      <c r="E1086" s="143" t="s">
        <v>1426</v>
      </c>
      <c r="F1086" s="63">
        <v>20260305</v>
      </c>
      <c r="G1086" s="64"/>
      <c r="H1086" s="64" t="s">
        <v>259</v>
      </c>
      <c r="I1086" s="140" t="s">
        <v>783</v>
      </c>
    </row>
    <row r="1087" spans="1:9">
      <c r="A1087" s="112">
        <f t="shared" si="17"/>
        <v>1085</v>
      </c>
      <c r="B1087" s="141" t="s">
        <v>256</v>
      </c>
      <c r="C1087" s="64" t="s">
        <v>257</v>
      </c>
      <c r="D1087" s="63" t="s">
        <v>1430</v>
      </c>
      <c r="E1087" s="143" t="s">
        <v>1426</v>
      </c>
      <c r="F1087" s="63">
        <v>20260305</v>
      </c>
      <c r="G1087" s="64"/>
      <c r="H1087" s="64" t="s">
        <v>259</v>
      </c>
      <c r="I1087" s="140" t="s">
        <v>783</v>
      </c>
    </row>
    <row r="1088" spans="1:9">
      <c r="A1088" s="112">
        <f t="shared" si="17"/>
        <v>1086</v>
      </c>
      <c r="B1088" s="141" t="s">
        <v>256</v>
      </c>
      <c r="C1088" s="64" t="s">
        <v>257</v>
      </c>
      <c r="D1088" s="63" t="s">
        <v>1431</v>
      </c>
      <c r="E1088" s="143" t="s">
        <v>1426</v>
      </c>
      <c r="F1088" s="63">
        <v>20260305</v>
      </c>
      <c r="G1088" s="64"/>
      <c r="H1088" s="64" t="s">
        <v>259</v>
      </c>
      <c r="I1088" s="140" t="s">
        <v>783</v>
      </c>
    </row>
    <row r="1089" spans="1:9">
      <c r="A1089" s="112">
        <f t="shared" si="17"/>
        <v>1087</v>
      </c>
      <c r="B1089" s="141" t="s">
        <v>256</v>
      </c>
      <c r="C1089" s="64" t="s">
        <v>257</v>
      </c>
      <c r="D1089" s="63" t="s">
        <v>1432</v>
      </c>
      <c r="E1089" s="143" t="s">
        <v>1426</v>
      </c>
      <c r="F1089" s="63">
        <v>20260305</v>
      </c>
      <c r="G1089" s="64"/>
      <c r="H1089" s="64" t="s">
        <v>259</v>
      </c>
      <c r="I1089" s="140" t="s">
        <v>783</v>
      </c>
    </row>
    <row r="1090" spans="1:9">
      <c r="A1090" s="112">
        <f t="shared" si="17"/>
        <v>1088</v>
      </c>
      <c r="B1090" s="141" t="s">
        <v>256</v>
      </c>
      <c r="C1090" s="64" t="s">
        <v>257</v>
      </c>
      <c r="D1090" s="63" t="s">
        <v>1433</v>
      </c>
      <c r="E1090" s="143" t="s">
        <v>1426</v>
      </c>
      <c r="F1090" s="63">
        <v>20260305</v>
      </c>
      <c r="G1090" s="64"/>
      <c r="H1090" s="64" t="s">
        <v>259</v>
      </c>
      <c r="I1090" s="140" t="s">
        <v>792</v>
      </c>
    </row>
    <row r="1091" spans="1:9">
      <c r="A1091" s="112">
        <f t="shared" si="17"/>
        <v>1089</v>
      </c>
      <c r="B1091" s="141" t="s">
        <v>256</v>
      </c>
      <c r="C1091" s="64" t="s">
        <v>257</v>
      </c>
      <c r="D1091" s="63" t="s">
        <v>1434</v>
      </c>
      <c r="E1091" s="143" t="s">
        <v>1426</v>
      </c>
      <c r="F1091" s="63">
        <v>20260305</v>
      </c>
      <c r="G1091" s="64"/>
      <c r="H1091" s="63" t="s">
        <v>259</v>
      </c>
      <c r="I1091" s="5" t="s">
        <v>792</v>
      </c>
    </row>
    <row r="1092" spans="1:9">
      <c r="A1092" s="112">
        <f t="shared" si="17"/>
        <v>1090</v>
      </c>
      <c r="B1092" s="141" t="s">
        <v>256</v>
      </c>
      <c r="C1092" s="64" t="s">
        <v>257</v>
      </c>
      <c r="D1092" s="63" t="s">
        <v>1435</v>
      </c>
      <c r="E1092" s="143" t="s">
        <v>1426</v>
      </c>
      <c r="F1092" s="63">
        <v>20260305</v>
      </c>
      <c r="G1092" s="64"/>
      <c r="H1092" s="63" t="s">
        <v>259</v>
      </c>
      <c r="I1092" s="5" t="s">
        <v>792</v>
      </c>
    </row>
    <row r="1093" spans="1:9">
      <c r="A1093" s="112">
        <f t="shared" si="17"/>
        <v>1091</v>
      </c>
      <c r="B1093" s="141" t="s">
        <v>256</v>
      </c>
      <c r="C1093" s="64" t="s">
        <v>257</v>
      </c>
      <c r="D1093" s="63" t="s">
        <v>1436</v>
      </c>
      <c r="E1093" s="143" t="s">
        <v>1426</v>
      </c>
      <c r="F1093" s="63">
        <v>20260305</v>
      </c>
      <c r="G1093" s="64"/>
      <c r="H1093" s="63" t="s">
        <v>259</v>
      </c>
      <c r="I1093" s="5" t="s">
        <v>792</v>
      </c>
    </row>
    <row r="1094" spans="1:9">
      <c r="A1094" s="112">
        <f t="shared" si="17"/>
        <v>1092</v>
      </c>
      <c r="B1094" s="141" t="s">
        <v>256</v>
      </c>
      <c r="C1094" s="64" t="s">
        <v>257</v>
      </c>
      <c r="D1094" s="63" t="s">
        <v>1437</v>
      </c>
      <c r="E1094" s="143" t="s">
        <v>1426</v>
      </c>
      <c r="F1094" s="63">
        <v>20260305</v>
      </c>
      <c r="G1094" s="64"/>
      <c r="H1094" s="63" t="s">
        <v>259</v>
      </c>
      <c r="I1094" s="5" t="s">
        <v>792</v>
      </c>
    </row>
    <row r="1095" spans="1:9">
      <c r="A1095" s="112">
        <f t="shared" si="17"/>
        <v>1093</v>
      </c>
      <c r="B1095" s="141" t="s">
        <v>256</v>
      </c>
      <c r="C1095" s="64" t="s">
        <v>257</v>
      </c>
      <c r="D1095" s="63" t="s">
        <v>1438</v>
      </c>
      <c r="E1095" s="143" t="s">
        <v>1426</v>
      </c>
      <c r="F1095" s="63">
        <v>20260305</v>
      </c>
      <c r="G1095" s="64"/>
      <c r="H1095" s="63" t="s">
        <v>259</v>
      </c>
      <c r="I1095" s="5" t="s">
        <v>792</v>
      </c>
    </row>
    <row r="1096" spans="1:9">
      <c r="A1096" s="112">
        <f t="shared" si="17"/>
        <v>1094</v>
      </c>
      <c r="B1096" s="141" t="s">
        <v>256</v>
      </c>
      <c r="C1096" s="64" t="s">
        <v>257</v>
      </c>
      <c r="D1096" s="63" t="s">
        <v>1439</v>
      </c>
      <c r="E1096" s="143" t="s">
        <v>1426</v>
      </c>
      <c r="F1096" s="63">
        <v>20260305</v>
      </c>
      <c r="G1096" s="64"/>
      <c r="H1096" s="63" t="s">
        <v>259</v>
      </c>
      <c r="I1096" s="5" t="s">
        <v>792</v>
      </c>
    </row>
    <row r="1097" spans="1:9">
      <c r="A1097" s="112">
        <f t="shared" si="17"/>
        <v>1095</v>
      </c>
      <c r="B1097" s="141" t="s">
        <v>256</v>
      </c>
      <c r="C1097" s="64" t="s">
        <v>257</v>
      </c>
      <c r="D1097" s="63" t="s">
        <v>1440</v>
      </c>
      <c r="E1097" s="143" t="s">
        <v>1426</v>
      </c>
      <c r="F1097" s="63">
        <v>20260305</v>
      </c>
      <c r="G1097" s="64"/>
      <c r="H1097" s="63" t="s">
        <v>259</v>
      </c>
      <c r="I1097" s="5" t="s">
        <v>792</v>
      </c>
    </row>
    <row r="1098" spans="1:9">
      <c r="A1098" s="112">
        <f t="shared" si="17"/>
        <v>1096</v>
      </c>
      <c r="B1098" s="141" t="s">
        <v>256</v>
      </c>
      <c r="C1098" s="64" t="s">
        <v>257</v>
      </c>
      <c r="D1098" s="63" t="s">
        <v>1441</v>
      </c>
      <c r="E1098" s="143" t="s">
        <v>1426</v>
      </c>
      <c r="F1098" s="63">
        <v>20260305</v>
      </c>
      <c r="G1098" s="64"/>
      <c r="H1098" s="63" t="s">
        <v>259</v>
      </c>
      <c r="I1098" s="5" t="s">
        <v>792</v>
      </c>
    </row>
    <row r="1099" spans="1:9">
      <c r="A1099" s="112">
        <f t="shared" si="17"/>
        <v>1097</v>
      </c>
      <c r="B1099" s="141" t="s">
        <v>256</v>
      </c>
      <c r="C1099" s="64" t="s">
        <v>257</v>
      </c>
      <c r="D1099" s="63" t="s">
        <v>1442</v>
      </c>
      <c r="E1099" s="143" t="s">
        <v>1426</v>
      </c>
      <c r="F1099" s="63">
        <v>20260305</v>
      </c>
      <c r="G1099" s="64"/>
      <c r="H1099" s="63" t="s">
        <v>259</v>
      </c>
      <c r="I1099" s="5" t="s">
        <v>792</v>
      </c>
    </row>
    <row r="1100" spans="1:9">
      <c r="A1100" s="112">
        <f t="shared" si="17"/>
        <v>1098</v>
      </c>
      <c r="B1100" s="141" t="s">
        <v>256</v>
      </c>
      <c r="C1100" s="64" t="s">
        <v>257</v>
      </c>
      <c r="D1100" s="63" t="s">
        <v>1443</v>
      </c>
      <c r="E1100" s="143" t="s">
        <v>1426</v>
      </c>
      <c r="F1100" s="63">
        <v>20260305</v>
      </c>
      <c r="G1100" s="64"/>
      <c r="H1100" s="63" t="s">
        <v>259</v>
      </c>
      <c r="I1100" s="5" t="s">
        <v>792</v>
      </c>
    </row>
    <row r="1101" spans="1:9">
      <c r="A1101" s="112">
        <f t="shared" si="17"/>
        <v>1099</v>
      </c>
      <c r="B1101" s="141" t="s">
        <v>256</v>
      </c>
      <c r="C1101" s="64" t="s">
        <v>257</v>
      </c>
      <c r="D1101" s="63" t="s">
        <v>1444</v>
      </c>
      <c r="E1101" s="143" t="s">
        <v>1426</v>
      </c>
      <c r="F1101" s="63">
        <v>20260305</v>
      </c>
      <c r="G1101" s="64"/>
      <c r="H1101" s="63" t="s">
        <v>259</v>
      </c>
      <c r="I1101" s="5" t="s">
        <v>792</v>
      </c>
    </row>
    <row r="1102" spans="1:9">
      <c r="A1102" s="112">
        <f t="shared" si="17"/>
        <v>1100</v>
      </c>
      <c r="B1102" s="141" t="s">
        <v>256</v>
      </c>
      <c r="C1102" s="64" t="s">
        <v>257</v>
      </c>
      <c r="D1102" s="63" t="s">
        <v>1445</v>
      </c>
      <c r="E1102" s="143" t="s">
        <v>1426</v>
      </c>
      <c r="F1102" s="63">
        <v>20260305</v>
      </c>
      <c r="G1102" s="64"/>
      <c r="H1102" s="63" t="s">
        <v>259</v>
      </c>
      <c r="I1102" s="5" t="s">
        <v>792</v>
      </c>
    </row>
    <row r="1103" spans="1:9">
      <c r="A1103" s="112">
        <f t="shared" si="17"/>
        <v>1101</v>
      </c>
      <c r="B1103" s="141" t="s">
        <v>256</v>
      </c>
      <c r="C1103" s="64" t="s">
        <v>257</v>
      </c>
      <c r="D1103" s="63" t="s">
        <v>1446</v>
      </c>
      <c r="E1103" s="143" t="s">
        <v>1426</v>
      </c>
      <c r="F1103" s="63">
        <v>20260305</v>
      </c>
      <c r="G1103" s="64"/>
      <c r="H1103" s="63" t="s">
        <v>259</v>
      </c>
      <c r="I1103" s="5" t="s">
        <v>792</v>
      </c>
    </row>
    <row r="1104" spans="1:9">
      <c r="A1104" s="112">
        <f t="shared" si="17"/>
        <v>1102</v>
      </c>
      <c r="B1104" s="141" t="s">
        <v>256</v>
      </c>
      <c r="C1104" s="64" t="s">
        <v>257</v>
      </c>
      <c r="D1104" s="63" t="s">
        <v>1447</v>
      </c>
      <c r="E1104" s="143" t="s">
        <v>1426</v>
      </c>
      <c r="F1104" s="63">
        <v>20260305</v>
      </c>
      <c r="G1104" s="64"/>
      <c r="H1104" s="63" t="s">
        <v>259</v>
      </c>
      <c r="I1104" s="5" t="s">
        <v>792</v>
      </c>
    </row>
    <row r="1105" spans="1:9">
      <c r="A1105" s="112">
        <f t="shared" si="17"/>
        <v>1103</v>
      </c>
      <c r="B1105" s="141" t="s">
        <v>256</v>
      </c>
      <c r="C1105" s="64" t="s">
        <v>257</v>
      </c>
      <c r="D1105" s="63" t="s">
        <v>1448</v>
      </c>
      <c r="E1105" s="143" t="s">
        <v>1426</v>
      </c>
      <c r="F1105" s="63">
        <v>20260305</v>
      </c>
      <c r="G1105" s="64"/>
      <c r="H1105" s="63" t="s">
        <v>259</v>
      </c>
      <c r="I1105" s="5" t="s">
        <v>792</v>
      </c>
    </row>
    <row r="1106" spans="1:9">
      <c r="A1106" s="112">
        <f t="shared" si="17"/>
        <v>1104</v>
      </c>
      <c r="B1106" s="141" t="s">
        <v>256</v>
      </c>
      <c r="C1106" s="64" t="s">
        <v>257</v>
      </c>
      <c r="D1106" s="63" t="s">
        <v>1449</v>
      </c>
      <c r="E1106" s="143" t="s">
        <v>1426</v>
      </c>
      <c r="F1106" s="63">
        <v>20260305</v>
      </c>
      <c r="G1106" s="64"/>
      <c r="H1106" s="64" t="s">
        <v>259</v>
      </c>
      <c r="I1106" s="140" t="s">
        <v>802</v>
      </c>
    </row>
    <row r="1107" spans="1:9">
      <c r="A1107" s="112">
        <f t="shared" si="17"/>
        <v>1105</v>
      </c>
      <c r="B1107" s="141" t="s">
        <v>256</v>
      </c>
      <c r="C1107" s="64" t="s">
        <v>257</v>
      </c>
      <c r="D1107" s="63" t="s">
        <v>1450</v>
      </c>
      <c r="E1107" s="143" t="s">
        <v>1451</v>
      </c>
      <c r="F1107" s="63">
        <v>20260306</v>
      </c>
      <c r="G1107" s="64"/>
      <c r="H1107" s="64" t="s">
        <v>259</v>
      </c>
      <c r="I1107" s="140" t="s">
        <v>802</v>
      </c>
    </row>
    <row r="1108" spans="1:9">
      <c r="A1108" s="112">
        <f t="shared" si="17"/>
        <v>1106</v>
      </c>
      <c r="B1108" s="141" t="s">
        <v>256</v>
      </c>
      <c r="C1108" s="64" t="s">
        <v>257</v>
      </c>
      <c r="D1108" s="63" t="s">
        <v>1452</v>
      </c>
      <c r="E1108" s="143" t="s">
        <v>1451</v>
      </c>
      <c r="F1108" s="63">
        <v>20260306</v>
      </c>
      <c r="G1108" s="64"/>
      <c r="H1108" s="64" t="s">
        <v>259</v>
      </c>
      <c r="I1108" s="140" t="s">
        <v>802</v>
      </c>
    </row>
    <row r="1109" spans="1:9">
      <c r="A1109" s="112">
        <f t="shared" si="17"/>
        <v>1107</v>
      </c>
      <c r="B1109" s="141" t="s">
        <v>256</v>
      </c>
      <c r="C1109" s="64" t="s">
        <v>257</v>
      </c>
      <c r="D1109" s="63" t="s">
        <v>1453</v>
      </c>
      <c r="E1109" s="143" t="s">
        <v>1451</v>
      </c>
      <c r="F1109" s="63">
        <v>20260306</v>
      </c>
      <c r="G1109" s="64"/>
      <c r="H1109" s="64" t="s">
        <v>259</v>
      </c>
      <c r="I1109" s="140" t="s">
        <v>802</v>
      </c>
    </row>
    <row r="1110" spans="1:9">
      <c r="A1110" s="112">
        <f t="shared" si="17"/>
        <v>1108</v>
      </c>
      <c r="B1110" s="141" t="s">
        <v>256</v>
      </c>
      <c r="C1110" s="64" t="s">
        <v>257</v>
      </c>
      <c r="D1110" s="63" t="s">
        <v>1454</v>
      </c>
      <c r="E1110" s="143" t="s">
        <v>1451</v>
      </c>
      <c r="F1110" s="63">
        <v>20260306</v>
      </c>
      <c r="G1110" s="64"/>
      <c r="H1110" s="64" t="s">
        <v>259</v>
      </c>
      <c r="I1110" s="140" t="s">
        <v>802</v>
      </c>
    </row>
    <row r="1111" spans="1:9">
      <c r="A1111" s="112">
        <f t="shared" si="17"/>
        <v>1109</v>
      </c>
      <c r="B1111" s="141" t="s">
        <v>256</v>
      </c>
      <c r="C1111" s="64" t="s">
        <v>257</v>
      </c>
      <c r="D1111" s="63" t="s">
        <v>1455</v>
      </c>
      <c r="E1111" s="143" t="s">
        <v>1451</v>
      </c>
      <c r="F1111" s="63">
        <v>20260306</v>
      </c>
      <c r="G1111" s="64"/>
      <c r="H1111" s="64" t="s">
        <v>259</v>
      </c>
      <c r="I1111" s="140" t="s">
        <v>802</v>
      </c>
    </row>
    <row r="1112" spans="1:9">
      <c r="A1112" s="112">
        <f t="shared" si="17"/>
        <v>1110</v>
      </c>
      <c r="B1112" s="141" t="s">
        <v>256</v>
      </c>
      <c r="C1112" s="64" t="s">
        <v>257</v>
      </c>
      <c r="D1112" s="63" t="s">
        <v>1456</v>
      </c>
      <c r="E1112" s="143" t="s">
        <v>1451</v>
      </c>
      <c r="F1112" s="63">
        <v>20260306</v>
      </c>
      <c r="G1112" s="64"/>
      <c r="H1112" s="64" t="s">
        <v>259</v>
      </c>
      <c r="I1112" s="140" t="s">
        <v>802</v>
      </c>
    </row>
    <row r="1113" spans="1:9">
      <c r="A1113" s="112">
        <f t="shared" si="17"/>
        <v>1111</v>
      </c>
      <c r="B1113" s="141" t="s">
        <v>256</v>
      </c>
      <c r="C1113" s="64" t="s">
        <v>257</v>
      </c>
      <c r="D1113" s="63" t="s">
        <v>1457</v>
      </c>
      <c r="E1113" s="143" t="s">
        <v>1451</v>
      </c>
      <c r="F1113" s="63">
        <v>20260306</v>
      </c>
      <c r="G1113" s="64"/>
      <c r="H1113" s="64" t="s">
        <v>259</v>
      </c>
      <c r="I1113" s="140" t="s">
        <v>802</v>
      </c>
    </row>
    <row r="1114" spans="1:9">
      <c r="A1114" s="112">
        <f t="shared" si="17"/>
        <v>1112</v>
      </c>
      <c r="B1114" s="141" t="s">
        <v>256</v>
      </c>
      <c r="C1114" s="64" t="s">
        <v>257</v>
      </c>
      <c r="D1114" s="63" t="s">
        <v>1458</v>
      </c>
      <c r="E1114" s="143" t="s">
        <v>1451</v>
      </c>
      <c r="F1114" s="63">
        <v>20260306</v>
      </c>
      <c r="G1114" s="64"/>
      <c r="H1114" s="64" t="s">
        <v>259</v>
      </c>
      <c r="I1114" s="140" t="s">
        <v>802</v>
      </c>
    </row>
    <row r="1115" spans="1:9">
      <c r="A1115" s="112">
        <f t="shared" si="17"/>
        <v>1113</v>
      </c>
      <c r="B1115" s="141" t="s">
        <v>256</v>
      </c>
      <c r="C1115" s="64" t="s">
        <v>257</v>
      </c>
      <c r="D1115" s="63" t="s">
        <v>1459</v>
      </c>
      <c r="E1115" s="143" t="s">
        <v>1451</v>
      </c>
      <c r="F1115" s="63">
        <v>20260306</v>
      </c>
      <c r="G1115" s="64"/>
      <c r="H1115" s="64" t="s">
        <v>259</v>
      </c>
      <c r="I1115" s="140" t="s">
        <v>281</v>
      </c>
    </row>
    <row r="1116" spans="1:9">
      <c r="A1116" s="112">
        <f t="shared" si="17"/>
        <v>1114</v>
      </c>
      <c r="B1116" s="141" t="s">
        <v>256</v>
      </c>
      <c r="C1116" s="64" t="s">
        <v>257</v>
      </c>
      <c r="D1116" s="63" t="s">
        <v>1460</v>
      </c>
      <c r="E1116" s="143" t="s">
        <v>1451</v>
      </c>
      <c r="F1116" s="63">
        <v>20260306</v>
      </c>
      <c r="G1116" s="64"/>
      <c r="H1116" s="63" t="s">
        <v>259</v>
      </c>
      <c r="I1116" s="5" t="s">
        <v>281</v>
      </c>
    </row>
    <row r="1117" spans="1:9">
      <c r="A1117" s="112">
        <f t="shared" si="17"/>
        <v>1115</v>
      </c>
      <c r="B1117" s="141" t="s">
        <v>256</v>
      </c>
      <c r="C1117" s="64" t="s">
        <v>257</v>
      </c>
      <c r="D1117" s="63" t="s">
        <v>1461</v>
      </c>
      <c r="E1117" s="143" t="s">
        <v>1451</v>
      </c>
      <c r="F1117" s="63">
        <v>20260306</v>
      </c>
      <c r="G1117" s="64"/>
      <c r="H1117" s="63" t="s">
        <v>259</v>
      </c>
      <c r="I1117" s="5" t="s">
        <v>281</v>
      </c>
    </row>
    <row r="1118" spans="1:9">
      <c r="A1118" s="112">
        <f t="shared" si="17"/>
        <v>1116</v>
      </c>
      <c r="B1118" s="141" t="s">
        <v>256</v>
      </c>
      <c r="C1118" s="64" t="s">
        <v>257</v>
      </c>
      <c r="D1118" s="63" t="s">
        <v>1462</v>
      </c>
      <c r="E1118" s="143" t="s">
        <v>1451</v>
      </c>
      <c r="F1118" s="63">
        <v>20260306</v>
      </c>
      <c r="G1118" s="64"/>
      <c r="H1118" s="63" t="s">
        <v>259</v>
      </c>
      <c r="I1118" s="5" t="s">
        <v>281</v>
      </c>
    </row>
    <row r="1119" spans="1:9">
      <c r="A1119" s="112">
        <f t="shared" si="17"/>
        <v>1117</v>
      </c>
      <c r="B1119" s="141" t="s">
        <v>256</v>
      </c>
      <c r="C1119" s="64" t="s">
        <v>257</v>
      </c>
      <c r="D1119" s="63" t="s">
        <v>1463</v>
      </c>
      <c r="E1119" s="143" t="s">
        <v>1451</v>
      </c>
      <c r="F1119" s="63">
        <v>20260306</v>
      </c>
      <c r="G1119" s="64"/>
      <c r="H1119" s="63" t="s">
        <v>259</v>
      </c>
      <c r="I1119" s="5" t="s">
        <v>281</v>
      </c>
    </row>
    <row r="1120" spans="1:9">
      <c r="A1120" s="112">
        <f t="shared" si="17"/>
        <v>1118</v>
      </c>
      <c r="B1120" s="141" t="s">
        <v>256</v>
      </c>
      <c r="C1120" s="64" t="s">
        <v>257</v>
      </c>
      <c r="D1120" s="63" t="s">
        <v>1464</v>
      </c>
      <c r="E1120" s="143" t="s">
        <v>1451</v>
      </c>
      <c r="F1120" s="63">
        <v>20260306</v>
      </c>
      <c r="G1120" s="64"/>
      <c r="H1120" s="63" t="s">
        <v>259</v>
      </c>
      <c r="I1120" s="5" t="s">
        <v>281</v>
      </c>
    </row>
    <row r="1121" spans="1:9">
      <c r="A1121" s="112">
        <f t="shared" si="17"/>
        <v>1119</v>
      </c>
      <c r="B1121" s="141" t="s">
        <v>256</v>
      </c>
      <c r="C1121" s="64" t="s">
        <v>257</v>
      </c>
      <c r="D1121" s="63" t="s">
        <v>1465</v>
      </c>
      <c r="E1121" s="143" t="s">
        <v>1451</v>
      </c>
      <c r="F1121" s="63">
        <v>20260306</v>
      </c>
      <c r="G1121" s="64"/>
      <c r="H1121" s="63" t="s">
        <v>259</v>
      </c>
      <c r="I1121" s="5" t="s">
        <v>281</v>
      </c>
    </row>
    <row r="1122" spans="1:9">
      <c r="A1122" s="112">
        <f t="shared" si="17"/>
        <v>1120</v>
      </c>
      <c r="B1122" s="141" t="s">
        <v>256</v>
      </c>
      <c r="C1122" s="64" t="s">
        <v>257</v>
      </c>
      <c r="D1122" s="63" t="s">
        <v>1466</v>
      </c>
      <c r="E1122" s="143" t="s">
        <v>1451</v>
      </c>
      <c r="F1122" s="63">
        <v>20260306</v>
      </c>
      <c r="G1122" s="64"/>
      <c r="H1122" s="63" t="s">
        <v>259</v>
      </c>
      <c r="I1122" s="5" t="s">
        <v>281</v>
      </c>
    </row>
    <row r="1123" spans="1:9">
      <c r="A1123" s="112">
        <f t="shared" si="17"/>
        <v>1121</v>
      </c>
      <c r="B1123" s="141" t="s">
        <v>256</v>
      </c>
      <c r="C1123" s="64" t="s">
        <v>257</v>
      </c>
      <c r="D1123" s="63" t="s">
        <v>1467</v>
      </c>
      <c r="E1123" s="143" t="s">
        <v>1451</v>
      </c>
      <c r="F1123" s="63">
        <v>20260306</v>
      </c>
      <c r="G1123" s="64"/>
      <c r="H1123" s="63" t="s">
        <v>259</v>
      </c>
      <c r="I1123" s="5" t="s">
        <v>281</v>
      </c>
    </row>
    <row r="1124" spans="1:9">
      <c r="A1124" s="112">
        <f t="shared" si="17"/>
        <v>1122</v>
      </c>
      <c r="B1124" s="141" t="s">
        <v>256</v>
      </c>
      <c r="C1124" s="64" t="s">
        <v>257</v>
      </c>
      <c r="D1124" s="63" t="s">
        <v>1468</v>
      </c>
      <c r="E1124" s="143" t="s">
        <v>1451</v>
      </c>
      <c r="F1124" s="63">
        <v>20260306</v>
      </c>
      <c r="G1124" s="64"/>
      <c r="H1124" s="63" t="s">
        <v>259</v>
      </c>
      <c r="I1124" s="5" t="s">
        <v>281</v>
      </c>
    </row>
    <row r="1125" spans="1:9">
      <c r="A1125" s="112">
        <f t="shared" si="17"/>
        <v>1123</v>
      </c>
      <c r="B1125" s="141" t="s">
        <v>256</v>
      </c>
      <c r="C1125" s="64" t="s">
        <v>257</v>
      </c>
      <c r="D1125" s="63" t="s">
        <v>1469</v>
      </c>
      <c r="E1125" s="143" t="s">
        <v>1451</v>
      </c>
      <c r="F1125" s="63">
        <v>20260306</v>
      </c>
      <c r="G1125" s="64"/>
      <c r="H1125" s="63" t="s">
        <v>259</v>
      </c>
      <c r="I1125" s="5" t="s">
        <v>281</v>
      </c>
    </row>
    <row r="1126" spans="1:9">
      <c r="A1126" s="112">
        <f t="shared" si="17"/>
        <v>1124</v>
      </c>
      <c r="B1126" s="141" t="s">
        <v>256</v>
      </c>
      <c r="C1126" s="64" t="s">
        <v>257</v>
      </c>
      <c r="D1126" s="63" t="s">
        <v>1470</v>
      </c>
      <c r="E1126" s="143" t="s">
        <v>1451</v>
      </c>
      <c r="F1126" s="63">
        <v>20260306</v>
      </c>
      <c r="G1126" s="64"/>
      <c r="H1126" s="63" t="s">
        <v>259</v>
      </c>
      <c r="I1126" s="5" t="s">
        <v>281</v>
      </c>
    </row>
    <row r="1127" spans="1:9">
      <c r="A1127" s="112">
        <f t="shared" si="17"/>
        <v>1125</v>
      </c>
      <c r="B1127" s="141" t="s">
        <v>256</v>
      </c>
      <c r="C1127" s="64" t="s">
        <v>257</v>
      </c>
      <c r="D1127" s="63" t="s">
        <v>1471</v>
      </c>
      <c r="E1127" s="143" t="s">
        <v>1451</v>
      </c>
      <c r="F1127" s="63">
        <v>20260306</v>
      </c>
      <c r="G1127" s="64"/>
      <c r="H1127" s="63" t="s">
        <v>259</v>
      </c>
      <c r="I1127" s="5" t="s">
        <v>281</v>
      </c>
    </row>
    <row r="1128" spans="1:9">
      <c r="A1128" s="112">
        <f t="shared" si="17"/>
        <v>1126</v>
      </c>
      <c r="B1128" s="141" t="s">
        <v>256</v>
      </c>
      <c r="C1128" s="64" t="s">
        <v>257</v>
      </c>
      <c r="D1128" s="63" t="s">
        <v>1472</v>
      </c>
      <c r="E1128" s="143" t="s">
        <v>1451</v>
      </c>
      <c r="F1128" s="63">
        <v>20260306</v>
      </c>
      <c r="G1128" s="64"/>
      <c r="H1128" s="63" t="s">
        <v>259</v>
      </c>
      <c r="I1128" s="5" t="s">
        <v>281</v>
      </c>
    </row>
    <row r="1129" spans="1:9">
      <c r="A1129" s="112">
        <f t="shared" si="17"/>
        <v>1127</v>
      </c>
      <c r="B1129" s="141" t="s">
        <v>256</v>
      </c>
      <c r="C1129" s="64" t="s">
        <v>257</v>
      </c>
      <c r="D1129" s="63" t="s">
        <v>1473</v>
      </c>
      <c r="E1129" s="143" t="s">
        <v>1451</v>
      </c>
      <c r="F1129" s="63">
        <v>20260306</v>
      </c>
      <c r="G1129" s="64"/>
      <c r="H1129" s="63" t="s">
        <v>259</v>
      </c>
      <c r="I1129" s="5" t="s">
        <v>281</v>
      </c>
    </row>
    <row r="1130" spans="1:9">
      <c r="A1130" s="112">
        <f t="shared" si="17"/>
        <v>1128</v>
      </c>
      <c r="B1130" s="141" t="s">
        <v>256</v>
      </c>
      <c r="C1130" s="64" t="s">
        <v>257</v>
      </c>
      <c r="D1130" s="63" t="s">
        <v>1474</v>
      </c>
      <c r="E1130" s="143" t="s">
        <v>1451</v>
      </c>
      <c r="F1130" s="63">
        <v>20260306</v>
      </c>
      <c r="G1130" s="64"/>
      <c r="H1130" s="63" t="s">
        <v>259</v>
      </c>
      <c r="I1130" s="5" t="s">
        <v>281</v>
      </c>
    </row>
    <row r="1131" spans="1:9">
      <c r="A1131" s="112">
        <f t="shared" si="17"/>
        <v>1129</v>
      </c>
      <c r="B1131" s="141" t="s">
        <v>256</v>
      </c>
      <c r="C1131" s="64" t="s">
        <v>257</v>
      </c>
      <c r="D1131" s="63" t="s">
        <v>1475</v>
      </c>
      <c r="E1131" s="143" t="s">
        <v>1476</v>
      </c>
      <c r="F1131" s="63">
        <v>20260306</v>
      </c>
      <c r="G1131" s="64"/>
      <c r="H1131" s="63" t="s">
        <v>259</v>
      </c>
      <c r="I1131" s="5" t="s">
        <v>281</v>
      </c>
    </row>
    <row r="1132" spans="1:9">
      <c r="A1132" s="112">
        <f t="shared" si="17"/>
        <v>1130</v>
      </c>
      <c r="B1132" s="141" t="s">
        <v>256</v>
      </c>
      <c r="C1132" s="64" t="s">
        <v>257</v>
      </c>
      <c r="D1132" s="63" t="s">
        <v>1477</v>
      </c>
      <c r="E1132" s="143" t="s">
        <v>1476</v>
      </c>
      <c r="F1132" s="63">
        <v>20260306</v>
      </c>
      <c r="G1132" s="64"/>
      <c r="H1132" s="63" t="s">
        <v>259</v>
      </c>
      <c r="I1132" s="5" t="s">
        <v>281</v>
      </c>
    </row>
    <row r="1133" spans="1:9">
      <c r="A1133" s="112">
        <f t="shared" si="17"/>
        <v>1131</v>
      </c>
      <c r="B1133" s="141" t="s">
        <v>256</v>
      </c>
      <c r="C1133" s="64" t="s">
        <v>257</v>
      </c>
      <c r="D1133" s="63" t="s">
        <v>1478</v>
      </c>
      <c r="E1133" s="143" t="s">
        <v>1476</v>
      </c>
      <c r="F1133" s="63">
        <v>20260306</v>
      </c>
      <c r="G1133" s="64"/>
      <c r="H1133" s="63" t="s">
        <v>259</v>
      </c>
      <c r="I1133" s="5" t="s">
        <v>281</v>
      </c>
    </row>
    <row r="1134" spans="1:9">
      <c r="A1134" s="112">
        <f t="shared" si="17"/>
        <v>1132</v>
      </c>
      <c r="B1134" s="141" t="s">
        <v>256</v>
      </c>
      <c r="C1134" s="64" t="s">
        <v>257</v>
      </c>
      <c r="D1134" s="63" t="s">
        <v>1479</v>
      </c>
      <c r="E1134" s="143" t="s">
        <v>1476</v>
      </c>
      <c r="F1134" s="63">
        <v>20260306</v>
      </c>
      <c r="G1134" s="64"/>
      <c r="H1134" s="63" t="s">
        <v>259</v>
      </c>
      <c r="I1134" s="5" t="s">
        <v>281</v>
      </c>
    </row>
    <row r="1135" spans="1:9">
      <c r="A1135" s="112">
        <f t="shared" si="17"/>
        <v>1133</v>
      </c>
      <c r="B1135" s="141" t="s">
        <v>256</v>
      </c>
      <c r="C1135" s="64" t="s">
        <v>257</v>
      </c>
      <c r="D1135" s="63" t="s">
        <v>1480</v>
      </c>
      <c r="E1135" s="143" t="s">
        <v>1476</v>
      </c>
      <c r="F1135" s="63">
        <v>20260306</v>
      </c>
      <c r="G1135" s="64"/>
      <c r="H1135" s="63" t="s">
        <v>259</v>
      </c>
      <c r="I1135" s="5" t="s">
        <v>281</v>
      </c>
    </row>
    <row r="1136" spans="1:9">
      <c r="A1136" s="112">
        <f t="shared" si="17"/>
        <v>1134</v>
      </c>
      <c r="B1136" s="141" t="s">
        <v>256</v>
      </c>
      <c r="C1136" s="64" t="s">
        <v>257</v>
      </c>
      <c r="D1136" s="63" t="s">
        <v>1481</v>
      </c>
      <c r="E1136" s="143" t="s">
        <v>1476</v>
      </c>
      <c r="F1136" s="63">
        <v>20260306</v>
      </c>
      <c r="G1136" s="64"/>
      <c r="H1136" s="63" t="s">
        <v>259</v>
      </c>
      <c r="I1136" s="5" t="s">
        <v>281</v>
      </c>
    </row>
    <row r="1137" spans="1:9">
      <c r="A1137" s="112">
        <f t="shared" si="17"/>
        <v>1135</v>
      </c>
      <c r="B1137" s="141" t="s">
        <v>256</v>
      </c>
      <c r="C1137" s="64" t="s">
        <v>257</v>
      </c>
      <c r="D1137" s="63" t="s">
        <v>1482</v>
      </c>
      <c r="E1137" s="143" t="s">
        <v>1476</v>
      </c>
      <c r="F1137" s="63">
        <v>20260306</v>
      </c>
      <c r="G1137" s="64"/>
      <c r="H1137" s="63" t="s">
        <v>259</v>
      </c>
      <c r="I1137" s="5" t="s">
        <v>281</v>
      </c>
    </row>
    <row r="1138" spans="1:9">
      <c r="A1138" s="112">
        <f t="shared" si="17"/>
        <v>1136</v>
      </c>
      <c r="B1138" s="141" t="s">
        <v>256</v>
      </c>
      <c r="C1138" s="64" t="s">
        <v>257</v>
      </c>
      <c r="D1138" s="63" t="s">
        <v>1483</v>
      </c>
      <c r="E1138" s="143" t="s">
        <v>1476</v>
      </c>
      <c r="F1138" s="63">
        <v>20260306</v>
      </c>
      <c r="G1138" s="64"/>
      <c r="H1138" s="63" t="s">
        <v>259</v>
      </c>
      <c r="I1138" s="5" t="s">
        <v>281</v>
      </c>
    </row>
    <row r="1139" spans="1:9">
      <c r="A1139" s="112">
        <f t="shared" si="17"/>
        <v>1137</v>
      </c>
      <c r="B1139" s="141" t="s">
        <v>256</v>
      </c>
      <c r="C1139" s="64" t="s">
        <v>257</v>
      </c>
      <c r="D1139" s="63" t="s">
        <v>1484</v>
      </c>
      <c r="E1139" s="143" t="s">
        <v>1476</v>
      </c>
      <c r="F1139" s="63">
        <v>20260306</v>
      </c>
      <c r="G1139" s="64"/>
      <c r="H1139" s="63" t="s">
        <v>259</v>
      </c>
      <c r="I1139" s="5" t="s">
        <v>281</v>
      </c>
    </row>
    <row r="1140" spans="1:9">
      <c r="A1140" s="112">
        <f t="shared" si="17"/>
        <v>1138</v>
      </c>
      <c r="B1140" s="141" t="s">
        <v>256</v>
      </c>
      <c r="C1140" s="64" t="s">
        <v>257</v>
      </c>
      <c r="D1140" s="63" t="s">
        <v>1485</v>
      </c>
      <c r="E1140" s="143" t="s">
        <v>1476</v>
      </c>
      <c r="F1140" s="63">
        <v>20260306</v>
      </c>
      <c r="G1140" s="64"/>
      <c r="H1140" s="143" t="s">
        <v>259</v>
      </c>
      <c r="I1140" s="140" t="s">
        <v>308</v>
      </c>
    </row>
    <row r="1141" spans="1:9">
      <c r="A1141" s="112">
        <f t="shared" si="17"/>
        <v>1139</v>
      </c>
      <c r="B1141" s="141" t="s">
        <v>256</v>
      </c>
      <c r="C1141" s="64" t="s">
        <v>257</v>
      </c>
      <c r="D1141" s="63" t="s">
        <v>1486</v>
      </c>
      <c r="E1141" s="143" t="s">
        <v>1476</v>
      </c>
      <c r="F1141" s="63">
        <v>20260306</v>
      </c>
      <c r="G1141" s="64"/>
      <c r="H1141" s="143" t="s">
        <v>259</v>
      </c>
      <c r="I1141" s="140" t="s">
        <v>308</v>
      </c>
    </row>
    <row r="1142" spans="1:9">
      <c r="A1142" s="112">
        <f t="shared" si="17"/>
        <v>1140</v>
      </c>
      <c r="B1142" s="141" t="s">
        <v>256</v>
      </c>
      <c r="C1142" s="64" t="s">
        <v>257</v>
      </c>
      <c r="D1142" s="63" t="s">
        <v>1487</v>
      </c>
      <c r="E1142" s="143" t="s">
        <v>1476</v>
      </c>
      <c r="F1142" s="63">
        <v>20260306</v>
      </c>
      <c r="G1142" s="64"/>
      <c r="H1142" s="143" t="s">
        <v>259</v>
      </c>
      <c r="I1142" s="140" t="s">
        <v>308</v>
      </c>
    </row>
    <row r="1143" spans="1:9">
      <c r="A1143" s="112">
        <f t="shared" si="17"/>
        <v>1141</v>
      </c>
      <c r="B1143" s="141" t="s">
        <v>256</v>
      </c>
      <c r="C1143" s="64" t="s">
        <v>257</v>
      </c>
      <c r="D1143" s="63" t="s">
        <v>1488</v>
      </c>
      <c r="E1143" s="143" t="s">
        <v>1476</v>
      </c>
      <c r="F1143" s="63">
        <v>20260306</v>
      </c>
      <c r="G1143" s="64"/>
      <c r="H1143" s="143" t="s">
        <v>259</v>
      </c>
      <c r="I1143" s="140" t="s">
        <v>308</v>
      </c>
    </row>
    <row r="1144" spans="1:9">
      <c r="A1144" s="112">
        <f t="shared" si="17"/>
        <v>1142</v>
      </c>
      <c r="B1144" s="141" t="s">
        <v>256</v>
      </c>
      <c r="C1144" s="64" t="s">
        <v>257</v>
      </c>
      <c r="D1144" s="63" t="s">
        <v>1489</v>
      </c>
      <c r="E1144" s="143" t="s">
        <v>1476</v>
      </c>
      <c r="F1144" s="63">
        <v>20260306</v>
      </c>
      <c r="G1144" s="64"/>
      <c r="H1144" s="143" t="s">
        <v>259</v>
      </c>
      <c r="I1144" s="140" t="s">
        <v>308</v>
      </c>
    </row>
    <row r="1145" spans="1:9">
      <c r="A1145" s="112">
        <f t="shared" si="17"/>
        <v>1143</v>
      </c>
      <c r="B1145" s="141" t="s">
        <v>256</v>
      </c>
      <c r="C1145" s="64" t="s">
        <v>257</v>
      </c>
      <c r="D1145" s="63" t="s">
        <v>1490</v>
      </c>
      <c r="E1145" s="143" t="s">
        <v>1476</v>
      </c>
      <c r="F1145" s="63">
        <v>20260306</v>
      </c>
      <c r="G1145" s="64"/>
      <c r="H1145" s="143" t="s">
        <v>259</v>
      </c>
      <c r="I1145" s="140" t="s">
        <v>308</v>
      </c>
    </row>
    <row r="1146" spans="1:9">
      <c r="A1146" s="112">
        <f t="shared" si="17"/>
        <v>1144</v>
      </c>
      <c r="B1146" s="141" t="s">
        <v>256</v>
      </c>
      <c r="C1146" s="64" t="s">
        <v>257</v>
      </c>
      <c r="D1146" s="63" t="s">
        <v>1491</v>
      </c>
      <c r="E1146" s="143" t="s">
        <v>1476</v>
      </c>
      <c r="F1146" s="63">
        <v>20260306</v>
      </c>
      <c r="G1146" s="64"/>
      <c r="H1146" s="143" t="s">
        <v>259</v>
      </c>
      <c r="I1146" s="140" t="s">
        <v>308</v>
      </c>
    </row>
    <row r="1147" spans="1:9">
      <c r="A1147" s="112">
        <f t="shared" si="17"/>
        <v>1145</v>
      </c>
      <c r="B1147" s="141" t="s">
        <v>256</v>
      </c>
      <c r="C1147" s="64" t="s">
        <v>257</v>
      </c>
      <c r="D1147" s="63" t="s">
        <v>1492</v>
      </c>
      <c r="E1147" s="143" t="s">
        <v>1476</v>
      </c>
      <c r="F1147" s="63">
        <v>20260306</v>
      </c>
      <c r="G1147" s="64"/>
      <c r="H1147" s="143" t="s">
        <v>259</v>
      </c>
      <c r="I1147" s="140" t="s">
        <v>308</v>
      </c>
    </row>
    <row r="1148" spans="1:9">
      <c r="A1148" s="112">
        <f t="shared" si="17"/>
        <v>1146</v>
      </c>
      <c r="B1148" s="141" t="s">
        <v>256</v>
      </c>
      <c r="C1148" s="64" t="s">
        <v>257</v>
      </c>
      <c r="D1148" s="63" t="s">
        <v>1493</v>
      </c>
      <c r="E1148" s="143" t="s">
        <v>1476</v>
      </c>
      <c r="F1148" s="63">
        <v>20260306</v>
      </c>
      <c r="G1148" s="64"/>
      <c r="H1148" s="143" t="s">
        <v>259</v>
      </c>
      <c r="I1148" s="140" t="s">
        <v>308</v>
      </c>
    </row>
    <row r="1149" spans="1:9">
      <c r="A1149" s="112">
        <f t="shared" ref="A1149:A1212" si="18">+A1148+1</f>
        <v>1147</v>
      </c>
      <c r="B1149" s="141" t="s">
        <v>256</v>
      </c>
      <c r="C1149" s="64" t="s">
        <v>257</v>
      </c>
      <c r="D1149" s="63" t="s">
        <v>1494</v>
      </c>
      <c r="E1149" s="143" t="s">
        <v>1476</v>
      </c>
      <c r="F1149" s="63">
        <v>20260306</v>
      </c>
      <c r="G1149" s="64"/>
      <c r="H1149" s="143" t="s">
        <v>259</v>
      </c>
      <c r="I1149" s="140" t="s">
        <v>308</v>
      </c>
    </row>
    <row r="1150" spans="1:9">
      <c r="A1150" s="112">
        <f t="shared" si="18"/>
        <v>1148</v>
      </c>
      <c r="B1150" s="141" t="s">
        <v>256</v>
      </c>
      <c r="C1150" s="64" t="s">
        <v>257</v>
      </c>
      <c r="D1150" s="63" t="s">
        <v>1495</v>
      </c>
      <c r="E1150" s="143" t="s">
        <v>1476</v>
      </c>
      <c r="F1150" s="63">
        <v>20260306</v>
      </c>
      <c r="G1150" s="64"/>
      <c r="H1150" s="143" t="s">
        <v>259</v>
      </c>
      <c r="I1150" s="140" t="s">
        <v>308</v>
      </c>
    </row>
    <row r="1151" spans="1:9">
      <c r="A1151" s="112">
        <f t="shared" si="18"/>
        <v>1149</v>
      </c>
      <c r="B1151" s="141" t="s">
        <v>256</v>
      </c>
      <c r="C1151" s="64" t="s">
        <v>257</v>
      </c>
      <c r="D1151" s="63" t="s">
        <v>1496</v>
      </c>
      <c r="E1151" s="143" t="s">
        <v>1476</v>
      </c>
      <c r="F1151" s="63">
        <v>20260306</v>
      </c>
      <c r="G1151" s="64"/>
      <c r="H1151" s="143" t="s">
        <v>259</v>
      </c>
      <c r="I1151" s="140" t="s">
        <v>308</v>
      </c>
    </row>
    <row r="1152" spans="1:9">
      <c r="A1152" s="112">
        <f t="shared" si="18"/>
        <v>1150</v>
      </c>
      <c r="B1152" s="141" t="s">
        <v>256</v>
      </c>
      <c r="C1152" s="64" t="s">
        <v>257</v>
      </c>
      <c r="D1152" s="63" t="s">
        <v>1497</v>
      </c>
      <c r="E1152" s="143" t="s">
        <v>1476</v>
      </c>
      <c r="F1152" s="63">
        <v>20260306</v>
      </c>
      <c r="G1152" s="64"/>
      <c r="H1152" s="143" t="s">
        <v>259</v>
      </c>
      <c r="I1152" s="140" t="s">
        <v>308</v>
      </c>
    </row>
    <row r="1153" spans="1:9">
      <c r="A1153" s="112">
        <f t="shared" si="18"/>
        <v>1151</v>
      </c>
      <c r="B1153" s="141" t="s">
        <v>256</v>
      </c>
      <c r="C1153" s="64" t="s">
        <v>257</v>
      </c>
      <c r="D1153" s="63" t="s">
        <v>1498</v>
      </c>
      <c r="E1153" s="143" t="s">
        <v>1476</v>
      </c>
      <c r="F1153" s="63">
        <v>20260306</v>
      </c>
      <c r="G1153" s="64"/>
      <c r="H1153" s="143" t="s">
        <v>259</v>
      </c>
      <c r="I1153" s="140" t="s">
        <v>308</v>
      </c>
    </row>
    <row r="1154" spans="1:9">
      <c r="A1154" s="112">
        <f t="shared" si="18"/>
        <v>1152</v>
      </c>
      <c r="B1154" s="141" t="s">
        <v>256</v>
      </c>
      <c r="C1154" s="64" t="s">
        <v>257</v>
      </c>
      <c r="D1154" s="63" t="s">
        <v>1499</v>
      </c>
      <c r="E1154" s="143" t="s">
        <v>1476</v>
      </c>
      <c r="F1154" s="63">
        <v>20260306</v>
      </c>
      <c r="G1154" s="64"/>
      <c r="H1154" s="143" t="s">
        <v>259</v>
      </c>
      <c r="I1154" s="140" t="s">
        <v>308</v>
      </c>
    </row>
    <row r="1155" spans="1:9">
      <c r="A1155" s="112">
        <f t="shared" si="18"/>
        <v>1153</v>
      </c>
      <c r="B1155" s="141" t="s">
        <v>256</v>
      </c>
      <c r="C1155" s="64" t="s">
        <v>257</v>
      </c>
      <c r="D1155" s="63" t="s">
        <v>1500</v>
      </c>
      <c r="E1155" s="143" t="s">
        <v>1501</v>
      </c>
      <c r="F1155" s="63">
        <v>20260306</v>
      </c>
      <c r="G1155" s="64"/>
      <c r="H1155" s="63" t="s">
        <v>259</v>
      </c>
      <c r="I1155" s="5" t="s">
        <v>728</v>
      </c>
    </row>
    <row r="1156" spans="1:9">
      <c r="A1156" s="112">
        <f t="shared" si="18"/>
        <v>1154</v>
      </c>
      <c r="B1156" s="141" t="s">
        <v>256</v>
      </c>
      <c r="C1156" s="64" t="s">
        <v>257</v>
      </c>
      <c r="D1156" s="63" t="s">
        <v>1502</v>
      </c>
      <c r="E1156" s="143" t="s">
        <v>1501</v>
      </c>
      <c r="F1156" s="63">
        <v>20260306</v>
      </c>
      <c r="G1156" s="64"/>
      <c r="H1156" s="63" t="s">
        <v>259</v>
      </c>
      <c r="I1156" s="5" t="s">
        <v>740</v>
      </c>
    </row>
    <row r="1157" spans="1:9">
      <c r="A1157" s="112">
        <f t="shared" si="18"/>
        <v>1155</v>
      </c>
      <c r="B1157" s="141" t="s">
        <v>256</v>
      </c>
      <c r="C1157" s="64" t="s">
        <v>257</v>
      </c>
      <c r="D1157" s="63" t="s">
        <v>1503</v>
      </c>
      <c r="E1157" s="143" t="s">
        <v>1501</v>
      </c>
      <c r="F1157" s="63">
        <v>20260306</v>
      </c>
      <c r="G1157" s="64"/>
      <c r="H1157" s="63" t="s">
        <v>259</v>
      </c>
      <c r="I1157" s="5" t="s">
        <v>740</v>
      </c>
    </row>
    <row r="1158" spans="1:9">
      <c r="A1158" s="112">
        <f t="shared" si="18"/>
        <v>1156</v>
      </c>
      <c r="B1158" s="141" t="s">
        <v>256</v>
      </c>
      <c r="C1158" s="64" t="s">
        <v>257</v>
      </c>
      <c r="D1158" s="63" t="s">
        <v>1504</v>
      </c>
      <c r="E1158" s="143" t="s">
        <v>1501</v>
      </c>
      <c r="F1158" s="63">
        <v>20260306</v>
      </c>
      <c r="G1158" s="64"/>
      <c r="H1158" s="63" t="s">
        <v>259</v>
      </c>
      <c r="I1158" s="5" t="s">
        <v>740</v>
      </c>
    </row>
    <row r="1159" spans="1:9">
      <c r="A1159" s="112">
        <f t="shared" si="18"/>
        <v>1157</v>
      </c>
      <c r="B1159" s="141" t="s">
        <v>256</v>
      </c>
      <c r="C1159" s="64" t="s">
        <v>257</v>
      </c>
      <c r="D1159" s="63" t="s">
        <v>1505</v>
      </c>
      <c r="E1159" s="143" t="s">
        <v>1501</v>
      </c>
      <c r="F1159" s="63">
        <v>20260306</v>
      </c>
      <c r="G1159" s="64"/>
      <c r="H1159" s="63" t="s">
        <v>259</v>
      </c>
      <c r="I1159" s="5" t="s">
        <v>774</v>
      </c>
    </row>
    <row r="1160" spans="1:9">
      <c r="A1160" s="112">
        <f t="shared" si="18"/>
        <v>1158</v>
      </c>
      <c r="B1160" s="141" t="s">
        <v>256</v>
      </c>
      <c r="C1160" s="64" t="s">
        <v>257</v>
      </c>
      <c r="D1160" s="63" t="s">
        <v>1506</v>
      </c>
      <c r="E1160" s="143" t="s">
        <v>1501</v>
      </c>
      <c r="F1160" s="63">
        <v>20260306</v>
      </c>
      <c r="G1160" s="64"/>
      <c r="H1160" s="63" t="s">
        <v>259</v>
      </c>
      <c r="I1160" s="5" t="s">
        <v>774</v>
      </c>
    </row>
    <row r="1161" spans="1:9">
      <c r="A1161" s="112">
        <f t="shared" si="18"/>
        <v>1159</v>
      </c>
      <c r="B1161" s="141" t="s">
        <v>256</v>
      </c>
      <c r="C1161" s="64" t="s">
        <v>257</v>
      </c>
      <c r="D1161" s="63" t="s">
        <v>1507</v>
      </c>
      <c r="E1161" s="143" t="s">
        <v>1501</v>
      </c>
      <c r="F1161" s="63">
        <v>20260306</v>
      </c>
      <c r="G1161" s="64"/>
      <c r="H1161" s="63" t="s">
        <v>259</v>
      </c>
      <c r="I1161" s="5" t="s">
        <v>774</v>
      </c>
    </row>
    <row r="1162" spans="1:9">
      <c r="A1162" s="112">
        <f t="shared" si="18"/>
        <v>1160</v>
      </c>
      <c r="B1162" s="141" t="s">
        <v>256</v>
      </c>
      <c r="C1162" s="64" t="s">
        <v>257</v>
      </c>
      <c r="D1162" s="63" t="s">
        <v>1508</v>
      </c>
      <c r="E1162" s="143" t="s">
        <v>1501</v>
      </c>
      <c r="F1162" s="63">
        <v>20260306</v>
      </c>
      <c r="G1162" s="64"/>
      <c r="H1162" s="63" t="s">
        <v>259</v>
      </c>
      <c r="I1162" s="5" t="s">
        <v>774</v>
      </c>
    </row>
    <row r="1163" spans="1:9">
      <c r="A1163" s="112">
        <f t="shared" si="18"/>
        <v>1161</v>
      </c>
      <c r="B1163" s="141" t="s">
        <v>256</v>
      </c>
      <c r="C1163" s="64" t="s">
        <v>257</v>
      </c>
      <c r="D1163" s="63" t="s">
        <v>1509</v>
      </c>
      <c r="E1163" s="143" t="s">
        <v>1501</v>
      </c>
      <c r="F1163" s="63">
        <v>20260306</v>
      </c>
      <c r="G1163" s="64"/>
      <c r="H1163" s="64" t="s">
        <v>259</v>
      </c>
      <c r="I1163" s="140" t="s">
        <v>783</v>
      </c>
    </row>
    <row r="1164" spans="1:9">
      <c r="A1164" s="112">
        <f t="shared" si="18"/>
        <v>1162</v>
      </c>
      <c r="B1164" s="141" t="s">
        <v>256</v>
      </c>
      <c r="C1164" s="64" t="s">
        <v>257</v>
      </c>
      <c r="D1164" s="63" t="s">
        <v>1510</v>
      </c>
      <c r="E1164" s="143" t="s">
        <v>1501</v>
      </c>
      <c r="F1164" s="63">
        <v>20260306</v>
      </c>
      <c r="G1164" s="64"/>
      <c r="H1164" s="64" t="s">
        <v>259</v>
      </c>
      <c r="I1164" s="140" t="s">
        <v>783</v>
      </c>
    </row>
    <row r="1165" spans="1:9">
      <c r="A1165" s="112">
        <f t="shared" si="18"/>
        <v>1163</v>
      </c>
      <c r="B1165" s="141" t="s">
        <v>256</v>
      </c>
      <c r="C1165" s="64" t="s">
        <v>257</v>
      </c>
      <c r="D1165" s="63" t="s">
        <v>1511</v>
      </c>
      <c r="E1165" s="143" t="s">
        <v>1501</v>
      </c>
      <c r="F1165" s="63">
        <v>20260306</v>
      </c>
      <c r="G1165" s="64"/>
      <c r="H1165" s="64" t="s">
        <v>259</v>
      </c>
      <c r="I1165" s="140" t="s">
        <v>783</v>
      </c>
    </row>
    <row r="1166" spans="1:9">
      <c r="A1166" s="112">
        <f t="shared" si="18"/>
        <v>1164</v>
      </c>
      <c r="B1166" s="141" t="s">
        <v>256</v>
      </c>
      <c r="C1166" s="64" t="s">
        <v>257</v>
      </c>
      <c r="D1166" s="63" t="s">
        <v>1512</v>
      </c>
      <c r="E1166" s="143" t="s">
        <v>1501</v>
      </c>
      <c r="F1166" s="63">
        <v>20260306</v>
      </c>
      <c r="G1166" s="64"/>
      <c r="H1166" s="63" t="s">
        <v>259</v>
      </c>
      <c r="I1166" s="5" t="s">
        <v>792</v>
      </c>
    </row>
    <row r="1167" spans="1:9">
      <c r="A1167" s="112">
        <f t="shared" si="18"/>
        <v>1165</v>
      </c>
      <c r="B1167" s="141" t="s">
        <v>256</v>
      </c>
      <c r="C1167" s="64" t="s">
        <v>257</v>
      </c>
      <c r="D1167" s="63" t="s">
        <v>1513</v>
      </c>
      <c r="E1167" s="143" t="s">
        <v>1501</v>
      </c>
      <c r="F1167" s="63">
        <v>20260306</v>
      </c>
      <c r="G1167" s="64"/>
      <c r="H1167" s="63" t="s">
        <v>259</v>
      </c>
      <c r="I1167" s="5" t="s">
        <v>792</v>
      </c>
    </row>
    <row r="1168" spans="1:9">
      <c r="A1168" s="112">
        <f t="shared" si="18"/>
        <v>1166</v>
      </c>
      <c r="B1168" s="141" t="s">
        <v>256</v>
      </c>
      <c r="C1168" s="64" t="s">
        <v>257</v>
      </c>
      <c r="D1168" s="63" t="s">
        <v>1514</v>
      </c>
      <c r="E1168" s="143" t="s">
        <v>1501</v>
      </c>
      <c r="F1168" s="63">
        <v>20260306</v>
      </c>
      <c r="G1168" s="64"/>
      <c r="H1168" s="64" t="s">
        <v>259</v>
      </c>
      <c r="I1168" s="140" t="s">
        <v>802</v>
      </c>
    </row>
    <row r="1169" spans="1:9">
      <c r="A1169" s="112">
        <f t="shared" si="18"/>
        <v>1167</v>
      </c>
      <c r="B1169" s="141" t="s">
        <v>256</v>
      </c>
      <c r="C1169" s="64" t="s">
        <v>257</v>
      </c>
      <c r="D1169" s="63" t="s">
        <v>1515</v>
      </c>
      <c r="E1169" s="143" t="s">
        <v>1501</v>
      </c>
      <c r="F1169" s="63">
        <v>20260306</v>
      </c>
      <c r="G1169" s="64"/>
      <c r="H1169" s="64" t="s">
        <v>259</v>
      </c>
      <c r="I1169" s="140" t="s">
        <v>802</v>
      </c>
    </row>
    <row r="1170" spans="1:9">
      <c r="A1170" s="112">
        <f t="shared" si="18"/>
        <v>1168</v>
      </c>
      <c r="B1170" s="141" t="s">
        <v>256</v>
      </c>
      <c r="C1170" s="64" t="s">
        <v>257</v>
      </c>
      <c r="D1170" s="63" t="s">
        <v>1516</v>
      </c>
      <c r="E1170" s="143" t="s">
        <v>1501</v>
      </c>
      <c r="F1170" s="63">
        <v>20260306</v>
      </c>
      <c r="G1170" s="64"/>
      <c r="H1170" s="63" t="s">
        <v>259</v>
      </c>
      <c r="I1170" s="5" t="s">
        <v>281</v>
      </c>
    </row>
    <row r="1171" spans="1:9">
      <c r="A1171" s="112">
        <f t="shared" si="18"/>
        <v>1169</v>
      </c>
      <c r="B1171" s="141" t="s">
        <v>256</v>
      </c>
      <c r="C1171" s="64" t="s">
        <v>257</v>
      </c>
      <c r="D1171" s="63" t="s">
        <v>1517</v>
      </c>
      <c r="E1171" s="143" t="s">
        <v>1501</v>
      </c>
      <c r="F1171" s="63">
        <v>20260306</v>
      </c>
      <c r="G1171" s="64"/>
      <c r="H1171" s="63" t="s">
        <v>259</v>
      </c>
      <c r="I1171" s="5" t="s">
        <v>281</v>
      </c>
    </row>
    <row r="1172" spans="1:9">
      <c r="A1172" s="112">
        <f t="shared" si="18"/>
        <v>1170</v>
      </c>
      <c r="B1172" s="141" t="s">
        <v>256</v>
      </c>
      <c r="C1172" s="64" t="s">
        <v>257</v>
      </c>
      <c r="D1172" s="63" t="s">
        <v>1518</v>
      </c>
      <c r="E1172" s="143" t="s">
        <v>1501</v>
      </c>
      <c r="F1172" s="63">
        <v>20260306</v>
      </c>
      <c r="G1172" s="64"/>
      <c r="H1172" s="63" t="s">
        <v>259</v>
      </c>
      <c r="I1172" s="5" t="s">
        <v>281</v>
      </c>
    </row>
    <row r="1173" spans="1:9">
      <c r="A1173" s="112">
        <f t="shared" si="18"/>
        <v>1171</v>
      </c>
      <c r="B1173" s="141" t="s">
        <v>256</v>
      </c>
      <c r="C1173" s="64" t="s">
        <v>257</v>
      </c>
      <c r="D1173" s="63" t="s">
        <v>1519</v>
      </c>
      <c r="E1173" s="143" t="s">
        <v>1501</v>
      </c>
      <c r="F1173" s="63">
        <v>20260306</v>
      </c>
      <c r="G1173" s="64"/>
      <c r="H1173" s="63" t="s">
        <v>259</v>
      </c>
      <c r="I1173" s="5" t="s">
        <v>281</v>
      </c>
    </row>
    <row r="1174" spans="1:9">
      <c r="A1174" s="112">
        <f t="shared" si="18"/>
        <v>1172</v>
      </c>
      <c r="B1174" s="141" t="s">
        <v>256</v>
      </c>
      <c r="C1174" s="64" t="s">
        <v>257</v>
      </c>
      <c r="D1174" s="63" t="s">
        <v>1520</v>
      </c>
      <c r="E1174" s="143" t="s">
        <v>1501</v>
      </c>
      <c r="F1174" s="63">
        <v>20260306</v>
      </c>
      <c r="G1174" s="64"/>
      <c r="H1174" s="63" t="s">
        <v>259</v>
      </c>
      <c r="I1174" s="5" t="s">
        <v>281</v>
      </c>
    </row>
    <row r="1175" spans="1:9">
      <c r="A1175" s="112">
        <f t="shared" si="18"/>
        <v>1173</v>
      </c>
      <c r="B1175" s="141" t="s">
        <v>256</v>
      </c>
      <c r="C1175" s="64" t="s">
        <v>257</v>
      </c>
      <c r="D1175" s="63" t="s">
        <v>1521</v>
      </c>
      <c r="E1175" s="143" t="s">
        <v>1501</v>
      </c>
      <c r="F1175" s="63">
        <v>20260306</v>
      </c>
      <c r="G1175" s="64"/>
      <c r="H1175" s="63" t="s">
        <v>259</v>
      </c>
      <c r="I1175" s="5" t="s">
        <v>281</v>
      </c>
    </row>
    <row r="1176" spans="1:9">
      <c r="A1176" s="112">
        <f t="shared" si="18"/>
        <v>1174</v>
      </c>
      <c r="B1176" s="141" t="s">
        <v>256</v>
      </c>
      <c r="C1176" s="64" t="s">
        <v>257</v>
      </c>
      <c r="D1176" s="63" t="s">
        <v>1522</v>
      </c>
      <c r="E1176" s="143" t="s">
        <v>1501</v>
      </c>
      <c r="F1176" s="63">
        <v>20260306</v>
      </c>
      <c r="G1176" s="64"/>
      <c r="H1176" s="143" t="s">
        <v>259</v>
      </c>
      <c r="I1176" s="140" t="s">
        <v>308</v>
      </c>
    </row>
    <row r="1177" spans="1:9">
      <c r="A1177" s="112">
        <f t="shared" si="18"/>
        <v>1175</v>
      </c>
      <c r="B1177" s="141" t="s">
        <v>256</v>
      </c>
      <c r="C1177" s="64" t="s">
        <v>257</v>
      </c>
      <c r="D1177" s="63" t="s">
        <v>1523</v>
      </c>
      <c r="E1177" s="143" t="s">
        <v>1501</v>
      </c>
      <c r="F1177" s="63">
        <v>20260306</v>
      </c>
      <c r="G1177" s="64"/>
      <c r="H1177" s="143" t="s">
        <v>259</v>
      </c>
      <c r="I1177" s="140" t="s">
        <v>308</v>
      </c>
    </row>
    <row r="1178" spans="1:9">
      <c r="A1178" s="112">
        <f t="shared" si="18"/>
        <v>1176</v>
      </c>
      <c r="B1178" s="141" t="s">
        <v>256</v>
      </c>
      <c r="C1178" s="64" t="s">
        <v>257</v>
      </c>
      <c r="D1178" s="63" t="s">
        <v>1524</v>
      </c>
      <c r="E1178" s="143" t="s">
        <v>1501</v>
      </c>
      <c r="F1178" s="63">
        <v>20260306</v>
      </c>
      <c r="G1178" s="64"/>
      <c r="H1178" s="143" t="s">
        <v>259</v>
      </c>
      <c r="I1178" s="140" t="s">
        <v>308</v>
      </c>
    </row>
    <row r="1179" spans="1:9">
      <c r="A1179" s="112">
        <f t="shared" si="18"/>
        <v>1177</v>
      </c>
      <c r="B1179" s="141" t="s">
        <v>256</v>
      </c>
      <c r="C1179" s="64" t="s">
        <v>257</v>
      </c>
      <c r="D1179" s="143" t="s">
        <v>1525</v>
      </c>
      <c r="E1179" s="143" t="s">
        <v>1526</v>
      </c>
      <c r="F1179" s="63">
        <v>20260309</v>
      </c>
      <c r="G1179" s="64"/>
      <c r="H1179" s="143" t="s">
        <v>259</v>
      </c>
      <c r="I1179" s="140" t="s">
        <v>308</v>
      </c>
    </row>
    <row r="1180" spans="1:9">
      <c r="A1180" s="112">
        <f t="shared" si="18"/>
        <v>1178</v>
      </c>
      <c r="B1180" s="141" t="s">
        <v>256</v>
      </c>
      <c r="C1180" s="64" t="s">
        <v>257</v>
      </c>
      <c r="D1180" s="143" t="s">
        <v>1527</v>
      </c>
      <c r="E1180" s="143" t="s">
        <v>1526</v>
      </c>
      <c r="F1180" s="63">
        <v>20260309</v>
      </c>
      <c r="G1180" s="64"/>
      <c r="H1180" s="143" t="s">
        <v>259</v>
      </c>
      <c r="I1180" s="140" t="s">
        <v>316</v>
      </c>
    </row>
    <row r="1181" spans="1:9">
      <c r="A1181" s="112">
        <f t="shared" si="18"/>
        <v>1179</v>
      </c>
      <c r="B1181" s="141" t="s">
        <v>256</v>
      </c>
      <c r="C1181" s="64" t="s">
        <v>257</v>
      </c>
      <c r="D1181" s="143" t="s">
        <v>1528</v>
      </c>
      <c r="E1181" s="143" t="s">
        <v>1526</v>
      </c>
      <c r="F1181" s="63">
        <v>20260309</v>
      </c>
      <c r="G1181" s="64"/>
      <c r="H1181" s="63" t="s">
        <v>259</v>
      </c>
      <c r="I1181" s="5" t="s">
        <v>316</v>
      </c>
    </row>
    <row r="1182" spans="1:9">
      <c r="A1182" s="112">
        <f t="shared" si="18"/>
        <v>1180</v>
      </c>
      <c r="B1182" s="141" t="s">
        <v>256</v>
      </c>
      <c r="C1182" s="64" t="s">
        <v>257</v>
      </c>
      <c r="D1182" s="143" t="s">
        <v>1529</v>
      </c>
      <c r="E1182" s="143" t="s">
        <v>1526</v>
      </c>
      <c r="F1182" s="63">
        <v>20260309</v>
      </c>
      <c r="G1182" s="64"/>
      <c r="H1182" s="63" t="s">
        <v>259</v>
      </c>
      <c r="I1182" s="5" t="s">
        <v>316</v>
      </c>
    </row>
    <row r="1183" spans="1:9">
      <c r="A1183" s="112">
        <f t="shared" si="18"/>
        <v>1181</v>
      </c>
      <c r="B1183" s="141" t="s">
        <v>256</v>
      </c>
      <c r="C1183" s="64" t="s">
        <v>257</v>
      </c>
      <c r="D1183" s="143" t="s">
        <v>1530</v>
      </c>
      <c r="E1183" s="143" t="s">
        <v>1526</v>
      </c>
      <c r="F1183" s="63">
        <v>20260309</v>
      </c>
      <c r="G1183" s="64"/>
      <c r="H1183" s="63" t="s">
        <v>259</v>
      </c>
      <c r="I1183" s="5" t="s">
        <v>316</v>
      </c>
    </row>
    <row r="1184" spans="1:9">
      <c r="A1184" s="112">
        <f t="shared" si="18"/>
        <v>1182</v>
      </c>
      <c r="B1184" s="141" t="s">
        <v>256</v>
      </c>
      <c r="C1184" s="64" t="s">
        <v>257</v>
      </c>
      <c r="D1184" s="143" t="s">
        <v>1531</v>
      </c>
      <c r="E1184" s="143" t="s">
        <v>1526</v>
      </c>
      <c r="F1184" s="63">
        <v>20260309</v>
      </c>
      <c r="G1184" s="64"/>
      <c r="H1184" s="63" t="s">
        <v>259</v>
      </c>
      <c r="I1184" s="5" t="s">
        <v>316</v>
      </c>
    </row>
    <row r="1185" spans="1:9">
      <c r="A1185" s="112">
        <f t="shared" si="18"/>
        <v>1183</v>
      </c>
      <c r="B1185" s="141" t="s">
        <v>256</v>
      </c>
      <c r="C1185" s="64" t="s">
        <v>257</v>
      </c>
      <c r="D1185" s="143" t="s">
        <v>1532</v>
      </c>
      <c r="E1185" s="143" t="s">
        <v>1526</v>
      </c>
      <c r="F1185" s="63">
        <v>20260309</v>
      </c>
      <c r="G1185" s="64"/>
      <c r="H1185" s="63" t="s">
        <v>259</v>
      </c>
      <c r="I1185" s="5" t="s">
        <v>316</v>
      </c>
    </row>
    <row r="1186" spans="1:9">
      <c r="A1186" s="112">
        <f t="shared" si="18"/>
        <v>1184</v>
      </c>
      <c r="B1186" s="141" t="s">
        <v>256</v>
      </c>
      <c r="C1186" s="64" t="s">
        <v>257</v>
      </c>
      <c r="D1186" s="143" t="s">
        <v>1533</v>
      </c>
      <c r="E1186" s="143" t="s">
        <v>1526</v>
      </c>
      <c r="F1186" s="63">
        <v>20260309</v>
      </c>
      <c r="G1186" s="64"/>
      <c r="H1186" s="63" t="s">
        <v>259</v>
      </c>
      <c r="I1186" s="5" t="s">
        <v>316</v>
      </c>
    </row>
    <row r="1187" spans="1:9">
      <c r="A1187" s="112">
        <f t="shared" si="18"/>
        <v>1185</v>
      </c>
      <c r="B1187" s="141" t="s">
        <v>256</v>
      </c>
      <c r="C1187" s="64" t="s">
        <v>257</v>
      </c>
      <c r="D1187" s="143" t="s">
        <v>1534</v>
      </c>
      <c r="E1187" s="143" t="s">
        <v>1526</v>
      </c>
      <c r="F1187" s="63">
        <v>20260309</v>
      </c>
      <c r="G1187" s="64"/>
      <c r="H1187" s="63" t="s">
        <v>259</v>
      </c>
      <c r="I1187" s="5" t="s">
        <v>316</v>
      </c>
    </row>
    <row r="1188" spans="1:9">
      <c r="A1188" s="112">
        <f t="shared" si="18"/>
        <v>1186</v>
      </c>
      <c r="B1188" s="141" t="s">
        <v>256</v>
      </c>
      <c r="C1188" s="64" t="s">
        <v>257</v>
      </c>
      <c r="D1188" s="143" t="s">
        <v>1535</v>
      </c>
      <c r="E1188" s="143" t="s">
        <v>1526</v>
      </c>
      <c r="F1188" s="63">
        <v>20260309</v>
      </c>
      <c r="G1188" s="64"/>
      <c r="H1188" s="143" t="s">
        <v>259</v>
      </c>
      <c r="I1188" s="140" t="s">
        <v>323</v>
      </c>
    </row>
    <row r="1189" spans="1:9">
      <c r="A1189" s="112">
        <f t="shared" si="18"/>
        <v>1187</v>
      </c>
      <c r="B1189" s="141" t="s">
        <v>256</v>
      </c>
      <c r="C1189" s="64" t="s">
        <v>257</v>
      </c>
      <c r="D1189" s="143" t="s">
        <v>1536</v>
      </c>
      <c r="E1189" s="143" t="s">
        <v>1526</v>
      </c>
      <c r="F1189" s="63">
        <v>20260309</v>
      </c>
      <c r="G1189" s="64"/>
      <c r="H1189" s="143" t="s">
        <v>259</v>
      </c>
      <c r="I1189" s="140" t="s">
        <v>323</v>
      </c>
    </row>
    <row r="1190" spans="1:9">
      <c r="A1190" s="112">
        <f t="shared" si="18"/>
        <v>1188</v>
      </c>
      <c r="B1190" s="141" t="s">
        <v>256</v>
      </c>
      <c r="C1190" s="64" t="s">
        <v>257</v>
      </c>
      <c r="D1190" s="143" t="s">
        <v>1537</v>
      </c>
      <c r="E1190" s="143" t="s">
        <v>1526</v>
      </c>
      <c r="F1190" s="63">
        <v>20260309</v>
      </c>
      <c r="G1190" s="64"/>
      <c r="H1190" s="143" t="s">
        <v>259</v>
      </c>
      <c r="I1190" s="140" t="s">
        <v>323</v>
      </c>
    </row>
    <row r="1191" spans="1:9">
      <c r="A1191" s="112">
        <f t="shared" si="18"/>
        <v>1189</v>
      </c>
      <c r="B1191" s="141" t="s">
        <v>256</v>
      </c>
      <c r="C1191" s="64" t="s">
        <v>257</v>
      </c>
      <c r="D1191" s="143" t="s">
        <v>1538</v>
      </c>
      <c r="E1191" s="143" t="s">
        <v>1526</v>
      </c>
      <c r="F1191" s="63">
        <v>20260309</v>
      </c>
      <c r="G1191" s="64"/>
      <c r="H1191" s="143" t="s">
        <v>259</v>
      </c>
      <c r="I1191" s="140" t="s">
        <v>323</v>
      </c>
    </row>
    <row r="1192" spans="1:9">
      <c r="A1192" s="112">
        <f t="shared" si="18"/>
        <v>1190</v>
      </c>
      <c r="B1192" s="141" t="s">
        <v>256</v>
      </c>
      <c r="C1192" s="64" t="s">
        <v>257</v>
      </c>
      <c r="D1192" s="143" t="s">
        <v>1539</v>
      </c>
      <c r="E1192" s="143" t="s">
        <v>1526</v>
      </c>
      <c r="F1192" s="63">
        <v>20260309</v>
      </c>
      <c r="G1192" s="64"/>
      <c r="H1192" s="143" t="s">
        <v>259</v>
      </c>
      <c r="I1192" s="140" t="s">
        <v>323</v>
      </c>
    </row>
    <row r="1193" spans="1:9">
      <c r="A1193" s="112">
        <f t="shared" si="18"/>
        <v>1191</v>
      </c>
      <c r="B1193" s="141" t="s">
        <v>256</v>
      </c>
      <c r="C1193" s="64" t="s">
        <v>257</v>
      </c>
      <c r="D1193" s="143" t="s">
        <v>1540</v>
      </c>
      <c r="E1193" s="143" t="s">
        <v>1526</v>
      </c>
      <c r="F1193" s="63">
        <v>20260309</v>
      </c>
      <c r="G1193" s="64"/>
      <c r="H1193" s="143" t="s">
        <v>259</v>
      </c>
      <c r="I1193" s="140" t="s">
        <v>323</v>
      </c>
    </row>
    <row r="1194" spans="1:9">
      <c r="A1194" s="112">
        <f t="shared" si="18"/>
        <v>1192</v>
      </c>
      <c r="B1194" s="141" t="s">
        <v>256</v>
      </c>
      <c r="C1194" s="64" t="s">
        <v>257</v>
      </c>
      <c r="D1194" s="143" t="s">
        <v>1541</v>
      </c>
      <c r="E1194" s="143" t="s">
        <v>1526</v>
      </c>
      <c r="F1194" s="63">
        <v>20260309</v>
      </c>
      <c r="G1194" s="64"/>
      <c r="H1194" s="143" t="s">
        <v>259</v>
      </c>
      <c r="I1194" s="140" t="s">
        <v>323</v>
      </c>
    </row>
    <row r="1195" spans="1:9">
      <c r="A1195" s="112">
        <f t="shared" si="18"/>
        <v>1193</v>
      </c>
      <c r="B1195" s="141" t="s">
        <v>256</v>
      </c>
      <c r="C1195" s="64" t="s">
        <v>257</v>
      </c>
      <c r="D1195" s="143" t="s">
        <v>1542</v>
      </c>
      <c r="E1195" s="143" t="s">
        <v>1526</v>
      </c>
      <c r="F1195" s="63">
        <v>20260309</v>
      </c>
      <c r="G1195" s="64"/>
      <c r="H1195" s="143" t="s">
        <v>259</v>
      </c>
      <c r="I1195" s="140" t="s">
        <v>323</v>
      </c>
    </row>
    <row r="1196" spans="1:9">
      <c r="A1196" s="112">
        <f t="shared" si="18"/>
        <v>1194</v>
      </c>
      <c r="B1196" s="141" t="s">
        <v>256</v>
      </c>
      <c r="C1196" s="64" t="s">
        <v>257</v>
      </c>
      <c r="D1196" s="143" t="s">
        <v>1543</v>
      </c>
      <c r="E1196" s="143" t="s">
        <v>1526</v>
      </c>
      <c r="F1196" s="63">
        <v>20260309</v>
      </c>
      <c r="G1196" s="64"/>
      <c r="H1196" s="143" t="s">
        <v>259</v>
      </c>
      <c r="I1196" s="140" t="s">
        <v>323</v>
      </c>
    </row>
    <row r="1197" spans="1:9">
      <c r="A1197" s="112">
        <f t="shared" si="18"/>
        <v>1195</v>
      </c>
      <c r="B1197" s="141" t="s">
        <v>256</v>
      </c>
      <c r="C1197" s="64" t="s">
        <v>257</v>
      </c>
      <c r="D1197" s="143" t="s">
        <v>1544</v>
      </c>
      <c r="E1197" s="143" t="s">
        <v>1526</v>
      </c>
      <c r="F1197" s="63">
        <v>20260309</v>
      </c>
      <c r="G1197" s="64"/>
      <c r="H1197" s="143" t="s">
        <v>259</v>
      </c>
      <c r="I1197" s="140" t="s">
        <v>323</v>
      </c>
    </row>
    <row r="1198" spans="1:9">
      <c r="A1198" s="112">
        <f t="shared" si="18"/>
        <v>1196</v>
      </c>
      <c r="B1198" s="141" t="s">
        <v>256</v>
      </c>
      <c r="C1198" s="64" t="s">
        <v>257</v>
      </c>
      <c r="D1198" s="143" t="s">
        <v>1545</v>
      </c>
      <c r="E1198" s="143" t="s">
        <v>1526</v>
      </c>
      <c r="F1198" s="63">
        <v>20260309</v>
      </c>
      <c r="G1198" s="64"/>
      <c r="H1198" s="143" t="s">
        <v>259</v>
      </c>
      <c r="I1198" s="140" t="s">
        <v>323</v>
      </c>
    </row>
    <row r="1199" spans="1:9">
      <c r="A1199" s="112">
        <f t="shared" si="18"/>
        <v>1197</v>
      </c>
      <c r="B1199" s="141" t="s">
        <v>256</v>
      </c>
      <c r="C1199" s="64" t="s">
        <v>257</v>
      </c>
      <c r="D1199" s="143" t="s">
        <v>1546</v>
      </c>
      <c r="E1199" s="143" t="s">
        <v>1526</v>
      </c>
      <c r="F1199" s="63">
        <v>20260309</v>
      </c>
      <c r="G1199" s="64"/>
      <c r="H1199" s="143" t="s">
        <v>259</v>
      </c>
      <c r="I1199" s="140" t="s">
        <v>323</v>
      </c>
    </row>
    <row r="1200" spans="1:9">
      <c r="A1200" s="112">
        <f t="shared" si="18"/>
        <v>1198</v>
      </c>
      <c r="B1200" s="141" t="s">
        <v>256</v>
      </c>
      <c r="C1200" s="64" t="s">
        <v>257</v>
      </c>
      <c r="D1200" s="143" t="s">
        <v>1547</v>
      </c>
      <c r="E1200" s="143" t="s">
        <v>1526</v>
      </c>
      <c r="F1200" s="63">
        <v>20260309</v>
      </c>
      <c r="G1200" s="64"/>
      <c r="H1200" s="143" t="s">
        <v>259</v>
      </c>
      <c r="I1200" s="140" t="s">
        <v>323</v>
      </c>
    </row>
    <row r="1201" spans="1:9">
      <c r="A1201" s="112">
        <f t="shared" si="18"/>
        <v>1199</v>
      </c>
      <c r="B1201" s="141" t="s">
        <v>256</v>
      </c>
      <c r="C1201" s="64" t="s">
        <v>257</v>
      </c>
      <c r="D1201" s="143" t="s">
        <v>1548</v>
      </c>
      <c r="E1201" s="143" t="s">
        <v>1526</v>
      </c>
      <c r="F1201" s="63">
        <v>20260309</v>
      </c>
      <c r="G1201" s="64"/>
      <c r="H1201" s="143" t="s">
        <v>259</v>
      </c>
      <c r="I1201" s="140" t="s">
        <v>323</v>
      </c>
    </row>
    <row r="1202" spans="1:9">
      <c r="A1202" s="112">
        <f t="shared" si="18"/>
        <v>1200</v>
      </c>
      <c r="B1202" s="141" t="s">
        <v>256</v>
      </c>
      <c r="C1202" s="64" t="s">
        <v>257</v>
      </c>
      <c r="D1202" s="143" t="s">
        <v>1549</v>
      </c>
      <c r="E1202" s="143" t="s">
        <v>1526</v>
      </c>
      <c r="F1202" s="63">
        <v>20260309</v>
      </c>
      <c r="G1202" s="64"/>
      <c r="H1202" s="143" t="s">
        <v>259</v>
      </c>
      <c r="I1202" s="140" t="s">
        <v>323</v>
      </c>
    </row>
    <row r="1203" spans="1:9">
      <c r="A1203" s="112">
        <f t="shared" si="18"/>
        <v>1201</v>
      </c>
      <c r="B1203" s="141" t="s">
        <v>256</v>
      </c>
      <c r="C1203" s="64" t="s">
        <v>257</v>
      </c>
      <c r="D1203" s="143" t="s">
        <v>1550</v>
      </c>
      <c r="E1203" s="143" t="s">
        <v>1551</v>
      </c>
      <c r="F1203" s="63">
        <v>20260310</v>
      </c>
      <c r="G1203" s="64"/>
      <c r="H1203" s="143" t="s">
        <v>259</v>
      </c>
      <c r="I1203" s="140" t="s">
        <v>323</v>
      </c>
    </row>
    <row r="1204" spans="1:9">
      <c r="A1204" s="112">
        <f t="shared" si="18"/>
        <v>1202</v>
      </c>
      <c r="B1204" s="141" t="s">
        <v>256</v>
      </c>
      <c r="C1204" s="64" t="s">
        <v>257</v>
      </c>
      <c r="D1204" s="143" t="s">
        <v>1552</v>
      </c>
      <c r="E1204" s="143" t="s">
        <v>1551</v>
      </c>
      <c r="F1204" s="63">
        <v>20260310</v>
      </c>
      <c r="G1204" s="64"/>
      <c r="H1204" s="143" t="s">
        <v>259</v>
      </c>
      <c r="I1204" s="140" t="s">
        <v>323</v>
      </c>
    </row>
    <row r="1205" spans="1:9">
      <c r="A1205" s="112">
        <f t="shared" si="18"/>
        <v>1203</v>
      </c>
      <c r="B1205" s="141" t="s">
        <v>256</v>
      </c>
      <c r="C1205" s="64" t="s">
        <v>257</v>
      </c>
      <c r="D1205" s="143" t="s">
        <v>1553</v>
      </c>
      <c r="E1205" s="143" t="s">
        <v>1551</v>
      </c>
      <c r="F1205" s="63">
        <v>20260310</v>
      </c>
      <c r="G1205" s="64"/>
      <c r="H1205" s="63" t="s">
        <v>259</v>
      </c>
      <c r="I1205" s="5" t="s">
        <v>332</v>
      </c>
    </row>
    <row r="1206" spans="1:9">
      <c r="A1206" s="112">
        <f t="shared" si="18"/>
        <v>1204</v>
      </c>
      <c r="B1206" s="141" t="s">
        <v>256</v>
      </c>
      <c r="C1206" s="64" t="s">
        <v>257</v>
      </c>
      <c r="D1206" s="143" t="s">
        <v>1554</v>
      </c>
      <c r="E1206" s="143" t="s">
        <v>1551</v>
      </c>
      <c r="F1206" s="63">
        <v>20260310</v>
      </c>
      <c r="G1206" s="64"/>
      <c r="H1206" s="63" t="s">
        <v>259</v>
      </c>
      <c r="I1206" s="5" t="s">
        <v>332</v>
      </c>
    </row>
    <row r="1207" spans="1:9">
      <c r="A1207" s="112">
        <f t="shared" si="18"/>
        <v>1205</v>
      </c>
      <c r="B1207" s="141" t="s">
        <v>256</v>
      </c>
      <c r="C1207" s="64" t="s">
        <v>257</v>
      </c>
      <c r="D1207" s="143" t="s">
        <v>1555</v>
      </c>
      <c r="E1207" s="143" t="s">
        <v>1551</v>
      </c>
      <c r="F1207" s="63">
        <v>20260310</v>
      </c>
      <c r="G1207" s="64"/>
      <c r="H1207" s="63" t="s">
        <v>259</v>
      </c>
      <c r="I1207" s="5" t="s">
        <v>332</v>
      </c>
    </row>
    <row r="1208" spans="1:9">
      <c r="A1208" s="112">
        <f t="shared" si="18"/>
        <v>1206</v>
      </c>
      <c r="B1208" s="141" t="s">
        <v>256</v>
      </c>
      <c r="C1208" s="64" t="s">
        <v>257</v>
      </c>
      <c r="D1208" s="143" t="s">
        <v>1556</v>
      </c>
      <c r="E1208" s="143" t="s">
        <v>1551</v>
      </c>
      <c r="F1208" s="63">
        <v>20260310</v>
      </c>
      <c r="G1208" s="64"/>
      <c r="H1208" s="63" t="s">
        <v>259</v>
      </c>
      <c r="I1208" s="5" t="s">
        <v>332</v>
      </c>
    </row>
    <row r="1209" spans="1:9">
      <c r="A1209" s="112">
        <f t="shared" si="18"/>
        <v>1207</v>
      </c>
      <c r="B1209" s="141" t="s">
        <v>256</v>
      </c>
      <c r="C1209" s="64" t="s">
        <v>257</v>
      </c>
      <c r="D1209" s="143" t="s">
        <v>1557</v>
      </c>
      <c r="E1209" s="143" t="s">
        <v>1551</v>
      </c>
      <c r="F1209" s="63">
        <v>20260310</v>
      </c>
      <c r="G1209" s="64"/>
      <c r="H1209" s="63" t="s">
        <v>259</v>
      </c>
      <c r="I1209" s="5" t="s">
        <v>332</v>
      </c>
    </row>
    <row r="1210" spans="1:9">
      <c r="A1210" s="112">
        <f t="shared" si="18"/>
        <v>1208</v>
      </c>
      <c r="B1210" s="141" t="s">
        <v>256</v>
      </c>
      <c r="C1210" s="64" t="s">
        <v>257</v>
      </c>
      <c r="D1210" s="143" t="s">
        <v>1558</v>
      </c>
      <c r="E1210" s="143" t="s">
        <v>1551</v>
      </c>
      <c r="F1210" s="63">
        <v>20260310</v>
      </c>
      <c r="G1210" s="64"/>
      <c r="H1210" s="63" t="s">
        <v>259</v>
      </c>
      <c r="I1210" s="5" t="s">
        <v>332</v>
      </c>
    </row>
    <row r="1211" spans="1:9">
      <c r="A1211" s="112">
        <f t="shared" si="18"/>
        <v>1209</v>
      </c>
      <c r="B1211" s="141" t="s">
        <v>256</v>
      </c>
      <c r="C1211" s="64" t="s">
        <v>257</v>
      </c>
      <c r="D1211" s="143" t="s">
        <v>1559</v>
      </c>
      <c r="E1211" s="143" t="s">
        <v>1551</v>
      </c>
      <c r="F1211" s="63">
        <v>20260310</v>
      </c>
      <c r="G1211" s="64"/>
      <c r="H1211" s="63" t="s">
        <v>259</v>
      </c>
      <c r="I1211" s="5" t="s">
        <v>332</v>
      </c>
    </row>
    <row r="1212" spans="1:9">
      <c r="A1212" s="112">
        <f t="shared" si="18"/>
        <v>1210</v>
      </c>
      <c r="B1212" s="141" t="s">
        <v>256</v>
      </c>
      <c r="C1212" s="64" t="s">
        <v>257</v>
      </c>
      <c r="D1212" s="143" t="s">
        <v>1560</v>
      </c>
      <c r="E1212" s="143" t="s">
        <v>1551</v>
      </c>
      <c r="F1212" s="63">
        <v>20260310</v>
      </c>
      <c r="G1212" s="64"/>
      <c r="H1212" s="63" t="s">
        <v>259</v>
      </c>
      <c r="I1212" s="5" t="s">
        <v>332</v>
      </c>
    </row>
    <row r="1213" spans="1:9">
      <c r="A1213" s="112">
        <f t="shared" ref="A1213:A1276" si="19">+A1212+1</f>
        <v>1211</v>
      </c>
      <c r="B1213" s="141" t="s">
        <v>256</v>
      </c>
      <c r="C1213" s="64" t="s">
        <v>257</v>
      </c>
      <c r="D1213" s="143" t="s">
        <v>1561</v>
      </c>
      <c r="E1213" s="143" t="s">
        <v>1551</v>
      </c>
      <c r="F1213" s="63">
        <v>20260310</v>
      </c>
      <c r="G1213" s="64"/>
      <c r="H1213" s="63" t="s">
        <v>259</v>
      </c>
      <c r="I1213" s="5" t="s">
        <v>332</v>
      </c>
    </row>
    <row r="1214" spans="1:9">
      <c r="A1214" s="112">
        <f t="shared" si="19"/>
        <v>1212</v>
      </c>
      <c r="B1214" s="141" t="s">
        <v>256</v>
      </c>
      <c r="C1214" s="64" t="s">
        <v>257</v>
      </c>
      <c r="D1214" s="143" t="s">
        <v>1562</v>
      </c>
      <c r="E1214" s="143" t="s">
        <v>1551</v>
      </c>
      <c r="F1214" s="63">
        <v>20260310</v>
      </c>
      <c r="G1214" s="64"/>
      <c r="H1214" s="63" t="s">
        <v>259</v>
      </c>
      <c r="I1214" s="5" t="s">
        <v>332</v>
      </c>
    </row>
    <row r="1215" spans="1:9">
      <c r="A1215" s="112">
        <f t="shared" si="19"/>
        <v>1213</v>
      </c>
      <c r="B1215" s="141" t="s">
        <v>256</v>
      </c>
      <c r="C1215" s="64" t="s">
        <v>257</v>
      </c>
      <c r="D1215" s="143" t="s">
        <v>1563</v>
      </c>
      <c r="E1215" s="143" t="s">
        <v>1551</v>
      </c>
      <c r="F1215" s="63">
        <v>20260310</v>
      </c>
      <c r="G1215" s="64"/>
      <c r="H1215" s="63" t="s">
        <v>259</v>
      </c>
      <c r="I1215" s="5" t="s">
        <v>365</v>
      </c>
    </row>
    <row r="1216" spans="1:9">
      <c r="A1216" s="112">
        <f t="shared" si="19"/>
        <v>1214</v>
      </c>
      <c r="B1216" s="141" t="s">
        <v>256</v>
      </c>
      <c r="C1216" s="64" t="s">
        <v>257</v>
      </c>
      <c r="D1216" s="143" t="s">
        <v>1564</v>
      </c>
      <c r="E1216" s="143" t="s">
        <v>1551</v>
      </c>
      <c r="F1216" s="63">
        <v>20260310</v>
      </c>
      <c r="G1216" s="64"/>
      <c r="H1216" s="63" t="s">
        <v>259</v>
      </c>
      <c r="I1216" s="5" t="s">
        <v>365</v>
      </c>
    </row>
    <row r="1217" spans="1:9">
      <c r="A1217" s="112">
        <f t="shared" si="19"/>
        <v>1215</v>
      </c>
      <c r="B1217" s="141" t="s">
        <v>256</v>
      </c>
      <c r="C1217" s="64" t="s">
        <v>257</v>
      </c>
      <c r="D1217" s="143" t="s">
        <v>1565</v>
      </c>
      <c r="E1217" s="143" t="s">
        <v>1551</v>
      </c>
      <c r="F1217" s="63">
        <v>20260310</v>
      </c>
      <c r="G1217" s="64"/>
      <c r="H1217" s="63" t="s">
        <v>259</v>
      </c>
      <c r="I1217" s="5" t="s">
        <v>365</v>
      </c>
    </row>
    <row r="1218" spans="1:9">
      <c r="A1218" s="112">
        <f t="shared" si="19"/>
        <v>1216</v>
      </c>
      <c r="B1218" s="141" t="s">
        <v>256</v>
      </c>
      <c r="C1218" s="64" t="s">
        <v>257</v>
      </c>
      <c r="D1218" s="143" t="s">
        <v>1566</v>
      </c>
      <c r="E1218" s="143" t="s">
        <v>1551</v>
      </c>
      <c r="F1218" s="63">
        <v>20260310</v>
      </c>
      <c r="G1218" s="64"/>
      <c r="H1218" s="63" t="s">
        <v>259</v>
      </c>
      <c r="I1218" s="5" t="s">
        <v>365</v>
      </c>
    </row>
    <row r="1219" spans="1:9">
      <c r="A1219" s="112">
        <f t="shared" si="19"/>
        <v>1217</v>
      </c>
      <c r="B1219" s="141" t="s">
        <v>256</v>
      </c>
      <c r="C1219" s="64" t="s">
        <v>257</v>
      </c>
      <c r="D1219" s="143" t="s">
        <v>1567</v>
      </c>
      <c r="E1219" s="143" t="s">
        <v>1551</v>
      </c>
      <c r="F1219" s="63">
        <v>20260310</v>
      </c>
      <c r="G1219" s="64"/>
      <c r="H1219" s="63" t="s">
        <v>259</v>
      </c>
      <c r="I1219" s="5" t="s">
        <v>365</v>
      </c>
    </row>
    <row r="1220" spans="1:9">
      <c r="A1220" s="112">
        <f t="shared" si="19"/>
        <v>1218</v>
      </c>
      <c r="B1220" s="141" t="s">
        <v>256</v>
      </c>
      <c r="C1220" s="64" t="s">
        <v>257</v>
      </c>
      <c r="D1220" s="143" t="s">
        <v>1568</v>
      </c>
      <c r="E1220" s="143" t="s">
        <v>1551</v>
      </c>
      <c r="F1220" s="63">
        <v>20260310</v>
      </c>
      <c r="G1220" s="64"/>
      <c r="H1220" s="63" t="s">
        <v>259</v>
      </c>
      <c r="I1220" s="5" t="s">
        <v>365</v>
      </c>
    </row>
    <row r="1221" spans="1:9">
      <c r="A1221" s="112">
        <f t="shared" si="19"/>
        <v>1219</v>
      </c>
      <c r="B1221" s="141" t="s">
        <v>256</v>
      </c>
      <c r="C1221" s="64" t="s">
        <v>257</v>
      </c>
      <c r="D1221" s="143" t="s">
        <v>1569</v>
      </c>
      <c r="E1221" s="143" t="s">
        <v>1551</v>
      </c>
      <c r="F1221" s="63">
        <v>20260310</v>
      </c>
      <c r="G1221" s="64"/>
      <c r="H1221" s="63" t="s">
        <v>259</v>
      </c>
      <c r="I1221" s="5" t="s">
        <v>365</v>
      </c>
    </row>
    <row r="1222" spans="1:9">
      <c r="A1222" s="112">
        <f t="shared" si="19"/>
        <v>1220</v>
      </c>
      <c r="B1222" s="141" t="s">
        <v>256</v>
      </c>
      <c r="C1222" s="64" t="s">
        <v>257</v>
      </c>
      <c r="D1222" s="143" t="s">
        <v>1570</v>
      </c>
      <c r="E1222" s="143" t="s">
        <v>1551</v>
      </c>
      <c r="F1222" s="63">
        <v>20260310</v>
      </c>
      <c r="G1222" s="64"/>
      <c r="H1222" s="63" t="s">
        <v>259</v>
      </c>
      <c r="I1222" s="5" t="s">
        <v>365</v>
      </c>
    </row>
    <row r="1223" spans="1:9">
      <c r="A1223" s="112">
        <f t="shared" si="19"/>
        <v>1221</v>
      </c>
      <c r="B1223" s="141" t="s">
        <v>256</v>
      </c>
      <c r="C1223" s="64" t="s">
        <v>257</v>
      </c>
      <c r="D1223" s="143" t="s">
        <v>1571</v>
      </c>
      <c r="E1223" s="143" t="s">
        <v>1551</v>
      </c>
      <c r="F1223" s="63">
        <v>20260310</v>
      </c>
      <c r="G1223" s="64"/>
      <c r="H1223" s="63" t="s">
        <v>259</v>
      </c>
      <c r="I1223" s="5" t="s">
        <v>365</v>
      </c>
    </row>
    <row r="1224" spans="1:9">
      <c r="A1224" s="112">
        <f t="shared" si="19"/>
        <v>1222</v>
      </c>
      <c r="B1224" s="141" t="s">
        <v>256</v>
      </c>
      <c r="C1224" s="64" t="s">
        <v>257</v>
      </c>
      <c r="D1224" s="143" t="s">
        <v>1572</v>
      </c>
      <c r="E1224" s="143" t="s">
        <v>1551</v>
      </c>
      <c r="F1224" s="63">
        <v>20260310</v>
      </c>
      <c r="G1224" s="64"/>
      <c r="H1224" s="63" t="s">
        <v>259</v>
      </c>
      <c r="I1224" s="5" t="s">
        <v>365</v>
      </c>
    </row>
    <row r="1225" spans="1:9">
      <c r="A1225" s="112">
        <f t="shared" si="19"/>
        <v>1223</v>
      </c>
      <c r="B1225" s="141" t="s">
        <v>256</v>
      </c>
      <c r="C1225" s="64" t="s">
        <v>257</v>
      </c>
      <c r="D1225" s="143" t="s">
        <v>1573</v>
      </c>
      <c r="E1225" s="143" t="s">
        <v>1551</v>
      </c>
      <c r="F1225" s="63">
        <v>20260310</v>
      </c>
      <c r="G1225" s="64"/>
      <c r="H1225" s="63" t="s">
        <v>259</v>
      </c>
      <c r="I1225" s="5" t="s">
        <v>365</v>
      </c>
    </row>
    <row r="1226" spans="1:9">
      <c r="A1226" s="112">
        <f t="shared" si="19"/>
        <v>1224</v>
      </c>
      <c r="B1226" s="141" t="s">
        <v>256</v>
      </c>
      <c r="C1226" s="64" t="s">
        <v>257</v>
      </c>
      <c r="D1226" s="143" t="s">
        <v>1574</v>
      </c>
      <c r="E1226" s="143" t="s">
        <v>1551</v>
      </c>
      <c r="F1226" s="63">
        <v>20260310</v>
      </c>
      <c r="G1226" s="64"/>
      <c r="H1226" s="63" t="s">
        <v>259</v>
      </c>
      <c r="I1226" s="5" t="s">
        <v>365</v>
      </c>
    </row>
    <row r="1227" spans="1:9">
      <c r="A1227" s="112">
        <f t="shared" si="19"/>
        <v>1225</v>
      </c>
      <c r="B1227" s="141" t="s">
        <v>256</v>
      </c>
      <c r="C1227" s="64" t="s">
        <v>257</v>
      </c>
      <c r="D1227" s="146" t="s">
        <v>1575</v>
      </c>
      <c r="E1227" s="143" t="s">
        <v>1576</v>
      </c>
      <c r="F1227" s="63">
        <v>20260309</v>
      </c>
      <c r="G1227" s="64"/>
      <c r="H1227" s="63" t="s">
        <v>259</v>
      </c>
      <c r="I1227" s="5" t="s">
        <v>316</v>
      </c>
    </row>
    <row r="1228" spans="1:9">
      <c r="A1228" s="112">
        <f t="shared" si="19"/>
        <v>1226</v>
      </c>
      <c r="B1228" s="141" t="s">
        <v>256</v>
      </c>
      <c r="C1228" s="64" t="s">
        <v>257</v>
      </c>
      <c r="D1228" s="146" t="s">
        <v>1577</v>
      </c>
      <c r="E1228" s="143" t="s">
        <v>1576</v>
      </c>
      <c r="F1228" s="63">
        <v>20260309</v>
      </c>
      <c r="G1228" s="64"/>
      <c r="H1228" s="63" t="s">
        <v>259</v>
      </c>
      <c r="I1228" s="5" t="s">
        <v>316</v>
      </c>
    </row>
    <row r="1229" spans="1:9">
      <c r="A1229" s="112">
        <f t="shared" si="19"/>
        <v>1227</v>
      </c>
      <c r="B1229" s="141" t="s">
        <v>256</v>
      </c>
      <c r="C1229" s="64" t="s">
        <v>257</v>
      </c>
      <c r="D1229" s="146" t="s">
        <v>1578</v>
      </c>
      <c r="E1229" s="143" t="s">
        <v>1576</v>
      </c>
      <c r="F1229" s="63">
        <v>20260309</v>
      </c>
      <c r="G1229" s="64"/>
      <c r="H1229" s="63" t="s">
        <v>259</v>
      </c>
      <c r="I1229" s="5" t="s">
        <v>316</v>
      </c>
    </row>
    <row r="1230" spans="1:9">
      <c r="A1230" s="112">
        <f t="shared" si="19"/>
        <v>1228</v>
      </c>
      <c r="B1230" s="141" t="s">
        <v>256</v>
      </c>
      <c r="C1230" s="64" t="s">
        <v>257</v>
      </c>
      <c r="D1230" s="143" t="s">
        <v>1579</v>
      </c>
      <c r="E1230" s="143" t="s">
        <v>1576</v>
      </c>
      <c r="F1230" s="63">
        <v>20260309</v>
      </c>
      <c r="G1230" s="64"/>
      <c r="H1230" s="143" t="s">
        <v>259</v>
      </c>
      <c r="I1230" s="140" t="s">
        <v>323</v>
      </c>
    </row>
    <row r="1231" spans="1:9">
      <c r="A1231" s="112">
        <f t="shared" si="19"/>
        <v>1229</v>
      </c>
      <c r="B1231" s="141" t="s">
        <v>256</v>
      </c>
      <c r="C1231" s="64" t="s">
        <v>257</v>
      </c>
      <c r="D1231" s="143" t="s">
        <v>1580</v>
      </c>
      <c r="E1231" s="143" t="s">
        <v>1576</v>
      </c>
      <c r="F1231" s="63">
        <v>20260309</v>
      </c>
      <c r="G1231" s="64"/>
      <c r="H1231" s="143" t="s">
        <v>259</v>
      </c>
      <c r="I1231" s="140" t="s">
        <v>323</v>
      </c>
    </row>
    <row r="1232" spans="1:9">
      <c r="A1232" s="112">
        <f t="shared" si="19"/>
        <v>1230</v>
      </c>
      <c r="B1232" s="141" t="s">
        <v>256</v>
      </c>
      <c r="C1232" s="64" t="s">
        <v>257</v>
      </c>
      <c r="D1232" s="143" t="s">
        <v>1581</v>
      </c>
      <c r="E1232" s="143" t="s">
        <v>1576</v>
      </c>
      <c r="F1232" s="63">
        <v>20260309</v>
      </c>
      <c r="G1232" s="64"/>
      <c r="H1232" s="63" t="s">
        <v>259</v>
      </c>
      <c r="I1232" s="5" t="s">
        <v>332</v>
      </c>
    </row>
    <row r="1233" spans="1:9">
      <c r="A1233" s="112">
        <f t="shared" si="19"/>
        <v>1231</v>
      </c>
      <c r="B1233" s="141" t="s">
        <v>256</v>
      </c>
      <c r="C1233" s="64" t="s">
        <v>257</v>
      </c>
      <c r="D1233" s="143" t="s">
        <v>1582</v>
      </c>
      <c r="E1233" s="143" t="s">
        <v>1576</v>
      </c>
      <c r="F1233" s="63">
        <v>20260309</v>
      </c>
      <c r="G1233" s="64"/>
      <c r="H1233" s="63" t="s">
        <v>259</v>
      </c>
      <c r="I1233" s="5" t="s">
        <v>332</v>
      </c>
    </row>
    <row r="1234" spans="1:9">
      <c r="A1234" s="112">
        <f t="shared" si="19"/>
        <v>1232</v>
      </c>
      <c r="B1234" s="141" t="s">
        <v>256</v>
      </c>
      <c r="C1234" s="64" t="s">
        <v>257</v>
      </c>
      <c r="D1234" s="143" t="s">
        <v>1583</v>
      </c>
      <c r="E1234" s="143" t="s">
        <v>1576</v>
      </c>
      <c r="F1234" s="63">
        <v>20260309</v>
      </c>
      <c r="G1234" s="64"/>
      <c r="H1234" s="63" t="s">
        <v>259</v>
      </c>
      <c r="I1234" s="5" t="s">
        <v>332</v>
      </c>
    </row>
    <row r="1235" spans="1:9">
      <c r="A1235" s="112">
        <f t="shared" si="19"/>
        <v>1233</v>
      </c>
      <c r="B1235" s="141" t="s">
        <v>256</v>
      </c>
      <c r="C1235" s="64" t="s">
        <v>257</v>
      </c>
      <c r="D1235" s="143" t="s">
        <v>1584</v>
      </c>
      <c r="E1235" s="143" t="s">
        <v>1576</v>
      </c>
      <c r="F1235" s="63">
        <v>20260309</v>
      </c>
      <c r="G1235" s="64"/>
      <c r="H1235" s="63" t="s">
        <v>259</v>
      </c>
      <c r="I1235" s="5" t="s">
        <v>365</v>
      </c>
    </row>
    <row r="1236" spans="1:9">
      <c r="A1236" s="112">
        <f t="shared" si="19"/>
        <v>1234</v>
      </c>
      <c r="B1236" s="141" t="s">
        <v>256</v>
      </c>
      <c r="C1236" s="64" t="s">
        <v>257</v>
      </c>
      <c r="D1236" s="143" t="s">
        <v>1585</v>
      </c>
      <c r="E1236" s="143" t="s">
        <v>1576</v>
      </c>
      <c r="F1236" s="63">
        <v>20260309</v>
      </c>
      <c r="G1236" s="64"/>
      <c r="H1236" s="63" t="s">
        <v>259</v>
      </c>
      <c r="I1236" s="5" t="s">
        <v>365</v>
      </c>
    </row>
    <row r="1237" spans="1:9">
      <c r="A1237" s="112">
        <f t="shared" si="19"/>
        <v>1235</v>
      </c>
      <c r="B1237" s="141" t="s">
        <v>256</v>
      </c>
      <c r="C1237" s="64" t="s">
        <v>257</v>
      </c>
      <c r="D1237" s="143" t="s">
        <v>1586</v>
      </c>
      <c r="E1237" s="143" t="s">
        <v>1576</v>
      </c>
      <c r="F1237" s="63">
        <v>20260309</v>
      </c>
      <c r="G1237" s="64"/>
      <c r="H1237" s="63" t="s">
        <v>259</v>
      </c>
      <c r="I1237" s="5" t="s">
        <v>365</v>
      </c>
    </row>
    <row r="1238" spans="1:9">
      <c r="A1238" s="112">
        <f t="shared" si="19"/>
        <v>1236</v>
      </c>
      <c r="B1238" s="141" t="s">
        <v>256</v>
      </c>
      <c r="C1238" s="64" t="s">
        <v>257</v>
      </c>
      <c r="D1238" s="143" t="s">
        <v>1587</v>
      </c>
      <c r="E1238" s="143" t="s">
        <v>1576</v>
      </c>
      <c r="F1238" s="63">
        <v>20260309</v>
      </c>
      <c r="G1238" s="64"/>
      <c r="H1238" s="63" t="s">
        <v>259</v>
      </c>
      <c r="I1238" s="5" t="s">
        <v>365</v>
      </c>
    </row>
    <row r="1239" spans="1:9">
      <c r="A1239" s="112">
        <f t="shared" si="19"/>
        <v>1237</v>
      </c>
      <c r="B1239" s="141" t="s">
        <v>256</v>
      </c>
      <c r="C1239" s="64" t="s">
        <v>257</v>
      </c>
      <c r="D1239" s="143" t="s">
        <v>1588</v>
      </c>
      <c r="E1239" s="143" t="s">
        <v>1576</v>
      </c>
      <c r="F1239" s="63">
        <v>20260309</v>
      </c>
      <c r="G1239" s="64"/>
      <c r="H1239" s="63" t="s">
        <v>259</v>
      </c>
      <c r="I1239" s="5" t="s">
        <v>365</v>
      </c>
    </row>
    <row r="1240" spans="1:9">
      <c r="A1240" s="112">
        <f t="shared" si="19"/>
        <v>1238</v>
      </c>
      <c r="B1240" s="141" t="s">
        <v>256</v>
      </c>
      <c r="C1240" s="64" t="s">
        <v>257</v>
      </c>
      <c r="D1240" s="143" t="s">
        <v>1589</v>
      </c>
      <c r="E1240" s="143" t="s">
        <v>1576</v>
      </c>
      <c r="F1240" s="63">
        <v>20260309</v>
      </c>
      <c r="G1240" s="64"/>
      <c r="H1240" s="63" t="s">
        <v>259</v>
      </c>
      <c r="I1240" s="5" t="s">
        <v>365</v>
      </c>
    </row>
    <row r="1241" spans="1:9">
      <c r="A1241" s="112">
        <f t="shared" si="19"/>
        <v>1239</v>
      </c>
      <c r="B1241" s="141" t="s">
        <v>256</v>
      </c>
      <c r="C1241" s="64" t="s">
        <v>257</v>
      </c>
      <c r="D1241" s="146" t="s">
        <v>1590</v>
      </c>
      <c r="E1241" s="143" t="s">
        <v>1576</v>
      </c>
      <c r="F1241" s="63">
        <v>20260309</v>
      </c>
      <c r="G1241" s="64"/>
      <c r="H1241" s="63" t="s">
        <v>259</v>
      </c>
      <c r="I1241" s="5" t="s">
        <v>374</v>
      </c>
    </row>
    <row r="1242" spans="1:9">
      <c r="A1242" s="112">
        <f t="shared" si="19"/>
        <v>1240</v>
      </c>
      <c r="B1242" s="141" t="s">
        <v>256</v>
      </c>
      <c r="C1242" s="64" t="s">
        <v>257</v>
      </c>
      <c r="D1242" s="146" t="s">
        <v>1591</v>
      </c>
      <c r="E1242" s="143" t="s">
        <v>1576</v>
      </c>
      <c r="F1242" s="63">
        <v>20260309</v>
      </c>
      <c r="G1242" s="64"/>
      <c r="H1242" s="63" t="s">
        <v>259</v>
      </c>
      <c r="I1242" s="5" t="s">
        <v>374</v>
      </c>
    </row>
    <row r="1243" spans="1:9">
      <c r="A1243" s="112">
        <f t="shared" si="19"/>
        <v>1241</v>
      </c>
      <c r="B1243" s="141" t="s">
        <v>256</v>
      </c>
      <c r="C1243" s="64" t="s">
        <v>257</v>
      </c>
      <c r="D1243" s="146" t="s">
        <v>1592</v>
      </c>
      <c r="E1243" s="143" t="s">
        <v>1576</v>
      </c>
      <c r="F1243" s="63">
        <v>20260309</v>
      </c>
      <c r="G1243" s="64"/>
      <c r="H1243" s="63" t="s">
        <v>259</v>
      </c>
      <c r="I1243" s="5" t="s">
        <v>374</v>
      </c>
    </row>
    <row r="1244" spans="1:9">
      <c r="A1244" s="112">
        <f t="shared" si="19"/>
        <v>1242</v>
      </c>
      <c r="B1244" s="141" t="s">
        <v>256</v>
      </c>
      <c r="C1244" s="64" t="s">
        <v>257</v>
      </c>
      <c r="D1244" s="143" t="s">
        <v>1593</v>
      </c>
      <c r="E1244" s="143" t="s">
        <v>1576</v>
      </c>
      <c r="F1244" s="63">
        <v>20260309</v>
      </c>
      <c r="G1244" s="64"/>
      <c r="H1244" s="63" t="s">
        <v>259</v>
      </c>
      <c r="I1244" s="5" t="s">
        <v>374</v>
      </c>
    </row>
    <row r="1245" spans="1:9">
      <c r="A1245" s="112">
        <f t="shared" si="19"/>
        <v>1243</v>
      </c>
      <c r="B1245" s="141" t="s">
        <v>256</v>
      </c>
      <c r="C1245" s="64" t="s">
        <v>257</v>
      </c>
      <c r="D1245" s="143" t="s">
        <v>1594</v>
      </c>
      <c r="E1245" s="143" t="s">
        <v>1576</v>
      </c>
      <c r="F1245" s="63">
        <v>20260309</v>
      </c>
      <c r="G1245" s="64"/>
      <c r="H1245" s="63" t="s">
        <v>259</v>
      </c>
      <c r="I1245" s="140" t="s">
        <v>383</v>
      </c>
    </row>
    <row r="1246" spans="1:9">
      <c r="A1246" s="112">
        <f t="shared" si="19"/>
        <v>1244</v>
      </c>
      <c r="B1246" s="141" t="s">
        <v>256</v>
      </c>
      <c r="C1246" s="64" t="s">
        <v>257</v>
      </c>
      <c r="D1246" s="143" t="s">
        <v>1595</v>
      </c>
      <c r="E1246" s="143" t="s">
        <v>1576</v>
      </c>
      <c r="F1246" s="63">
        <v>20260309</v>
      </c>
      <c r="G1246" s="64"/>
      <c r="H1246" s="63" t="s">
        <v>259</v>
      </c>
      <c r="I1246" s="140" t="s">
        <v>383</v>
      </c>
    </row>
    <row r="1247" spans="1:9">
      <c r="A1247" s="112">
        <f t="shared" si="19"/>
        <v>1245</v>
      </c>
      <c r="B1247" s="141" t="s">
        <v>256</v>
      </c>
      <c r="C1247" s="64" t="s">
        <v>257</v>
      </c>
      <c r="D1247" s="143" t="s">
        <v>1596</v>
      </c>
      <c r="E1247" s="143" t="s">
        <v>1576</v>
      </c>
      <c r="F1247" s="63">
        <v>20260309</v>
      </c>
      <c r="G1247" s="64"/>
      <c r="H1247" s="63" t="s">
        <v>259</v>
      </c>
      <c r="I1247" s="140" t="s">
        <v>383</v>
      </c>
    </row>
    <row r="1248" spans="1:9">
      <c r="A1248" s="112">
        <f t="shared" si="19"/>
        <v>1246</v>
      </c>
      <c r="B1248" s="141" t="s">
        <v>256</v>
      </c>
      <c r="C1248" s="64" t="s">
        <v>257</v>
      </c>
      <c r="D1248" s="143" t="s">
        <v>1597</v>
      </c>
      <c r="E1248" s="143" t="s">
        <v>1576</v>
      </c>
      <c r="F1248" s="63">
        <v>20260309</v>
      </c>
      <c r="G1248" s="64"/>
      <c r="H1248" s="63" t="s">
        <v>259</v>
      </c>
      <c r="I1248" s="140" t="s">
        <v>383</v>
      </c>
    </row>
    <row r="1249" spans="1:9">
      <c r="A1249" s="112">
        <f t="shared" si="19"/>
        <v>1247</v>
      </c>
      <c r="B1249" s="141" t="s">
        <v>256</v>
      </c>
      <c r="C1249" s="64" t="s">
        <v>257</v>
      </c>
      <c r="D1249" s="143" t="s">
        <v>1598</v>
      </c>
      <c r="E1249" s="143" t="s">
        <v>1576</v>
      </c>
      <c r="F1249" s="63">
        <v>20260309</v>
      </c>
      <c r="G1249" s="64"/>
      <c r="H1249" s="143" t="s">
        <v>259</v>
      </c>
      <c r="I1249" s="140" t="s">
        <v>389</v>
      </c>
    </row>
    <row r="1250" spans="1:9">
      <c r="A1250" s="112">
        <f t="shared" si="19"/>
        <v>1248</v>
      </c>
      <c r="B1250" s="141" t="s">
        <v>256</v>
      </c>
      <c r="C1250" s="64" t="s">
        <v>257</v>
      </c>
      <c r="D1250" s="143" t="s">
        <v>1599</v>
      </c>
      <c r="E1250" s="143" t="s">
        <v>1576</v>
      </c>
      <c r="F1250" s="63">
        <v>20260309</v>
      </c>
      <c r="G1250" s="64"/>
      <c r="H1250" s="143" t="s">
        <v>259</v>
      </c>
      <c r="I1250" s="140" t="s">
        <v>389</v>
      </c>
    </row>
    <row r="1251" spans="1:9">
      <c r="A1251" s="112">
        <f t="shared" si="19"/>
        <v>1249</v>
      </c>
      <c r="B1251" s="141" t="s">
        <v>256</v>
      </c>
      <c r="C1251" s="64" t="s">
        <v>257</v>
      </c>
      <c r="D1251" s="143" t="s">
        <v>1600</v>
      </c>
      <c r="E1251" s="143" t="s">
        <v>1601</v>
      </c>
      <c r="F1251" s="63">
        <v>20260312</v>
      </c>
      <c r="G1251" s="64"/>
      <c r="H1251" s="63" t="s">
        <v>259</v>
      </c>
      <c r="I1251" s="5" t="s">
        <v>383</v>
      </c>
    </row>
    <row r="1252" spans="1:9">
      <c r="A1252" s="112">
        <f t="shared" si="19"/>
        <v>1250</v>
      </c>
      <c r="B1252" s="141" t="s">
        <v>256</v>
      </c>
      <c r="C1252" s="64" t="s">
        <v>257</v>
      </c>
      <c r="D1252" s="143" t="s">
        <v>1602</v>
      </c>
      <c r="E1252" s="143" t="s">
        <v>1601</v>
      </c>
      <c r="F1252" s="63">
        <v>20260312</v>
      </c>
      <c r="G1252" s="64"/>
      <c r="H1252" s="63" t="s">
        <v>259</v>
      </c>
      <c r="I1252" s="5" t="s">
        <v>383</v>
      </c>
    </row>
    <row r="1253" spans="1:9">
      <c r="A1253" s="112">
        <f t="shared" si="19"/>
        <v>1251</v>
      </c>
      <c r="B1253" s="141" t="s">
        <v>256</v>
      </c>
      <c r="C1253" s="64" t="s">
        <v>257</v>
      </c>
      <c r="D1253" s="143" t="s">
        <v>1603</v>
      </c>
      <c r="E1253" s="143" t="s">
        <v>1601</v>
      </c>
      <c r="F1253" s="63">
        <v>20260312</v>
      </c>
      <c r="G1253" s="64"/>
      <c r="H1253" s="63" t="s">
        <v>259</v>
      </c>
      <c r="I1253" s="5" t="s">
        <v>383</v>
      </c>
    </row>
    <row r="1254" spans="1:9">
      <c r="A1254" s="112">
        <f t="shared" si="19"/>
        <v>1252</v>
      </c>
      <c r="B1254" s="141" t="s">
        <v>256</v>
      </c>
      <c r="C1254" s="64" t="s">
        <v>257</v>
      </c>
      <c r="D1254" s="143" t="s">
        <v>1604</v>
      </c>
      <c r="E1254" s="143" t="s">
        <v>1601</v>
      </c>
      <c r="F1254" s="63">
        <v>20260312</v>
      </c>
      <c r="G1254" s="64"/>
      <c r="H1254" s="63" t="s">
        <v>259</v>
      </c>
      <c r="I1254" s="5" t="s">
        <v>383</v>
      </c>
    </row>
    <row r="1255" spans="1:9">
      <c r="A1255" s="112">
        <f t="shared" si="19"/>
        <v>1253</v>
      </c>
      <c r="B1255" s="141" t="s">
        <v>256</v>
      </c>
      <c r="C1255" s="64" t="s">
        <v>257</v>
      </c>
      <c r="D1255" s="143" t="s">
        <v>1605</v>
      </c>
      <c r="E1255" s="143" t="s">
        <v>1601</v>
      </c>
      <c r="F1255" s="63">
        <v>20260312</v>
      </c>
      <c r="G1255" s="64"/>
      <c r="H1255" s="63" t="s">
        <v>259</v>
      </c>
      <c r="I1255" s="5" t="s">
        <v>383</v>
      </c>
    </row>
    <row r="1256" spans="1:9">
      <c r="A1256" s="112">
        <f t="shared" si="19"/>
        <v>1254</v>
      </c>
      <c r="B1256" s="141" t="s">
        <v>256</v>
      </c>
      <c r="C1256" s="64" t="s">
        <v>257</v>
      </c>
      <c r="D1256" s="143" t="s">
        <v>1606</v>
      </c>
      <c r="E1256" s="143" t="s">
        <v>1601</v>
      </c>
      <c r="F1256" s="63">
        <v>20260312</v>
      </c>
      <c r="G1256" s="64"/>
      <c r="H1256" s="63" t="s">
        <v>259</v>
      </c>
      <c r="I1256" s="5" t="s">
        <v>383</v>
      </c>
    </row>
    <row r="1257" spans="1:9">
      <c r="A1257" s="112">
        <f t="shared" si="19"/>
        <v>1255</v>
      </c>
      <c r="B1257" s="141" t="s">
        <v>256</v>
      </c>
      <c r="C1257" s="64" t="s">
        <v>257</v>
      </c>
      <c r="D1257" s="143" t="s">
        <v>1607</v>
      </c>
      <c r="E1257" s="143" t="s">
        <v>1601</v>
      </c>
      <c r="F1257" s="63">
        <v>20260312</v>
      </c>
      <c r="G1257" s="64"/>
      <c r="H1257" s="63" t="s">
        <v>259</v>
      </c>
      <c r="I1257" s="5" t="s">
        <v>383</v>
      </c>
    </row>
    <row r="1258" spans="1:9">
      <c r="A1258" s="112">
        <f t="shared" si="19"/>
        <v>1256</v>
      </c>
      <c r="B1258" s="141" t="s">
        <v>256</v>
      </c>
      <c r="C1258" s="64" t="s">
        <v>257</v>
      </c>
      <c r="D1258" s="143" t="s">
        <v>1608</v>
      </c>
      <c r="E1258" s="143" t="s">
        <v>1601</v>
      </c>
      <c r="F1258" s="63">
        <v>20260312</v>
      </c>
      <c r="G1258" s="64"/>
      <c r="H1258" s="64" t="s">
        <v>259</v>
      </c>
      <c r="I1258" s="140" t="s">
        <v>389</v>
      </c>
    </row>
    <row r="1259" spans="1:9">
      <c r="A1259" s="112">
        <f t="shared" si="19"/>
        <v>1257</v>
      </c>
      <c r="B1259" s="141" t="s">
        <v>256</v>
      </c>
      <c r="C1259" s="64" t="s">
        <v>257</v>
      </c>
      <c r="D1259" s="143" t="s">
        <v>1609</v>
      </c>
      <c r="E1259" s="143" t="s">
        <v>1601</v>
      </c>
      <c r="F1259" s="63">
        <v>20260312</v>
      </c>
      <c r="G1259" s="64"/>
      <c r="H1259" s="64" t="s">
        <v>259</v>
      </c>
      <c r="I1259" s="140" t="s">
        <v>389</v>
      </c>
    </row>
    <row r="1260" spans="1:9">
      <c r="A1260" s="112">
        <f t="shared" si="19"/>
        <v>1258</v>
      </c>
      <c r="B1260" s="141" t="s">
        <v>256</v>
      </c>
      <c r="C1260" s="64" t="s">
        <v>257</v>
      </c>
      <c r="D1260" s="143" t="s">
        <v>1610</v>
      </c>
      <c r="E1260" s="143" t="s">
        <v>1601</v>
      </c>
      <c r="F1260" s="63">
        <v>20260312</v>
      </c>
      <c r="G1260" s="64"/>
      <c r="H1260" s="64" t="s">
        <v>259</v>
      </c>
      <c r="I1260" s="140" t="s">
        <v>389</v>
      </c>
    </row>
    <row r="1261" spans="1:9">
      <c r="A1261" s="112">
        <f t="shared" si="19"/>
        <v>1259</v>
      </c>
      <c r="B1261" s="141" t="s">
        <v>256</v>
      </c>
      <c r="C1261" s="64" t="s">
        <v>257</v>
      </c>
      <c r="D1261" s="143" t="s">
        <v>1611</v>
      </c>
      <c r="E1261" s="143" t="s">
        <v>1601</v>
      </c>
      <c r="F1261" s="63">
        <v>20260312</v>
      </c>
      <c r="G1261" s="64"/>
      <c r="H1261" s="64" t="s">
        <v>259</v>
      </c>
      <c r="I1261" s="140" t="s">
        <v>389</v>
      </c>
    </row>
    <row r="1262" spans="1:9">
      <c r="A1262" s="112">
        <f t="shared" si="19"/>
        <v>1260</v>
      </c>
      <c r="B1262" s="141" t="s">
        <v>256</v>
      </c>
      <c r="C1262" s="64" t="s">
        <v>257</v>
      </c>
      <c r="D1262" s="143" t="s">
        <v>1612</v>
      </c>
      <c r="E1262" s="143" t="s">
        <v>1601</v>
      </c>
      <c r="F1262" s="63">
        <v>20260312</v>
      </c>
      <c r="G1262" s="64"/>
      <c r="H1262" s="64" t="s">
        <v>259</v>
      </c>
      <c r="I1262" s="140" t="s">
        <v>389</v>
      </c>
    </row>
    <row r="1263" spans="1:9">
      <c r="A1263" s="112">
        <f t="shared" si="19"/>
        <v>1261</v>
      </c>
      <c r="B1263" s="141" t="s">
        <v>256</v>
      </c>
      <c r="C1263" s="64" t="s">
        <v>257</v>
      </c>
      <c r="D1263" s="143" t="s">
        <v>1613</v>
      </c>
      <c r="E1263" s="143" t="s">
        <v>1601</v>
      </c>
      <c r="F1263" s="63">
        <v>20260312</v>
      </c>
      <c r="G1263" s="64"/>
      <c r="H1263" s="64" t="s">
        <v>259</v>
      </c>
      <c r="I1263" s="140" t="s">
        <v>389</v>
      </c>
    </row>
    <row r="1264" spans="1:9">
      <c r="A1264" s="112">
        <f t="shared" si="19"/>
        <v>1262</v>
      </c>
      <c r="B1264" s="141" t="s">
        <v>256</v>
      </c>
      <c r="C1264" s="64" t="s">
        <v>257</v>
      </c>
      <c r="D1264" s="143" t="s">
        <v>1614</v>
      </c>
      <c r="E1264" s="143" t="s">
        <v>1601</v>
      </c>
      <c r="F1264" s="63">
        <v>20260312</v>
      </c>
      <c r="G1264" s="64"/>
      <c r="H1264" s="64" t="s">
        <v>259</v>
      </c>
      <c r="I1264" s="140" t="s">
        <v>389</v>
      </c>
    </row>
    <row r="1265" spans="1:9">
      <c r="A1265" s="112">
        <f t="shared" si="19"/>
        <v>1263</v>
      </c>
      <c r="B1265" s="141" t="s">
        <v>256</v>
      </c>
      <c r="C1265" s="64" t="s">
        <v>257</v>
      </c>
      <c r="D1265" s="143" t="s">
        <v>1615</v>
      </c>
      <c r="E1265" s="143" t="s">
        <v>1601</v>
      </c>
      <c r="F1265" s="63">
        <v>20260312</v>
      </c>
      <c r="G1265" s="64"/>
      <c r="H1265" s="64" t="s">
        <v>259</v>
      </c>
      <c r="I1265" s="140" t="s">
        <v>389</v>
      </c>
    </row>
    <row r="1266" spans="1:9">
      <c r="A1266" s="112">
        <f t="shared" si="19"/>
        <v>1264</v>
      </c>
      <c r="B1266" s="141" t="s">
        <v>256</v>
      </c>
      <c r="C1266" s="64" t="s">
        <v>257</v>
      </c>
      <c r="D1266" s="143" t="s">
        <v>1616</v>
      </c>
      <c r="E1266" s="143" t="s">
        <v>1601</v>
      </c>
      <c r="F1266" s="63">
        <v>20260312</v>
      </c>
      <c r="G1266" s="64"/>
      <c r="H1266" s="64" t="s">
        <v>259</v>
      </c>
      <c r="I1266" s="140" t="s">
        <v>389</v>
      </c>
    </row>
    <row r="1267" spans="1:9">
      <c r="A1267" s="112">
        <f t="shared" si="19"/>
        <v>1265</v>
      </c>
      <c r="B1267" s="141" t="s">
        <v>256</v>
      </c>
      <c r="C1267" s="64" t="s">
        <v>257</v>
      </c>
      <c r="D1267" s="143" t="s">
        <v>1617</v>
      </c>
      <c r="E1267" s="143" t="s">
        <v>1601</v>
      </c>
      <c r="F1267" s="63">
        <v>20260312</v>
      </c>
      <c r="G1267" s="64"/>
      <c r="H1267" s="64" t="s">
        <v>259</v>
      </c>
      <c r="I1267" s="140" t="s">
        <v>389</v>
      </c>
    </row>
    <row r="1268" spans="1:9">
      <c r="A1268" s="112">
        <f t="shared" si="19"/>
        <v>1266</v>
      </c>
      <c r="B1268" s="141" t="s">
        <v>256</v>
      </c>
      <c r="C1268" s="64" t="s">
        <v>257</v>
      </c>
      <c r="D1268" s="143" t="s">
        <v>1618</v>
      </c>
      <c r="E1268" s="143" t="s">
        <v>1601</v>
      </c>
      <c r="F1268" s="63">
        <v>20260312</v>
      </c>
      <c r="G1268" s="64"/>
      <c r="H1268" s="64" t="s">
        <v>259</v>
      </c>
      <c r="I1268" s="140" t="s">
        <v>389</v>
      </c>
    </row>
    <row r="1269" spans="1:9">
      <c r="A1269" s="112">
        <f t="shared" si="19"/>
        <v>1267</v>
      </c>
      <c r="B1269" s="141" t="s">
        <v>256</v>
      </c>
      <c r="C1269" s="64" t="s">
        <v>257</v>
      </c>
      <c r="D1269" s="143" t="s">
        <v>1619</v>
      </c>
      <c r="E1269" s="143" t="s">
        <v>1601</v>
      </c>
      <c r="F1269" s="63">
        <v>20260312</v>
      </c>
      <c r="G1269" s="64"/>
      <c r="H1269" s="64" t="s">
        <v>259</v>
      </c>
      <c r="I1269" s="140" t="s">
        <v>389</v>
      </c>
    </row>
    <row r="1270" spans="1:9">
      <c r="A1270" s="112">
        <f t="shared" si="19"/>
        <v>1268</v>
      </c>
      <c r="B1270" s="141" t="s">
        <v>256</v>
      </c>
      <c r="C1270" s="64" t="s">
        <v>257</v>
      </c>
      <c r="D1270" s="143" t="s">
        <v>1620</v>
      </c>
      <c r="E1270" s="143" t="s">
        <v>1601</v>
      </c>
      <c r="F1270" s="63">
        <v>20260312</v>
      </c>
      <c r="G1270" s="64"/>
      <c r="H1270" s="64" t="s">
        <v>259</v>
      </c>
      <c r="I1270" s="140" t="s">
        <v>389</v>
      </c>
    </row>
    <row r="1271" spans="1:9">
      <c r="A1271" s="112">
        <f t="shared" si="19"/>
        <v>1269</v>
      </c>
      <c r="B1271" s="141" t="s">
        <v>256</v>
      </c>
      <c r="C1271" s="64" t="s">
        <v>257</v>
      </c>
      <c r="D1271" s="143" t="s">
        <v>1621</v>
      </c>
      <c r="E1271" s="143" t="s">
        <v>1601</v>
      </c>
      <c r="F1271" s="63">
        <v>20260312</v>
      </c>
      <c r="G1271" s="64"/>
      <c r="H1271" s="64" t="s">
        <v>259</v>
      </c>
      <c r="I1271" s="140" t="s">
        <v>895</v>
      </c>
    </row>
    <row r="1272" spans="1:9">
      <c r="A1272" s="112">
        <f t="shared" si="19"/>
        <v>1270</v>
      </c>
      <c r="B1272" s="141" t="s">
        <v>256</v>
      </c>
      <c r="C1272" s="64" t="s">
        <v>257</v>
      </c>
      <c r="D1272" s="143" t="s">
        <v>1622</v>
      </c>
      <c r="E1272" s="143" t="s">
        <v>1601</v>
      </c>
      <c r="F1272" s="63">
        <v>20260312</v>
      </c>
      <c r="G1272" s="64"/>
      <c r="H1272" s="64" t="s">
        <v>259</v>
      </c>
      <c r="I1272" s="140" t="s">
        <v>895</v>
      </c>
    </row>
    <row r="1273" spans="1:9">
      <c r="A1273" s="112">
        <f t="shared" si="19"/>
        <v>1271</v>
      </c>
      <c r="B1273" s="141" t="s">
        <v>256</v>
      </c>
      <c r="C1273" s="64" t="s">
        <v>257</v>
      </c>
      <c r="D1273" s="143" t="s">
        <v>1623</v>
      </c>
      <c r="E1273" s="143" t="s">
        <v>1601</v>
      </c>
      <c r="F1273" s="63">
        <v>20260312</v>
      </c>
      <c r="G1273" s="64"/>
      <c r="H1273" s="64" t="s">
        <v>259</v>
      </c>
      <c r="I1273" s="140" t="s">
        <v>895</v>
      </c>
    </row>
    <row r="1274" spans="1:9">
      <c r="A1274" s="112">
        <f t="shared" si="19"/>
        <v>1272</v>
      </c>
      <c r="B1274" s="141" t="s">
        <v>256</v>
      </c>
      <c r="C1274" s="64" t="s">
        <v>257</v>
      </c>
      <c r="D1274" s="143" t="s">
        <v>1624</v>
      </c>
      <c r="E1274" s="143" t="s">
        <v>1601</v>
      </c>
      <c r="F1274" s="63">
        <v>20260312</v>
      </c>
      <c r="G1274" s="64"/>
      <c r="H1274" s="64" t="s">
        <v>259</v>
      </c>
      <c r="I1274" s="140" t="s">
        <v>895</v>
      </c>
    </row>
    <row r="1275" spans="1:9">
      <c r="A1275" s="112">
        <f t="shared" si="19"/>
        <v>1273</v>
      </c>
      <c r="B1275" s="141" t="s">
        <v>256</v>
      </c>
      <c r="C1275" s="64" t="s">
        <v>257</v>
      </c>
      <c r="D1275" s="143" t="s">
        <v>1625</v>
      </c>
      <c r="E1275" s="143" t="s">
        <v>1626</v>
      </c>
      <c r="F1275" s="63">
        <v>20260406</v>
      </c>
      <c r="G1275" s="64"/>
      <c r="H1275" s="64" t="s">
        <v>259</v>
      </c>
      <c r="I1275" s="5" t="s">
        <v>269</v>
      </c>
    </row>
    <row r="1276" spans="1:9">
      <c r="A1276" s="112">
        <f t="shared" si="19"/>
        <v>1274</v>
      </c>
      <c r="B1276" s="141" t="s">
        <v>256</v>
      </c>
      <c r="C1276" s="64" t="s">
        <v>257</v>
      </c>
      <c r="D1276" s="143" t="s">
        <v>1627</v>
      </c>
      <c r="E1276" s="143" t="s">
        <v>1626</v>
      </c>
      <c r="F1276" s="63">
        <v>20260406</v>
      </c>
      <c r="G1276" s="64"/>
      <c r="H1276" s="63" t="s">
        <v>259</v>
      </c>
      <c r="I1276" s="5" t="s">
        <v>269</v>
      </c>
    </row>
    <row r="1277" spans="1:9">
      <c r="A1277" s="112">
        <f t="shared" ref="A1277:A1340" si="20">+A1276+1</f>
        <v>1275</v>
      </c>
      <c r="B1277" s="141" t="s">
        <v>256</v>
      </c>
      <c r="C1277" s="64" t="s">
        <v>257</v>
      </c>
      <c r="D1277" s="143" t="s">
        <v>1628</v>
      </c>
      <c r="E1277" s="143" t="s">
        <v>1626</v>
      </c>
      <c r="F1277" s="63">
        <v>20260406</v>
      </c>
      <c r="G1277" s="64"/>
      <c r="H1277" s="63" t="s">
        <v>259</v>
      </c>
      <c r="I1277" s="5" t="s">
        <v>269</v>
      </c>
    </row>
    <row r="1278" spans="1:9">
      <c r="A1278" s="112">
        <f t="shared" si="20"/>
        <v>1276</v>
      </c>
      <c r="B1278" s="141" t="s">
        <v>256</v>
      </c>
      <c r="C1278" s="64" t="s">
        <v>257</v>
      </c>
      <c r="D1278" s="143" t="s">
        <v>1629</v>
      </c>
      <c r="E1278" s="143" t="s">
        <v>1626</v>
      </c>
      <c r="F1278" s="63">
        <v>20260406</v>
      </c>
      <c r="G1278" s="64"/>
      <c r="H1278" s="64" t="s">
        <v>259</v>
      </c>
      <c r="I1278" s="140" t="s">
        <v>1630</v>
      </c>
    </row>
    <row r="1279" spans="1:9">
      <c r="A1279" s="112">
        <f t="shared" si="20"/>
        <v>1277</v>
      </c>
      <c r="B1279" s="141" t="s">
        <v>256</v>
      </c>
      <c r="C1279" s="64" t="s">
        <v>257</v>
      </c>
      <c r="D1279" s="143" t="s">
        <v>1631</v>
      </c>
      <c r="E1279" s="143" t="s">
        <v>1626</v>
      </c>
      <c r="F1279" s="63">
        <v>20260406</v>
      </c>
      <c r="G1279" s="64"/>
      <c r="H1279" s="64" t="s">
        <v>259</v>
      </c>
      <c r="I1279" s="140" t="s">
        <v>1630</v>
      </c>
    </row>
    <row r="1280" spans="1:9">
      <c r="A1280" s="112">
        <f t="shared" si="20"/>
        <v>1278</v>
      </c>
      <c r="B1280" s="141" t="s">
        <v>256</v>
      </c>
      <c r="C1280" s="64" t="s">
        <v>257</v>
      </c>
      <c r="D1280" s="143" t="s">
        <v>1632</v>
      </c>
      <c r="E1280" s="143" t="s">
        <v>1626</v>
      </c>
      <c r="F1280" s="63">
        <v>20260406</v>
      </c>
      <c r="G1280" s="64"/>
      <c r="H1280" s="64" t="s">
        <v>259</v>
      </c>
      <c r="I1280" s="140" t="s">
        <v>1630</v>
      </c>
    </row>
    <row r="1281" spans="1:9">
      <c r="A1281" s="112">
        <f t="shared" si="20"/>
        <v>1279</v>
      </c>
      <c r="B1281" s="141" t="s">
        <v>256</v>
      </c>
      <c r="C1281" s="64" t="s">
        <v>257</v>
      </c>
      <c r="D1281" s="143" t="s">
        <v>1633</v>
      </c>
      <c r="E1281" s="143" t="s">
        <v>1626</v>
      </c>
      <c r="F1281" s="63">
        <v>20260406</v>
      </c>
      <c r="G1281" s="64"/>
      <c r="H1281" s="64" t="s">
        <v>259</v>
      </c>
      <c r="I1281" s="140" t="s">
        <v>1630</v>
      </c>
    </row>
    <row r="1282" spans="1:9">
      <c r="A1282" s="112">
        <f t="shared" si="20"/>
        <v>1280</v>
      </c>
      <c r="B1282" s="141" t="s">
        <v>256</v>
      </c>
      <c r="C1282" s="64" t="s">
        <v>257</v>
      </c>
      <c r="D1282" s="143" t="s">
        <v>1634</v>
      </c>
      <c r="E1282" s="143" t="s">
        <v>1626</v>
      </c>
      <c r="F1282" s="63">
        <v>20260406</v>
      </c>
      <c r="G1282" s="64"/>
      <c r="H1282" s="64" t="s">
        <v>259</v>
      </c>
      <c r="I1282" s="140" t="s">
        <v>1630</v>
      </c>
    </row>
    <row r="1283" spans="1:9">
      <c r="A1283" s="112">
        <f t="shared" si="20"/>
        <v>1281</v>
      </c>
      <c r="B1283" s="141" t="s">
        <v>256</v>
      </c>
      <c r="C1283" s="64" t="s">
        <v>257</v>
      </c>
      <c r="D1283" s="143" t="s">
        <v>1635</v>
      </c>
      <c r="E1283" s="143" t="s">
        <v>1626</v>
      </c>
      <c r="F1283" s="63">
        <v>20260406</v>
      </c>
      <c r="G1283" s="64"/>
      <c r="H1283" s="64" t="s">
        <v>259</v>
      </c>
      <c r="I1283" s="5" t="s">
        <v>1636</v>
      </c>
    </row>
    <row r="1284" spans="1:9">
      <c r="A1284" s="112">
        <f t="shared" si="20"/>
        <v>1282</v>
      </c>
      <c r="B1284" s="141" t="s">
        <v>256</v>
      </c>
      <c r="C1284" s="64" t="s">
        <v>257</v>
      </c>
      <c r="D1284" s="143" t="s">
        <v>1637</v>
      </c>
      <c r="E1284" s="143" t="s">
        <v>1626</v>
      </c>
      <c r="F1284" s="63">
        <v>20260406</v>
      </c>
      <c r="G1284" s="64"/>
      <c r="H1284" s="63" t="s">
        <v>259</v>
      </c>
      <c r="I1284" s="5" t="s">
        <v>1636</v>
      </c>
    </row>
    <row r="1285" spans="1:9">
      <c r="A1285" s="112">
        <f t="shared" si="20"/>
        <v>1283</v>
      </c>
      <c r="B1285" s="141" t="s">
        <v>256</v>
      </c>
      <c r="C1285" s="64" t="s">
        <v>257</v>
      </c>
      <c r="D1285" s="143" t="s">
        <v>1638</v>
      </c>
      <c r="E1285" s="143" t="s">
        <v>1626</v>
      </c>
      <c r="F1285" s="63">
        <v>20260406</v>
      </c>
      <c r="G1285" s="64"/>
      <c r="H1285" s="63" t="s">
        <v>259</v>
      </c>
      <c r="I1285" s="5" t="s">
        <v>1636</v>
      </c>
    </row>
    <row r="1286" spans="1:9">
      <c r="A1286" s="112">
        <f t="shared" si="20"/>
        <v>1284</v>
      </c>
      <c r="B1286" s="141" t="s">
        <v>256</v>
      </c>
      <c r="C1286" s="64" t="s">
        <v>257</v>
      </c>
      <c r="D1286" s="143" t="s">
        <v>1639</v>
      </c>
      <c r="E1286" s="143" t="s">
        <v>1626</v>
      </c>
      <c r="F1286" s="63">
        <v>20260406</v>
      </c>
      <c r="G1286" s="64"/>
      <c r="H1286" s="63" t="s">
        <v>259</v>
      </c>
      <c r="I1286" s="5" t="s">
        <v>1636</v>
      </c>
    </row>
    <row r="1287" spans="1:9">
      <c r="A1287" s="112">
        <f t="shared" si="20"/>
        <v>1285</v>
      </c>
      <c r="B1287" s="141" t="s">
        <v>256</v>
      </c>
      <c r="C1287" s="64" t="s">
        <v>257</v>
      </c>
      <c r="D1287" s="143" t="s">
        <v>1640</v>
      </c>
      <c r="E1287" s="143" t="s">
        <v>1626</v>
      </c>
      <c r="F1287" s="63">
        <v>20260406</v>
      </c>
      <c r="G1287" s="64"/>
      <c r="H1287" s="64" t="s">
        <v>259</v>
      </c>
      <c r="I1287" s="140" t="s">
        <v>1641</v>
      </c>
    </row>
    <row r="1288" spans="1:9">
      <c r="A1288" s="112">
        <f t="shared" si="20"/>
        <v>1286</v>
      </c>
      <c r="B1288" s="141" t="s">
        <v>256</v>
      </c>
      <c r="C1288" s="64" t="s">
        <v>257</v>
      </c>
      <c r="D1288" s="143" t="s">
        <v>1642</v>
      </c>
      <c r="E1288" s="143" t="s">
        <v>1626</v>
      </c>
      <c r="F1288" s="63">
        <v>20260406</v>
      </c>
      <c r="G1288" s="64"/>
      <c r="H1288" s="64" t="s">
        <v>259</v>
      </c>
      <c r="I1288" s="140" t="s">
        <v>1641</v>
      </c>
    </row>
    <row r="1289" spans="1:9">
      <c r="A1289" s="112">
        <f t="shared" si="20"/>
        <v>1287</v>
      </c>
      <c r="B1289" s="141" t="s">
        <v>256</v>
      </c>
      <c r="C1289" s="64" t="s">
        <v>257</v>
      </c>
      <c r="D1289" s="143" t="s">
        <v>1643</v>
      </c>
      <c r="E1289" s="143" t="s">
        <v>1626</v>
      </c>
      <c r="F1289" s="63">
        <v>20260406</v>
      </c>
      <c r="G1289" s="64"/>
      <c r="H1289" s="64" t="s">
        <v>259</v>
      </c>
      <c r="I1289" s="140" t="s">
        <v>1641</v>
      </c>
    </row>
    <row r="1290" spans="1:9">
      <c r="A1290" s="112">
        <f t="shared" si="20"/>
        <v>1288</v>
      </c>
      <c r="B1290" s="141" t="s">
        <v>256</v>
      </c>
      <c r="C1290" s="64" t="s">
        <v>257</v>
      </c>
      <c r="D1290" s="143" t="s">
        <v>1644</v>
      </c>
      <c r="E1290" s="143" t="s">
        <v>1626</v>
      </c>
      <c r="F1290" s="63">
        <v>20260406</v>
      </c>
      <c r="G1290" s="64"/>
      <c r="H1290" s="64" t="s">
        <v>259</v>
      </c>
      <c r="I1290" s="140" t="s">
        <v>1641</v>
      </c>
    </row>
    <row r="1291" spans="1:9">
      <c r="A1291" s="112">
        <f t="shared" si="20"/>
        <v>1289</v>
      </c>
      <c r="B1291" s="141" t="s">
        <v>256</v>
      </c>
      <c r="C1291" s="64" t="s">
        <v>257</v>
      </c>
      <c r="D1291" s="143" t="s">
        <v>1645</v>
      </c>
      <c r="E1291" s="143" t="s">
        <v>1626</v>
      </c>
      <c r="F1291" s="63">
        <v>20260406</v>
      </c>
      <c r="G1291" s="64"/>
      <c r="H1291" s="64" t="s">
        <v>259</v>
      </c>
    </row>
    <row r="1292" spans="1:9">
      <c r="A1292" s="112">
        <f t="shared" si="20"/>
        <v>1290</v>
      </c>
      <c r="B1292" s="141" t="s">
        <v>256</v>
      </c>
      <c r="C1292" s="64" t="s">
        <v>257</v>
      </c>
      <c r="D1292" s="143" t="s">
        <v>1646</v>
      </c>
      <c r="E1292" s="143" t="s">
        <v>1626</v>
      </c>
      <c r="F1292" s="63">
        <v>20260406</v>
      </c>
      <c r="G1292" s="64"/>
      <c r="H1292" s="64" t="s">
        <v>259</v>
      </c>
    </row>
    <row r="1293" spans="1:9">
      <c r="A1293" s="112">
        <f t="shared" si="20"/>
        <v>1291</v>
      </c>
      <c r="B1293" s="141" t="s">
        <v>256</v>
      </c>
      <c r="C1293" s="64" t="s">
        <v>257</v>
      </c>
      <c r="D1293" s="143" t="s">
        <v>1647</v>
      </c>
      <c r="E1293" s="143" t="s">
        <v>1626</v>
      </c>
      <c r="F1293" s="63">
        <v>20260406</v>
      </c>
      <c r="G1293" s="64"/>
      <c r="H1293" s="64" t="s">
        <v>259</v>
      </c>
    </row>
    <row r="1294" spans="1:9">
      <c r="A1294" s="112">
        <f t="shared" si="20"/>
        <v>1292</v>
      </c>
      <c r="B1294" s="141" t="s">
        <v>256</v>
      </c>
      <c r="C1294" s="64" t="s">
        <v>257</v>
      </c>
      <c r="D1294" s="143" t="s">
        <v>1648</v>
      </c>
      <c r="E1294" s="143" t="s">
        <v>1626</v>
      </c>
      <c r="F1294" s="63">
        <v>20260406</v>
      </c>
      <c r="G1294" s="64"/>
      <c r="H1294" s="64" t="s">
        <v>259</v>
      </c>
    </row>
    <row r="1295" spans="1:9">
      <c r="A1295" s="112">
        <f t="shared" si="20"/>
        <v>1293</v>
      </c>
      <c r="B1295" s="141" t="s">
        <v>256</v>
      </c>
      <c r="C1295" s="64" t="s">
        <v>257</v>
      </c>
      <c r="D1295" s="143" t="s">
        <v>1649</v>
      </c>
      <c r="E1295" s="143" t="s">
        <v>1626</v>
      </c>
      <c r="F1295" s="63">
        <v>20260406</v>
      </c>
      <c r="G1295" s="64"/>
      <c r="H1295" s="64" t="s">
        <v>259</v>
      </c>
    </row>
    <row r="1296" spans="1:9">
      <c r="A1296" s="112">
        <f t="shared" si="20"/>
        <v>1294</v>
      </c>
      <c r="B1296" s="141" t="s">
        <v>256</v>
      </c>
      <c r="C1296" s="64" t="s">
        <v>257</v>
      </c>
      <c r="D1296" s="143" t="s">
        <v>1650</v>
      </c>
      <c r="E1296" s="143" t="s">
        <v>1626</v>
      </c>
      <c r="F1296" s="63">
        <v>20260406</v>
      </c>
      <c r="G1296" s="64"/>
      <c r="H1296" s="64" t="s">
        <v>259</v>
      </c>
    </row>
    <row r="1297" spans="1:9">
      <c r="A1297" s="112">
        <f t="shared" si="20"/>
        <v>1295</v>
      </c>
      <c r="B1297" s="141" t="s">
        <v>256</v>
      </c>
      <c r="C1297" s="64" t="s">
        <v>257</v>
      </c>
      <c r="D1297" s="143" t="s">
        <v>1651</v>
      </c>
      <c r="E1297" s="143" t="s">
        <v>1626</v>
      </c>
      <c r="F1297" s="63">
        <v>20260406</v>
      </c>
      <c r="G1297" s="64"/>
      <c r="H1297" s="64" t="s">
        <v>259</v>
      </c>
    </row>
    <row r="1298" spans="1:9">
      <c r="A1298" s="112">
        <f t="shared" si="20"/>
        <v>1296</v>
      </c>
      <c r="B1298" s="141" t="s">
        <v>256</v>
      </c>
      <c r="C1298" s="64" t="s">
        <v>257</v>
      </c>
      <c r="D1298" s="147" t="s">
        <v>1652</v>
      </c>
      <c r="E1298" s="143" t="s">
        <v>1626</v>
      </c>
      <c r="F1298" s="63">
        <v>20260406</v>
      </c>
      <c r="G1298" s="64"/>
      <c r="H1298" s="64" t="s">
        <v>259</v>
      </c>
      <c r="I1298" s="140" t="s">
        <v>728</v>
      </c>
    </row>
    <row r="1299" spans="1:9">
      <c r="A1299" s="112">
        <f t="shared" si="20"/>
        <v>1297</v>
      </c>
      <c r="B1299" s="141" t="s">
        <v>256</v>
      </c>
      <c r="C1299" s="64" t="s">
        <v>257</v>
      </c>
      <c r="D1299" s="143" t="s">
        <v>1653</v>
      </c>
      <c r="E1299" s="143" t="s">
        <v>1654</v>
      </c>
      <c r="F1299" s="63">
        <v>20260407</v>
      </c>
      <c r="G1299" s="64"/>
      <c r="H1299" s="63" t="s">
        <v>259</v>
      </c>
      <c r="I1299" s="5" t="s">
        <v>269</v>
      </c>
    </row>
    <row r="1300" spans="1:9">
      <c r="A1300" s="112">
        <f t="shared" si="20"/>
        <v>1298</v>
      </c>
      <c r="B1300" s="141" t="s">
        <v>256</v>
      </c>
      <c r="C1300" s="64" t="s">
        <v>257</v>
      </c>
      <c r="D1300" s="143" t="s">
        <v>1655</v>
      </c>
      <c r="E1300" s="143" t="s">
        <v>1654</v>
      </c>
      <c r="F1300" s="63">
        <v>20260407</v>
      </c>
      <c r="G1300" s="64"/>
      <c r="H1300" s="63" t="s">
        <v>259</v>
      </c>
      <c r="I1300" s="5" t="s">
        <v>269</v>
      </c>
    </row>
    <row r="1301" spans="1:9">
      <c r="A1301" s="112">
        <f t="shared" si="20"/>
        <v>1299</v>
      </c>
      <c r="B1301" s="141" t="s">
        <v>256</v>
      </c>
      <c r="C1301" s="64" t="s">
        <v>257</v>
      </c>
      <c r="D1301" s="143" t="s">
        <v>1656</v>
      </c>
      <c r="E1301" s="143" t="s">
        <v>1654</v>
      </c>
      <c r="F1301" s="63">
        <v>20260407</v>
      </c>
      <c r="G1301" s="64"/>
      <c r="H1301" s="64" t="s">
        <v>259</v>
      </c>
      <c r="I1301" s="140" t="s">
        <v>1630</v>
      </c>
    </row>
    <row r="1302" spans="1:9">
      <c r="A1302" s="112">
        <f t="shared" si="20"/>
        <v>1300</v>
      </c>
      <c r="B1302" s="141" t="s">
        <v>256</v>
      </c>
      <c r="C1302" s="64" t="s">
        <v>257</v>
      </c>
      <c r="D1302" s="143" t="s">
        <v>1657</v>
      </c>
      <c r="E1302" s="143" t="s">
        <v>1654</v>
      </c>
      <c r="F1302" s="63">
        <v>20260407</v>
      </c>
      <c r="G1302" s="64"/>
      <c r="H1302" s="64" t="s">
        <v>259</v>
      </c>
      <c r="I1302" s="140" t="s">
        <v>1630</v>
      </c>
    </row>
    <row r="1303" spans="1:9">
      <c r="A1303" s="112">
        <f t="shared" si="20"/>
        <v>1301</v>
      </c>
      <c r="B1303" s="141" t="s">
        <v>256</v>
      </c>
      <c r="C1303" s="64" t="s">
        <v>257</v>
      </c>
      <c r="D1303" s="143" t="s">
        <v>1658</v>
      </c>
      <c r="E1303" s="143" t="s">
        <v>1654</v>
      </c>
      <c r="F1303" s="63">
        <v>20260407</v>
      </c>
      <c r="G1303" s="64"/>
      <c r="H1303" s="63" t="s">
        <v>259</v>
      </c>
      <c r="I1303" s="5" t="s">
        <v>1636</v>
      </c>
    </row>
    <row r="1304" spans="1:9">
      <c r="A1304" s="112">
        <f t="shared" si="20"/>
        <v>1302</v>
      </c>
      <c r="B1304" s="141" t="s">
        <v>256</v>
      </c>
      <c r="C1304" s="64" t="s">
        <v>257</v>
      </c>
      <c r="D1304" s="143" t="s">
        <v>1659</v>
      </c>
      <c r="E1304" s="143" t="s">
        <v>1654</v>
      </c>
      <c r="F1304" s="63">
        <v>20260407</v>
      </c>
      <c r="G1304" s="64"/>
      <c r="H1304" s="63" t="s">
        <v>259</v>
      </c>
      <c r="I1304" s="5" t="s">
        <v>1636</v>
      </c>
    </row>
    <row r="1305" spans="1:9">
      <c r="A1305" s="112">
        <f t="shared" si="20"/>
        <v>1303</v>
      </c>
      <c r="B1305" s="141" t="s">
        <v>256</v>
      </c>
      <c r="C1305" s="64" t="s">
        <v>257</v>
      </c>
      <c r="D1305" s="143" t="s">
        <v>1660</v>
      </c>
      <c r="E1305" s="143" t="s">
        <v>1654</v>
      </c>
      <c r="F1305" s="63">
        <v>20260407</v>
      </c>
      <c r="G1305" s="64"/>
      <c r="H1305" s="64" t="s">
        <v>259</v>
      </c>
      <c r="I1305" s="140" t="s">
        <v>1641</v>
      </c>
    </row>
    <row r="1306" spans="1:9">
      <c r="A1306" s="112">
        <f t="shared" si="20"/>
        <v>1304</v>
      </c>
      <c r="B1306" s="141" t="s">
        <v>256</v>
      </c>
      <c r="C1306" s="64" t="s">
        <v>257</v>
      </c>
      <c r="D1306" s="143" t="s">
        <v>1661</v>
      </c>
      <c r="E1306" s="143" t="s">
        <v>1654</v>
      </c>
      <c r="F1306" s="63">
        <v>20260407</v>
      </c>
      <c r="G1306" s="64"/>
      <c r="H1306" s="64" t="s">
        <v>259</v>
      </c>
      <c r="I1306" s="140" t="s">
        <v>1641</v>
      </c>
    </row>
    <row r="1307" spans="1:9">
      <c r="A1307" s="112">
        <f t="shared" si="20"/>
        <v>1305</v>
      </c>
      <c r="B1307" s="141" t="s">
        <v>256</v>
      </c>
      <c r="C1307" s="64" t="s">
        <v>257</v>
      </c>
      <c r="D1307" s="143" t="s">
        <v>1662</v>
      </c>
      <c r="E1307" s="143" t="s">
        <v>1654</v>
      </c>
      <c r="F1307" s="63">
        <v>20260407</v>
      </c>
      <c r="G1307" s="64"/>
      <c r="H1307" s="64" t="s">
        <v>259</v>
      </c>
    </row>
    <row r="1308" spans="1:9">
      <c r="A1308" s="112">
        <f t="shared" si="20"/>
        <v>1306</v>
      </c>
      <c r="B1308" s="141" t="s">
        <v>256</v>
      </c>
      <c r="C1308" s="64" t="s">
        <v>257</v>
      </c>
      <c r="D1308" s="143" t="s">
        <v>1663</v>
      </c>
      <c r="E1308" s="143" t="s">
        <v>1654</v>
      </c>
      <c r="F1308" s="63">
        <v>20260407</v>
      </c>
      <c r="G1308" s="64"/>
      <c r="H1308" s="64" t="s">
        <v>259</v>
      </c>
    </row>
    <row r="1309" spans="1:9">
      <c r="A1309" s="112">
        <f t="shared" si="20"/>
        <v>1307</v>
      </c>
      <c r="B1309" s="141" t="s">
        <v>256</v>
      </c>
      <c r="C1309" s="64" t="s">
        <v>257</v>
      </c>
      <c r="D1309" s="143" t="s">
        <v>1664</v>
      </c>
      <c r="E1309" s="143" t="s">
        <v>1654</v>
      </c>
      <c r="F1309" s="63">
        <v>20260407</v>
      </c>
      <c r="G1309" s="64"/>
      <c r="H1309" s="64" t="s">
        <v>259</v>
      </c>
    </row>
    <row r="1310" spans="1:9">
      <c r="A1310" s="112">
        <f t="shared" si="20"/>
        <v>1308</v>
      </c>
      <c r="B1310" s="141" t="s">
        <v>256</v>
      </c>
      <c r="C1310" s="64" t="s">
        <v>257</v>
      </c>
      <c r="D1310" s="143" t="s">
        <v>1665</v>
      </c>
      <c r="E1310" s="143" t="s">
        <v>1654</v>
      </c>
      <c r="F1310" s="63">
        <v>20260407</v>
      </c>
      <c r="G1310" s="64"/>
      <c r="H1310" s="64" t="s">
        <v>259</v>
      </c>
    </row>
    <row r="1311" spans="1:9">
      <c r="A1311" s="112">
        <f t="shared" si="20"/>
        <v>1309</v>
      </c>
      <c r="B1311" s="141" t="s">
        <v>256</v>
      </c>
      <c r="C1311" s="64" t="s">
        <v>257</v>
      </c>
      <c r="D1311" s="143" t="s">
        <v>1666</v>
      </c>
      <c r="E1311" s="143" t="s">
        <v>1654</v>
      </c>
      <c r="F1311" s="63">
        <v>20260407</v>
      </c>
      <c r="G1311" s="64"/>
      <c r="H1311" s="64" t="s">
        <v>259</v>
      </c>
    </row>
    <row r="1312" spans="1:9">
      <c r="A1312" s="112">
        <f t="shared" si="20"/>
        <v>1310</v>
      </c>
      <c r="B1312" s="141" t="s">
        <v>256</v>
      </c>
      <c r="C1312" s="64" t="s">
        <v>257</v>
      </c>
      <c r="D1312" s="143" t="s">
        <v>1667</v>
      </c>
      <c r="E1312" s="143" t="s">
        <v>1654</v>
      </c>
      <c r="F1312" s="63">
        <v>20260407</v>
      </c>
      <c r="G1312" s="64"/>
      <c r="H1312" s="64" t="s">
        <v>259</v>
      </c>
    </row>
    <row r="1313" spans="1:9">
      <c r="A1313" s="112">
        <f t="shared" si="20"/>
        <v>1311</v>
      </c>
      <c r="B1313" s="141" t="s">
        <v>256</v>
      </c>
      <c r="C1313" s="64" t="s">
        <v>257</v>
      </c>
      <c r="D1313" s="143" t="s">
        <v>1668</v>
      </c>
      <c r="E1313" s="143" t="s">
        <v>1654</v>
      </c>
      <c r="F1313" s="63">
        <v>20260407</v>
      </c>
      <c r="G1313" s="64"/>
      <c r="H1313" s="64" t="s">
        <v>259</v>
      </c>
    </row>
    <row r="1314" spans="1:9">
      <c r="A1314" s="112">
        <f t="shared" si="20"/>
        <v>1312</v>
      </c>
      <c r="B1314" s="141" t="s">
        <v>256</v>
      </c>
      <c r="C1314" s="64" t="s">
        <v>257</v>
      </c>
      <c r="D1314" s="143" t="s">
        <v>1669</v>
      </c>
      <c r="E1314" s="143" t="s">
        <v>1654</v>
      </c>
      <c r="F1314" s="63">
        <v>20260407</v>
      </c>
      <c r="G1314" s="64"/>
      <c r="H1314" s="64" t="s">
        <v>259</v>
      </c>
    </row>
    <row r="1315" spans="1:9">
      <c r="A1315" s="112">
        <f t="shared" si="20"/>
        <v>1313</v>
      </c>
      <c r="B1315" s="141" t="s">
        <v>256</v>
      </c>
      <c r="C1315" s="64" t="s">
        <v>257</v>
      </c>
      <c r="D1315" s="143" t="s">
        <v>1670</v>
      </c>
      <c r="E1315" s="143" t="s">
        <v>1654</v>
      </c>
      <c r="F1315" s="63">
        <v>20260407</v>
      </c>
      <c r="G1315" s="64"/>
      <c r="H1315" s="64" t="s">
        <v>259</v>
      </c>
      <c r="I1315" s="140" t="s">
        <v>728</v>
      </c>
    </row>
    <row r="1316" spans="1:9">
      <c r="A1316" s="112">
        <f t="shared" si="20"/>
        <v>1314</v>
      </c>
      <c r="B1316" s="141" t="s">
        <v>256</v>
      </c>
      <c r="C1316" s="64" t="s">
        <v>257</v>
      </c>
      <c r="D1316" s="143" t="s">
        <v>1671</v>
      </c>
      <c r="E1316" s="143" t="s">
        <v>1654</v>
      </c>
      <c r="F1316" s="63">
        <v>20260407</v>
      </c>
      <c r="G1316" s="64"/>
      <c r="H1316" s="64" t="s">
        <v>259</v>
      </c>
      <c r="I1316" s="140" t="s">
        <v>728</v>
      </c>
    </row>
    <row r="1317" spans="1:9">
      <c r="A1317" s="112">
        <f t="shared" si="20"/>
        <v>1315</v>
      </c>
      <c r="B1317" s="141" t="s">
        <v>256</v>
      </c>
      <c r="C1317" s="64" t="s">
        <v>257</v>
      </c>
      <c r="D1317" s="143" t="s">
        <v>1672</v>
      </c>
      <c r="E1317" s="143" t="s">
        <v>1654</v>
      </c>
      <c r="F1317" s="63">
        <v>20260407</v>
      </c>
      <c r="G1317" s="64"/>
      <c r="H1317" s="64" t="s">
        <v>259</v>
      </c>
      <c r="I1317" s="140" t="s">
        <v>728</v>
      </c>
    </row>
    <row r="1318" spans="1:9">
      <c r="A1318" s="112">
        <f t="shared" si="20"/>
        <v>1316</v>
      </c>
      <c r="B1318" s="141" t="s">
        <v>256</v>
      </c>
      <c r="C1318" s="64" t="s">
        <v>257</v>
      </c>
      <c r="D1318" s="143" t="s">
        <v>1673</v>
      </c>
      <c r="E1318" s="143" t="s">
        <v>1654</v>
      </c>
      <c r="F1318" s="63">
        <v>20260407</v>
      </c>
      <c r="G1318" s="64"/>
      <c r="H1318" s="64" t="s">
        <v>259</v>
      </c>
      <c r="I1318" s="140" t="s">
        <v>728</v>
      </c>
    </row>
    <row r="1319" spans="1:9">
      <c r="A1319" s="112">
        <f t="shared" si="20"/>
        <v>1317</v>
      </c>
      <c r="B1319" s="141" t="s">
        <v>256</v>
      </c>
      <c r="C1319" s="64" t="s">
        <v>257</v>
      </c>
      <c r="D1319" s="143" t="s">
        <v>1674</v>
      </c>
      <c r="E1319" s="143" t="s">
        <v>1654</v>
      </c>
      <c r="F1319" s="63">
        <v>20260407</v>
      </c>
      <c r="G1319" s="64"/>
      <c r="H1319" s="64" t="s">
        <v>259</v>
      </c>
      <c r="I1319" s="140" t="s">
        <v>728</v>
      </c>
    </row>
    <row r="1320" spans="1:9">
      <c r="A1320" s="112">
        <f t="shared" si="20"/>
        <v>1318</v>
      </c>
      <c r="B1320" s="141" t="s">
        <v>256</v>
      </c>
      <c r="C1320" s="64" t="s">
        <v>257</v>
      </c>
      <c r="D1320" s="143" t="s">
        <v>1675</v>
      </c>
      <c r="E1320" s="143" t="s">
        <v>1654</v>
      </c>
      <c r="F1320" s="63">
        <v>20260407</v>
      </c>
      <c r="G1320" s="64"/>
      <c r="H1320" s="64" t="s">
        <v>259</v>
      </c>
      <c r="I1320" s="140" t="s">
        <v>728</v>
      </c>
    </row>
    <row r="1321" spans="1:9">
      <c r="A1321" s="112">
        <f t="shared" si="20"/>
        <v>1319</v>
      </c>
      <c r="B1321" s="141" t="s">
        <v>256</v>
      </c>
      <c r="C1321" s="64" t="s">
        <v>257</v>
      </c>
      <c r="D1321" s="143" t="s">
        <v>1676</v>
      </c>
      <c r="E1321" s="143" t="s">
        <v>1654</v>
      </c>
      <c r="F1321" s="63">
        <v>20260407</v>
      </c>
      <c r="G1321" s="64"/>
      <c r="H1321" s="64" t="s">
        <v>259</v>
      </c>
      <c r="I1321" s="140" t="s">
        <v>728</v>
      </c>
    </row>
    <row r="1322" spans="1:9">
      <c r="A1322" s="112">
        <f t="shared" si="20"/>
        <v>1320</v>
      </c>
      <c r="B1322" s="141" t="s">
        <v>256</v>
      </c>
      <c r="C1322" s="64" t="s">
        <v>257</v>
      </c>
      <c r="D1322" s="143" t="s">
        <v>1677</v>
      </c>
      <c r="E1322" s="143" t="s">
        <v>1654</v>
      </c>
      <c r="F1322" s="63">
        <v>20260407</v>
      </c>
      <c r="G1322" s="64"/>
      <c r="H1322" s="64" t="s">
        <v>259</v>
      </c>
      <c r="I1322" s="140" t="s">
        <v>728</v>
      </c>
    </row>
    <row r="1323" spans="1:9">
      <c r="A1323" s="112">
        <f t="shared" si="20"/>
        <v>1321</v>
      </c>
      <c r="B1323" s="141" t="s">
        <v>256</v>
      </c>
      <c r="C1323" s="64" t="s">
        <v>257</v>
      </c>
      <c r="D1323" s="133" t="s">
        <v>1678</v>
      </c>
      <c r="E1323" s="143" t="s">
        <v>1679</v>
      </c>
      <c r="F1323" s="63">
        <v>20260409</v>
      </c>
      <c r="G1323" s="64"/>
      <c r="H1323" s="63" t="s">
        <v>259</v>
      </c>
      <c r="I1323" s="5" t="s">
        <v>740</v>
      </c>
    </row>
    <row r="1324" spans="1:9">
      <c r="A1324" s="112">
        <f t="shared" si="20"/>
        <v>1322</v>
      </c>
      <c r="B1324" s="141" t="s">
        <v>256</v>
      </c>
      <c r="C1324" s="64" t="s">
        <v>257</v>
      </c>
      <c r="D1324" s="133" t="s">
        <v>1680</v>
      </c>
      <c r="E1324" s="143" t="s">
        <v>1679</v>
      </c>
      <c r="F1324" s="63">
        <v>20260409</v>
      </c>
      <c r="G1324" s="64"/>
      <c r="H1324" s="63" t="s">
        <v>259</v>
      </c>
      <c r="I1324" s="5" t="s">
        <v>740</v>
      </c>
    </row>
    <row r="1325" spans="1:9">
      <c r="A1325" s="112">
        <f t="shared" si="20"/>
        <v>1323</v>
      </c>
      <c r="B1325" s="141" t="s">
        <v>256</v>
      </c>
      <c r="C1325" s="64" t="s">
        <v>257</v>
      </c>
      <c r="D1325" s="133" t="s">
        <v>1681</v>
      </c>
      <c r="E1325" s="143" t="s">
        <v>1679</v>
      </c>
      <c r="F1325" s="63">
        <v>20260409</v>
      </c>
      <c r="G1325" s="64"/>
      <c r="H1325" s="63" t="s">
        <v>259</v>
      </c>
      <c r="I1325" s="5" t="s">
        <v>740</v>
      </c>
    </row>
    <row r="1326" spans="1:9">
      <c r="A1326" s="112">
        <f t="shared" si="20"/>
        <v>1324</v>
      </c>
      <c r="B1326" s="141" t="s">
        <v>256</v>
      </c>
      <c r="C1326" s="64" t="s">
        <v>257</v>
      </c>
      <c r="D1326" s="133" t="s">
        <v>1682</v>
      </c>
      <c r="E1326" s="143" t="s">
        <v>1679</v>
      </c>
      <c r="F1326" s="63">
        <v>20260409</v>
      </c>
      <c r="G1326" s="64"/>
      <c r="H1326" s="63" t="s">
        <v>259</v>
      </c>
      <c r="I1326" s="5" t="s">
        <v>740</v>
      </c>
    </row>
    <row r="1327" spans="1:9">
      <c r="A1327" s="112">
        <f t="shared" si="20"/>
        <v>1325</v>
      </c>
      <c r="B1327" s="141" t="s">
        <v>256</v>
      </c>
      <c r="C1327" s="64" t="s">
        <v>257</v>
      </c>
      <c r="D1327" s="133" t="s">
        <v>1683</v>
      </c>
      <c r="E1327" s="143" t="s">
        <v>1679</v>
      </c>
      <c r="F1327" s="63">
        <v>20260409</v>
      </c>
      <c r="G1327" s="64"/>
      <c r="H1327" s="63" t="s">
        <v>259</v>
      </c>
      <c r="I1327" s="5" t="s">
        <v>740</v>
      </c>
    </row>
    <row r="1328" spans="1:9">
      <c r="A1328" s="112">
        <f t="shared" si="20"/>
        <v>1326</v>
      </c>
      <c r="B1328" s="141" t="s">
        <v>256</v>
      </c>
      <c r="C1328" s="64" t="s">
        <v>257</v>
      </c>
      <c r="D1328" s="133" t="s">
        <v>1684</v>
      </c>
      <c r="E1328" s="143" t="s">
        <v>1679</v>
      </c>
      <c r="F1328" s="63">
        <v>20260409</v>
      </c>
      <c r="G1328" s="64"/>
      <c r="H1328" s="63" t="s">
        <v>259</v>
      </c>
      <c r="I1328" s="5" t="s">
        <v>740</v>
      </c>
    </row>
    <row r="1329" spans="1:9">
      <c r="A1329" s="112">
        <f t="shared" si="20"/>
        <v>1327</v>
      </c>
      <c r="B1329" s="141" t="s">
        <v>256</v>
      </c>
      <c r="C1329" s="64" t="s">
        <v>257</v>
      </c>
      <c r="D1329" s="133" t="s">
        <v>1685</v>
      </c>
      <c r="E1329" s="143" t="s">
        <v>1679</v>
      </c>
      <c r="F1329" s="63">
        <v>20260409</v>
      </c>
      <c r="G1329" s="64"/>
      <c r="H1329" s="64" t="s">
        <v>259</v>
      </c>
      <c r="I1329" s="5" t="s">
        <v>792</v>
      </c>
    </row>
    <row r="1330" spans="1:9">
      <c r="A1330" s="112">
        <f t="shared" si="20"/>
        <v>1328</v>
      </c>
      <c r="B1330" s="141" t="s">
        <v>256</v>
      </c>
      <c r="C1330" s="64" t="s">
        <v>257</v>
      </c>
      <c r="D1330" s="133" t="s">
        <v>1686</v>
      </c>
      <c r="E1330" s="143" t="s">
        <v>1679</v>
      </c>
      <c r="F1330" s="63">
        <v>20260409</v>
      </c>
      <c r="G1330" s="64"/>
      <c r="H1330" s="64" t="s">
        <v>259</v>
      </c>
      <c r="I1330" s="5" t="s">
        <v>792</v>
      </c>
    </row>
    <row r="1331" spans="1:9">
      <c r="A1331" s="112">
        <f t="shared" si="20"/>
        <v>1329</v>
      </c>
      <c r="B1331" s="141" t="s">
        <v>256</v>
      </c>
      <c r="C1331" s="64" t="s">
        <v>257</v>
      </c>
      <c r="D1331" s="133" t="s">
        <v>1687</v>
      </c>
      <c r="E1331" s="143" t="s">
        <v>1679</v>
      </c>
      <c r="F1331" s="63">
        <v>20260409</v>
      </c>
      <c r="G1331" s="64"/>
      <c r="H1331" s="64" t="s">
        <v>259</v>
      </c>
      <c r="I1331" s="5" t="s">
        <v>792</v>
      </c>
    </row>
    <row r="1332" spans="1:9">
      <c r="A1332" s="112">
        <f t="shared" si="20"/>
        <v>1330</v>
      </c>
      <c r="B1332" s="141" t="s">
        <v>256</v>
      </c>
      <c r="C1332" s="64" t="s">
        <v>257</v>
      </c>
      <c r="D1332" s="133" t="s">
        <v>1688</v>
      </c>
      <c r="E1332" s="143" t="s">
        <v>1679</v>
      </c>
      <c r="F1332" s="63">
        <v>20260409</v>
      </c>
      <c r="G1332" s="64"/>
      <c r="H1332" s="64" t="s">
        <v>259</v>
      </c>
      <c r="I1332" s="5" t="s">
        <v>792</v>
      </c>
    </row>
    <row r="1333" spans="1:9">
      <c r="A1333" s="112">
        <f t="shared" si="20"/>
        <v>1331</v>
      </c>
      <c r="B1333" s="141" t="s">
        <v>256</v>
      </c>
      <c r="C1333" s="64" t="s">
        <v>257</v>
      </c>
      <c r="D1333" s="133" t="s">
        <v>1689</v>
      </c>
      <c r="E1333" s="143" t="s">
        <v>1679</v>
      </c>
      <c r="F1333" s="63">
        <v>20260409</v>
      </c>
      <c r="G1333" s="64"/>
      <c r="H1333" s="64" t="s">
        <v>259</v>
      </c>
      <c r="I1333" s="5" t="s">
        <v>792</v>
      </c>
    </row>
    <row r="1334" spans="1:9">
      <c r="A1334" s="112">
        <f t="shared" si="20"/>
        <v>1332</v>
      </c>
      <c r="B1334" s="141" t="s">
        <v>256</v>
      </c>
      <c r="C1334" s="64" t="s">
        <v>257</v>
      </c>
      <c r="D1334" s="133" t="s">
        <v>1690</v>
      </c>
      <c r="E1334" s="143" t="s">
        <v>1679</v>
      </c>
      <c r="F1334" s="63">
        <v>20260409</v>
      </c>
      <c r="G1334" s="64"/>
      <c r="H1334" s="64" t="s">
        <v>259</v>
      </c>
      <c r="I1334" s="5" t="s">
        <v>792</v>
      </c>
    </row>
    <row r="1335" spans="1:9">
      <c r="A1335" s="112">
        <f t="shared" si="20"/>
        <v>1333</v>
      </c>
      <c r="B1335" s="141" t="s">
        <v>256</v>
      </c>
      <c r="C1335" s="64" t="s">
        <v>257</v>
      </c>
      <c r="D1335" s="133" t="s">
        <v>1691</v>
      </c>
      <c r="E1335" s="143" t="s">
        <v>1679</v>
      </c>
      <c r="F1335" s="63">
        <v>20260409</v>
      </c>
      <c r="G1335" s="64"/>
      <c r="H1335" s="64" t="s">
        <v>259</v>
      </c>
      <c r="I1335" s="5" t="s">
        <v>792</v>
      </c>
    </row>
    <row r="1336" spans="1:9">
      <c r="A1336" s="112">
        <f t="shared" si="20"/>
        <v>1334</v>
      </c>
      <c r="B1336" s="141" t="s">
        <v>256</v>
      </c>
      <c r="C1336" s="64" t="s">
        <v>257</v>
      </c>
      <c r="D1336" s="133" t="s">
        <v>1692</v>
      </c>
      <c r="E1336" s="143" t="s">
        <v>1679</v>
      </c>
      <c r="F1336" s="63">
        <v>20260409</v>
      </c>
      <c r="G1336" s="64"/>
      <c r="H1336" s="64" t="s">
        <v>259</v>
      </c>
      <c r="I1336" s="5" t="s">
        <v>792</v>
      </c>
    </row>
    <row r="1337" spans="1:9">
      <c r="A1337" s="112">
        <f t="shared" si="20"/>
        <v>1335</v>
      </c>
      <c r="B1337" s="141" t="s">
        <v>256</v>
      </c>
      <c r="C1337" s="64" t="s">
        <v>257</v>
      </c>
      <c r="D1337" s="133" t="s">
        <v>1693</v>
      </c>
      <c r="E1337" s="143" t="s">
        <v>1679</v>
      </c>
      <c r="F1337" s="63">
        <v>20260409</v>
      </c>
      <c r="G1337" s="64"/>
      <c r="H1337" s="64" t="s">
        <v>259</v>
      </c>
      <c r="I1337" s="5" t="s">
        <v>792</v>
      </c>
    </row>
    <row r="1338" spans="1:9">
      <c r="A1338" s="112">
        <f t="shared" si="20"/>
        <v>1336</v>
      </c>
      <c r="B1338" s="141" t="s">
        <v>256</v>
      </c>
      <c r="C1338" s="64" t="s">
        <v>257</v>
      </c>
      <c r="D1338" s="133" t="s">
        <v>1694</v>
      </c>
      <c r="E1338" s="143" t="s">
        <v>1679</v>
      </c>
      <c r="F1338" s="63">
        <v>20260409</v>
      </c>
      <c r="G1338" s="64"/>
      <c r="H1338" s="64" t="s">
        <v>259</v>
      </c>
      <c r="I1338" s="5" t="s">
        <v>792</v>
      </c>
    </row>
    <row r="1339" spans="1:9">
      <c r="A1339" s="112">
        <f t="shared" si="20"/>
        <v>1337</v>
      </c>
      <c r="B1339" s="141" t="s">
        <v>256</v>
      </c>
      <c r="C1339" s="64" t="s">
        <v>257</v>
      </c>
      <c r="D1339" s="133" t="s">
        <v>1695</v>
      </c>
      <c r="E1339" s="143" t="s">
        <v>1679</v>
      </c>
      <c r="F1339" s="63">
        <v>20260409</v>
      </c>
      <c r="G1339" s="64"/>
      <c r="H1339" s="64" t="s">
        <v>259</v>
      </c>
      <c r="I1339" s="5" t="s">
        <v>792</v>
      </c>
    </row>
    <row r="1340" spans="1:9">
      <c r="A1340" s="112">
        <f t="shared" si="20"/>
        <v>1338</v>
      </c>
      <c r="B1340" s="141" t="s">
        <v>256</v>
      </c>
      <c r="C1340" s="64" t="s">
        <v>257</v>
      </c>
      <c r="D1340" s="133" t="s">
        <v>1696</v>
      </c>
      <c r="E1340" s="143" t="s">
        <v>1679</v>
      </c>
      <c r="F1340" s="63">
        <v>20260409</v>
      </c>
      <c r="G1340" s="64"/>
      <c r="H1340" s="64" t="s">
        <v>259</v>
      </c>
      <c r="I1340" s="5" t="s">
        <v>792</v>
      </c>
    </row>
    <row r="1341" spans="1:9">
      <c r="A1341" s="112">
        <f t="shared" ref="A1341:A1404" si="21">+A1340+1</f>
        <v>1339</v>
      </c>
      <c r="B1341" s="141" t="s">
        <v>256</v>
      </c>
      <c r="C1341" s="64" t="s">
        <v>257</v>
      </c>
      <c r="D1341" s="133" t="s">
        <v>1697</v>
      </c>
      <c r="E1341" s="143" t="s">
        <v>1679</v>
      </c>
      <c r="F1341" s="63">
        <v>20260409</v>
      </c>
      <c r="G1341" s="64"/>
      <c r="H1341" s="64" t="s">
        <v>259</v>
      </c>
      <c r="I1341" s="142" t="s">
        <v>316</v>
      </c>
    </row>
    <row r="1342" spans="1:9">
      <c r="A1342" s="112">
        <f t="shared" si="21"/>
        <v>1340</v>
      </c>
      <c r="B1342" s="141" t="s">
        <v>256</v>
      </c>
      <c r="C1342" s="64" t="s">
        <v>257</v>
      </c>
      <c r="D1342" s="133" t="s">
        <v>1698</v>
      </c>
      <c r="E1342" s="143" t="s">
        <v>1679</v>
      </c>
      <c r="F1342" s="63">
        <v>20260409</v>
      </c>
      <c r="G1342" s="64"/>
      <c r="H1342" s="64" t="s">
        <v>259</v>
      </c>
      <c r="I1342" s="142" t="s">
        <v>316</v>
      </c>
    </row>
    <row r="1343" spans="1:9">
      <c r="A1343" s="112">
        <f t="shared" si="21"/>
        <v>1341</v>
      </c>
      <c r="B1343" s="141" t="s">
        <v>256</v>
      </c>
      <c r="C1343" s="64" t="s">
        <v>257</v>
      </c>
      <c r="D1343" s="133" t="s">
        <v>1699</v>
      </c>
      <c r="E1343" s="143" t="s">
        <v>1679</v>
      </c>
      <c r="F1343" s="63">
        <v>20260409</v>
      </c>
      <c r="G1343" s="64"/>
      <c r="H1343" s="64" t="s">
        <v>259</v>
      </c>
      <c r="I1343" s="142" t="s">
        <v>316</v>
      </c>
    </row>
    <row r="1344" spans="1:9">
      <c r="A1344" s="112">
        <f t="shared" si="21"/>
        <v>1342</v>
      </c>
      <c r="B1344" s="141" t="s">
        <v>256</v>
      </c>
      <c r="C1344" s="64" t="s">
        <v>257</v>
      </c>
      <c r="D1344" s="133" t="s">
        <v>1700</v>
      </c>
      <c r="E1344" s="143" t="s">
        <v>1679</v>
      </c>
      <c r="F1344" s="63">
        <v>20260409</v>
      </c>
      <c r="G1344" s="64"/>
      <c r="H1344" s="64" t="s">
        <v>259</v>
      </c>
      <c r="I1344" s="142" t="s">
        <v>316</v>
      </c>
    </row>
    <row r="1345" spans="1:9">
      <c r="A1345" s="112">
        <f t="shared" si="21"/>
        <v>1343</v>
      </c>
      <c r="B1345" s="141" t="s">
        <v>256</v>
      </c>
      <c r="C1345" s="64" t="s">
        <v>257</v>
      </c>
      <c r="D1345" s="133" t="s">
        <v>1701</v>
      </c>
      <c r="E1345" s="143" t="s">
        <v>1679</v>
      </c>
      <c r="F1345" s="63">
        <v>20260409</v>
      </c>
      <c r="G1345" s="64"/>
      <c r="H1345" s="64" t="s">
        <v>259</v>
      </c>
      <c r="I1345" s="142" t="s">
        <v>316</v>
      </c>
    </row>
    <row r="1346" spans="1:9">
      <c r="A1346" s="112">
        <f t="shared" si="21"/>
        <v>1344</v>
      </c>
      <c r="B1346" s="141" t="s">
        <v>256</v>
      </c>
      <c r="C1346" s="64" t="s">
        <v>257</v>
      </c>
      <c r="D1346" s="133" t="s">
        <v>1702</v>
      </c>
      <c r="E1346" s="143" t="s">
        <v>1679</v>
      </c>
      <c r="F1346" s="63">
        <v>20260409</v>
      </c>
      <c r="G1346" s="64"/>
      <c r="H1346" s="64" t="s">
        <v>259</v>
      </c>
      <c r="I1346" s="142" t="s">
        <v>316</v>
      </c>
    </row>
    <row r="1347" spans="1:9">
      <c r="A1347" s="112">
        <f t="shared" si="21"/>
        <v>1345</v>
      </c>
      <c r="B1347" s="141" t="s">
        <v>256</v>
      </c>
      <c r="C1347" s="64" t="s">
        <v>257</v>
      </c>
      <c r="D1347" s="133" t="s">
        <v>1703</v>
      </c>
      <c r="E1347" s="143" t="s">
        <v>1704</v>
      </c>
      <c r="F1347" s="63">
        <v>20260413</v>
      </c>
      <c r="G1347" s="64"/>
      <c r="H1347" s="64" t="s">
        <v>259</v>
      </c>
      <c r="I1347" s="5" t="s">
        <v>365</v>
      </c>
    </row>
    <row r="1348" spans="1:9">
      <c r="A1348" s="112">
        <f t="shared" si="21"/>
        <v>1346</v>
      </c>
      <c r="B1348" s="141" t="s">
        <v>256</v>
      </c>
      <c r="C1348" s="64" t="s">
        <v>257</v>
      </c>
      <c r="D1348" s="133" t="s">
        <v>1705</v>
      </c>
      <c r="E1348" s="143" t="s">
        <v>1704</v>
      </c>
      <c r="F1348" s="63">
        <v>20260413</v>
      </c>
      <c r="G1348" s="64"/>
      <c r="H1348" s="64" t="s">
        <v>259</v>
      </c>
      <c r="I1348" s="5" t="s">
        <v>365</v>
      </c>
    </row>
    <row r="1349" spans="1:9">
      <c r="A1349" s="112">
        <f t="shared" si="21"/>
        <v>1347</v>
      </c>
      <c r="B1349" s="141" t="s">
        <v>256</v>
      </c>
      <c r="C1349" s="64" t="s">
        <v>257</v>
      </c>
      <c r="D1349" s="133" t="s">
        <v>1706</v>
      </c>
      <c r="E1349" s="143" t="s">
        <v>1704</v>
      </c>
      <c r="F1349" s="63">
        <v>20260413</v>
      </c>
      <c r="G1349" s="64"/>
      <c r="H1349" s="64" t="s">
        <v>259</v>
      </c>
      <c r="I1349" s="5" t="s">
        <v>365</v>
      </c>
    </row>
    <row r="1350" spans="1:9">
      <c r="A1350" s="112">
        <f t="shared" si="21"/>
        <v>1348</v>
      </c>
      <c r="B1350" s="141" t="s">
        <v>256</v>
      </c>
      <c r="C1350" s="64" t="s">
        <v>257</v>
      </c>
      <c r="D1350" s="133" t="s">
        <v>1707</v>
      </c>
      <c r="E1350" s="143" t="s">
        <v>1704</v>
      </c>
      <c r="F1350" s="63">
        <v>20260413</v>
      </c>
      <c r="G1350" s="64"/>
      <c r="H1350" s="64" t="s">
        <v>259</v>
      </c>
      <c r="I1350" s="5" t="s">
        <v>365</v>
      </c>
    </row>
    <row r="1351" spans="1:9">
      <c r="A1351" s="112">
        <f t="shared" si="21"/>
        <v>1349</v>
      </c>
      <c r="B1351" s="141" t="s">
        <v>256</v>
      </c>
      <c r="C1351" s="64" t="s">
        <v>257</v>
      </c>
      <c r="D1351" s="133" t="s">
        <v>1708</v>
      </c>
      <c r="E1351" s="143" t="s">
        <v>1704</v>
      </c>
      <c r="F1351" s="63">
        <v>20260413</v>
      </c>
      <c r="G1351" s="64"/>
      <c r="H1351" s="64" t="s">
        <v>259</v>
      </c>
      <c r="I1351" s="5" t="s">
        <v>365</v>
      </c>
    </row>
    <row r="1352" spans="1:9">
      <c r="A1352" s="112">
        <f t="shared" si="21"/>
        <v>1350</v>
      </c>
      <c r="B1352" s="141" t="s">
        <v>256</v>
      </c>
      <c r="C1352" s="64" t="s">
        <v>257</v>
      </c>
      <c r="D1352" s="133" t="s">
        <v>1709</v>
      </c>
      <c r="E1352" s="143" t="s">
        <v>1704</v>
      </c>
      <c r="F1352" s="63">
        <v>20260413</v>
      </c>
      <c r="G1352" s="64"/>
      <c r="H1352" s="64" t="s">
        <v>259</v>
      </c>
      <c r="I1352" s="140" t="s">
        <v>374</v>
      </c>
    </row>
    <row r="1353" spans="1:9">
      <c r="A1353" s="112">
        <f t="shared" si="21"/>
        <v>1351</v>
      </c>
      <c r="B1353" s="141" t="s">
        <v>256</v>
      </c>
      <c r="C1353" s="64" t="s">
        <v>257</v>
      </c>
      <c r="D1353" s="133" t="s">
        <v>1710</v>
      </c>
      <c r="E1353" s="143" t="s">
        <v>1704</v>
      </c>
      <c r="F1353" s="63">
        <v>20260413</v>
      </c>
      <c r="G1353" s="64"/>
      <c r="H1353" s="63" t="s">
        <v>259</v>
      </c>
      <c r="I1353" s="5" t="s">
        <v>374</v>
      </c>
    </row>
    <row r="1354" spans="1:9">
      <c r="A1354" s="112">
        <f t="shared" si="21"/>
        <v>1352</v>
      </c>
      <c r="B1354" s="141" t="s">
        <v>256</v>
      </c>
      <c r="C1354" s="64" t="s">
        <v>257</v>
      </c>
      <c r="D1354" s="133" t="s">
        <v>1711</v>
      </c>
      <c r="E1354" s="143" t="s">
        <v>1704</v>
      </c>
      <c r="F1354" s="63">
        <v>20260413</v>
      </c>
      <c r="G1354" s="64"/>
      <c r="H1354" s="63" t="s">
        <v>259</v>
      </c>
      <c r="I1354" s="5" t="s">
        <v>374</v>
      </c>
    </row>
    <row r="1355" spans="1:9">
      <c r="A1355" s="112">
        <f t="shared" si="21"/>
        <v>1353</v>
      </c>
      <c r="B1355" s="141" t="s">
        <v>256</v>
      </c>
      <c r="C1355" s="64" t="s">
        <v>257</v>
      </c>
      <c r="D1355" s="133" t="s">
        <v>1712</v>
      </c>
      <c r="E1355" s="143" t="s">
        <v>1704</v>
      </c>
      <c r="F1355" s="63">
        <v>20260413</v>
      </c>
      <c r="G1355" s="64"/>
      <c r="H1355" s="63" t="s">
        <v>259</v>
      </c>
      <c r="I1355" s="5" t="s">
        <v>374</v>
      </c>
    </row>
    <row r="1356" spans="1:9">
      <c r="A1356" s="112">
        <f t="shared" si="21"/>
        <v>1354</v>
      </c>
      <c r="B1356" s="141" t="s">
        <v>256</v>
      </c>
      <c r="C1356" s="64" t="s">
        <v>257</v>
      </c>
      <c r="D1356" s="133" t="s">
        <v>1713</v>
      </c>
      <c r="E1356" s="143" t="s">
        <v>1704</v>
      </c>
      <c r="F1356" s="63">
        <v>20260413</v>
      </c>
      <c r="G1356" s="64"/>
      <c r="H1356" s="63" t="s">
        <v>259</v>
      </c>
      <c r="I1356" s="5" t="s">
        <v>374</v>
      </c>
    </row>
    <row r="1357" spans="1:9">
      <c r="A1357" s="112">
        <f t="shared" si="21"/>
        <v>1355</v>
      </c>
      <c r="B1357" s="141" t="s">
        <v>256</v>
      </c>
      <c r="C1357" s="64" t="s">
        <v>257</v>
      </c>
      <c r="D1357" s="133" t="s">
        <v>1714</v>
      </c>
      <c r="E1357" s="143" t="s">
        <v>1704</v>
      </c>
      <c r="F1357" s="63">
        <v>20260413</v>
      </c>
      <c r="G1357" s="64"/>
      <c r="H1357" s="64" t="s">
        <v>259</v>
      </c>
      <c r="I1357" s="140" t="s">
        <v>383</v>
      </c>
    </row>
    <row r="1358" spans="1:9">
      <c r="A1358" s="112">
        <f t="shared" si="21"/>
        <v>1356</v>
      </c>
      <c r="B1358" s="141" t="s">
        <v>256</v>
      </c>
      <c r="C1358" s="64" t="s">
        <v>257</v>
      </c>
      <c r="D1358" s="133" t="s">
        <v>1715</v>
      </c>
      <c r="E1358" s="143" t="s">
        <v>1704</v>
      </c>
      <c r="F1358" s="63">
        <v>20260413</v>
      </c>
      <c r="G1358" s="64"/>
      <c r="H1358" s="64" t="s">
        <v>259</v>
      </c>
      <c r="I1358" s="140" t="s">
        <v>383</v>
      </c>
    </row>
    <row r="1359" spans="1:9">
      <c r="A1359" s="112">
        <f t="shared" si="21"/>
        <v>1357</v>
      </c>
      <c r="B1359" s="141" t="s">
        <v>256</v>
      </c>
      <c r="C1359" s="64" t="s">
        <v>257</v>
      </c>
      <c r="D1359" s="133" t="s">
        <v>1716</v>
      </c>
      <c r="E1359" s="143" t="s">
        <v>1704</v>
      </c>
      <c r="F1359" s="63">
        <v>20260413</v>
      </c>
      <c r="G1359" s="64"/>
      <c r="H1359" s="64" t="s">
        <v>259</v>
      </c>
      <c r="I1359" s="140" t="s">
        <v>383</v>
      </c>
    </row>
    <row r="1360" spans="1:9">
      <c r="A1360" s="112">
        <f t="shared" si="21"/>
        <v>1358</v>
      </c>
      <c r="B1360" s="141" t="s">
        <v>256</v>
      </c>
      <c r="C1360" s="64" t="s">
        <v>257</v>
      </c>
      <c r="D1360" s="133" t="s">
        <v>1717</v>
      </c>
      <c r="E1360" s="143" t="s">
        <v>1704</v>
      </c>
      <c r="F1360" s="63">
        <v>20260413</v>
      </c>
      <c r="G1360" s="64"/>
      <c r="H1360" s="64" t="s">
        <v>259</v>
      </c>
      <c r="I1360" s="140" t="s">
        <v>383</v>
      </c>
    </row>
    <row r="1361" spans="1:9">
      <c r="A1361" s="112">
        <f t="shared" si="21"/>
        <v>1359</v>
      </c>
      <c r="B1361" s="141" t="s">
        <v>256</v>
      </c>
      <c r="C1361" s="64" t="s">
        <v>257</v>
      </c>
      <c r="D1361" s="133" t="s">
        <v>1718</v>
      </c>
      <c r="E1361" s="143" t="s">
        <v>1704</v>
      </c>
      <c r="F1361" s="63">
        <v>20260413</v>
      </c>
      <c r="G1361" s="64"/>
      <c r="H1361" s="64" t="s">
        <v>259</v>
      </c>
      <c r="I1361" s="140" t="s">
        <v>383</v>
      </c>
    </row>
    <row r="1362" spans="1:9">
      <c r="A1362" s="112">
        <f t="shared" si="21"/>
        <v>1360</v>
      </c>
      <c r="B1362" s="141" t="s">
        <v>256</v>
      </c>
      <c r="C1362" s="64" t="s">
        <v>257</v>
      </c>
      <c r="D1362" s="133" t="s">
        <v>1719</v>
      </c>
      <c r="E1362" s="143" t="s">
        <v>1704</v>
      </c>
      <c r="F1362" s="63">
        <v>20260413</v>
      </c>
      <c r="G1362" s="64"/>
      <c r="H1362" s="64" t="s">
        <v>259</v>
      </c>
      <c r="I1362" s="140" t="s">
        <v>389</v>
      </c>
    </row>
    <row r="1363" spans="1:9">
      <c r="A1363" s="112">
        <f t="shared" si="21"/>
        <v>1361</v>
      </c>
      <c r="B1363" s="141" t="s">
        <v>256</v>
      </c>
      <c r="C1363" s="64" t="s">
        <v>257</v>
      </c>
      <c r="D1363" s="133" t="s">
        <v>1720</v>
      </c>
      <c r="E1363" s="143" t="s">
        <v>1704</v>
      </c>
      <c r="F1363" s="63">
        <v>20260413</v>
      </c>
      <c r="G1363" s="64"/>
      <c r="H1363" s="63" t="s">
        <v>259</v>
      </c>
      <c r="I1363" s="5" t="s">
        <v>389</v>
      </c>
    </row>
    <row r="1364" spans="1:9">
      <c r="A1364" s="112">
        <f t="shared" si="21"/>
        <v>1362</v>
      </c>
      <c r="B1364" s="141" t="s">
        <v>256</v>
      </c>
      <c r="C1364" s="64" t="s">
        <v>257</v>
      </c>
      <c r="D1364" s="133" t="s">
        <v>1721</v>
      </c>
      <c r="E1364" s="143" t="s">
        <v>1704</v>
      </c>
      <c r="F1364" s="63">
        <v>20260413</v>
      </c>
      <c r="G1364" s="64"/>
      <c r="H1364" s="63" t="s">
        <v>259</v>
      </c>
      <c r="I1364" s="5" t="s">
        <v>389</v>
      </c>
    </row>
    <row r="1365" spans="1:9">
      <c r="A1365" s="112">
        <f t="shared" si="21"/>
        <v>1363</v>
      </c>
      <c r="B1365" s="141" t="s">
        <v>256</v>
      </c>
      <c r="C1365" s="64" t="s">
        <v>257</v>
      </c>
      <c r="D1365" s="133" t="s">
        <v>1722</v>
      </c>
      <c r="E1365" s="143" t="s">
        <v>1704</v>
      </c>
      <c r="F1365" s="63">
        <v>20260413</v>
      </c>
      <c r="G1365" s="64"/>
      <c r="H1365" s="63" t="s">
        <v>259</v>
      </c>
      <c r="I1365" s="5" t="s">
        <v>389</v>
      </c>
    </row>
    <row r="1366" spans="1:9">
      <c r="A1366" s="112">
        <f t="shared" si="21"/>
        <v>1364</v>
      </c>
      <c r="B1366" s="141" t="s">
        <v>256</v>
      </c>
      <c r="C1366" s="64" t="s">
        <v>257</v>
      </c>
      <c r="D1366" s="133" t="s">
        <v>1723</v>
      </c>
      <c r="E1366" s="143" t="s">
        <v>1704</v>
      </c>
      <c r="F1366" s="63">
        <v>20260413</v>
      </c>
      <c r="G1366" s="64"/>
      <c r="H1366" s="63" t="s">
        <v>259</v>
      </c>
      <c r="I1366" s="5" t="s">
        <v>389</v>
      </c>
    </row>
    <row r="1367" spans="1:9">
      <c r="A1367" s="112">
        <f t="shared" si="21"/>
        <v>1365</v>
      </c>
      <c r="B1367" s="141" t="s">
        <v>256</v>
      </c>
      <c r="C1367" s="64" t="s">
        <v>257</v>
      </c>
      <c r="D1367" s="133" t="s">
        <v>1724</v>
      </c>
      <c r="E1367" s="143" t="s">
        <v>1704</v>
      </c>
      <c r="F1367" s="63">
        <v>20260413</v>
      </c>
      <c r="G1367" s="64"/>
      <c r="H1367" s="64" t="s">
        <v>259</v>
      </c>
      <c r="I1367" s="140" t="s">
        <v>895</v>
      </c>
    </row>
    <row r="1368" spans="1:9">
      <c r="A1368" s="112">
        <f t="shared" si="21"/>
        <v>1366</v>
      </c>
      <c r="B1368" s="141" t="s">
        <v>256</v>
      </c>
      <c r="C1368" s="64" t="s">
        <v>257</v>
      </c>
      <c r="D1368" s="133" t="s">
        <v>1725</v>
      </c>
      <c r="E1368" s="143" t="s">
        <v>1704</v>
      </c>
      <c r="F1368" s="63">
        <v>20260413</v>
      </c>
      <c r="G1368" s="64"/>
      <c r="H1368" s="64" t="s">
        <v>259</v>
      </c>
      <c r="I1368" s="140" t="s">
        <v>895</v>
      </c>
    </row>
    <row r="1369" spans="1:9">
      <c r="A1369" s="112">
        <f t="shared" si="21"/>
        <v>1367</v>
      </c>
      <c r="B1369" s="141" t="s">
        <v>256</v>
      </c>
      <c r="C1369" s="64" t="s">
        <v>257</v>
      </c>
      <c r="D1369" s="133" t="s">
        <v>1726</v>
      </c>
      <c r="E1369" s="143" t="s">
        <v>1704</v>
      </c>
      <c r="F1369" s="63">
        <v>20260413</v>
      </c>
      <c r="G1369" s="64"/>
      <c r="H1369" s="64" t="s">
        <v>259</v>
      </c>
      <c r="I1369" s="140" t="s">
        <v>895</v>
      </c>
    </row>
    <row r="1370" spans="1:9">
      <c r="A1370" s="112">
        <f t="shared" si="21"/>
        <v>1368</v>
      </c>
      <c r="B1370" s="141" t="s">
        <v>256</v>
      </c>
      <c r="C1370" s="64" t="s">
        <v>257</v>
      </c>
      <c r="D1370" s="133" t="s">
        <v>1727</v>
      </c>
      <c r="E1370" s="143" t="s">
        <v>1704</v>
      </c>
      <c r="F1370" s="63">
        <v>20260413</v>
      </c>
      <c r="G1370" s="64"/>
      <c r="H1370" s="64" t="s">
        <v>259</v>
      </c>
      <c r="I1370" s="140" t="s">
        <v>895</v>
      </c>
    </row>
    <row r="1371" spans="1:9">
      <c r="A1371" s="112">
        <f t="shared" si="21"/>
        <v>1369</v>
      </c>
      <c r="B1371" s="141" t="s">
        <v>256</v>
      </c>
      <c r="C1371" s="64" t="s">
        <v>257</v>
      </c>
      <c r="D1371" s="133" t="s">
        <v>1728</v>
      </c>
      <c r="E1371" s="143" t="s">
        <v>1729</v>
      </c>
      <c r="F1371" s="63">
        <v>20260414</v>
      </c>
      <c r="G1371" s="64"/>
      <c r="H1371" s="64" t="s">
        <v>259</v>
      </c>
      <c r="I1371" s="140" t="s">
        <v>895</v>
      </c>
    </row>
    <row r="1372" spans="1:9">
      <c r="A1372" s="112">
        <f t="shared" si="21"/>
        <v>1370</v>
      </c>
      <c r="B1372" s="141" t="s">
        <v>256</v>
      </c>
      <c r="C1372" s="64" t="s">
        <v>257</v>
      </c>
      <c r="D1372" s="133" t="s">
        <v>1730</v>
      </c>
      <c r="E1372" s="143" t="s">
        <v>1729</v>
      </c>
      <c r="F1372" s="63">
        <v>20260414</v>
      </c>
      <c r="G1372" s="64"/>
      <c r="H1372" s="64" t="s">
        <v>259</v>
      </c>
      <c r="I1372" s="140" t="s">
        <v>903</v>
      </c>
    </row>
    <row r="1373" spans="1:9">
      <c r="A1373" s="112">
        <f t="shared" si="21"/>
        <v>1371</v>
      </c>
      <c r="B1373" s="141" t="s">
        <v>256</v>
      </c>
      <c r="C1373" s="64" t="s">
        <v>257</v>
      </c>
      <c r="D1373" s="133" t="s">
        <v>1731</v>
      </c>
      <c r="E1373" s="143" t="s">
        <v>1729</v>
      </c>
      <c r="F1373" s="63">
        <v>20260414</v>
      </c>
      <c r="G1373" s="64"/>
      <c r="H1373" s="64" t="s">
        <v>259</v>
      </c>
      <c r="I1373" s="140" t="s">
        <v>903</v>
      </c>
    </row>
    <row r="1374" spans="1:9">
      <c r="A1374" s="112">
        <f t="shared" si="21"/>
        <v>1372</v>
      </c>
      <c r="B1374" s="141" t="s">
        <v>256</v>
      </c>
      <c r="C1374" s="64" t="s">
        <v>257</v>
      </c>
      <c r="D1374" s="133" t="s">
        <v>1732</v>
      </c>
      <c r="E1374" s="143" t="s">
        <v>1729</v>
      </c>
      <c r="F1374" s="63">
        <v>20260414</v>
      </c>
      <c r="G1374" s="64"/>
      <c r="H1374" s="64" t="s">
        <v>259</v>
      </c>
      <c r="I1374" s="140" t="s">
        <v>903</v>
      </c>
    </row>
    <row r="1375" spans="1:9">
      <c r="A1375" s="112">
        <f t="shared" si="21"/>
        <v>1373</v>
      </c>
      <c r="B1375" s="141" t="s">
        <v>256</v>
      </c>
      <c r="C1375" s="64" t="s">
        <v>257</v>
      </c>
      <c r="D1375" s="133" t="s">
        <v>1733</v>
      </c>
      <c r="E1375" s="143" t="s">
        <v>1729</v>
      </c>
      <c r="F1375" s="63">
        <v>20260414</v>
      </c>
      <c r="G1375" s="64"/>
      <c r="H1375" s="64" t="s">
        <v>259</v>
      </c>
      <c r="I1375" s="140" t="s">
        <v>903</v>
      </c>
    </row>
    <row r="1376" spans="1:9">
      <c r="A1376" s="112">
        <f t="shared" si="21"/>
        <v>1374</v>
      </c>
      <c r="B1376" s="141" t="s">
        <v>256</v>
      </c>
      <c r="C1376" s="64" t="s">
        <v>257</v>
      </c>
      <c r="D1376" s="133" t="s">
        <v>1734</v>
      </c>
      <c r="E1376" s="143" t="s">
        <v>1729</v>
      </c>
      <c r="F1376" s="63">
        <v>20260414</v>
      </c>
      <c r="G1376" s="64"/>
      <c r="H1376" s="64" t="s">
        <v>259</v>
      </c>
      <c r="I1376" s="140" t="s">
        <v>903</v>
      </c>
    </row>
    <row r="1377" spans="1:9">
      <c r="A1377" s="112">
        <f t="shared" si="21"/>
        <v>1375</v>
      </c>
      <c r="B1377" s="141" t="s">
        <v>256</v>
      </c>
      <c r="C1377" s="64" t="s">
        <v>257</v>
      </c>
      <c r="D1377" s="133" t="s">
        <v>1735</v>
      </c>
      <c r="E1377" s="143" t="s">
        <v>1729</v>
      </c>
      <c r="F1377" s="63">
        <v>20260414</v>
      </c>
      <c r="G1377" s="64"/>
      <c r="H1377" s="64" t="s">
        <v>259</v>
      </c>
      <c r="I1377" s="140" t="s">
        <v>903</v>
      </c>
    </row>
    <row r="1378" spans="1:9">
      <c r="A1378" s="112">
        <f t="shared" si="21"/>
        <v>1376</v>
      </c>
      <c r="B1378" s="141" t="s">
        <v>256</v>
      </c>
      <c r="C1378" s="64" t="s">
        <v>257</v>
      </c>
      <c r="D1378" s="133" t="s">
        <v>1736</v>
      </c>
      <c r="E1378" s="143" t="s">
        <v>1729</v>
      </c>
      <c r="F1378" s="63">
        <v>20260414</v>
      </c>
      <c r="G1378" s="64"/>
      <c r="H1378" s="64" t="s">
        <v>259</v>
      </c>
      <c r="I1378" s="140" t="s">
        <v>903</v>
      </c>
    </row>
    <row r="1379" spans="1:9">
      <c r="A1379" s="112">
        <f t="shared" si="21"/>
        <v>1377</v>
      </c>
      <c r="B1379" s="141" t="s">
        <v>256</v>
      </c>
      <c r="C1379" s="64" t="s">
        <v>257</v>
      </c>
      <c r="D1379" s="133" t="s">
        <v>1737</v>
      </c>
      <c r="E1379" s="143" t="s">
        <v>1729</v>
      </c>
      <c r="F1379" s="63">
        <v>20260414</v>
      </c>
      <c r="G1379" s="64"/>
      <c r="H1379" s="64" t="s">
        <v>259</v>
      </c>
      <c r="I1379" s="140" t="s">
        <v>903</v>
      </c>
    </row>
    <row r="1380" spans="1:9">
      <c r="A1380" s="112">
        <f t="shared" si="21"/>
        <v>1378</v>
      </c>
      <c r="B1380" s="141" t="s">
        <v>256</v>
      </c>
      <c r="C1380" s="64" t="s">
        <v>257</v>
      </c>
      <c r="D1380" s="133" t="s">
        <v>1738</v>
      </c>
      <c r="E1380" s="143" t="s">
        <v>1729</v>
      </c>
      <c r="F1380" s="63">
        <v>20260414</v>
      </c>
      <c r="G1380" s="64"/>
      <c r="H1380" s="64" t="s">
        <v>259</v>
      </c>
      <c r="I1380" s="140" t="s">
        <v>903</v>
      </c>
    </row>
    <row r="1381" spans="1:9">
      <c r="A1381" s="112">
        <f t="shared" si="21"/>
        <v>1379</v>
      </c>
      <c r="B1381" s="141" t="s">
        <v>256</v>
      </c>
      <c r="C1381" s="64" t="s">
        <v>257</v>
      </c>
      <c r="D1381" s="133" t="s">
        <v>1739</v>
      </c>
      <c r="E1381" s="143" t="s">
        <v>1729</v>
      </c>
      <c r="F1381" s="63">
        <v>20260414</v>
      </c>
      <c r="G1381" s="64"/>
      <c r="H1381" s="64" t="s">
        <v>259</v>
      </c>
      <c r="I1381" s="140" t="s">
        <v>903</v>
      </c>
    </row>
    <row r="1382" spans="1:9">
      <c r="A1382" s="112">
        <f t="shared" si="21"/>
        <v>1380</v>
      </c>
      <c r="B1382" s="141" t="s">
        <v>256</v>
      </c>
      <c r="C1382" s="64" t="s">
        <v>257</v>
      </c>
      <c r="D1382" s="133" t="s">
        <v>1740</v>
      </c>
      <c r="E1382" s="143" t="s">
        <v>1729</v>
      </c>
      <c r="F1382" s="63">
        <v>20260414</v>
      </c>
      <c r="G1382" s="64"/>
      <c r="H1382" s="64" t="s">
        <v>259</v>
      </c>
      <c r="I1382" s="140" t="s">
        <v>903</v>
      </c>
    </row>
    <row r="1383" spans="1:9">
      <c r="A1383" s="112">
        <f t="shared" si="21"/>
        <v>1381</v>
      </c>
      <c r="B1383" s="141" t="s">
        <v>256</v>
      </c>
      <c r="C1383" s="64" t="s">
        <v>257</v>
      </c>
      <c r="D1383" s="133" t="s">
        <v>1741</v>
      </c>
      <c r="E1383" s="143" t="s">
        <v>1729</v>
      </c>
      <c r="F1383" s="63">
        <v>20260414</v>
      </c>
      <c r="G1383" s="64"/>
      <c r="H1383" s="64" t="s">
        <v>259</v>
      </c>
      <c r="I1383" s="140" t="s">
        <v>903</v>
      </c>
    </row>
    <row r="1384" spans="1:9">
      <c r="A1384" s="112">
        <f t="shared" si="21"/>
        <v>1382</v>
      </c>
      <c r="B1384" s="141" t="s">
        <v>256</v>
      </c>
      <c r="C1384" s="64" t="s">
        <v>257</v>
      </c>
      <c r="D1384" s="133" t="s">
        <v>1742</v>
      </c>
      <c r="E1384" s="143" t="s">
        <v>1729</v>
      </c>
      <c r="F1384" s="63">
        <v>20260414</v>
      </c>
      <c r="G1384" s="64"/>
      <c r="H1384" s="64" t="s">
        <v>259</v>
      </c>
      <c r="I1384" s="140" t="s">
        <v>928</v>
      </c>
    </row>
    <row r="1385" spans="1:9">
      <c r="A1385" s="112">
        <f t="shared" si="21"/>
        <v>1383</v>
      </c>
      <c r="B1385" s="141" t="s">
        <v>256</v>
      </c>
      <c r="C1385" s="64" t="s">
        <v>257</v>
      </c>
      <c r="D1385" s="133" t="s">
        <v>1743</v>
      </c>
      <c r="E1385" s="143" t="s">
        <v>1729</v>
      </c>
      <c r="F1385" s="63">
        <v>20260414</v>
      </c>
      <c r="G1385" s="64"/>
      <c r="H1385" s="64" t="s">
        <v>259</v>
      </c>
      <c r="I1385" s="140" t="s">
        <v>928</v>
      </c>
    </row>
    <row r="1386" spans="1:9">
      <c r="A1386" s="112">
        <f t="shared" si="21"/>
        <v>1384</v>
      </c>
      <c r="B1386" s="141" t="s">
        <v>256</v>
      </c>
      <c r="C1386" s="64" t="s">
        <v>257</v>
      </c>
      <c r="D1386" s="133" t="s">
        <v>1744</v>
      </c>
      <c r="E1386" s="143" t="s">
        <v>1729</v>
      </c>
      <c r="F1386" s="63">
        <v>20260414</v>
      </c>
      <c r="G1386" s="64"/>
      <c r="H1386" s="64" t="s">
        <v>259</v>
      </c>
      <c r="I1386" s="140" t="s">
        <v>928</v>
      </c>
    </row>
    <row r="1387" spans="1:9">
      <c r="A1387" s="112">
        <f t="shared" si="21"/>
        <v>1385</v>
      </c>
      <c r="B1387" s="141" t="s">
        <v>256</v>
      </c>
      <c r="C1387" s="64" t="s">
        <v>257</v>
      </c>
      <c r="D1387" s="133" t="s">
        <v>1745</v>
      </c>
      <c r="E1387" s="143" t="s">
        <v>1729</v>
      </c>
      <c r="F1387" s="63">
        <v>20260414</v>
      </c>
      <c r="G1387" s="64"/>
      <c r="H1387" s="64" t="s">
        <v>259</v>
      </c>
      <c r="I1387" s="140" t="s">
        <v>928</v>
      </c>
    </row>
    <row r="1388" spans="1:9">
      <c r="A1388" s="112">
        <f t="shared" si="21"/>
        <v>1386</v>
      </c>
      <c r="B1388" s="141" t="s">
        <v>256</v>
      </c>
      <c r="C1388" s="64" t="s">
        <v>257</v>
      </c>
      <c r="D1388" s="133" t="s">
        <v>1746</v>
      </c>
      <c r="E1388" s="143" t="s">
        <v>1729</v>
      </c>
      <c r="F1388" s="63">
        <v>20260414</v>
      </c>
      <c r="G1388" s="64"/>
      <c r="H1388" s="64" t="s">
        <v>259</v>
      </c>
      <c r="I1388" s="140" t="s">
        <v>928</v>
      </c>
    </row>
    <row r="1389" spans="1:9">
      <c r="A1389" s="112">
        <f t="shared" si="21"/>
        <v>1387</v>
      </c>
      <c r="B1389" s="141" t="s">
        <v>256</v>
      </c>
      <c r="C1389" s="64" t="s">
        <v>257</v>
      </c>
      <c r="D1389" s="133" t="s">
        <v>1747</v>
      </c>
      <c r="E1389" s="143" t="s">
        <v>1729</v>
      </c>
      <c r="F1389" s="63">
        <v>20260414</v>
      </c>
      <c r="G1389" s="64"/>
      <c r="H1389" s="64" t="s">
        <v>259</v>
      </c>
      <c r="I1389" s="140" t="s">
        <v>928</v>
      </c>
    </row>
    <row r="1390" spans="1:9">
      <c r="A1390" s="112">
        <f t="shared" si="21"/>
        <v>1388</v>
      </c>
      <c r="B1390" s="141" t="s">
        <v>256</v>
      </c>
      <c r="C1390" s="64" t="s">
        <v>257</v>
      </c>
      <c r="D1390" s="133" t="s">
        <v>1748</v>
      </c>
      <c r="E1390" s="143" t="s">
        <v>1729</v>
      </c>
      <c r="F1390" s="63">
        <v>20260414</v>
      </c>
      <c r="G1390" s="64"/>
      <c r="H1390" s="64" t="s">
        <v>259</v>
      </c>
      <c r="I1390" s="140" t="s">
        <v>928</v>
      </c>
    </row>
    <row r="1391" spans="1:9">
      <c r="A1391" s="112">
        <f t="shared" si="21"/>
        <v>1389</v>
      </c>
      <c r="B1391" s="141" t="s">
        <v>256</v>
      </c>
      <c r="C1391" s="64" t="s">
        <v>257</v>
      </c>
      <c r="D1391" s="133" t="s">
        <v>1749</v>
      </c>
      <c r="E1391" s="143" t="s">
        <v>1729</v>
      </c>
      <c r="F1391" s="63">
        <v>20260414</v>
      </c>
      <c r="G1391" s="64"/>
      <c r="H1391" s="64" t="s">
        <v>259</v>
      </c>
      <c r="I1391" s="140" t="s">
        <v>928</v>
      </c>
    </row>
    <row r="1392" spans="1:9">
      <c r="A1392" s="112">
        <f t="shared" si="21"/>
        <v>1390</v>
      </c>
      <c r="B1392" s="141" t="s">
        <v>256</v>
      </c>
      <c r="C1392" s="64" t="s">
        <v>257</v>
      </c>
      <c r="D1392" s="133" t="s">
        <v>1750</v>
      </c>
      <c r="E1392" s="143" t="s">
        <v>1729</v>
      </c>
      <c r="F1392" s="63">
        <v>20260414</v>
      </c>
      <c r="G1392" s="64"/>
      <c r="H1392" s="64" t="s">
        <v>259</v>
      </c>
      <c r="I1392" s="140" t="s">
        <v>928</v>
      </c>
    </row>
    <row r="1393" spans="1:9">
      <c r="A1393" s="112">
        <f t="shared" si="21"/>
        <v>1391</v>
      </c>
      <c r="B1393" s="141" t="s">
        <v>256</v>
      </c>
      <c r="C1393" s="64" t="s">
        <v>257</v>
      </c>
      <c r="D1393" s="133" t="s">
        <v>1751</v>
      </c>
      <c r="E1393" s="143" t="s">
        <v>1729</v>
      </c>
      <c r="F1393" s="63">
        <v>20260414</v>
      </c>
      <c r="G1393" s="64"/>
      <c r="H1393" s="64" t="s">
        <v>259</v>
      </c>
      <c r="I1393" s="140" t="s">
        <v>928</v>
      </c>
    </row>
    <row r="1394" spans="1:9">
      <c r="A1394" s="112">
        <f t="shared" si="21"/>
        <v>1392</v>
      </c>
      <c r="B1394" s="141" t="s">
        <v>256</v>
      </c>
      <c r="C1394" s="64" t="s">
        <v>257</v>
      </c>
      <c r="D1394" s="133" t="s">
        <v>1752</v>
      </c>
      <c r="E1394" s="143" t="s">
        <v>1729</v>
      </c>
      <c r="F1394" s="63">
        <v>20260414</v>
      </c>
      <c r="G1394" s="64"/>
      <c r="H1394" s="64" t="s">
        <v>259</v>
      </c>
      <c r="I1394" s="140" t="s">
        <v>928</v>
      </c>
    </row>
    <row r="1395" spans="1:9">
      <c r="A1395" s="112">
        <f t="shared" si="21"/>
        <v>1393</v>
      </c>
      <c r="B1395" s="141" t="s">
        <v>256</v>
      </c>
      <c r="C1395" s="64" t="s">
        <v>257</v>
      </c>
      <c r="D1395" s="143" t="s">
        <v>1753</v>
      </c>
      <c r="E1395" s="143" t="s">
        <v>1754</v>
      </c>
      <c r="F1395" s="63">
        <v>20260414</v>
      </c>
      <c r="G1395" s="64"/>
      <c r="H1395" s="64" t="s">
        <v>259</v>
      </c>
      <c r="I1395" s="5" t="s">
        <v>365</v>
      </c>
    </row>
    <row r="1396" spans="1:9">
      <c r="A1396" s="112">
        <f t="shared" si="21"/>
        <v>1394</v>
      </c>
      <c r="B1396" s="141" t="s">
        <v>256</v>
      </c>
      <c r="C1396" s="64" t="s">
        <v>257</v>
      </c>
      <c r="D1396" s="143" t="s">
        <v>1755</v>
      </c>
      <c r="E1396" s="143" t="s">
        <v>1754</v>
      </c>
      <c r="F1396" s="63">
        <v>20260414</v>
      </c>
      <c r="G1396" s="64"/>
      <c r="H1396" s="63" t="s">
        <v>259</v>
      </c>
      <c r="I1396" s="5" t="s">
        <v>374</v>
      </c>
    </row>
    <row r="1397" spans="1:9">
      <c r="A1397" s="112">
        <f t="shared" si="21"/>
        <v>1395</v>
      </c>
      <c r="B1397" s="141" t="s">
        <v>256</v>
      </c>
      <c r="C1397" s="64" t="s">
        <v>257</v>
      </c>
      <c r="D1397" s="143" t="s">
        <v>1756</v>
      </c>
      <c r="E1397" s="143" t="s">
        <v>1754</v>
      </c>
      <c r="F1397" s="63">
        <v>20260414</v>
      </c>
      <c r="G1397" s="64"/>
      <c r="H1397" s="64" t="s">
        <v>259</v>
      </c>
      <c r="I1397" s="140" t="s">
        <v>383</v>
      </c>
    </row>
    <row r="1398" spans="1:9">
      <c r="A1398" s="112">
        <f t="shared" si="21"/>
        <v>1396</v>
      </c>
      <c r="B1398" s="141" t="s">
        <v>256</v>
      </c>
      <c r="C1398" s="64" t="s">
        <v>257</v>
      </c>
      <c r="D1398" s="143" t="s">
        <v>1757</v>
      </c>
      <c r="E1398" s="143" t="s">
        <v>1754</v>
      </c>
      <c r="F1398" s="63">
        <v>20260414</v>
      </c>
      <c r="G1398" s="64"/>
      <c r="H1398" s="63" t="s">
        <v>259</v>
      </c>
      <c r="I1398" s="5" t="s">
        <v>389</v>
      </c>
    </row>
    <row r="1399" spans="1:9">
      <c r="A1399" s="112">
        <f t="shared" si="21"/>
        <v>1397</v>
      </c>
      <c r="B1399" s="141" t="s">
        <v>256</v>
      </c>
      <c r="C1399" s="64" t="s">
        <v>257</v>
      </c>
      <c r="D1399" s="143" t="s">
        <v>1758</v>
      </c>
      <c r="E1399" s="143" t="s">
        <v>1754</v>
      </c>
      <c r="F1399" s="63">
        <v>20260414</v>
      </c>
      <c r="G1399" s="64"/>
      <c r="H1399" s="64" t="s">
        <v>259</v>
      </c>
      <c r="I1399" s="140" t="s">
        <v>895</v>
      </c>
    </row>
    <row r="1400" spans="1:9">
      <c r="A1400" s="112">
        <f t="shared" si="21"/>
        <v>1398</v>
      </c>
      <c r="B1400" s="141" t="s">
        <v>256</v>
      </c>
      <c r="C1400" s="64" t="s">
        <v>257</v>
      </c>
      <c r="D1400" s="143" t="s">
        <v>1759</v>
      </c>
      <c r="E1400" s="143" t="s">
        <v>1754</v>
      </c>
      <c r="F1400" s="63">
        <v>20260414</v>
      </c>
      <c r="G1400" s="64"/>
      <c r="H1400" s="64" t="s">
        <v>259</v>
      </c>
      <c r="I1400" s="140" t="s">
        <v>903</v>
      </c>
    </row>
    <row r="1401" spans="1:9">
      <c r="A1401" s="112">
        <f t="shared" si="21"/>
        <v>1399</v>
      </c>
      <c r="B1401" s="141" t="s">
        <v>256</v>
      </c>
      <c r="C1401" s="64" t="s">
        <v>257</v>
      </c>
      <c r="D1401" s="143" t="s">
        <v>1760</v>
      </c>
      <c r="E1401" s="143" t="s">
        <v>1754</v>
      </c>
      <c r="F1401" s="63">
        <v>20260414</v>
      </c>
      <c r="G1401" s="64"/>
      <c r="H1401" s="64" t="s">
        <v>259</v>
      </c>
      <c r="I1401" s="140" t="s">
        <v>903</v>
      </c>
    </row>
    <row r="1402" spans="1:9">
      <c r="A1402" s="112">
        <f t="shared" si="21"/>
        <v>1400</v>
      </c>
      <c r="B1402" s="141" t="s">
        <v>256</v>
      </c>
      <c r="C1402" s="64" t="s">
        <v>257</v>
      </c>
      <c r="D1402" s="143" t="s">
        <v>1761</v>
      </c>
      <c r="E1402" s="143" t="s">
        <v>1754</v>
      </c>
      <c r="F1402" s="63">
        <v>20260414</v>
      </c>
      <c r="G1402" s="64"/>
      <c r="H1402" s="64" t="s">
        <v>259</v>
      </c>
      <c r="I1402" s="140" t="s">
        <v>903</v>
      </c>
    </row>
    <row r="1403" spans="1:9">
      <c r="A1403" s="112">
        <f t="shared" si="21"/>
        <v>1401</v>
      </c>
      <c r="B1403" s="141" t="s">
        <v>256</v>
      </c>
      <c r="C1403" s="64" t="s">
        <v>257</v>
      </c>
      <c r="D1403" s="143" t="s">
        <v>1762</v>
      </c>
      <c r="E1403" s="143" t="s">
        <v>1754</v>
      </c>
      <c r="F1403" s="63">
        <v>20260414</v>
      </c>
      <c r="G1403" s="64"/>
      <c r="H1403" s="64" t="s">
        <v>259</v>
      </c>
      <c r="I1403" s="140" t="s">
        <v>903</v>
      </c>
    </row>
    <row r="1404" spans="1:9">
      <c r="A1404" s="112">
        <f t="shared" si="21"/>
        <v>1402</v>
      </c>
      <c r="B1404" s="141" t="s">
        <v>256</v>
      </c>
      <c r="C1404" s="64" t="s">
        <v>257</v>
      </c>
      <c r="D1404" s="143" t="s">
        <v>1763</v>
      </c>
      <c r="E1404" s="143" t="s">
        <v>1754</v>
      </c>
      <c r="F1404" s="63">
        <v>20260414</v>
      </c>
      <c r="G1404" s="64"/>
      <c r="H1404" s="64" t="s">
        <v>259</v>
      </c>
      <c r="I1404" s="140" t="s">
        <v>903</v>
      </c>
    </row>
    <row r="1405" spans="1:9">
      <c r="A1405" s="112">
        <f t="shared" ref="A1405:A1468" si="22">+A1404+1</f>
        <v>1403</v>
      </c>
      <c r="B1405" s="141" t="s">
        <v>256</v>
      </c>
      <c r="C1405" s="64" t="s">
        <v>257</v>
      </c>
      <c r="D1405" s="143" t="s">
        <v>1764</v>
      </c>
      <c r="E1405" s="143" t="s">
        <v>1754</v>
      </c>
      <c r="F1405" s="63">
        <v>20260414</v>
      </c>
      <c r="G1405" s="64"/>
      <c r="H1405" s="64" t="s">
        <v>259</v>
      </c>
      <c r="I1405" s="140" t="s">
        <v>903</v>
      </c>
    </row>
    <row r="1406" spans="1:9">
      <c r="A1406" s="112">
        <f t="shared" si="22"/>
        <v>1404</v>
      </c>
      <c r="B1406" s="141" t="s">
        <v>256</v>
      </c>
      <c r="C1406" s="64" t="s">
        <v>257</v>
      </c>
      <c r="D1406" s="143" t="s">
        <v>1765</v>
      </c>
      <c r="E1406" s="143" t="s">
        <v>1754</v>
      </c>
      <c r="F1406" s="63">
        <v>20260414</v>
      </c>
      <c r="G1406" s="64"/>
      <c r="H1406" s="64" t="s">
        <v>259</v>
      </c>
      <c r="I1406" s="140" t="s">
        <v>903</v>
      </c>
    </row>
    <row r="1407" spans="1:9">
      <c r="A1407" s="112">
        <f t="shared" si="22"/>
        <v>1405</v>
      </c>
      <c r="B1407" s="141" t="s">
        <v>256</v>
      </c>
      <c r="C1407" s="64" t="s">
        <v>257</v>
      </c>
      <c r="D1407" s="143" t="s">
        <v>1766</v>
      </c>
      <c r="E1407" s="143" t="s">
        <v>1754</v>
      </c>
      <c r="F1407" s="63">
        <v>20260414</v>
      </c>
      <c r="G1407" s="64"/>
      <c r="H1407" s="64" t="s">
        <v>259</v>
      </c>
      <c r="I1407" s="140" t="s">
        <v>903</v>
      </c>
    </row>
    <row r="1408" spans="1:9">
      <c r="A1408" s="112">
        <f t="shared" si="22"/>
        <v>1406</v>
      </c>
      <c r="B1408" s="141" t="s">
        <v>256</v>
      </c>
      <c r="C1408" s="64" t="s">
        <v>257</v>
      </c>
      <c r="D1408" s="143" t="s">
        <v>1767</v>
      </c>
      <c r="E1408" s="143" t="s">
        <v>1754</v>
      </c>
      <c r="F1408" s="63">
        <v>20260414</v>
      </c>
      <c r="G1408" s="64"/>
      <c r="H1408" s="64" t="s">
        <v>259</v>
      </c>
      <c r="I1408" s="140" t="s">
        <v>903</v>
      </c>
    </row>
    <row r="1409" spans="1:9">
      <c r="A1409" s="112">
        <f t="shared" si="22"/>
        <v>1407</v>
      </c>
      <c r="B1409" s="141" t="s">
        <v>256</v>
      </c>
      <c r="C1409" s="64" t="s">
        <v>257</v>
      </c>
      <c r="D1409" s="143" t="s">
        <v>1768</v>
      </c>
      <c r="E1409" s="143" t="s">
        <v>1754</v>
      </c>
      <c r="F1409" s="63">
        <v>20260414</v>
      </c>
      <c r="G1409" s="64"/>
      <c r="H1409" s="64" t="s">
        <v>259</v>
      </c>
      <c r="I1409" s="140" t="s">
        <v>928</v>
      </c>
    </row>
    <row r="1410" spans="1:9">
      <c r="A1410" s="112">
        <f t="shared" si="22"/>
        <v>1408</v>
      </c>
      <c r="B1410" s="141" t="s">
        <v>256</v>
      </c>
      <c r="C1410" s="64" t="s">
        <v>257</v>
      </c>
      <c r="D1410" s="143" t="s">
        <v>1769</v>
      </c>
      <c r="E1410" s="143" t="s">
        <v>1754</v>
      </c>
      <c r="F1410" s="63">
        <v>20260414</v>
      </c>
      <c r="G1410" s="64"/>
      <c r="H1410" s="64" t="s">
        <v>259</v>
      </c>
      <c r="I1410" s="140" t="s">
        <v>928</v>
      </c>
    </row>
    <row r="1411" spans="1:9">
      <c r="A1411" s="112">
        <f t="shared" si="22"/>
        <v>1409</v>
      </c>
      <c r="B1411" s="141" t="s">
        <v>256</v>
      </c>
      <c r="C1411" s="64" t="s">
        <v>257</v>
      </c>
      <c r="D1411" s="143" t="s">
        <v>1770</v>
      </c>
      <c r="E1411" s="143" t="s">
        <v>1754</v>
      </c>
      <c r="F1411" s="63">
        <v>20260414</v>
      </c>
      <c r="G1411" s="64"/>
      <c r="H1411" s="64" t="s">
        <v>259</v>
      </c>
      <c r="I1411" s="140" t="s">
        <v>928</v>
      </c>
    </row>
    <row r="1412" spans="1:9">
      <c r="A1412" s="112">
        <f t="shared" si="22"/>
        <v>1410</v>
      </c>
      <c r="B1412" s="141" t="s">
        <v>256</v>
      </c>
      <c r="C1412" s="64" t="s">
        <v>257</v>
      </c>
      <c r="D1412" s="143" t="s">
        <v>1771</v>
      </c>
      <c r="E1412" s="143" t="s">
        <v>1754</v>
      </c>
      <c r="F1412" s="63">
        <v>20260414</v>
      </c>
      <c r="G1412" s="64"/>
      <c r="H1412" s="64" t="s">
        <v>259</v>
      </c>
      <c r="I1412" s="140" t="s">
        <v>928</v>
      </c>
    </row>
    <row r="1413" spans="1:9">
      <c r="A1413" s="112">
        <f t="shared" si="22"/>
        <v>1411</v>
      </c>
      <c r="B1413" s="141" t="s">
        <v>256</v>
      </c>
      <c r="C1413" s="64" t="s">
        <v>257</v>
      </c>
      <c r="D1413" s="143" t="s">
        <v>1772</v>
      </c>
      <c r="E1413" s="143" t="s">
        <v>1754</v>
      </c>
      <c r="F1413" s="63">
        <v>20260414</v>
      </c>
      <c r="G1413" s="64"/>
      <c r="H1413" s="64" t="s">
        <v>259</v>
      </c>
      <c r="I1413" s="140" t="s">
        <v>928</v>
      </c>
    </row>
    <row r="1414" spans="1:9">
      <c r="A1414" s="112">
        <f t="shared" si="22"/>
        <v>1412</v>
      </c>
      <c r="B1414" s="141" t="s">
        <v>256</v>
      </c>
      <c r="C1414" s="64" t="s">
        <v>257</v>
      </c>
      <c r="D1414" s="143" t="s">
        <v>1773</v>
      </c>
      <c r="E1414" s="143" t="s">
        <v>1754</v>
      </c>
      <c r="F1414" s="63">
        <v>20260414</v>
      </c>
      <c r="G1414" s="64"/>
      <c r="H1414" s="64" t="s">
        <v>259</v>
      </c>
      <c r="I1414" s="140" t="s">
        <v>928</v>
      </c>
    </row>
    <row r="1415" spans="1:9">
      <c r="A1415" s="112">
        <f t="shared" si="22"/>
        <v>1413</v>
      </c>
      <c r="B1415" s="141" t="s">
        <v>256</v>
      </c>
      <c r="C1415" s="64" t="s">
        <v>257</v>
      </c>
      <c r="D1415" s="143" t="s">
        <v>1774</v>
      </c>
      <c r="E1415" s="143" t="s">
        <v>1754</v>
      </c>
      <c r="F1415" s="63">
        <v>20260414</v>
      </c>
      <c r="G1415" s="64"/>
      <c r="H1415" s="64" t="s">
        <v>259</v>
      </c>
      <c r="I1415" s="140" t="s">
        <v>928</v>
      </c>
    </row>
    <row r="1416" spans="1:9">
      <c r="A1416" s="112">
        <f t="shared" si="22"/>
        <v>1414</v>
      </c>
      <c r="B1416" s="141" t="s">
        <v>256</v>
      </c>
      <c r="C1416" s="64" t="s">
        <v>257</v>
      </c>
      <c r="D1416" s="143" t="s">
        <v>1775</v>
      </c>
      <c r="E1416" s="143" t="s">
        <v>1754</v>
      </c>
      <c r="F1416" s="63">
        <v>20260414</v>
      </c>
      <c r="G1416" s="64"/>
      <c r="H1416" s="64" t="s">
        <v>259</v>
      </c>
      <c r="I1416" s="140" t="s">
        <v>928</v>
      </c>
    </row>
    <row r="1417" spans="1:9">
      <c r="A1417" s="112">
        <f t="shared" si="22"/>
        <v>1415</v>
      </c>
      <c r="B1417" s="141" t="s">
        <v>256</v>
      </c>
      <c r="C1417" s="64" t="s">
        <v>257</v>
      </c>
      <c r="D1417" s="143" t="s">
        <v>1776</v>
      </c>
      <c r="E1417" s="143" t="s">
        <v>1754</v>
      </c>
      <c r="F1417" s="63">
        <v>20260414</v>
      </c>
      <c r="G1417" s="64"/>
      <c r="H1417" s="64" t="s">
        <v>259</v>
      </c>
      <c r="I1417" s="140" t="s">
        <v>928</v>
      </c>
    </row>
    <row r="1418" spans="1:9">
      <c r="A1418" s="112">
        <f t="shared" si="22"/>
        <v>1416</v>
      </c>
      <c r="B1418" s="141" t="s">
        <v>256</v>
      </c>
      <c r="C1418" s="64" t="s">
        <v>257</v>
      </c>
      <c r="D1418" s="143" t="s">
        <v>1777</v>
      </c>
      <c r="E1418" s="143" t="s">
        <v>1754</v>
      </c>
      <c r="F1418" s="63">
        <v>20260414</v>
      </c>
      <c r="G1418" s="64"/>
      <c r="H1418" s="64" t="s">
        <v>259</v>
      </c>
      <c r="I1418" s="140" t="s">
        <v>928</v>
      </c>
    </row>
    <row r="1419" spans="1:9">
      <c r="A1419" s="112">
        <f t="shared" si="22"/>
        <v>1417</v>
      </c>
      <c r="B1419" s="141" t="s">
        <v>256</v>
      </c>
      <c r="C1419" s="64" t="s">
        <v>257</v>
      </c>
      <c r="D1419" s="133" t="s">
        <v>1778</v>
      </c>
      <c r="E1419" s="143" t="s">
        <v>1779</v>
      </c>
      <c r="F1419" s="63">
        <v>20260416</v>
      </c>
      <c r="G1419" s="64"/>
      <c r="H1419" s="64" t="s">
        <v>259</v>
      </c>
      <c r="I1419" s="140" t="s">
        <v>928</v>
      </c>
    </row>
    <row r="1420" spans="1:9">
      <c r="A1420" s="112">
        <f t="shared" si="22"/>
        <v>1418</v>
      </c>
      <c r="B1420" s="141" t="s">
        <v>256</v>
      </c>
      <c r="C1420" s="64" t="s">
        <v>257</v>
      </c>
      <c r="D1420" s="133" t="s">
        <v>1780</v>
      </c>
      <c r="E1420" s="143" t="s">
        <v>1779</v>
      </c>
      <c r="F1420" s="63">
        <v>20260416</v>
      </c>
      <c r="G1420" s="64"/>
      <c r="H1420" s="64" t="s">
        <v>259</v>
      </c>
      <c r="I1420" s="140" t="s">
        <v>448</v>
      </c>
    </row>
    <row r="1421" spans="1:9">
      <c r="A1421" s="112">
        <f t="shared" si="22"/>
        <v>1419</v>
      </c>
      <c r="B1421" s="141" t="s">
        <v>256</v>
      </c>
      <c r="C1421" s="64" t="s">
        <v>257</v>
      </c>
      <c r="D1421" s="133" t="s">
        <v>1781</v>
      </c>
      <c r="E1421" s="143" t="s">
        <v>1779</v>
      </c>
      <c r="F1421" s="63">
        <v>20260416</v>
      </c>
      <c r="G1421" s="64"/>
      <c r="H1421" s="64" t="s">
        <v>259</v>
      </c>
      <c r="I1421" s="140" t="s">
        <v>448</v>
      </c>
    </row>
    <row r="1422" spans="1:9">
      <c r="A1422" s="112">
        <f t="shared" si="22"/>
        <v>1420</v>
      </c>
      <c r="B1422" s="141" t="s">
        <v>256</v>
      </c>
      <c r="C1422" s="64" t="s">
        <v>257</v>
      </c>
      <c r="D1422" s="133" t="s">
        <v>1782</v>
      </c>
      <c r="E1422" s="143" t="s">
        <v>1779</v>
      </c>
      <c r="F1422" s="63">
        <v>20260416</v>
      </c>
      <c r="G1422" s="64"/>
      <c r="H1422" s="64" t="s">
        <v>259</v>
      </c>
      <c r="I1422" s="140" t="s">
        <v>448</v>
      </c>
    </row>
    <row r="1423" spans="1:9">
      <c r="A1423" s="112">
        <f t="shared" si="22"/>
        <v>1421</v>
      </c>
      <c r="B1423" s="141" t="s">
        <v>256</v>
      </c>
      <c r="C1423" s="64" t="s">
        <v>257</v>
      </c>
      <c r="D1423" s="133" t="s">
        <v>1783</v>
      </c>
      <c r="E1423" s="143" t="s">
        <v>1779</v>
      </c>
      <c r="F1423" s="63">
        <v>20260416</v>
      </c>
      <c r="G1423" s="64"/>
      <c r="H1423" s="64" t="s">
        <v>259</v>
      </c>
      <c r="I1423" s="140" t="s">
        <v>448</v>
      </c>
    </row>
    <row r="1424" spans="1:9">
      <c r="A1424" s="112">
        <f t="shared" si="22"/>
        <v>1422</v>
      </c>
      <c r="B1424" s="141" t="s">
        <v>256</v>
      </c>
      <c r="C1424" s="64" t="s">
        <v>257</v>
      </c>
      <c r="D1424" s="133" t="s">
        <v>1784</v>
      </c>
      <c r="E1424" s="143" t="s">
        <v>1779</v>
      </c>
      <c r="F1424" s="63">
        <v>20260416</v>
      </c>
      <c r="G1424" s="64"/>
      <c r="H1424" s="64" t="s">
        <v>259</v>
      </c>
      <c r="I1424" s="140" t="s">
        <v>448</v>
      </c>
    </row>
    <row r="1425" spans="1:9">
      <c r="A1425" s="112">
        <f t="shared" si="22"/>
        <v>1423</v>
      </c>
      <c r="B1425" s="141" t="s">
        <v>256</v>
      </c>
      <c r="C1425" s="64" t="s">
        <v>257</v>
      </c>
      <c r="D1425" s="133" t="s">
        <v>1785</v>
      </c>
      <c r="E1425" s="143" t="s">
        <v>1779</v>
      </c>
      <c r="F1425" s="63">
        <v>20260416</v>
      </c>
      <c r="G1425" s="64"/>
      <c r="H1425" s="64" t="s">
        <v>259</v>
      </c>
      <c r="I1425" s="140" t="s">
        <v>448</v>
      </c>
    </row>
    <row r="1426" spans="1:9">
      <c r="A1426" s="112">
        <f t="shared" si="22"/>
        <v>1424</v>
      </c>
      <c r="B1426" s="141" t="s">
        <v>256</v>
      </c>
      <c r="C1426" s="64" t="s">
        <v>257</v>
      </c>
      <c r="D1426" s="133" t="s">
        <v>1786</v>
      </c>
      <c r="E1426" s="143" t="s">
        <v>1779</v>
      </c>
      <c r="F1426" s="63">
        <v>20260416</v>
      </c>
      <c r="G1426" s="64"/>
      <c r="H1426" s="64" t="s">
        <v>259</v>
      </c>
      <c r="I1426" s="140" t="s">
        <v>457</v>
      </c>
    </row>
    <row r="1427" spans="1:9">
      <c r="A1427" s="112">
        <f t="shared" si="22"/>
        <v>1425</v>
      </c>
      <c r="B1427" s="141" t="s">
        <v>256</v>
      </c>
      <c r="C1427" s="64" t="s">
        <v>257</v>
      </c>
      <c r="D1427" s="133" t="s">
        <v>1787</v>
      </c>
      <c r="E1427" s="143" t="s">
        <v>1779</v>
      </c>
      <c r="F1427" s="63">
        <v>20260416</v>
      </c>
      <c r="G1427" s="64"/>
      <c r="H1427" s="63" t="s">
        <v>259</v>
      </c>
      <c r="I1427" s="5" t="s">
        <v>457</v>
      </c>
    </row>
    <row r="1428" spans="1:9">
      <c r="A1428" s="112">
        <f t="shared" si="22"/>
        <v>1426</v>
      </c>
      <c r="B1428" s="141" t="s">
        <v>256</v>
      </c>
      <c r="C1428" s="64" t="s">
        <v>257</v>
      </c>
      <c r="D1428" s="133" t="s">
        <v>1788</v>
      </c>
      <c r="E1428" s="143" t="s">
        <v>1779</v>
      </c>
      <c r="F1428" s="63">
        <v>20260416</v>
      </c>
      <c r="G1428" s="64"/>
      <c r="H1428" s="63" t="s">
        <v>259</v>
      </c>
      <c r="I1428" s="5" t="s">
        <v>457</v>
      </c>
    </row>
    <row r="1429" spans="1:9">
      <c r="A1429" s="112">
        <f t="shared" si="22"/>
        <v>1427</v>
      </c>
      <c r="B1429" s="141" t="s">
        <v>256</v>
      </c>
      <c r="C1429" s="64" t="s">
        <v>257</v>
      </c>
      <c r="D1429" s="133" t="s">
        <v>1789</v>
      </c>
      <c r="E1429" s="143" t="s">
        <v>1779</v>
      </c>
      <c r="F1429" s="63">
        <v>20260416</v>
      </c>
      <c r="G1429" s="64"/>
      <c r="H1429" s="63" t="s">
        <v>259</v>
      </c>
      <c r="I1429" s="5" t="s">
        <v>457</v>
      </c>
    </row>
    <row r="1430" spans="1:9">
      <c r="A1430" s="112">
        <f t="shared" si="22"/>
        <v>1428</v>
      </c>
      <c r="B1430" s="141" t="s">
        <v>256</v>
      </c>
      <c r="C1430" s="64" t="s">
        <v>257</v>
      </c>
      <c r="D1430" s="133" t="s">
        <v>1790</v>
      </c>
      <c r="E1430" s="143" t="s">
        <v>1779</v>
      </c>
      <c r="F1430" s="63">
        <v>20260416</v>
      </c>
      <c r="G1430" s="64"/>
      <c r="H1430" s="63" t="s">
        <v>259</v>
      </c>
      <c r="I1430" s="5" t="s">
        <v>457</v>
      </c>
    </row>
    <row r="1431" spans="1:9">
      <c r="A1431" s="112">
        <f t="shared" si="22"/>
        <v>1429</v>
      </c>
      <c r="B1431" s="141" t="s">
        <v>256</v>
      </c>
      <c r="C1431" s="64" t="s">
        <v>257</v>
      </c>
      <c r="D1431" s="133" t="s">
        <v>1791</v>
      </c>
      <c r="E1431" s="143" t="s">
        <v>1779</v>
      </c>
      <c r="F1431" s="63">
        <v>20260416</v>
      </c>
      <c r="G1431" s="64"/>
      <c r="H1431" s="64" t="s">
        <v>259</v>
      </c>
      <c r="I1431" s="5" t="s">
        <v>466</v>
      </c>
    </row>
    <row r="1432" spans="1:9">
      <c r="A1432" s="112">
        <f t="shared" si="22"/>
        <v>1430</v>
      </c>
      <c r="B1432" s="141" t="s">
        <v>256</v>
      </c>
      <c r="C1432" s="64" t="s">
        <v>257</v>
      </c>
      <c r="D1432" s="133" t="s">
        <v>1792</v>
      </c>
      <c r="E1432" s="143" t="s">
        <v>1779</v>
      </c>
      <c r="F1432" s="63">
        <v>20260416</v>
      </c>
      <c r="G1432" s="64"/>
      <c r="H1432" s="64" t="s">
        <v>259</v>
      </c>
      <c r="I1432" s="5" t="s">
        <v>466</v>
      </c>
    </row>
    <row r="1433" spans="1:9">
      <c r="A1433" s="112">
        <f t="shared" si="22"/>
        <v>1431</v>
      </c>
      <c r="B1433" s="141" t="s">
        <v>256</v>
      </c>
      <c r="C1433" s="64" t="s">
        <v>257</v>
      </c>
      <c r="D1433" s="133" t="s">
        <v>1793</v>
      </c>
      <c r="E1433" s="143" t="s">
        <v>1779</v>
      </c>
      <c r="F1433" s="63">
        <v>20260416</v>
      </c>
      <c r="G1433" s="64"/>
      <c r="H1433" s="64" t="s">
        <v>259</v>
      </c>
      <c r="I1433" s="5" t="s">
        <v>466</v>
      </c>
    </row>
    <row r="1434" spans="1:9">
      <c r="A1434" s="112">
        <f t="shared" si="22"/>
        <v>1432</v>
      </c>
      <c r="B1434" s="141" t="s">
        <v>256</v>
      </c>
      <c r="C1434" s="64" t="s">
        <v>257</v>
      </c>
      <c r="D1434" s="133" t="s">
        <v>1794</v>
      </c>
      <c r="E1434" s="143" t="s">
        <v>1779</v>
      </c>
      <c r="F1434" s="63">
        <v>20260416</v>
      </c>
      <c r="G1434" s="64"/>
      <c r="H1434" s="64" t="s">
        <v>259</v>
      </c>
      <c r="I1434" s="5" t="s">
        <v>466</v>
      </c>
    </row>
    <row r="1435" spans="1:9">
      <c r="A1435" s="112">
        <f t="shared" si="22"/>
        <v>1433</v>
      </c>
      <c r="B1435" s="141" t="s">
        <v>256</v>
      </c>
      <c r="C1435" s="64" t="s">
        <v>257</v>
      </c>
      <c r="D1435" s="133" t="s">
        <v>1795</v>
      </c>
      <c r="E1435" s="143" t="s">
        <v>1779</v>
      </c>
      <c r="F1435" s="63">
        <v>20260416</v>
      </c>
      <c r="G1435" s="64"/>
      <c r="H1435" s="64" t="s">
        <v>259</v>
      </c>
      <c r="I1435" s="5" t="s">
        <v>466</v>
      </c>
    </row>
    <row r="1436" spans="1:9">
      <c r="A1436" s="112">
        <f t="shared" si="22"/>
        <v>1434</v>
      </c>
      <c r="B1436" s="141" t="s">
        <v>256</v>
      </c>
      <c r="C1436" s="64" t="s">
        <v>257</v>
      </c>
      <c r="D1436" s="133" t="s">
        <v>1796</v>
      </c>
      <c r="E1436" s="143" t="s">
        <v>1779</v>
      </c>
      <c r="F1436" s="63">
        <v>20260416</v>
      </c>
      <c r="G1436" s="64"/>
      <c r="H1436" s="64" t="s">
        <v>259</v>
      </c>
      <c r="I1436" s="140" t="s">
        <v>474</v>
      </c>
    </row>
    <row r="1437" spans="1:9">
      <c r="A1437" s="112">
        <f t="shared" si="22"/>
        <v>1435</v>
      </c>
      <c r="B1437" s="141" t="s">
        <v>256</v>
      </c>
      <c r="C1437" s="64" t="s">
        <v>257</v>
      </c>
      <c r="D1437" s="133" t="s">
        <v>1797</v>
      </c>
      <c r="E1437" s="143" t="s">
        <v>1779</v>
      </c>
      <c r="F1437" s="63">
        <v>20260416</v>
      </c>
      <c r="G1437" s="64"/>
      <c r="H1437" s="63" t="s">
        <v>259</v>
      </c>
      <c r="I1437" s="5" t="s">
        <v>474</v>
      </c>
    </row>
    <row r="1438" spans="1:9">
      <c r="A1438" s="112">
        <f t="shared" si="22"/>
        <v>1436</v>
      </c>
      <c r="B1438" s="141" t="s">
        <v>256</v>
      </c>
      <c r="C1438" s="64" t="s">
        <v>257</v>
      </c>
      <c r="D1438" s="133" t="s">
        <v>1798</v>
      </c>
      <c r="E1438" s="143" t="s">
        <v>1779</v>
      </c>
      <c r="F1438" s="63">
        <v>20260416</v>
      </c>
      <c r="G1438" s="64"/>
      <c r="H1438" s="63" t="s">
        <v>259</v>
      </c>
      <c r="I1438" s="5" t="s">
        <v>474</v>
      </c>
    </row>
    <row r="1439" spans="1:9">
      <c r="A1439" s="112">
        <f t="shared" si="22"/>
        <v>1437</v>
      </c>
      <c r="B1439" s="141" t="s">
        <v>256</v>
      </c>
      <c r="C1439" s="64" t="s">
        <v>257</v>
      </c>
      <c r="D1439" s="133" t="s">
        <v>1799</v>
      </c>
      <c r="E1439" s="143" t="s">
        <v>1779</v>
      </c>
      <c r="F1439" s="63">
        <v>20260416</v>
      </c>
      <c r="G1439" s="64"/>
      <c r="H1439" s="63" t="s">
        <v>259</v>
      </c>
      <c r="I1439" s="5" t="s">
        <v>474</v>
      </c>
    </row>
    <row r="1440" spans="1:9">
      <c r="A1440" s="112">
        <f t="shared" si="22"/>
        <v>1438</v>
      </c>
      <c r="B1440" s="141" t="s">
        <v>256</v>
      </c>
      <c r="C1440" s="64" t="s">
        <v>257</v>
      </c>
      <c r="D1440" s="133" t="s">
        <v>1800</v>
      </c>
      <c r="E1440" s="143" t="s">
        <v>1779</v>
      </c>
      <c r="F1440" s="63">
        <v>20260416</v>
      </c>
      <c r="G1440" s="64"/>
      <c r="H1440" s="63" t="s">
        <v>259</v>
      </c>
      <c r="I1440" s="5" t="s">
        <v>474</v>
      </c>
    </row>
    <row r="1441" spans="1:9">
      <c r="A1441" s="112">
        <f t="shared" si="22"/>
        <v>1439</v>
      </c>
      <c r="B1441" s="141" t="s">
        <v>256</v>
      </c>
      <c r="C1441" s="64" t="s">
        <v>257</v>
      </c>
      <c r="D1441" s="133" t="s">
        <v>1801</v>
      </c>
      <c r="E1441" s="143" t="s">
        <v>1779</v>
      </c>
      <c r="F1441" s="63">
        <v>20260416</v>
      </c>
      <c r="G1441" s="64"/>
      <c r="H1441" s="64" t="s">
        <v>259</v>
      </c>
      <c r="I1441" s="142" t="s">
        <v>483</v>
      </c>
    </row>
    <row r="1442" spans="1:9">
      <c r="A1442" s="112">
        <f t="shared" si="22"/>
        <v>1440</v>
      </c>
      <c r="B1442" s="141" t="s">
        <v>256</v>
      </c>
      <c r="C1442" s="64" t="s">
        <v>257</v>
      </c>
      <c r="D1442" s="133" t="s">
        <v>1802</v>
      </c>
      <c r="E1442" s="143" t="s">
        <v>1779</v>
      </c>
      <c r="F1442" s="63">
        <v>20260416</v>
      </c>
      <c r="G1442" s="64"/>
      <c r="H1442" s="64" t="s">
        <v>259</v>
      </c>
      <c r="I1442" s="142" t="s">
        <v>483</v>
      </c>
    </row>
    <row r="1443" spans="1:9">
      <c r="A1443" s="112">
        <f t="shared" si="22"/>
        <v>1441</v>
      </c>
      <c r="B1443" s="141" t="s">
        <v>256</v>
      </c>
      <c r="C1443" s="64" t="s">
        <v>257</v>
      </c>
      <c r="D1443" s="133" t="s">
        <v>1803</v>
      </c>
      <c r="E1443" s="143" t="s">
        <v>1804</v>
      </c>
      <c r="F1443" s="63">
        <v>20260420</v>
      </c>
      <c r="G1443" s="64"/>
      <c r="H1443" s="64" t="s">
        <v>259</v>
      </c>
      <c r="I1443" s="142" t="s">
        <v>491</v>
      </c>
    </row>
    <row r="1444" spans="1:9">
      <c r="A1444" s="112">
        <f t="shared" si="22"/>
        <v>1442</v>
      </c>
      <c r="B1444" s="141" t="s">
        <v>256</v>
      </c>
      <c r="C1444" s="64" t="s">
        <v>257</v>
      </c>
      <c r="D1444" s="133" t="s">
        <v>1805</v>
      </c>
      <c r="E1444" s="143" t="s">
        <v>1804</v>
      </c>
      <c r="F1444" s="63">
        <v>20260420</v>
      </c>
      <c r="G1444" s="64"/>
      <c r="H1444" s="63" t="s">
        <v>259</v>
      </c>
      <c r="I1444" s="5" t="s">
        <v>491</v>
      </c>
    </row>
    <row r="1445" spans="1:9">
      <c r="A1445" s="112">
        <f t="shared" si="22"/>
        <v>1443</v>
      </c>
      <c r="B1445" s="141" t="s">
        <v>256</v>
      </c>
      <c r="C1445" s="64" t="s">
        <v>257</v>
      </c>
      <c r="D1445" s="133" t="s">
        <v>1806</v>
      </c>
      <c r="E1445" s="143" t="s">
        <v>1804</v>
      </c>
      <c r="F1445" s="63">
        <v>20260420</v>
      </c>
      <c r="G1445" s="64"/>
      <c r="H1445" s="63" t="s">
        <v>259</v>
      </c>
      <c r="I1445" s="5" t="s">
        <v>491</v>
      </c>
    </row>
    <row r="1446" spans="1:9">
      <c r="A1446" s="112">
        <f t="shared" si="22"/>
        <v>1444</v>
      </c>
      <c r="B1446" s="141" t="s">
        <v>256</v>
      </c>
      <c r="C1446" s="64" t="s">
        <v>257</v>
      </c>
      <c r="D1446" s="133" t="s">
        <v>1807</v>
      </c>
      <c r="E1446" s="143" t="s">
        <v>1804</v>
      </c>
      <c r="F1446" s="63">
        <v>20260420</v>
      </c>
      <c r="G1446" s="64"/>
      <c r="H1446" s="63" t="s">
        <v>259</v>
      </c>
      <c r="I1446" s="5" t="s">
        <v>491</v>
      </c>
    </row>
    <row r="1447" spans="1:9">
      <c r="A1447" s="112">
        <f t="shared" si="22"/>
        <v>1445</v>
      </c>
      <c r="B1447" s="141" t="s">
        <v>256</v>
      </c>
      <c r="C1447" s="64" t="s">
        <v>257</v>
      </c>
      <c r="D1447" s="133" t="s">
        <v>1808</v>
      </c>
      <c r="E1447" s="143" t="s">
        <v>1804</v>
      </c>
      <c r="F1447" s="63">
        <v>20260420</v>
      </c>
      <c r="G1447" s="64"/>
      <c r="H1447" s="63" t="s">
        <v>259</v>
      </c>
      <c r="I1447" s="5" t="s">
        <v>491</v>
      </c>
    </row>
    <row r="1448" spans="1:9">
      <c r="A1448" s="112">
        <f t="shared" si="22"/>
        <v>1446</v>
      </c>
      <c r="B1448" s="141" t="s">
        <v>256</v>
      </c>
      <c r="C1448" s="64" t="s">
        <v>257</v>
      </c>
      <c r="D1448" s="133" t="s">
        <v>1809</v>
      </c>
      <c r="E1448" s="143" t="s">
        <v>1804</v>
      </c>
      <c r="F1448" s="63">
        <v>20260420</v>
      </c>
      <c r="G1448" s="64"/>
      <c r="H1448" s="64" t="s">
        <v>259</v>
      </c>
      <c r="I1448" s="5" t="s">
        <v>1810</v>
      </c>
    </row>
    <row r="1449" spans="1:9">
      <c r="A1449" s="112">
        <f t="shared" si="22"/>
        <v>1447</v>
      </c>
      <c r="B1449" s="141" t="s">
        <v>256</v>
      </c>
      <c r="C1449" s="64" t="s">
        <v>257</v>
      </c>
      <c r="D1449" s="133" t="s">
        <v>1811</v>
      </c>
      <c r="E1449" s="143" t="s">
        <v>1804</v>
      </c>
      <c r="F1449" s="63">
        <v>20260420</v>
      </c>
      <c r="G1449" s="64"/>
      <c r="H1449" s="64" t="s">
        <v>259</v>
      </c>
      <c r="I1449" s="5" t="s">
        <v>1810</v>
      </c>
    </row>
    <row r="1450" spans="1:9">
      <c r="A1450" s="112">
        <f t="shared" si="22"/>
        <v>1448</v>
      </c>
      <c r="B1450" s="141" t="s">
        <v>256</v>
      </c>
      <c r="C1450" s="64" t="s">
        <v>257</v>
      </c>
      <c r="D1450" s="133" t="s">
        <v>1812</v>
      </c>
      <c r="E1450" s="143" t="s">
        <v>1804</v>
      </c>
      <c r="F1450" s="63">
        <v>20260420</v>
      </c>
      <c r="G1450" s="64"/>
      <c r="H1450" s="64" t="s">
        <v>259</v>
      </c>
      <c r="I1450" s="5" t="s">
        <v>1810</v>
      </c>
    </row>
    <row r="1451" spans="1:9">
      <c r="A1451" s="112">
        <f t="shared" si="22"/>
        <v>1449</v>
      </c>
      <c r="B1451" s="141" t="s">
        <v>256</v>
      </c>
      <c r="C1451" s="64" t="s">
        <v>257</v>
      </c>
      <c r="D1451" s="133" t="s">
        <v>1813</v>
      </c>
      <c r="E1451" s="143" t="s">
        <v>1804</v>
      </c>
      <c r="F1451" s="63">
        <v>20260420</v>
      </c>
      <c r="G1451" s="64"/>
      <c r="H1451" s="64" t="s">
        <v>259</v>
      </c>
      <c r="I1451" s="5" t="s">
        <v>1810</v>
      </c>
    </row>
    <row r="1452" spans="1:9">
      <c r="A1452" s="112">
        <f t="shared" si="22"/>
        <v>1450</v>
      </c>
      <c r="B1452" s="141" t="s">
        <v>256</v>
      </c>
      <c r="C1452" s="64" t="s">
        <v>257</v>
      </c>
      <c r="D1452" s="133" t="s">
        <v>1814</v>
      </c>
      <c r="E1452" s="143" t="s">
        <v>1804</v>
      </c>
      <c r="F1452" s="63">
        <v>20260420</v>
      </c>
      <c r="G1452" s="64"/>
      <c r="H1452" s="64" t="s">
        <v>259</v>
      </c>
      <c r="I1452" s="5" t="s">
        <v>1810</v>
      </c>
    </row>
    <row r="1453" spans="1:9">
      <c r="A1453" s="112">
        <f t="shared" si="22"/>
        <v>1451</v>
      </c>
      <c r="B1453" s="141" t="s">
        <v>256</v>
      </c>
      <c r="C1453" s="64" t="s">
        <v>257</v>
      </c>
      <c r="D1453" s="133" t="s">
        <v>1815</v>
      </c>
      <c r="E1453" s="143" t="s">
        <v>1804</v>
      </c>
      <c r="F1453" s="63">
        <v>20260420</v>
      </c>
      <c r="G1453" s="64"/>
      <c r="H1453" s="64" t="s">
        <v>259</v>
      </c>
      <c r="I1453" s="140" t="s">
        <v>1816</v>
      </c>
    </row>
    <row r="1454" spans="1:9">
      <c r="A1454" s="112">
        <f t="shared" si="22"/>
        <v>1452</v>
      </c>
      <c r="B1454" s="141" t="s">
        <v>256</v>
      </c>
      <c r="C1454" s="64" t="s">
        <v>257</v>
      </c>
      <c r="D1454" s="133" t="s">
        <v>1817</v>
      </c>
      <c r="E1454" s="143" t="s">
        <v>1804</v>
      </c>
      <c r="F1454" s="63">
        <v>20260420</v>
      </c>
      <c r="G1454" s="64"/>
      <c r="H1454" s="63" t="s">
        <v>259</v>
      </c>
      <c r="I1454" s="5" t="s">
        <v>1816</v>
      </c>
    </row>
    <row r="1455" spans="1:9">
      <c r="A1455" s="112">
        <f t="shared" si="22"/>
        <v>1453</v>
      </c>
      <c r="B1455" s="141" t="s">
        <v>256</v>
      </c>
      <c r="C1455" s="64" t="s">
        <v>257</v>
      </c>
      <c r="D1455" s="133" t="s">
        <v>1818</v>
      </c>
      <c r="E1455" s="143" t="s">
        <v>1804</v>
      </c>
      <c r="F1455" s="63">
        <v>20260420</v>
      </c>
      <c r="G1455" s="64"/>
      <c r="H1455" s="63" t="s">
        <v>259</v>
      </c>
      <c r="I1455" s="5" t="s">
        <v>1816</v>
      </c>
    </row>
    <row r="1456" spans="1:9">
      <c r="A1456" s="112">
        <f t="shared" si="22"/>
        <v>1454</v>
      </c>
      <c r="B1456" s="141" t="s">
        <v>256</v>
      </c>
      <c r="C1456" s="64" t="s">
        <v>257</v>
      </c>
      <c r="D1456" s="133" t="s">
        <v>1819</v>
      </c>
      <c r="E1456" s="143" t="s">
        <v>1804</v>
      </c>
      <c r="F1456" s="63">
        <v>20260420</v>
      </c>
      <c r="G1456" s="64"/>
      <c r="H1456" s="63" t="s">
        <v>259</v>
      </c>
      <c r="I1456" s="5" t="s">
        <v>1816</v>
      </c>
    </row>
    <row r="1457" spans="1:9">
      <c r="A1457" s="112">
        <f t="shared" si="22"/>
        <v>1455</v>
      </c>
      <c r="B1457" s="141" t="s">
        <v>256</v>
      </c>
      <c r="C1457" s="64" t="s">
        <v>257</v>
      </c>
      <c r="D1457" s="133" t="s">
        <v>1820</v>
      </c>
      <c r="E1457" s="143" t="s">
        <v>1804</v>
      </c>
      <c r="F1457" s="63">
        <v>20260420</v>
      </c>
      <c r="G1457" s="64"/>
      <c r="H1457" s="63" t="s">
        <v>259</v>
      </c>
      <c r="I1457" s="5" t="s">
        <v>1816</v>
      </c>
    </row>
    <row r="1458" spans="1:9">
      <c r="A1458" s="112">
        <f t="shared" si="22"/>
        <v>1456</v>
      </c>
      <c r="B1458" s="141" t="s">
        <v>256</v>
      </c>
      <c r="C1458" s="64" t="s">
        <v>257</v>
      </c>
      <c r="D1458" s="133" t="s">
        <v>1821</v>
      </c>
      <c r="E1458" s="143" t="s">
        <v>1804</v>
      </c>
      <c r="F1458" s="63">
        <v>20260420</v>
      </c>
      <c r="G1458" s="64"/>
      <c r="H1458" s="64" t="s">
        <v>259</v>
      </c>
      <c r="I1458" s="140" t="s">
        <v>1822</v>
      </c>
    </row>
    <row r="1459" spans="1:9">
      <c r="A1459" s="112">
        <f t="shared" si="22"/>
        <v>1457</v>
      </c>
      <c r="B1459" s="141" t="s">
        <v>256</v>
      </c>
      <c r="C1459" s="64" t="s">
        <v>257</v>
      </c>
      <c r="D1459" s="133" t="s">
        <v>1823</v>
      </c>
      <c r="E1459" s="143" t="s">
        <v>1804</v>
      </c>
      <c r="F1459" s="63">
        <v>20260420</v>
      </c>
      <c r="G1459" s="64"/>
      <c r="H1459" s="64" t="s">
        <v>259</v>
      </c>
      <c r="I1459" s="140" t="s">
        <v>1822</v>
      </c>
    </row>
    <row r="1460" spans="1:9">
      <c r="A1460" s="112">
        <f t="shared" si="22"/>
        <v>1458</v>
      </c>
      <c r="B1460" s="141" t="s">
        <v>256</v>
      </c>
      <c r="C1460" s="64" t="s">
        <v>257</v>
      </c>
      <c r="D1460" s="133" t="s">
        <v>1824</v>
      </c>
      <c r="E1460" s="143" t="s">
        <v>1804</v>
      </c>
      <c r="F1460" s="63">
        <v>20260420</v>
      </c>
      <c r="G1460" s="64"/>
      <c r="H1460" s="64" t="s">
        <v>259</v>
      </c>
      <c r="I1460" s="140" t="s">
        <v>1822</v>
      </c>
    </row>
    <row r="1461" spans="1:9">
      <c r="A1461" s="112">
        <f t="shared" si="22"/>
        <v>1459</v>
      </c>
      <c r="B1461" s="141" t="s">
        <v>256</v>
      </c>
      <c r="C1461" s="64" t="s">
        <v>257</v>
      </c>
      <c r="D1461" s="133" t="s">
        <v>1825</v>
      </c>
      <c r="E1461" s="143" t="s">
        <v>1804</v>
      </c>
      <c r="F1461" s="63">
        <v>20260420</v>
      </c>
      <c r="G1461" s="64"/>
      <c r="H1461" s="64" t="s">
        <v>259</v>
      </c>
      <c r="I1461" s="140" t="s">
        <v>1822</v>
      </c>
    </row>
    <row r="1462" spans="1:9">
      <c r="A1462" s="112">
        <f t="shared" si="22"/>
        <v>1460</v>
      </c>
      <c r="B1462" s="141" t="s">
        <v>256</v>
      </c>
      <c r="C1462" s="64" t="s">
        <v>257</v>
      </c>
      <c r="D1462" s="133" t="s">
        <v>1826</v>
      </c>
      <c r="E1462" s="143" t="s">
        <v>1804</v>
      </c>
      <c r="F1462" s="63">
        <v>20260420</v>
      </c>
      <c r="G1462" s="64"/>
      <c r="H1462" s="64" t="s">
        <v>259</v>
      </c>
      <c r="I1462" s="140" t="s">
        <v>1822</v>
      </c>
    </row>
    <row r="1463" spans="1:9">
      <c r="A1463" s="112">
        <f t="shared" si="22"/>
        <v>1461</v>
      </c>
      <c r="B1463" s="141" t="s">
        <v>256</v>
      </c>
      <c r="C1463" s="64" t="s">
        <v>257</v>
      </c>
      <c r="D1463" s="133" t="s">
        <v>1827</v>
      </c>
      <c r="E1463" s="143" t="s">
        <v>1804</v>
      </c>
      <c r="F1463" s="63">
        <v>20260420</v>
      </c>
      <c r="G1463" s="64"/>
      <c r="H1463" s="64" t="s">
        <v>259</v>
      </c>
      <c r="I1463" s="140" t="s">
        <v>1828</v>
      </c>
    </row>
    <row r="1464" spans="1:9">
      <c r="A1464" s="112">
        <f t="shared" si="22"/>
        <v>1462</v>
      </c>
      <c r="B1464" s="141" t="s">
        <v>256</v>
      </c>
      <c r="C1464" s="64" t="s">
        <v>257</v>
      </c>
      <c r="D1464" s="133" t="s">
        <v>1829</v>
      </c>
      <c r="E1464" s="143" t="s">
        <v>1804</v>
      </c>
      <c r="F1464" s="63">
        <v>20260420</v>
      </c>
      <c r="G1464" s="64"/>
      <c r="H1464" s="64" t="s">
        <v>259</v>
      </c>
      <c r="I1464" s="140" t="s">
        <v>1828</v>
      </c>
    </row>
    <row r="1465" spans="1:9">
      <c r="A1465" s="112">
        <f t="shared" si="22"/>
        <v>1463</v>
      </c>
      <c r="B1465" s="141" t="s">
        <v>256</v>
      </c>
      <c r="C1465" s="64" t="s">
        <v>257</v>
      </c>
      <c r="D1465" s="133" t="s">
        <v>1830</v>
      </c>
      <c r="E1465" s="143" t="s">
        <v>1804</v>
      </c>
      <c r="F1465" s="63">
        <v>20260420</v>
      </c>
      <c r="G1465" s="64"/>
      <c r="H1465" s="64" t="s">
        <v>259</v>
      </c>
      <c r="I1465" s="5" t="s">
        <v>1831</v>
      </c>
    </row>
    <row r="1466" spans="1:9">
      <c r="A1466" s="112">
        <f t="shared" si="22"/>
        <v>1464</v>
      </c>
      <c r="B1466" s="141" t="s">
        <v>256</v>
      </c>
      <c r="C1466" s="64" t="s">
        <v>257</v>
      </c>
      <c r="D1466" s="133" t="s">
        <v>1832</v>
      </c>
      <c r="E1466" s="143" t="s">
        <v>1804</v>
      </c>
      <c r="F1466" s="63">
        <v>20260420</v>
      </c>
      <c r="G1466" s="64"/>
      <c r="H1466" s="64" t="s">
        <v>259</v>
      </c>
      <c r="I1466" s="5" t="s">
        <v>1831</v>
      </c>
    </row>
    <row r="1467" spans="1:9">
      <c r="A1467" s="112">
        <f t="shared" si="22"/>
        <v>1465</v>
      </c>
      <c r="B1467" s="141" t="s">
        <v>256</v>
      </c>
      <c r="C1467" s="64" t="s">
        <v>257</v>
      </c>
      <c r="D1467" s="133" t="s">
        <v>1833</v>
      </c>
      <c r="E1467" s="143" t="s">
        <v>1834</v>
      </c>
      <c r="F1467" s="63">
        <v>20260421</v>
      </c>
      <c r="G1467" s="64"/>
      <c r="H1467" s="64" t="s">
        <v>259</v>
      </c>
      <c r="I1467" s="5" t="s">
        <v>1831</v>
      </c>
    </row>
    <row r="1468" spans="1:9">
      <c r="A1468" s="112">
        <f t="shared" si="22"/>
        <v>1466</v>
      </c>
      <c r="B1468" s="141" t="s">
        <v>256</v>
      </c>
      <c r="C1468" s="64" t="s">
        <v>257</v>
      </c>
      <c r="D1468" s="133" t="s">
        <v>1835</v>
      </c>
      <c r="E1468" s="143" t="s">
        <v>1834</v>
      </c>
      <c r="F1468" s="63">
        <v>20260421</v>
      </c>
      <c r="G1468" s="64"/>
      <c r="H1468" s="64" t="s">
        <v>259</v>
      </c>
      <c r="I1468" s="5" t="s">
        <v>1831</v>
      </c>
    </row>
    <row r="1469" spans="1:9">
      <c r="A1469" s="112">
        <f t="shared" ref="A1469:A1532" si="23">+A1468+1</f>
        <v>1467</v>
      </c>
      <c r="B1469" s="141" t="s">
        <v>256</v>
      </c>
      <c r="C1469" s="64" t="s">
        <v>257</v>
      </c>
      <c r="D1469" s="133" t="s">
        <v>1836</v>
      </c>
      <c r="E1469" s="143" t="s">
        <v>1834</v>
      </c>
      <c r="F1469" s="63">
        <v>20260421</v>
      </c>
      <c r="G1469" s="64"/>
      <c r="H1469" s="64" t="s">
        <v>259</v>
      </c>
      <c r="I1469" s="5" t="s">
        <v>1831</v>
      </c>
    </row>
    <row r="1470" spans="1:9">
      <c r="A1470" s="112">
        <f t="shared" si="23"/>
        <v>1468</v>
      </c>
      <c r="B1470" s="141" t="s">
        <v>256</v>
      </c>
      <c r="C1470" s="64" t="s">
        <v>257</v>
      </c>
      <c r="D1470" s="133" t="s">
        <v>1837</v>
      </c>
      <c r="E1470" s="143" t="s">
        <v>1834</v>
      </c>
      <c r="F1470" s="63">
        <v>20260421</v>
      </c>
      <c r="G1470" s="64"/>
      <c r="H1470" s="64" t="s">
        <v>259</v>
      </c>
      <c r="I1470" s="5" t="s">
        <v>1831</v>
      </c>
    </row>
    <row r="1471" spans="1:9">
      <c r="A1471" s="112">
        <f t="shared" si="23"/>
        <v>1469</v>
      </c>
      <c r="B1471" s="141" t="s">
        <v>256</v>
      </c>
      <c r="C1471" s="64" t="s">
        <v>257</v>
      </c>
      <c r="D1471" s="133" t="s">
        <v>1838</v>
      </c>
      <c r="E1471" s="143" t="s">
        <v>1834</v>
      </c>
      <c r="F1471" s="63">
        <v>20260421</v>
      </c>
      <c r="G1471" s="64"/>
      <c r="H1471" s="64" t="s">
        <v>259</v>
      </c>
      <c r="I1471" s="5" t="s">
        <v>1831</v>
      </c>
    </row>
    <row r="1472" spans="1:9">
      <c r="A1472" s="112">
        <f t="shared" si="23"/>
        <v>1470</v>
      </c>
      <c r="B1472" s="141" t="s">
        <v>256</v>
      </c>
      <c r="C1472" s="64" t="s">
        <v>257</v>
      </c>
      <c r="D1472" s="133" t="s">
        <v>1839</v>
      </c>
      <c r="E1472" s="143" t="s">
        <v>1834</v>
      </c>
      <c r="F1472" s="63">
        <v>20260421</v>
      </c>
      <c r="G1472" s="64"/>
      <c r="H1472" s="64" t="s">
        <v>259</v>
      </c>
      <c r="I1472" s="5" t="s">
        <v>1831</v>
      </c>
    </row>
    <row r="1473" spans="1:9">
      <c r="A1473" s="112">
        <f t="shared" si="23"/>
        <v>1471</v>
      </c>
      <c r="B1473" s="141" t="s">
        <v>256</v>
      </c>
      <c r="C1473" s="64" t="s">
        <v>257</v>
      </c>
      <c r="D1473" s="133" t="s">
        <v>1840</v>
      </c>
      <c r="E1473" s="143" t="s">
        <v>1834</v>
      </c>
      <c r="F1473" s="63">
        <v>20260421</v>
      </c>
      <c r="G1473" s="64"/>
      <c r="H1473" s="64" t="s">
        <v>259</v>
      </c>
      <c r="I1473" s="140" t="s">
        <v>549</v>
      </c>
    </row>
    <row r="1474" spans="1:9">
      <c r="A1474" s="112">
        <f t="shared" si="23"/>
        <v>1472</v>
      </c>
      <c r="B1474" s="141" t="s">
        <v>256</v>
      </c>
      <c r="C1474" s="64" t="s">
        <v>257</v>
      </c>
      <c r="D1474" s="133" t="s">
        <v>1841</v>
      </c>
      <c r="E1474" s="143" t="s">
        <v>1834</v>
      </c>
      <c r="F1474" s="63">
        <v>20260421</v>
      </c>
      <c r="G1474" s="64"/>
      <c r="H1474" s="63" t="s">
        <v>259</v>
      </c>
      <c r="I1474" s="5" t="s">
        <v>549</v>
      </c>
    </row>
    <row r="1475" spans="1:9">
      <c r="A1475" s="112">
        <f t="shared" si="23"/>
        <v>1473</v>
      </c>
      <c r="B1475" s="141" t="s">
        <v>256</v>
      </c>
      <c r="C1475" s="64" t="s">
        <v>257</v>
      </c>
      <c r="D1475" s="133" t="s">
        <v>1842</v>
      </c>
      <c r="E1475" s="143" t="s">
        <v>1834</v>
      </c>
      <c r="F1475" s="63">
        <v>20260421</v>
      </c>
      <c r="G1475" s="64"/>
      <c r="H1475" s="63" t="s">
        <v>259</v>
      </c>
      <c r="I1475" s="5" t="s">
        <v>549</v>
      </c>
    </row>
    <row r="1476" spans="1:9">
      <c r="A1476" s="112">
        <f t="shared" si="23"/>
        <v>1474</v>
      </c>
      <c r="B1476" s="141" t="s">
        <v>256</v>
      </c>
      <c r="C1476" s="64" t="s">
        <v>257</v>
      </c>
      <c r="D1476" s="133" t="s">
        <v>1843</v>
      </c>
      <c r="E1476" s="143" t="s">
        <v>1834</v>
      </c>
      <c r="F1476" s="63">
        <v>20260421</v>
      </c>
      <c r="G1476" s="64"/>
      <c r="H1476" s="63" t="s">
        <v>259</v>
      </c>
      <c r="I1476" s="5" t="s">
        <v>549</v>
      </c>
    </row>
    <row r="1477" spans="1:9">
      <c r="A1477" s="112">
        <f t="shared" si="23"/>
        <v>1475</v>
      </c>
      <c r="B1477" s="141" t="s">
        <v>256</v>
      </c>
      <c r="C1477" s="64" t="s">
        <v>257</v>
      </c>
      <c r="D1477" s="133" t="s">
        <v>1844</v>
      </c>
      <c r="E1477" s="143" t="s">
        <v>1834</v>
      </c>
      <c r="F1477" s="63">
        <v>20260421</v>
      </c>
      <c r="G1477" s="64"/>
      <c r="H1477" s="63" t="s">
        <v>259</v>
      </c>
      <c r="I1477" s="5" t="s">
        <v>549</v>
      </c>
    </row>
    <row r="1478" spans="1:9">
      <c r="A1478" s="112">
        <f t="shared" si="23"/>
        <v>1476</v>
      </c>
      <c r="B1478" s="141" t="s">
        <v>256</v>
      </c>
      <c r="C1478" s="64" t="s">
        <v>257</v>
      </c>
      <c r="D1478" s="133" t="s">
        <v>1845</v>
      </c>
      <c r="E1478" s="143" t="s">
        <v>1834</v>
      </c>
      <c r="F1478" s="63">
        <v>20260421</v>
      </c>
      <c r="G1478" s="64"/>
      <c r="H1478" s="63" t="s">
        <v>259</v>
      </c>
      <c r="I1478" s="5" t="s">
        <v>549</v>
      </c>
    </row>
    <row r="1479" spans="1:9">
      <c r="A1479" s="112">
        <f t="shared" si="23"/>
        <v>1477</v>
      </c>
      <c r="B1479" s="141" t="s">
        <v>256</v>
      </c>
      <c r="C1479" s="64" t="s">
        <v>257</v>
      </c>
      <c r="D1479" s="133" t="s">
        <v>1846</v>
      </c>
      <c r="E1479" s="143" t="s">
        <v>1834</v>
      </c>
      <c r="F1479" s="63">
        <v>20260421</v>
      </c>
      <c r="G1479" s="64"/>
      <c r="H1479" s="63" t="s">
        <v>259</v>
      </c>
      <c r="I1479" s="5" t="s">
        <v>549</v>
      </c>
    </row>
    <row r="1480" spans="1:9">
      <c r="A1480" s="112">
        <f t="shared" si="23"/>
        <v>1478</v>
      </c>
      <c r="B1480" s="141" t="s">
        <v>256</v>
      </c>
      <c r="C1480" s="64" t="s">
        <v>257</v>
      </c>
      <c r="D1480" s="133" t="s">
        <v>1847</v>
      </c>
      <c r="E1480" s="143" t="s">
        <v>1834</v>
      </c>
      <c r="F1480" s="63">
        <v>20260421</v>
      </c>
      <c r="G1480" s="64"/>
      <c r="H1480" s="63" t="s">
        <v>259</v>
      </c>
      <c r="I1480" s="5" t="s">
        <v>549</v>
      </c>
    </row>
    <row r="1481" spans="1:9">
      <c r="A1481" s="112">
        <f t="shared" si="23"/>
        <v>1479</v>
      </c>
      <c r="B1481" s="141" t="s">
        <v>256</v>
      </c>
      <c r="C1481" s="64" t="s">
        <v>257</v>
      </c>
      <c r="D1481" s="133" t="s">
        <v>1848</v>
      </c>
      <c r="E1481" s="143" t="s">
        <v>1834</v>
      </c>
      <c r="F1481" s="63">
        <v>20260421</v>
      </c>
      <c r="G1481" s="64"/>
      <c r="H1481" s="63" t="s">
        <v>259</v>
      </c>
      <c r="I1481" s="5" t="s">
        <v>549</v>
      </c>
    </row>
    <row r="1482" spans="1:9">
      <c r="A1482" s="112">
        <f t="shared" si="23"/>
        <v>1480</v>
      </c>
      <c r="B1482" s="141" t="s">
        <v>256</v>
      </c>
      <c r="C1482" s="64" t="s">
        <v>257</v>
      </c>
      <c r="D1482" s="133" t="s">
        <v>1849</v>
      </c>
      <c r="E1482" s="143" t="s">
        <v>1834</v>
      </c>
      <c r="F1482" s="63">
        <v>20260421</v>
      </c>
      <c r="G1482" s="64"/>
      <c r="H1482" s="63" t="s">
        <v>259</v>
      </c>
      <c r="I1482" s="5" t="s">
        <v>549</v>
      </c>
    </row>
    <row r="1483" spans="1:9">
      <c r="A1483" s="112">
        <f t="shared" si="23"/>
        <v>1481</v>
      </c>
      <c r="B1483" s="141" t="s">
        <v>256</v>
      </c>
      <c r="C1483" s="64" t="s">
        <v>257</v>
      </c>
      <c r="D1483" s="133" t="s">
        <v>1850</v>
      </c>
      <c r="E1483" s="143" t="s">
        <v>1834</v>
      </c>
      <c r="F1483" s="63">
        <v>20260421</v>
      </c>
      <c r="G1483" s="64"/>
      <c r="H1483" s="63" t="s">
        <v>259</v>
      </c>
      <c r="I1483" s="5" t="s">
        <v>549</v>
      </c>
    </row>
    <row r="1484" spans="1:9">
      <c r="A1484" s="112">
        <f t="shared" si="23"/>
        <v>1482</v>
      </c>
      <c r="B1484" s="141" t="s">
        <v>256</v>
      </c>
      <c r="C1484" s="64" t="s">
        <v>257</v>
      </c>
      <c r="D1484" s="133" t="s">
        <v>1851</v>
      </c>
      <c r="E1484" s="143" t="s">
        <v>1834</v>
      </c>
      <c r="F1484" s="63">
        <v>20260421</v>
      </c>
      <c r="G1484" s="64"/>
      <c r="H1484" s="63" t="s">
        <v>259</v>
      </c>
      <c r="I1484" s="5" t="s">
        <v>549</v>
      </c>
    </row>
    <row r="1485" spans="1:9">
      <c r="A1485" s="112">
        <f t="shared" si="23"/>
        <v>1483</v>
      </c>
      <c r="B1485" s="141" t="s">
        <v>256</v>
      </c>
      <c r="C1485" s="64" t="s">
        <v>257</v>
      </c>
      <c r="D1485" s="133" t="s">
        <v>1852</v>
      </c>
      <c r="E1485" s="143" t="s">
        <v>1834</v>
      </c>
      <c r="F1485" s="63">
        <v>20260421</v>
      </c>
      <c r="G1485" s="64"/>
      <c r="H1485" s="63" t="s">
        <v>259</v>
      </c>
      <c r="I1485" s="5" t="s">
        <v>549</v>
      </c>
    </row>
    <row r="1486" spans="1:9">
      <c r="A1486" s="112">
        <f t="shared" si="23"/>
        <v>1484</v>
      </c>
      <c r="B1486" s="141" t="s">
        <v>256</v>
      </c>
      <c r="C1486" s="64" t="s">
        <v>257</v>
      </c>
      <c r="D1486" s="133" t="s">
        <v>1853</v>
      </c>
      <c r="E1486" s="143" t="s">
        <v>1834</v>
      </c>
      <c r="F1486" s="63">
        <v>20260421</v>
      </c>
      <c r="G1486" s="64"/>
      <c r="H1486" s="63" t="s">
        <v>259</v>
      </c>
      <c r="I1486" s="5" t="s">
        <v>549</v>
      </c>
    </row>
    <row r="1487" spans="1:9">
      <c r="A1487" s="112">
        <f t="shared" si="23"/>
        <v>1485</v>
      </c>
      <c r="B1487" s="141" t="s">
        <v>256</v>
      </c>
      <c r="C1487" s="64" t="s">
        <v>257</v>
      </c>
      <c r="D1487" s="133" t="s">
        <v>1854</v>
      </c>
      <c r="E1487" s="143" t="s">
        <v>1834</v>
      </c>
      <c r="F1487" s="63">
        <v>20260421</v>
      </c>
      <c r="G1487" s="64"/>
      <c r="H1487" s="63" t="s">
        <v>259</v>
      </c>
      <c r="I1487" s="5" t="s">
        <v>549</v>
      </c>
    </row>
    <row r="1488" spans="1:9">
      <c r="A1488" s="112">
        <f t="shared" si="23"/>
        <v>1486</v>
      </c>
      <c r="B1488" s="141" t="s">
        <v>256</v>
      </c>
      <c r="C1488" s="64" t="s">
        <v>257</v>
      </c>
      <c r="D1488" s="133" t="s">
        <v>1855</v>
      </c>
      <c r="E1488" s="143" t="s">
        <v>1834</v>
      </c>
      <c r="F1488" s="63">
        <v>20260421</v>
      </c>
      <c r="G1488" s="64"/>
      <c r="H1488" s="63" t="s">
        <v>259</v>
      </c>
      <c r="I1488" s="5" t="s">
        <v>549</v>
      </c>
    </row>
    <row r="1489" spans="1:9">
      <c r="A1489" s="112">
        <f t="shared" si="23"/>
        <v>1487</v>
      </c>
      <c r="B1489" s="141" t="s">
        <v>256</v>
      </c>
      <c r="C1489" s="64" t="s">
        <v>257</v>
      </c>
      <c r="D1489" s="133" t="s">
        <v>1856</v>
      </c>
      <c r="E1489" s="143" t="s">
        <v>1834</v>
      </c>
      <c r="F1489" s="63">
        <v>20260421</v>
      </c>
      <c r="G1489" s="64"/>
      <c r="H1489" s="63" t="s">
        <v>259</v>
      </c>
      <c r="I1489" s="5" t="s">
        <v>549</v>
      </c>
    </row>
    <row r="1490" spans="1:9">
      <c r="A1490" s="112">
        <f t="shared" si="23"/>
        <v>1488</v>
      </c>
      <c r="B1490" s="141" t="s">
        <v>256</v>
      </c>
      <c r="C1490" s="64" t="s">
        <v>257</v>
      </c>
      <c r="D1490" s="134" t="s">
        <v>1857</v>
      </c>
      <c r="E1490" s="143" t="s">
        <v>1834</v>
      </c>
      <c r="F1490" s="63">
        <v>20260421</v>
      </c>
      <c r="G1490" s="64"/>
      <c r="H1490" s="64" t="s">
        <v>259</v>
      </c>
      <c r="I1490" s="140" t="s">
        <v>558</v>
      </c>
    </row>
    <row r="1491" spans="1:9">
      <c r="A1491" s="112">
        <f t="shared" si="23"/>
        <v>1489</v>
      </c>
      <c r="B1491" s="141" t="s">
        <v>256</v>
      </c>
      <c r="C1491" s="64" t="s">
        <v>257</v>
      </c>
      <c r="D1491" s="143" t="s">
        <v>1858</v>
      </c>
      <c r="E1491" s="143" t="s">
        <v>1859</v>
      </c>
      <c r="F1491" s="63">
        <v>20260421</v>
      </c>
      <c r="G1491" s="64"/>
      <c r="H1491" s="63" t="s">
        <v>259</v>
      </c>
      <c r="I1491" s="5" t="s">
        <v>491</v>
      </c>
    </row>
    <row r="1492" spans="1:9">
      <c r="A1492" s="112">
        <f t="shared" si="23"/>
        <v>1490</v>
      </c>
      <c r="B1492" s="141" t="s">
        <v>256</v>
      </c>
      <c r="C1492" s="64" t="s">
        <v>257</v>
      </c>
      <c r="D1492" s="143" t="s">
        <v>1860</v>
      </c>
      <c r="E1492" s="143" t="s">
        <v>1859</v>
      </c>
      <c r="F1492" s="63">
        <v>20260421</v>
      </c>
      <c r="G1492" s="64"/>
      <c r="H1492" s="63" t="s">
        <v>259</v>
      </c>
      <c r="I1492" s="5" t="s">
        <v>491</v>
      </c>
    </row>
    <row r="1493" spans="1:9">
      <c r="A1493" s="112">
        <f t="shared" si="23"/>
        <v>1491</v>
      </c>
      <c r="B1493" s="141" t="s">
        <v>256</v>
      </c>
      <c r="C1493" s="64" t="s">
        <v>257</v>
      </c>
      <c r="D1493" s="143" t="s">
        <v>1861</v>
      </c>
      <c r="E1493" s="143" t="s">
        <v>1859</v>
      </c>
      <c r="F1493" s="63">
        <v>20260421</v>
      </c>
      <c r="G1493" s="64"/>
      <c r="H1493" s="64" t="s">
        <v>259</v>
      </c>
      <c r="I1493" s="5" t="s">
        <v>1810</v>
      </c>
    </row>
    <row r="1494" spans="1:9">
      <c r="A1494" s="112">
        <f t="shared" si="23"/>
        <v>1492</v>
      </c>
      <c r="B1494" s="141" t="s">
        <v>256</v>
      </c>
      <c r="C1494" s="64" t="s">
        <v>257</v>
      </c>
      <c r="D1494" s="143" t="s">
        <v>1862</v>
      </c>
      <c r="E1494" s="143" t="s">
        <v>1859</v>
      </c>
      <c r="F1494" s="63">
        <v>20260421</v>
      </c>
      <c r="G1494" s="64"/>
      <c r="H1494" s="63" t="s">
        <v>259</v>
      </c>
      <c r="I1494" s="5" t="s">
        <v>1816</v>
      </c>
    </row>
    <row r="1495" spans="1:9">
      <c r="A1495" s="112">
        <f t="shared" si="23"/>
        <v>1493</v>
      </c>
      <c r="B1495" s="141" t="s">
        <v>256</v>
      </c>
      <c r="C1495" s="64" t="s">
        <v>257</v>
      </c>
      <c r="D1495" s="143" t="s">
        <v>1863</v>
      </c>
      <c r="E1495" s="143" t="s">
        <v>1859</v>
      </c>
      <c r="F1495" s="63">
        <v>20260421</v>
      </c>
      <c r="G1495" s="64"/>
      <c r="H1495" s="64" t="s">
        <v>259</v>
      </c>
      <c r="I1495" s="140" t="s">
        <v>1822</v>
      </c>
    </row>
    <row r="1496" spans="1:9">
      <c r="A1496" s="112">
        <f t="shared" si="23"/>
        <v>1494</v>
      </c>
      <c r="B1496" s="141" t="s">
        <v>256</v>
      </c>
      <c r="C1496" s="64" t="s">
        <v>257</v>
      </c>
      <c r="D1496" s="143" t="s">
        <v>1864</v>
      </c>
      <c r="E1496" s="143" t="s">
        <v>1859</v>
      </c>
      <c r="F1496" s="63">
        <v>20260421</v>
      </c>
      <c r="G1496" s="64"/>
      <c r="H1496" s="63" t="s">
        <v>259</v>
      </c>
      <c r="I1496" s="5" t="s">
        <v>1828</v>
      </c>
    </row>
    <row r="1497" spans="1:9">
      <c r="A1497" s="112">
        <f t="shared" si="23"/>
        <v>1495</v>
      </c>
      <c r="B1497" s="141" t="s">
        <v>256</v>
      </c>
      <c r="C1497" s="64" t="s">
        <v>257</v>
      </c>
      <c r="D1497" s="143" t="s">
        <v>1865</v>
      </c>
      <c r="E1497" s="143" t="s">
        <v>1859</v>
      </c>
      <c r="F1497" s="63">
        <v>20260421</v>
      </c>
      <c r="G1497" s="64"/>
      <c r="H1497" s="63" t="s">
        <v>259</v>
      </c>
      <c r="I1497" s="5" t="s">
        <v>1828</v>
      </c>
    </row>
    <row r="1498" spans="1:9">
      <c r="A1498" s="112">
        <f t="shared" si="23"/>
        <v>1496</v>
      </c>
      <c r="B1498" s="141" t="s">
        <v>256</v>
      </c>
      <c r="C1498" s="64" t="s">
        <v>257</v>
      </c>
      <c r="D1498" s="143" t="s">
        <v>1866</v>
      </c>
      <c r="E1498" s="143" t="s">
        <v>1859</v>
      </c>
      <c r="F1498" s="63">
        <v>20260421</v>
      </c>
      <c r="G1498" s="64"/>
      <c r="H1498" s="63" t="s">
        <v>259</v>
      </c>
      <c r="I1498" s="5" t="s">
        <v>1828</v>
      </c>
    </row>
    <row r="1499" spans="1:9">
      <c r="A1499" s="112">
        <f t="shared" si="23"/>
        <v>1497</v>
      </c>
      <c r="B1499" s="141" t="s">
        <v>256</v>
      </c>
      <c r="C1499" s="64" t="s">
        <v>257</v>
      </c>
      <c r="D1499" s="143" t="s">
        <v>1867</v>
      </c>
      <c r="E1499" s="143" t="s">
        <v>1859</v>
      </c>
      <c r="F1499" s="63">
        <v>20260421</v>
      </c>
      <c r="G1499" s="64"/>
      <c r="H1499" s="63" t="s">
        <v>259</v>
      </c>
      <c r="I1499" s="5" t="s">
        <v>1828</v>
      </c>
    </row>
    <row r="1500" spans="1:9">
      <c r="A1500" s="112">
        <f t="shared" si="23"/>
        <v>1498</v>
      </c>
      <c r="B1500" s="141" t="s">
        <v>256</v>
      </c>
      <c r="C1500" s="64" t="s">
        <v>257</v>
      </c>
      <c r="D1500" s="143" t="s">
        <v>1868</v>
      </c>
      <c r="E1500" s="143" t="s">
        <v>1859</v>
      </c>
      <c r="F1500" s="63">
        <v>20260421</v>
      </c>
      <c r="G1500" s="64"/>
      <c r="H1500" s="63" t="s">
        <v>259</v>
      </c>
      <c r="I1500" s="5" t="s">
        <v>1828</v>
      </c>
    </row>
    <row r="1501" spans="1:9">
      <c r="A1501" s="112">
        <f t="shared" si="23"/>
        <v>1499</v>
      </c>
      <c r="B1501" s="141" t="s">
        <v>256</v>
      </c>
      <c r="C1501" s="64" t="s">
        <v>257</v>
      </c>
      <c r="D1501" s="143" t="s">
        <v>1869</v>
      </c>
      <c r="E1501" s="143" t="s">
        <v>1859</v>
      </c>
      <c r="F1501" s="63">
        <v>20260421</v>
      </c>
      <c r="G1501" s="64"/>
      <c r="H1501" s="64" t="s">
        <v>259</v>
      </c>
      <c r="I1501" s="5" t="s">
        <v>1831</v>
      </c>
    </row>
    <row r="1502" spans="1:9">
      <c r="A1502" s="112">
        <f t="shared" si="23"/>
        <v>1500</v>
      </c>
      <c r="B1502" s="141" t="s">
        <v>256</v>
      </c>
      <c r="C1502" s="64" t="s">
        <v>257</v>
      </c>
      <c r="D1502" s="143" t="s">
        <v>1870</v>
      </c>
      <c r="E1502" s="143" t="s">
        <v>1859</v>
      </c>
      <c r="F1502" s="63">
        <v>20260421</v>
      </c>
      <c r="G1502" s="64"/>
      <c r="H1502" s="64" t="s">
        <v>259</v>
      </c>
      <c r="I1502" s="5" t="s">
        <v>1831</v>
      </c>
    </row>
    <row r="1503" spans="1:9">
      <c r="A1503" s="112">
        <f t="shared" si="23"/>
        <v>1501</v>
      </c>
      <c r="B1503" s="141" t="s">
        <v>256</v>
      </c>
      <c r="C1503" s="64" t="s">
        <v>257</v>
      </c>
      <c r="D1503" s="143" t="s">
        <v>1871</v>
      </c>
      <c r="E1503" s="143" t="s">
        <v>1859</v>
      </c>
      <c r="F1503" s="63">
        <v>20260421</v>
      </c>
      <c r="G1503" s="64"/>
      <c r="H1503" s="64" t="s">
        <v>259</v>
      </c>
      <c r="I1503" s="5" t="s">
        <v>1831</v>
      </c>
    </row>
    <row r="1504" spans="1:9">
      <c r="A1504" s="112">
        <f t="shared" si="23"/>
        <v>1502</v>
      </c>
      <c r="B1504" s="141" t="s">
        <v>256</v>
      </c>
      <c r="C1504" s="64" t="s">
        <v>257</v>
      </c>
      <c r="D1504" s="143" t="s">
        <v>1872</v>
      </c>
      <c r="E1504" s="143" t="s">
        <v>1859</v>
      </c>
      <c r="F1504" s="63">
        <v>20260421</v>
      </c>
      <c r="G1504" s="64"/>
      <c r="H1504" s="64" t="s">
        <v>259</v>
      </c>
      <c r="I1504" s="5" t="s">
        <v>1831</v>
      </c>
    </row>
    <row r="1505" spans="1:9">
      <c r="A1505" s="112">
        <f t="shared" si="23"/>
        <v>1503</v>
      </c>
      <c r="B1505" s="141" t="s">
        <v>256</v>
      </c>
      <c r="C1505" s="64" t="s">
        <v>257</v>
      </c>
      <c r="D1505" s="143" t="s">
        <v>1873</v>
      </c>
      <c r="E1505" s="143" t="s">
        <v>1859</v>
      </c>
      <c r="F1505" s="63">
        <v>20260421</v>
      </c>
      <c r="G1505" s="64"/>
      <c r="H1505" s="64" t="s">
        <v>259</v>
      </c>
      <c r="I1505" s="5" t="s">
        <v>1831</v>
      </c>
    </row>
    <row r="1506" spans="1:9">
      <c r="A1506" s="112">
        <f t="shared" si="23"/>
        <v>1504</v>
      </c>
      <c r="B1506" s="141" t="s">
        <v>256</v>
      </c>
      <c r="C1506" s="64" t="s">
        <v>257</v>
      </c>
      <c r="D1506" s="143" t="s">
        <v>1874</v>
      </c>
      <c r="E1506" s="143" t="s">
        <v>1859</v>
      </c>
      <c r="F1506" s="63">
        <v>20260421</v>
      </c>
      <c r="G1506" s="64"/>
      <c r="H1506" s="64" t="s">
        <v>259</v>
      </c>
      <c r="I1506" s="5" t="s">
        <v>1831</v>
      </c>
    </row>
    <row r="1507" spans="1:9">
      <c r="A1507" s="112">
        <f t="shared" si="23"/>
        <v>1505</v>
      </c>
      <c r="B1507" s="141" t="s">
        <v>256</v>
      </c>
      <c r="C1507" s="64" t="s">
        <v>257</v>
      </c>
      <c r="D1507" s="143" t="s">
        <v>1875</v>
      </c>
      <c r="E1507" s="143" t="s">
        <v>1859</v>
      </c>
      <c r="F1507" s="63">
        <v>20260421</v>
      </c>
      <c r="G1507" s="64"/>
      <c r="H1507" s="64" t="s">
        <v>259</v>
      </c>
      <c r="I1507" s="5" t="s">
        <v>1831</v>
      </c>
    </row>
    <row r="1508" spans="1:9">
      <c r="A1508" s="112">
        <f t="shared" si="23"/>
        <v>1506</v>
      </c>
      <c r="B1508" s="141" t="s">
        <v>256</v>
      </c>
      <c r="C1508" s="64" t="s">
        <v>257</v>
      </c>
      <c r="D1508" s="143" t="s">
        <v>1876</v>
      </c>
      <c r="E1508" s="143" t="s">
        <v>1859</v>
      </c>
      <c r="F1508" s="63">
        <v>20260421</v>
      </c>
      <c r="G1508" s="64"/>
      <c r="H1508" s="64" t="s">
        <v>259</v>
      </c>
      <c r="I1508" s="5" t="s">
        <v>1831</v>
      </c>
    </row>
    <row r="1509" spans="1:9">
      <c r="A1509" s="112">
        <f t="shared" si="23"/>
        <v>1507</v>
      </c>
      <c r="B1509" s="141" t="s">
        <v>256</v>
      </c>
      <c r="C1509" s="64" t="s">
        <v>257</v>
      </c>
      <c r="D1509" s="143" t="s">
        <v>1877</v>
      </c>
      <c r="E1509" s="143" t="s">
        <v>1859</v>
      </c>
      <c r="F1509" s="63">
        <v>20260421</v>
      </c>
      <c r="G1509" s="64"/>
      <c r="H1509" s="64" t="s">
        <v>259</v>
      </c>
      <c r="I1509" s="5" t="s">
        <v>1831</v>
      </c>
    </row>
    <row r="1510" spans="1:9">
      <c r="A1510" s="112">
        <f t="shared" si="23"/>
        <v>1508</v>
      </c>
      <c r="B1510" s="141" t="s">
        <v>256</v>
      </c>
      <c r="C1510" s="64" t="s">
        <v>257</v>
      </c>
      <c r="D1510" s="143" t="s">
        <v>1878</v>
      </c>
      <c r="E1510" s="143" t="s">
        <v>1859</v>
      </c>
      <c r="F1510" s="63">
        <v>20260421</v>
      </c>
      <c r="G1510" s="64"/>
      <c r="H1510" s="64" t="s">
        <v>259</v>
      </c>
      <c r="I1510" s="5" t="s">
        <v>1831</v>
      </c>
    </row>
    <row r="1511" spans="1:9">
      <c r="A1511" s="112">
        <f t="shared" si="23"/>
        <v>1509</v>
      </c>
      <c r="B1511" s="141" t="s">
        <v>256</v>
      </c>
      <c r="C1511" s="64" t="s">
        <v>257</v>
      </c>
      <c r="D1511" s="143" t="s">
        <v>1879</v>
      </c>
      <c r="E1511" s="143" t="s">
        <v>1859</v>
      </c>
      <c r="F1511" s="63">
        <v>20260421</v>
      </c>
      <c r="G1511" s="64"/>
      <c r="H1511" s="64" t="s">
        <v>259</v>
      </c>
      <c r="I1511" s="5" t="s">
        <v>1831</v>
      </c>
    </row>
    <row r="1512" spans="1:9">
      <c r="A1512" s="112">
        <f t="shared" si="23"/>
        <v>1510</v>
      </c>
      <c r="B1512" s="141" t="s">
        <v>256</v>
      </c>
      <c r="C1512" s="64" t="s">
        <v>257</v>
      </c>
      <c r="D1512" s="143" t="s">
        <v>1880</v>
      </c>
      <c r="E1512" s="143" t="s">
        <v>1859</v>
      </c>
      <c r="F1512" s="63">
        <v>20260421</v>
      </c>
      <c r="G1512" s="64"/>
      <c r="H1512" s="64" t="s">
        <v>259</v>
      </c>
      <c r="I1512" s="5" t="s">
        <v>1831</v>
      </c>
    </row>
    <row r="1513" spans="1:9">
      <c r="A1513" s="112">
        <f t="shared" si="23"/>
        <v>1511</v>
      </c>
      <c r="B1513" s="141" t="s">
        <v>256</v>
      </c>
      <c r="C1513" s="64" t="s">
        <v>257</v>
      </c>
      <c r="D1513" s="143" t="s">
        <v>1881</v>
      </c>
      <c r="E1513" s="143" t="s">
        <v>1859</v>
      </c>
      <c r="F1513" s="63">
        <v>20260421</v>
      </c>
      <c r="G1513" s="64"/>
      <c r="H1513" s="63" t="s">
        <v>259</v>
      </c>
      <c r="I1513" s="5" t="s">
        <v>549</v>
      </c>
    </row>
    <row r="1514" spans="1:9">
      <c r="A1514" s="112">
        <f t="shared" si="23"/>
        <v>1512</v>
      </c>
      <c r="B1514" s="141" t="s">
        <v>256</v>
      </c>
      <c r="C1514" s="64" t="s">
        <v>257</v>
      </c>
      <c r="D1514" s="143" t="s">
        <v>1882</v>
      </c>
      <c r="E1514" s="143" t="s">
        <v>1859</v>
      </c>
      <c r="F1514" s="63">
        <v>20260421</v>
      </c>
      <c r="G1514" s="64"/>
      <c r="H1514" s="63" t="s">
        <v>259</v>
      </c>
      <c r="I1514" s="5" t="s">
        <v>549</v>
      </c>
    </row>
    <row r="1515" spans="1:9">
      <c r="A1515" s="112">
        <f t="shared" si="23"/>
        <v>1513</v>
      </c>
      <c r="B1515" s="141" t="s">
        <v>256</v>
      </c>
      <c r="C1515" s="64" t="s">
        <v>257</v>
      </c>
      <c r="D1515" s="63" t="s">
        <v>1883</v>
      </c>
      <c r="E1515" s="63" t="s">
        <v>1884</v>
      </c>
      <c r="F1515" s="63">
        <v>20260423</v>
      </c>
      <c r="G1515" s="64"/>
      <c r="H1515" s="64" t="s">
        <v>259</v>
      </c>
      <c r="I1515" s="140" t="s">
        <v>558</v>
      </c>
    </row>
    <row r="1516" spans="1:9">
      <c r="A1516" s="112">
        <f t="shared" si="23"/>
        <v>1514</v>
      </c>
      <c r="B1516" s="141" t="s">
        <v>256</v>
      </c>
      <c r="C1516" s="64" t="s">
        <v>257</v>
      </c>
      <c r="D1516" s="63" t="s">
        <v>1885</v>
      </c>
      <c r="E1516" s="63" t="s">
        <v>1884</v>
      </c>
      <c r="F1516" s="63">
        <v>20260423</v>
      </c>
      <c r="G1516" s="64"/>
      <c r="H1516" s="64" t="s">
        <v>259</v>
      </c>
      <c r="I1516" s="140" t="s">
        <v>558</v>
      </c>
    </row>
    <row r="1517" spans="1:9">
      <c r="A1517" s="112">
        <f t="shared" si="23"/>
        <v>1515</v>
      </c>
      <c r="B1517" s="141" t="s">
        <v>256</v>
      </c>
      <c r="C1517" s="64" t="s">
        <v>257</v>
      </c>
      <c r="D1517" s="63" t="s">
        <v>1886</v>
      </c>
      <c r="E1517" s="63" t="s">
        <v>1884</v>
      </c>
      <c r="F1517" s="63">
        <v>20260423</v>
      </c>
      <c r="G1517" s="64"/>
      <c r="H1517" s="64" t="s">
        <v>259</v>
      </c>
      <c r="I1517" s="140" t="s">
        <v>558</v>
      </c>
    </row>
    <row r="1518" spans="1:9">
      <c r="A1518" s="112">
        <f t="shared" si="23"/>
        <v>1516</v>
      </c>
      <c r="B1518" s="141" t="s">
        <v>256</v>
      </c>
      <c r="C1518" s="64" t="s">
        <v>257</v>
      </c>
      <c r="D1518" s="63" t="s">
        <v>1887</v>
      </c>
      <c r="E1518" s="63" t="s">
        <v>1884</v>
      </c>
      <c r="F1518" s="63">
        <v>20260423</v>
      </c>
      <c r="G1518" s="64"/>
      <c r="H1518" s="64" t="s">
        <v>259</v>
      </c>
      <c r="I1518" s="140" t="s">
        <v>558</v>
      </c>
    </row>
    <row r="1519" spans="1:9">
      <c r="A1519" s="112">
        <f t="shared" si="23"/>
        <v>1517</v>
      </c>
      <c r="B1519" s="141" t="s">
        <v>256</v>
      </c>
      <c r="C1519" s="64" t="s">
        <v>257</v>
      </c>
      <c r="D1519" s="63" t="s">
        <v>1888</v>
      </c>
      <c r="E1519" s="63" t="s">
        <v>1884</v>
      </c>
      <c r="F1519" s="63">
        <v>20260423</v>
      </c>
      <c r="G1519" s="64"/>
      <c r="H1519" s="64" t="s">
        <v>259</v>
      </c>
      <c r="I1519" s="140" t="s">
        <v>558</v>
      </c>
    </row>
    <row r="1520" spans="1:9">
      <c r="A1520" s="112">
        <f t="shared" si="23"/>
        <v>1518</v>
      </c>
      <c r="B1520" s="141" t="s">
        <v>256</v>
      </c>
      <c r="C1520" s="64" t="s">
        <v>257</v>
      </c>
      <c r="D1520" s="63" t="s">
        <v>1889</v>
      </c>
      <c r="E1520" s="63" t="s">
        <v>1884</v>
      </c>
      <c r="F1520" s="63">
        <v>20260423</v>
      </c>
      <c r="G1520" s="64"/>
      <c r="H1520" s="64" t="s">
        <v>259</v>
      </c>
      <c r="I1520" s="140" t="s">
        <v>558</v>
      </c>
    </row>
    <row r="1521" spans="1:9">
      <c r="A1521" s="112">
        <f t="shared" si="23"/>
        <v>1519</v>
      </c>
      <c r="B1521" s="141" t="s">
        <v>256</v>
      </c>
      <c r="C1521" s="64" t="s">
        <v>257</v>
      </c>
      <c r="D1521" s="63" t="s">
        <v>1890</v>
      </c>
      <c r="E1521" s="63" t="s">
        <v>1884</v>
      </c>
      <c r="F1521" s="63">
        <v>20260423</v>
      </c>
      <c r="G1521" s="64"/>
      <c r="H1521" s="64" t="s">
        <v>259</v>
      </c>
      <c r="I1521" s="140" t="s">
        <v>558</v>
      </c>
    </row>
    <row r="1522" spans="1:9">
      <c r="A1522" s="112">
        <f t="shared" si="23"/>
        <v>1520</v>
      </c>
      <c r="B1522" s="141" t="s">
        <v>256</v>
      </c>
      <c r="C1522" s="64" t="s">
        <v>257</v>
      </c>
      <c r="D1522" s="63" t="s">
        <v>1891</v>
      </c>
      <c r="E1522" s="63" t="s">
        <v>1884</v>
      </c>
      <c r="F1522" s="63">
        <v>20260423</v>
      </c>
      <c r="G1522" s="64"/>
      <c r="H1522" s="63" t="s">
        <v>259</v>
      </c>
      <c r="I1522" s="140" t="s">
        <v>569</v>
      </c>
    </row>
    <row r="1523" spans="1:9">
      <c r="A1523" s="112">
        <f t="shared" si="23"/>
        <v>1521</v>
      </c>
      <c r="B1523" s="141" t="s">
        <v>256</v>
      </c>
      <c r="C1523" s="64" t="s">
        <v>257</v>
      </c>
      <c r="D1523" s="63" t="s">
        <v>1892</v>
      </c>
      <c r="E1523" s="63" t="s">
        <v>1884</v>
      </c>
      <c r="F1523" s="63">
        <v>20260423</v>
      </c>
      <c r="G1523" s="64"/>
      <c r="H1523" s="63" t="s">
        <v>259</v>
      </c>
      <c r="I1523" s="140" t="s">
        <v>569</v>
      </c>
    </row>
    <row r="1524" spans="1:9">
      <c r="A1524" s="112">
        <f t="shared" si="23"/>
        <v>1522</v>
      </c>
      <c r="B1524" s="141" t="s">
        <v>256</v>
      </c>
      <c r="C1524" s="64" t="s">
        <v>257</v>
      </c>
      <c r="D1524" s="63" t="s">
        <v>1893</v>
      </c>
      <c r="E1524" s="63" t="s">
        <v>1884</v>
      </c>
      <c r="F1524" s="63">
        <v>20260423</v>
      </c>
      <c r="G1524" s="64"/>
      <c r="H1524" s="63" t="s">
        <v>259</v>
      </c>
      <c r="I1524" s="140" t="s">
        <v>569</v>
      </c>
    </row>
    <row r="1525" spans="1:9">
      <c r="A1525" s="112">
        <f t="shared" si="23"/>
        <v>1523</v>
      </c>
      <c r="B1525" s="141" t="s">
        <v>256</v>
      </c>
      <c r="C1525" s="64" t="s">
        <v>257</v>
      </c>
      <c r="D1525" s="63" t="s">
        <v>1894</v>
      </c>
      <c r="E1525" s="63" t="s">
        <v>1884</v>
      </c>
      <c r="F1525" s="63">
        <v>20260423</v>
      </c>
      <c r="G1525" s="64"/>
      <c r="H1525" s="63" t="s">
        <v>259</v>
      </c>
      <c r="I1525" s="140" t="s">
        <v>569</v>
      </c>
    </row>
    <row r="1526" spans="1:9">
      <c r="A1526" s="112">
        <f t="shared" si="23"/>
        <v>1524</v>
      </c>
      <c r="B1526" s="141" t="s">
        <v>256</v>
      </c>
      <c r="C1526" s="64" t="s">
        <v>257</v>
      </c>
      <c r="D1526" s="63" t="s">
        <v>1895</v>
      </c>
      <c r="E1526" s="63" t="s">
        <v>1884</v>
      </c>
      <c r="F1526" s="63">
        <v>20260423</v>
      </c>
      <c r="G1526" s="64"/>
      <c r="H1526" s="63" t="s">
        <v>259</v>
      </c>
      <c r="I1526" s="140" t="s">
        <v>569</v>
      </c>
    </row>
    <row r="1527" spans="1:9">
      <c r="A1527" s="112">
        <f t="shared" si="23"/>
        <v>1525</v>
      </c>
      <c r="B1527" s="141" t="s">
        <v>256</v>
      </c>
      <c r="C1527" s="64" t="s">
        <v>257</v>
      </c>
      <c r="D1527" s="63" t="s">
        <v>1896</v>
      </c>
      <c r="E1527" s="63" t="s">
        <v>1884</v>
      </c>
      <c r="F1527" s="63">
        <v>20260423</v>
      </c>
      <c r="G1527" s="64"/>
      <c r="H1527" s="63" t="s">
        <v>259</v>
      </c>
      <c r="I1527" s="140" t="s">
        <v>569</v>
      </c>
    </row>
    <row r="1528" spans="1:9">
      <c r="A1528" s="112">
        <f t="shared" si="23"/>
        <v>1526</v>
      </c>
      <c r="B1528" s="141" t="s">
        <v>256</v>
      </c>
      <c r="C1528" s="64" t="s">
        <v>257</v>
      </c>
      <c r="D1528" s="63" t="s">
        <v>1897</v>
      </c>
      <c r="E1528" s="63" t="s">
        <v>1884</v>
      </c>
      <c r="F1528" s="63">
        <v>20260423</v>
      </c>
      <c r="G1528" s="64"/>
      <c r="H1528" s="63" t="s">
        <v>259</v>
      </c>
      <c r="I1528" s="140" t="s">
        <v>569</v>
      </c>
    </row>
    <row r="1529" spans="1:9">
      <c r="A1529" s="112">
        <f t="shared" si="23"/>
        <v>1527</v>
      </c>
      <c r="B1529" s="141" t="s">
        <v>256</v>
      </c>
      <c r="C1529" s="64" t="s">
        <v>257</v>
      </c>
      <c r="D1529" s="63" t="s">
        <v>1898</v>
      </c>
      <c r="E1529" s="63" t="s">
        <v>1884</v>
      </c>
      <c r="F1529" s="63">
        <v>20260423</v>
      </c>
      <c r="G1529" s="64"/>
      <c r="H1529" s="63" t="s">
        <v>259</v>
      </c>
      <c r="I1529" s="140" t="s">
        <v>569</v>
      </c>
    </row>
    <row r="1530" spans="1:9">
      <c r="A1530" s="112">
        <f t="shared" si="23"/>
        <v>1528</v>
      </c>
      <c r="B1530" s="141" t="s">
        <v>256</v>
      </c>
      <c r="C1530" s="64" t="s">
        <v>257</v>
      </c>
      <c r="D1530" s="63" t="s">
        <v>1899</v>
      </c>
      <c r="E1530" s="63" t="s">
        <v>1884</v>
      </c>
      <c r="F1530" s="63">
        <v>20260423</v>
      </c>
      <c r="G1530" s="64"/>
      <c r="H1530" s="63" t="s">
        <v>259</v>
      </c>
      <c r="I1530" s="140" t="s">
        <v>569</v>
      </c>
    </row>
    <row r="1531" spans="1:9">
      <c r="A1531" s="112">
        <f t="shared" si="23"/>
        <v>1529</v>
      </c>
      <c r="B1531" s="141" t="s">
        <v>256</v>
      </c>
      <c r="C1531" s="64" t="s">
        <v>257</v>
      </c>
      <c r="D1531" s="63" t="s">
        <v>1900</v>
      </c>
      <c r="E1531" s="63" t="s">
        <v>1884</v>
      </c>
      <c r="F1531" s="63">
        <v>20260423</v>
      </c>
      <c r="G1531" s="64"/>
      <c r="H1531" s="63" t="s">
        <v>259</v>
      </c>
      <c r="I1531" s="140" t="s">
        <v>569</v>
      </c>
    </row>
    <row r="1532" spans="1:9">
      <c r="A1532" s="112">
        <f t="shared" si="23"/>
        <v>1530</v>
      </c>
      <c r="B1532" s="141" t="s">
        <v>256</v>
      </c>
      <c r="C1532" s="64" t="s">
        <v>257</v>
      </c>
      <c r="D1532" s="63" t="s">
        <v>1901</v>
      </c>
      <c r="E1532" s="63" t="s">
        <v>1884</v>
      </c>
      <c r="F1532" s="63">
        <v>20260423</v>
      </c>
      <c r="G1532" s="64"/>
      <c r="H1532" s="64" t="s">
        <v>259</v>
      </c>
      <c r="I1532" s="5" t="s">
        <v>577</v>
      </c>
    </row>
    <row r="1533" spans="1:9">
      <c r="A1533" s="112">
        <f t="shared" ref="A1533:A1596" si="24">+A1532+1</f>
        <v>1531</v>
      </c>
      <c r="B1533" s="141" t="s">
        <v>256</v>
      </c>
      <c r="C1533" s="64" t="s">
        <v>257</v>
      </c>
      <c r="D1533" s="63" t="s">
        <v>1902</v>
      </c>
      <c r="E1533" s="63" t="s">
        <v>1884</v>
      </c>
      <c r="F1533" s="63">
        <v>20260423</v>
      </c>
      <c r="G1533" s="64"/>
      <c r="H1533" s="64" t="s">
        <v>259</v>
      </c>
      <c r="I1533" s="5" t="s">
        <v>577</v>
      </c>
    </row>
    <row r="1534" spans="1:9">
      <c r="A1534" s="112">
        <f t="shared" si="24"/>
        <v>1532</v>
      </c>
      <c r="B1534" s="141" t="s">
        <v>256</v>
      </c>
      <c r="C1534" s="64" t="s">
        <v>257</v>
      </c>
      <c r="D1534" s="63" t="s">
        <v>1903</v>
      </c>
      <c r="E1534" s="63" t="s">
        <v>1884</v>
      </c>
      <c r="F1534" s="63">
        <v>20260423</v>
      </c>
      <c r="G1534" s="64"/>
      <c r="H1534" s="64" t="s">
        <v>259</v>
      </c>
      <c r="I1534" s="5" t="s">
        <v>577</v>
      </c>
    </row>
    <row r="1535" spans="1:9">
      <c r="A1535" s="112">
        <f t="shared" si="24"/>
        <v>1533</v>
      </c>
      <c r="B1535" s="141" t="s">
        <v>256</v>
      </c>
      <c r="C1535" s="64" t="s">
        <v>257</v>
      </c>
      <c r="D1535" s="63" t="s">
        <v>1904</v>
      </c>
      <c r="E1535" s="63" t="s">
        <v>1884</v>
      </c>
      <c r="F1535" s="63">
        <v>20260423</v>
      </c>
      <c r="G1535" s="64"/>
      <c r="H1535" s="64" t="s">
        <v>259</v>
      </c>
      <c r="I1535" s="5" t="s">
        <v>577</v>
      </c>
    </row>
    <row r="1536" spans="1:9">
      <c r="A1536" s="112">
        <f t="shared" si="24"/>
        <v>1534</v>
      </c>
      <c r="B1536" s="141" t="s">
        <v>256</v>
      </c>
      <c r="C1536" s="64" t="s">
        <v>257</v>
      </c>
      <c r="D1536" s="63" t="s">
        <v>1905</v>
      </c>
      <c r="E1536" s="63" t="s">
        <v>1884</v>
      </c>
      <c r="F1536" s="63">
        <v>20260423</v>
      </c>
      <c r="G1536" s="64"/>
      <c r="H1536" s="64" t="s">
        <v>259</v>
      </c>
      <c r="I1536" s="5" t="s">
        <v>577</v>
      </c>
    </row>
    <row r="1537" spans="1:9">
      <c r="A1537" s="112">
        <f t="shared" si="24"/>
        <v>1535</v>
      </c>
      <c r="B1537" s="141" t="s">
        <v>256</v>
      </c>
      <c r="C1537" s="64" t="s">
        <v>257</v>
      </c>
      <c r="D1537" s="63" t="s">
        <v>1906</v>
      </c>
      <c r="E1537" s="63" t="s">
        <v>1884</v>
      </c>
      <c r="F1537" s="63">
        <v>20260423</v>
      </c>
      <c r="G1537" s="64"/>
      <c r="H1537" s="64" t="s">
        <v>259</v>
      </c>
      <c r="I1537" s="5" t="s">
        <v>577</v>
      </c>
    </row>
    <row r="1538" spans="1:9">
      <c r="A1538" s="112">
        <f t="shared" si="24"/>
        <v>1536</v>
      </c>
      <c r="B1538" s="141" t="s">
        <v>256</v>
      </c>
      <c r="C1538" s="64" t="s">
        <v>257</v>
      </c>
      <c r="D1538" s="63" t="s">
        <v>1907</v>
      </c>
      <c r="E1538" s="63" t="s">
        <v>1884</v>
      </c>
      <c r="F1538" s="63">
        <v>20260423</v>
      </c>
      <c r="G1538" s="64"/>
      <c r="H1538" s="64" t="s">
        <v>259</v>
      </c>
      <c r="I1538" s="5" t="s">
        <v>577</v>
      </c>
    </row>
    <row r="1539" spans="1:9">
      <c r="A1539" s="112">
        <f t="shared" si="24"/>
        <v>1537</v>
      </c>
      <c r="B1539" s="141" t="s">
        <v>256</v>
      </c>
      <c r="C1539" s="64" t="s">
        <v>257</v>
      </c>
      <c r="D1539" s="63" t="s">
        <v>1908</v>
      </c>
      <c r="E1539" s="63" t="s">
        <v>1909</v>
      </c>
      <c r="F1539" s="63">
        <v>20260427</v>
      </c>
      <c r="G1539" s="64"/>
      <c r="H1539" s="64" t="s">
        <v>259</v>
      </c>
      <c r="I1539" s="5" t="s">
        <v>592</v>
      </c>
    </row>
    <row r="1540" spans="1:9">
      <c r="A1540" s="112">
        <f t="shared" si="24"/>
        <v>1538</v>
      </c>
      <c r="B1540" s="141" t="s">
        <v>256</v>
      </c>
      <c r="C1540" s="64" t="s">
        <v>257</v>
      </c>
      <c r="D1540" s="63" t="s">
        <v>1910</v>
      </c>
      <c r="E1540" s="63" t="s">
        <v>1909</v>
      </c>
      <c r="F1540" s="63">
        <v>20260427</v>
      </c>
      <c r="G1540" s="64"/>
      <c r="H1540" s="64" t="s">
        <v>259</v>
      </c>
      <c r="I1540" s="5" t="s">
        <v>592</v>
      </c>
    </row>
    <row r="1541" spans="1:9">
      <c r="A1541" s="112">
        <f t="shared" si="24"/>
        <v>1539</v>
      </c>
      <c r="B1541" s="141" t="s">
        <v>256</v>
      </c>
      <c r="C1541" s="64" t="s">
        <v>257</v>
      </c>
      <c r="D1541" s="63" t="s">
        <v>1911</v>
      </c>
      <c r="E1541" s="63" t="s">
        <v>1909</v>
      </c>
      <c r="F1541" s="63">
        <v>20260427</v>
      </c>
      <c r="G1541" s="64"/>
      <c r="H1541" s="64" t="s">
        <v>259</v>
      </c>
      <c r="I1541" s="5" t="s">
        <v>592</v>
      </c>
    </row>
    <row r="1542" spans="1:9">
      <c r="A1542" s="112">
        <f t="shared" si="24"/>
        <v>1540</v>
      </c>
      <c r="B1542" s="141" t="s">
        <v>256</v>
      </c>
      <c r="C1542" s="64" t="s">
        <v>257</v>
      </c>
      <c r="D1542" s="63" t="s">
        <v>1912</v>
      </c>
      <c r="E1542" s="63" t="s">
        <v>1909</v>
      </c>
      <c r="F1542" s="63">
        <v>20260427</v>
      </c>
      <c r="G1542" s="64"/>
      <c r="H1542" s="64" t="s">
        <v>259</v>
      </c>
      <c r="I1542" s="5" t="s">
        <v>592</v>
      </c>
    </row>
    <row r="1543" spans="1:9">
      <c r="A1543" s="112">
        <f t="shared" si="24"/>
        <v>1541</v>
      </c>
      <c r="B1543" s="141" t="s">
        <v>256</v>
      </c>
      <c r="C1543" s="64" t="s">
        <v>257</v>
      </c>
      <c r="D1543" s="63" t="s">
        <v>1913</v>
      </c>
      <c r="E1543" s="63" t="s">
        <v>1909</v>
      </c>
      <c r="F1543" s="63">
        <v>20260427</v>
      </c>
      <c r="G1543" s="64"/>
      <c r="H1543" s="64" t="s">
        <v>259</v>
      </c>
      <c r="I1543" s="5" t="s">
        <v>592</v>
      </c>
    </row>
    <row r="1544" spans="1:9">
      <c r="A1544" s="112">
        <f t="shared" si="24"/>
        <v>1542</v>
      </c>
      <c r="B1544" s="141" t="s">
        <v>256</v>
      </c>
      <c r="C1544" s="64" t="s">
        <v>257</v>
      </c>
      <c r="D1544" s="63" t="s">
        <v>1914</v>
      </c>
      <c r="E1544" s="63" t="s">
        <v>1909</v>
      </c>
      <c r="F1544" s="63">
        <v>20260427</v>
      </c>
      <c r="G1544" s="64"/>
      <c r="H1544" s="64" t="s">
        <v>259</v>
      </c>
      <c r="I1544" s="5" t="s">
        <v>592</v>
      </c>
    </row>
    <row r="1545" spans="1:9">
      <c r="A1545" s="112">
        <f t="shared" si="24"/>
        <v>1543</v>
      </c>
      <c r="B1545" s="141" t="s">
        <v>256</v>
      </c>
      <c r="C1545" s="64" t="s">
        <v>257</v>
      </c>
      <c r="D1545" s="63" t="s">
        <v>1915</v>
      </c>
      <c r="E1545" s="63" t="s">
        <v>1909</v>
      </c>
      <c r="F1545" s="63">
        <v>20260427</v>
      </c>
      <c r="G1545" s="64"/>
      <c r="H1545" s="64" t="s">
        <v>259</v>
      </c>
      <c r="I1545" s="5" t="s">
        <v>592</v>
      </c>
    </row>
    <row r="1546" spans="1:9">
      <c r="A1546" s="112">
        <f t="shared" si="24"/>
        <v>1544</v>
      </c>
      <c r="B1546" s="141" t="s">
        <v>256</v>
      </c>
      <c r="C1546" s="64" t="s">
        <v>257</v>
      </c>
      <c r="D1546" s="63" t="s">
        <v>1916</v>
      </c>
      <c r="E1546" s="63" t="s">
        <v>1909</v>
      </c>
      <c r="F1546" s="63">
        <v>20260427</v>
      </c>
      <c r="G1546" s="64"/>
      <c r="H1546" s="64" t="s">
        <v>259</v>
      </c>
      <c r="I1546" s="5" t="s">
        <v>592</v>
      </c>
    </row>
    <row r="1547" spans="1:9">
      <c r="A1547" s="112">
        <f t="shared" si="24"/>
        <v>1545</v>
      </c>
      <c r="B1547" s="141" t="s">
        <v>256</v>
      </c>
      <c r="C1547" s="64" t="s">
        <v>257</v>
      </c>
      <c r="D1547" s="63" t="s">
        <v>1917</v>
      </c>
      <c r="E1547" s="63" t="s">
        <v>1909</v>
      </c>
      <c r="F1547" s="63">
        <v>20260427</v>
      </c>
      <c r="G1547" s="64"/>
      <c r="H1547" s="64" t="s">
        <v>259</v>
      </c>
      <c r="I1547" s="140" t="s">
        <v>596</v>
      </c>
    </row>
    <row r="1548" spans="1:9">
      <c r="A1548" s="112">
        <f t="shared" si="24"/>
        <v>1546</v>
      </c>
      <c r="B1548" s="141" t="s">
        <v>256</v>
      </c>
      <c r="C1548" s="64" t="s">
        <v>257</v>
      </c>
      <c r="D1548" s="63" t="s">
        <v>1918</v>
      </c>
      <c r="E1548" s="63" t="s">
        <v>1909</v>
      </c>
      <c r="F1548" s="63">
        <v>20260427</v>
      </c>
      <c r="G1548" s="64"/>
      <c r="H1548" s="64" t="s">
        <v>259</v>
      </c>
      <c r="I1548" s="140" t="s">
        <v>596</v>
      </c>
    </row>
    <row r="1549" spans="1:9">
      <c r="A1549" s="112">
        <f t="shared" si="24"/>
        <v>1547</v>
      </c>
      <c r="B1549" s="141" t="s">
        <v>256</v>
      </c>
      <c r="C1549" s="64" t="s">
        <v>257</v>
      </c>
      <c r="D1549" s="63" t="s">
        <v>1919</v>
      </c>
      <c r="E1549" s="63" t="s">
        <v>1909</v>
      </c>
      <c r="F1549" s="63">
        <v>20260427</v>
      </c>
      <c r="G1549" s="64"/>
      <c r="H1549" s="64" t="s">
        <v>259</v>
      </c>
      <c r="I1549" s="140" t="s">
        <v>596</v>
      </c>
    </row>
    <row r="1550" spans="1:9">
      <c r="A1550" s="112">
        <f t="shared" si="24"/>
        <v>1548</v>
      </c>
      <c r="B1550" s="141" t="s">
        <v>256</v>
      </c>
      <c r="C1550" s="64" t="s">
        <v>257</v>
      </c>
      <c r="D1550" s="63" t="s">
        <v>1920</v>
      </c>
      <c r="E1550" s="63" t="s">
        <v>1909</v>
      </c>
      <c r="F1550" s="63">
        <v>20260427</v>
      </c>
      <c r="G1550" s="64"/>
      <c r="H1550" s="64" t="s">
        <v>259</v>
      </c>
      <c r="I1550" s="140" t="s">
        <v>596</v>
      </c>
    </row>
    <row r="1551" spans="1:9">
      <c r="A1551" s="112">
        <f t="shared" si="24"/>
        <v>1549</v>
      </c>
      <c r="B1551" s="141" t="s">
        <v>256</v>
      </c>
      <c r="C1551" s="64" t="s">
        <v>257</v>
      </c>
      <c r="D1551" s="63" t="s">
        <v>1921</v>
      </c>
      <c r="E1551" s="63" t="s">
        <v>1909</v>
      </c>
      <c r="F1551" s="63">
        <v>20260427</v>
      </c>
      <c r="G1551" s="64"/>
      <c r="H1551" s="64" t="s">
        <v>259</v>
      </c>
      <c r="I1551" s="140" t="s">
        <v>596</v>
      </c>
    </row>
    <row r="1552" spans="1:9">
      <c r="A1552" s="112">
        <f t="shared" si="24"/>
        <v>1550</v>
      </c>
      <c r="B1552" s="141" t="s">
        <v>256</v>
      </c>
      <c r="C1552" s="64" t="s">
        <v>257</v>
      </c>
      <c r="D1552" s="63" t="s">
        <v>1922</v>
      </c>
      <c r="E1552" s="63" t="s">
        <v>1909</v>
      </c>
      <c r="F1552" s="63">
        <v>20260427</v>
      </c>
      <c r="G1552" s="64"/>
      <c r="H1552" s="64" t="s">
        <v>259</v>
      </c>
      <c r="I1552" s="140" t="s">
        <v>596</v>
      </c>
    </row>
    <row r="1553" spans="1:9">
      <c r="A1553" s="112">
        <f t="shared" si="24"/>
        <v>1551</v>
      </c>
      <c r="B1553" s="141" t="s">
        <v>256</v>
      </c>
      <c r="C1553" s="64" t="s">
        <v>257</v>
      </c>
      <c r="D1553" s="63" t="s">
        <v>1923</v>
      </c>
      <c r="E1553" s="63" t="s">
        <v>1909</v>
      </c>
      <c r="F1553" s="63">
        <v>20260427</v>
      </c>
      <c r="G1553" s="64"/>
      <c r="H1553" s="64" t="s">
        <v>259</v>
      </c>
      <c r="I1553" s="140" t="s">
        <v>596</v>
      </c>
    </row>
    <row r="1554" spans="1:9">
      <c r="A1554" s="112">
        <f t="shared" si="24"/>
        <v>1552</v>
      </c>
      <c r="B1554" s="141" t="s">
        <v>256</v>
      </c>
      <c r="C1554" s="64" t="s">
        <v>257</v>
      </c>
      <c r="D1554" s="63" t="s">
        <v>1924</v>
      </c>
      <c r="E1554" s="63" t="s">
        <v>1909</v>
      </c>
      <c r="F1554" s="63">
        <v>20260427</v>
      </c>
      <c r="G1554" s="64"/>
      <c r="H1554" s="64" t="s">
        <v>259</v>
      </c>
      <c r="I1554" s="140" t="s">
        <v>596</v>
      </c>
    </row>
    <row r="1555" spans="1:9">
      <c r="A1555" s="112">
        <f t="shared" si="24"/>
        <v>1553</v>
      </c>
      <c r="B1555" s="141" t="s">
        <v>256</v>
      </c>
      <c r="C1555" s="64" t="s">
        <v>257</v>
      </c>
      <c r="D1555" s="63" t="s">
        <v>1925</v>
      </c>
      <c r="E1555" s="63" t="s">
        <v>1909</v>
      </c>
      <c r="F1555" s="63">
        <v>20260427</v>
      </c>
      <c r="G1555" s="64"/>
      <c r="H1555" s="64" t="s">
        <v>259</v>
      </c>
      <c r="I1555" s="5" t="s">
        <v>607</v>
      </c>
    </row>
    <row r="1556" spans="1:9">
      <c r="A1556" s="112">
        <f t="shared" si="24"/>
        <v>1554</v>
      </c>
      <c r="B1556" s="141" t="s">
        <v>256</v>
      </c>
      <c r="C1556" s="64" t="s">
        <v>257</v>
      </c>
      <c r="D1556" s="63" t="s">
        <v>1926</v>
      </c>
      <c r="E1556" s="63" t="s">
        <v>1909</v>
      </c>
      <c r="F1556" s="63">
        <v>20260427</v>
      </c>
      <c r="G1556" s="64"/>
      <c r="H1556" s="64" t="s">
        <v>259</v>
      </c>
      <c r="I1556" s="5" t="s">
        <v>607</v>
      </c>
    </row>
    <row r="1557" spans="1:9">
      <c r="A1557" s="112">
        <f t="shared" si="24"/>
        <v>1555</v>
      </c>
      <c r="B1557" s="141" t="s">
        <v>256</v>
      </c>
      <c r="C1557" s="64" t="s">
        <v>257</v>
      </c>
      <c r="D1557" s="63" t="s">
        <v>1927</v>
      </c>
      <c r="E1557" s="63" t="s">
        <v>1909</v>
      </c>
      <c r="F1557" s="63">
        <v>20260427</v>
      </c>
      <c r="G1557" s="64"/>
      <c r="H1557" s="64" t="s">
        <v>259</v>
      </c>
      <c r="I1557" s="5" t="s">
        <v>607</v>
      </c>
    </row>
    <row r="1558" spans="1:9">
      <c r="A1558" s="112">
        <f t="shared" si="24"/>
        <v>1556</v>
      </c>
      <c r="B1558" s="141" t="s">
        <v>256</v>
      </c>
      <c r="C1558" s="64" t="s">
        <v>257</v>
      </c>
      <c r="D1558" s="63" t="s">
        <v>1928</v>
      </c>
      <c r="E1558" s="63" t="s">
        <v>1909</v>
      </c>
      <c r="F1558" s="63">
        <v>20260427</v>
      </c>
      <c r="G1558" s="64"/>
      <c r="H1558" s="64" t="s">
        <v>259</v>
      </c>
      <c r="I1558" s="5" t="s">
        <v>607</v>
      </c>
    </row>
    <row r="1559" spans="1:9">
      <c r="A1559" s="112">
        <f t="shared" si="24"/>
        <v>1557</v>
      </c>
      <c r="B1559" s="141" t="s">
        <v>256</v>
      </c>
      <c r="C1559" s="64" t="s">
        <v>257</v>
      </c>
      <c r="D1559" s="63" t="s">
        <v>1929</v>
      </c>
      <c r="E1559" s="63" t="s">
        <v>1909</v>
      </c>
      <c r="F1559" s="63">
        <v>20260427</v>
      </c>
      <c r="G1559" s="64"/>
      <c r="H1559" s="64" t="s">
        <v>259</v>
      </c>
      <c r="I1559" s="5" t="s">
        <v>607</v>
      </c>
    </row>
    <row r="1560" spans="1:9">
      <c r="A1560" s="112">
        <f t="shared" si="24"/>
        <v>1558</v>
      </c>
      <c r="B1560" s="141" t="s">
        <v>256</v>
      </c>
      <c r="C1560" s="64" t="s">
        <v>257</v>
      </c>
      <c r="D1560" s="63" t="s">
        <v>1930</v>
      </c>
      <c r="E1560" s="63" t="s">
        <v>1909</v>
      </c>
      <c r="F1560" s="63">
        <v>20260427</v>
      </c>
      <c r="G1560" s="64"/>
      <c r="H1560" s="63" t="s">
        <v>259</v>
      </c>
      <c r="I1560" s="5" t="s">
        <v>1168</v>
      </c>
    </row>
    <row r="1561" spans="1:9">
      <c r="A1561" s="112">
        <f t="shared" si="24"/>
        <v>1559</v>
      </c>
      <c r="B1561" s="141" t="s">
        <v>256</v>
      </c>
      <c r="C1561" s="64" t="s">
        <v>257</v>
      </c>
      <c r="D1561" s="63" t="s">
        <v>1931</v>
      </c>
      <c r="E1561" s="63" t="s">
        <v>1909</v>
      </c>
      <c r="F1561" s="63">
        <v>20260427</v>
      </c>
      <c r="G1561" s="64"/>
      <c r="H1561" s="63" t="s">
        <v>259</v>
      </c>
      <c r="I1561" s="5" t="s">
        <v>1168</v>
      </c>
    </row>
    <row r="1562" spans="1:9">
      <c r="A1562" s="112">
        <f t="shared" si="24"/>
        <v>1560</v>
      </c>
      <c r="B1562" s="141" t="s">
        <v>256</v>
      </c>
      <c r="C1562" s="64" t="s">
        <v>257</v>
      </c>
      <c r="D1562" s="63" t="s">
        <v>1932</v>
      </c>
      <c r="E1562" s="63" t="s">
        <v>1909</v>
      </c>
      <c r="F1562" s="63">
        <v>20260427</v>
      </c>
      <c r="G1562" s="64"/>
      <c r="H1562" s="63" t="s">
        <v>259</v>
      </c>
      <c r="I1562" s="5" t="s">
        <v>1168</v>
      </c>
    </row>
    <row r="1563" spans="1:9">
      <c r="A1563" s="112">
        <f t="shared" si="24"/>
        <v>1561</v>
      </c>
      <c r="B1563" s="141" t="s">
        <v>256</v>
      </c>
      <c r="C1563" s="64" t="s">
        <v>257</v>
      </c>
      <c r="D1563" s="63" t="s">
        <v>1933</v>
      </c>
      <c r="E1563" s="63" t="s">
        <v>1934</v>
      </c>
      <c r="F1563" s="63">
        <v>20260428</v>
      </c>
      <c r="G1563" s="64"/>
      <c r="H1563" s="63" t="s">
        <v>259</v>
      </c>
      <c r="I1563" s="5" t="s">
        <v>1168</v>
      </c>
    </row>
    <row r="1564" spans="1:9">
      <c r="A1564" s="112">
        <f t="shared" si="24"/>
        <v>1562</v>
      </c>
      <c r="B1564" s="141" t="s">
        <v>256</v>
      </c>
      <c r="C1564" s="64" t="s">
        <v>257</v>
      </c>
      <c r="D1564" s="63" t="s">
        <v>1935</v>
      </c>
      <c r="E1564" s="63" t="s">
        <v>1934</v>
      </c>
      <c r="F1564" s="63">
        <v>20260428</v>
      </c>
      <c r="G1564" s="64"/>
      <c r="H1564" s="63" t="s">
        <v>259</v>
      </c>
      <c r="I1564" s="5" t="s">
        <v>1168</v>
      </c>
    </row>
    <row r="1565" spans="1:9">
      <c r="A1565" s="112">
        <f t="shared" si="24"/>
        <v>1563</v>
      </c>
      <c r="B1565" s="141" t="s">
        <v>256</v>
      </c>
      <c r="C1565" s="64" t="s">
        <v>257</v>
      </c>
      <c r="D1565" s="63" t="s">
        <v>1936</v>
      </c>
      <c r="E1565" s="63" t="s">
        <v>1934</v>
      </c>
      <c r="F1565" s="63">
        <v>20260428</v>
      </c>
      <c r="G1565" s="64"/>
      <c r="H1565" s="63" t="s">
        <v>259</v>
      </c>
      <c r="I1565" s="5" t="s">
        <v>1168</v>
      </c>
    </row>
    <row r="1566" spans="1:9">
      <c r="A1566" s="112">
        <f t="shared" si="24"/>
        <v>1564</v>
      </c>
      <c r="B1566" s="141" t="s">
        <v>256</v>
      </c>
      <c r="C1566" s="64" t="s">
        <v>257</v>
      </c>
      <c r="D1566" s="63" t="s">
        <v>1937</v>
      </c>
      <c r="E1566" s="63" t="s">
        <v>1934</v>
      </c>
      <c r="F1566" s="63">
        <v>20260428</v>
      </c>
      <c r="G1566" s="64"/>
      <c r="H1566" s="63" t="s">
        <v>259</v>
      </c>
      <c r="I1566" s="5" t="s">
        <v>1168</v>
      </c>
    </row>
    <row r="1567" spans="1:9">
      <c r="A1567" s="112">
        <f t="shared" si="24"/>
        <v>1565</v>
      </c>
      <c r="B1567" s="141" t="s">
        <v>256</v>
      </c>
      <c r="C1567" s="64" t="s">
        <v>257</v>
      </c>
      <c r="D1567" s="63" t="s">
        <v>1938</v>
      </c>
      <c r="E1567" s="63" t="s">
        <v>1934</v>
      </c>
      <c r="F1567" s="63">
        <v>20260428</v>
      </c>
      <c r="G1567" s="64"/>
      <c r="H1567" s="64" t="s">
        <v>259</v>
      </c>
      <c r="I1567" s="140" t="s">
        <v>1182</v>
      </c>
    </row>
    <row r="1568" spans="1:9">
      <c r="A1568" s="112">
        <f t="shared" si="24"/>
        <v>1566</v>
      </c>
      <c r="B1568" s="141" t="s">
        <v>256</v>
      </c>
      <c r="C1568" s="64" t="s">
        <v>257</v>
      </c>
      <c r="D1568" s="63" t="s">
        <v>1939</v>
      </c>
      <c r="E1568" s="63" t="s">
        <v>1934</v>
      </c>
      <c r="F1568" s="63">
        <v>20260428</v>
      </c>
      <c r="G1568" s="64"/>
      <c r="H1568" s="64" t="s">
        <v>259</v>
      </c>
      <c r="I1568" s="140" t="s">
        <v>1182</v>
      </c>
    </row>
    <row r="1569" spans="1:9">
      <c r="A1569" s="112">
        <f t="shared" si="24"/>
        <v>1567</v>
      </c>
      <c r="B1569" s="141" t="s">
        <v>256</v>
      </c>
      <c r="C1569" s="64" t="s">
        <v>257</v>
      </c>
      <c r="D1569" s="63" t="s">
        <v>1940</v>
      </c>
      <c r="E1569" s="63" t="s">
        <v>1934</v>
      </c>
      <c r="F1569" s="63">
        <v>20260428</v>
      </c>
      <c r="G1569" s="64"/>
      <c r="H1569" s="64" t="s">
        <v>259</v>
      </c>
      <c r="I1569" s="140" t="s">
        <v>1182</v>
      </c>
    </row>
    <row r="1570" spans="1:9">
      <c r="A1570" s="112">
        <f t="shared" si="24"/>
        <v>1568</v>
      </c>
      <c r="B1570" s="141" t="s">
        <v>256</v>
      </c>
      <c r="C1570" s="64" t="s">
        <v>257</v>
      </c>
      <c r="D1570" s="63" t="s">
        <v>1941</v>
      </c>
      <c r="E1570" s="63" t="s">
        <v>1934</v>
      </c>
      <c r="F1570" s="63">
        <v>20260428</v>
      </c>
      <c r="G1570" s="64"/>
      <c r="H1570" s="64" t="s">
        <v>259</v>
      </c>
      <c r="I1570" s="140" t="s">
        <v>1182</v>
      </c>
    </row>
    <row r="1571" spans="1:9">
      <c r="A1571" s="112">
        <f t="shared" si="24"/>
        <v>1569</v>
      </c>
      <c r="B1571" s="141" t="s">
        <v>256</v>
      </c>
      <c r="C1571" s="64" t="s">
        <v>257</v>
      </c>
      <c r="D1571" s="63" t="s">
        <v>1942</v>
      </c>
      <c r="E1571" s="63" t="s">
        <v>1934</v>
      </c>
      <c r="F1571" s="63">
        <v>20260428</v>
      </c>
      <c r="G1571" s="64"/>
      <c r="H1571" s="64" t="s">
        <v>259</v>
      </c>
      <c r="I1571" s="140" t="s">
        <v>1182</v>
      </c>
    </row>
    <row r="1572" spans="1:9">
      <c r="A1572" s="112">
        <f t="shared" si="24"/>
        <v>1570</v>
      </c>
      <c r="B1572" s="141" t="s">
        <v>256</v>
      </c>
      <c r="C1572" s="64" t="s">
        <v>257</v>
      </c>
      <c r="D1572" s="63" t="s">
        <v>1943</v>
      </c>
      <c r="E1572" s="63" t="s">
        <v>1934</v>
      </c>
      <c r="F1572" s="63">
        <v>20260428</v>
      </c>
      <c r="G1572" s="64"/>
      <c r="H1572" s="64" t="s">
        <v>259</v>
      </c>
      <c r="I1572" s="140" t="s">
        <v>1182</v>
      </c>
    </row>
    <row r="1573" spans="1:9">
      <c r="A1573" s="112">
        <f t="shared" si="24"/>
        <v>1571</v>
      </c>
      <c r="B1573" s="141" t="s">
        <v>256</v>
      </c>
      <c r="C1573" s="64" t="s">
        <v>257</v>
      </c>
      <c r="D1573" s="63" t="s">
        <v>1944</v>
      </c>
      <c r="E1573" s="63" t="s">
        <v>1934</v>
      </c>
      <c r="F1573" s="63">
        <v>20260428</v>
      </c>
      <c r="G1573" s="64"/>
      <c r="H1573" s="64" t="s">
        <v>259</v>
      </c>
      <c r="I1573" s="140" t="s">
        <v>1182</v>
      </c>
    </row>
    <row r="1574" spans="1:9">
      <c r="A1574" s="112">
        <f t="shared" si="24"/>
        <v>1572</v>
      </c>
      <c r="B1574" s="141" t="s">
        <v>256</v>
      </c>
      <c r="C1574" s="64" t="s">
        <v>257</v>
      </c>
      <c r="D1574" s="63" t="s">
        <v>1945</v>
      </c>
      <c r="E1574" s="63" t="s">
        <v>1934</v>
      </c>
      <c r="F1574" s="63">
        <v>20260428</v>
      </c>
      <c r="G1574" s="64"/>
      <c r="H1574" s="64" t="s">
        <v>259</v>
      </c>
      <c r="I1574" s="140" t="s">
        <v>1182</v>
      </c>
    </row>
    <row r="1575" spans="1:9">
      <c r="A1575" s="112">
        <f t="shared" si="24"/>
        <v>1573</v>
      </c>
      <c r="B1575" s="141" t="s">
        <v>256</v>
      </c>
      <c r="C1575" s="64" t="s">
        <v>257</v>
      </c>
      <c r="D1575" s="63" t="s">
        <v>1946</v>
      </c>
      <c r="E1575" s="63" t="s">
        <v>1934</v>
      </c>
      <c r="F1575" s="63">
        <v>20260428</v>
      </c>
      <c r="G1575" s="64"/>
      <c r="H1575" s="64" t="s">
        <v>259</v>
      </c>
      <c r="I1575" s="140" t="s">
        <v>1182</v>
      </c>
    </row>
    <row r="1576" spans="1:9">
      <c r="A1576" s="112">
        <f t="shared" si="24"/>
        <v>1574</v>
      </c>
      <c r="B1576" s="141" t="s">
        <v>256</v>
      </c>
      <c r="C1576" s="64" t="s">
        <v>257</v>
      </c>
      <c r="D1576" s="63" t="s">
        <v>1947</v>
      </c>
      <c r="E1576" s="63" t="s">
        <v>1934</v>
      </c>
      <c r="F1576" s="63">
        <v>20260428</v>
      </c>
      <c r="G1576" s="64"/>
      <c r="H1576" s="64" t="s">
        <v>259</v>
      </c>
      <c r="I1576" s="140" t="s">
        <v>1182</v>
      </c>
    </row>
    <row r="1577" spans="1:9">
      <c r="A1577" s="112">
        <f t="shared" si="24"/>
        <v>1575</v>
      </c>
      <c r="B1577" s="141" t="s">
        <v>256</v>
      </c>
      <c r="C1577" s="64" t="s">
        <v>257</v>
      </c>
      <c r="D1577" s="63" t="s">
        <v>1948</v>
      </c>
      <c r="E1577" s="63" t="s">
        <v>1934</v>
      </c>
      <c r="F1577" s="63">
        <v>20260428</v>
      </c>
      <c r="G1577" s="64"/>
      <c r="H1577" s="64" t="s">
        <v>259</v>
      </c>
      <c r="I1577" s="140" t="s">
        <v>1182</v>
      </c>
    </row>
    <row r="1578" spans="1:9">
      <c r="A1578" s="112">
        <f t="shared" si="24"/>
        <v>1576</v>
      </c>
      <c r="B1578" s="141" t="s">
        <v>256</v>
      </c>
      <c r="C1578" s="64" t="s">
        <v>257</v>
      </c>
      <c r="D1578" s="63" t="s">
        <v>1949</v>
      </c>
      <c r="E1578" s="63" t="s">
        <v>1934</v>
      </c>
      <c r="F1578" s="63">
        <v>20260428</v>
      </c>
      <c r="G1578" s="64"/>
      <c r="H1578" s="64" t="s">
        <v>259</v>
      </c>
      <c r="I1578" s="140" t="s">
        <v>1182</v>
      </c>
    </row>
    <row r="1579" spans="1:9">
      <c r="A1579" s="112">
        <f t="shared" si="24"/>
        <v>1577</v>
      </c>
      <c r="B1579" s="141" t="s">
        <v>256</v>
      </c>
      <c r="C1579" s="64" t="s">
        <v>257</v>
      </c>
      <c r="D1579" s="63" t="s">
        <v>1950</v>
      </c>
      <c r="E1579" s="63" t="s">
        <v>1934</v>
      </c>
      <c r="F1579" s="63">
        <v>20260428</v>
      </c>
      <c r="G1579" s="64"/>
      <c r="H1579" s="64" t="s">
        <v>259</v>
      </c>
      <c r="I1579" s="140" t="s">
        <v>1182</v>
      </c>
    </row>
    <row r="1580" spans="1:9">
      <c r="A1580" s="112">
        <f t="shared" si="24"/>
        <v>1578</v>
      </c>
      <c r="B1580" s="141" t="s">
        <v>256</v>
      </c>
      <c r="C1580" s="64" t="s">
        <v>257</v>
      </c>
      <c r="D1580" s="63" t="s">
        <v>1951</v>
      </c>
      <c r="E1580" s="63" t="s">
        <v>1934</v>
      </c>
      <c r="F1580" s="63">
        <v>20260428</v>
      </c>
      <c r="G1580" s="64"/>
      <c r="H1580" s="64" t="s">
        <v>259</v>
      </c>
      <c r="I1580" s="140" t="s">
        <v>661</v>
      </c>
    </row>
    <row r="1581" spans="1:9">
      <c r="A1581" s="112">
        <f t="shared" si="24"/>
        <v>1579</v>
      </c>
      <c r="B1581" s="141" t="s">
        <v>256</v>
      </c>
      <c r="C1581" s="64" t="s">
        <v>257</v>
      </c>
      <c r="D1581" s="63" t="s">
        <v>1952</v>
      </c>
      <c r="E1581" s="63" t="s">
        <v>1934</v>
      </c>
      <c r="F1581" s="63">
        <v>20260428</v>
      </c>
      <c r="G1581" s="64"/>
      <c r="H1581" s="64" t="s">
        <v>259</v>
      </c>
      <c r="I1581" s="140" t="s">
        <v>661</v>
      </c>
    </row>
    <row r="1582" spans="1:9">
      <c r="A1582" s="112">
        <f t="shared" si="24"/>
        <v>1580</v>
      </c>
      <c r="B1582" s="141" t="s">
        <v>256</v>
      </c>
      <c r="C1582" s="64" t="s">
        <v>257</v>
      </c>
      <c r="D1582" s="63" t="s">
        <v>1953</v>
      </c>
      <c r="E1582" s="63" t="s">
        <v>1934</v>
      </c>
      <c r="F1582" s="63">
        <v>20260428</v>
      </c>
      <c r="G1582" s="64"/>
      <c r="H1582" s="64" t="s">
        <v>259</v>
      </c>
      <c r="I1582" s="140" t="s">
        <v>661</v>
      </c>
    </row>
    <row r="1583" spans="1:9">
      <c r="A1583" s="112">
        <f t="shared" si="24"/>
        <v>1581</v>
      </c>
      <c r="B1583" s="141" t="s">
        <v>256</v>
      </c>
      <c r="C1583" s="64" t="s">
        <v>257</v>
      </c>
      <c r="D1583" s="63" t="s">
        <v>1954</v>
      </c>
      <c r="E1583" s="63" t="s">
        <v>1934</v>
      </c>
      <c r="F1583" s="63">
        <v>20260428</v>
      </c>
      <c r="G1583" s="64"/>
      <c r="H1583" s="64" t="s">
        <v>259</v>
      </c>
      <c r="I1583" s="140" t="s">
        <v>661</v>
      </c>
    </row>
    <row r="1584" spans="1:9">
      <c r="A1584" s="112">
        <f t="shared" si="24"/>
        <v>1582</v>
      </c>
      <c r="B1584" s="141" t="s">
        <v>256</v>
      </c>
      <c r="C1584" s="64" t="s">
        <v>257</v>
      </c>
      <c r="D1584" s="63" t="s">
        <v>1955</v>
      </c>
      <c r="E1584" s="63" t="s">
        <v>1934</v>
      </c>
      <c r="F1584" s="63">
        <v>20260428</v>
      </c>
      <c r="G1584" s="64"/>
      <c r="H1584" s="64" t="s">
        <v>259</v>
      </c>
      <c r="I1584" s="140" t="s">
        <v>661</v>
      </c>
    </row>
    <row r="1585" spans="1:9">
      <c r="A1585" s="112">
        <f t="shared" si="24"/>
        <v>1583</v>
      </c>
      <c r="B1585" s="141" t="s">
        <v>256</v>
      </c>
      <c r="C1585" s="64" t="s">
        <v>257</v>
      </c>
      <c r="D1585" s="63" t="s">
        <v>1956</v>
      </c>
      <c r="E1585" s="63" t="s">
        <v>1934</v>
      </c>
      <c r="F1585" s="63">
        <v>20260428</v>
      </c>
      <c r="G1585" s="64"/>
      <c r="H1585" s="64" t="s">
        <v>259</v>
      </c>
      <c r="I1585" s="140" t="s">
        <v>661</v>
      </c>
    </row>
    <row r="1586" spans="1:9">
      <c r="A1586" s="112">
        <f t="shared" si="24"/>
        <v>1584</v>
      </c>
      <c r="B1586" s="141" t="s">
        <v>256</v>
      </c>
      <c r="C1586" s="64" t="s">
        <v>257</v>
      </c>
      <c r="D1586" s="63" t="s">
        <v>1957</v>
      </c>
      <c r="E1586" s="63" t="s">
        <v>1934</v>
      </c>
      <c r="F1586" s="63">
        <v>20260428</v>
      </c>
      <c r="G1586" s="64"/>
      <c r="H1586" s="64" t="s">
        <v>259</v>
      </c>
      <c r="I1586" s="140" t="s">
        <v>661</v>
      </c>
    </row>
    <row r="1587" spans="1:9">
      <c r="A1587" s="112">
        <f t="shared" si="24"/>
        <v>1585</v>
      </c>
      <c r="B1587" s="141" t="s">
        <v>256</v>
      </c>
      <c r="C1587" s="64" t="s">
        <v>257</v>
      </c>
      <c r="D1587" s="63" t="s">
        <v>1958</v>
      </c>
      <c r="E1587" s="63" t="s">
        <v>1959</v>
      </c>
      <c r="F1587" s="63">
        <v>20260430</v>
      </c>
      <c r="G1587" s="64"/>
      <c r="H1587" s="64" t="s">
        <v>259</v>
      </c>
      <c r="I1587" s="140" t="s">
        <v>661</v>
      </c>
    </row>
    <row r="1588" spans="1:9">
      <c r="A1588" s="112">
        <f t="shared" si="24"/>
        <v>1586</v>
      </c>
      <c r="B1588" s="141" t="s">
        <v>256</v>
      </c>
      <c r="C1588" s="64" t="s">
        <v>257</v>
      </c>
      <c r="D1588" s="63" t="s">
        <v>1960</v>
      </c>
      <c r="E1588" s="63" t="s">
        <v>1959</v>
      </c>
      <c r="F1588" s="63">
        <v>20260430</v>
      </c>
      <c r="G1588" s="64"/>
      <c r="H1588" s="64" t="s">
        <v>259</v>
      </c>
      <c r="I1588" s="140" t="s">
        <v>661</v>
      </c>
    </row>
    <row r="1589" spans="1:9">
      <c r="A1589" s="112">
        <f t="shared" si="24"/>
        <v>1587</v>
      </c>
      <c r="B1589" s="141" t="s">
        <v>256</v>
      </c>
      <c r="C1589" s="64" t="s">
        <v>257</v>
      </c>
      <c r="D1589" s="63" t="s">
        <v>1961</v>
      </c>
      <c r="E1589" s="63" t="s">
        <v>1959</v>
      </c>
      <c r="F1589" s="63">
        <v>20260430</v>
      </c>
      <c r="G1589" s="64"/>
      <c r="H1589" s="64" t="s">
        <v>259</v>
      </c>
      <c r="I1589" s="140" t="s">
        <v>661</v>
      </c>
    </row>
    <row r="1590" spans="1:9">
      <c r="A1590" s="112">
        <f t="shared" si="24"/>
        <v>1588</v>
      </c>
      <c r="B1590" s="141" t="s">
        <v>256</v>
      </c>
      <c r="C1590" s="64" t="s">
        <v>257</v>
      </c>
      <c r="D1590" s="63" t="s">
        <v>1962</v>
      </c>
      <c r="E1590" s="63" t="s">
        <v>1959</v>
      </c>
      <c r="F1590" s="63">
        <v>20260430</v>
      </c>
      <c r="G1590" s="64"/>
      <c r="H1590" s="64" t="s">
        <v>259</v>
      </c>
      <c r="I1590" s="5" t="s">
        <v>683</v>
      </c>
    </row>
    <row r="1591" spans="1:9">
      <c r="A1591" s="112">
        <f t="shared" si="24"/>
        <v>1589</v>
      </c>
      <c r="B1591" s="141" t="s">
        <v>256</v>
      </c>
      <c r="C1591" s="64" t="s">
        <v>257</v>
      </c>
      <c r="D1591" s="63" t="s">
        <v>1963</v>
      </c>
      <c r="E1591" s="63" t="s">
        <v>1959</v>
      </c>
      <c r="F1591" s="63">
        <v>20260430</v>
      </c>
      <c r="G1591" s="64"/>
      <c r="H1591" s="64" t="s">
        <v>259</v>
      </c>
      <c r="I1591" s="5" t="s">
        <v>683</v>
      </c>
    </row>
    <row r="1592" spans="1:9">
      <c r="A1592" s="112">
        <f t="shared" si="24"/>
        <v>1590</v>
      </c>
      <c r="B1592" s="141" t="s">
        <v>256</v>
      </c>
      <c r="C1592" s="64" t="s">
        <v>257</v>
      </c>
      <c r="D1592" s="63" t="s">
        <v>1964</v>
      </c>
      <c r="E1592" s="63" t="s">
        <v>1959</v>
      </c>
      <c r="F1592" s="63">
        <v>20260430</v>
      </c>
      <c r="G1592" s="64"/>
      <c r="H1592" s="64" t="s">
        <v>259</v>
      </c>
      <c r="I1592" s="5" t="s">
        <v>683</v>
      </c>
    </row>
    <row r="1593" spans="1:9">
      <c r="A1593" s="112">
        <f t="shared" si="24"/>
        <v>1591</v>
      </c>
      <c r="B1593" s="141" t="s">
        <v>256</v>
      </c>
      <c r="C1593" s="64" t="s">
        <v>257</v>
      </c>
      <c r="D1593" s="63" t="s">
        <v>1965</v>
      </c>
      <c r="E1593" s="63" t="s">
        <v>1959</v>
      </c>
      <c r="F1593" s="63">
        <v>20260430</v>
      </c>
      <c r="G1593" s="64"/>
      <c r="H1593" s="64" t="s">
        <v>259</v>
      </c>
      <c r="I1593" s="5" t="s">
        <v>683</v>
      </c>
    </row>
    <row r="1594" spans="1:9">
      <c r="A1594" s="112">
        <f t="shared" si="24"/>
        <v>1592</v>
      </c>
      <c r="B1594" s="141" t="s">
        <v>256</v>
      </c>
      <c r="C1594" s="64" t="s">
        <v>257</v>
      </c>
      <c r="D1594" s="63" t="s">
        <v>1966</v>
      </c>
      <c r="E1594" s="63" t="s">
        <v>1959</v>
      </c>
      <c r="F1594" s="63">
        <v>20260430</v>
      </c>
      <c r="G1594" s="64"/>
      <c r="H1594" s="64" t="s">
        <v>259</v>
      </c>
      <c r="I1594" s="5" t="s">
        <v>683</v>
      </c>
    </row>
    <row r="1595" spans="1:9">
      <c r="A1595" s="112">
        <f t="shared" si="24"/>
        <v>1593</v>
      </c>
      <c r="B1595" s="141" t="s">
        <v>256</v>
      </c>
      <c r="C1595" s="64" t="s">
        <v>257</v>
      </c>
      <c r="D1595" s="63" t="s">
        <v>1967</v>
      </c>
      <c r="E1595" s="63" t="s">
        <v>1959</v>
      </c>
      <c r="F1595" s="63">
        <v>20260430</v>
      </c>
      <c r="G1595" s="64"/>
      <c r="H1595" s="64" t="s">
        <v>259</v>
      </c>
      <c r="I1595" s="140" t="s">
        <v>689</v>
      </c>
    </row>
    <row r="1596" spans="1:9">
      <c r="A1596" s="112">
        <f t="shared" si="24"/>
        <v>1594</v>
      </c>
      <c r="B1596" s="141" t="s">
        <v>256</v>
      </c>
      <c r="C1596" s="64" t="s">
        <v>257</v>
      </c>
      <c r="D1596" s="63" t="s">
        <v>1968</v>
      </c>
      <c r="E1596" s="63" t="s">
        <v>1959</v>
      </c>
      <c r="F1596" s="63">
        <v>20260430</v>
      </c>
      <c r="G1596" s="64"/>
      <c r="H1596" s="64" t="s">
        <v>259</v>
      </c>
      <c r="I1596" s="140" t="s">
        <v>689</v>
      </c>
    </row>
    <row r="1597" spans="1:9">
      <c r="A1597" s="112">
        <f t="shared" ref="A1597:A1660" si="25">+A1596+1</f>
        <v>1595</v>
      </c>
      <c r="B1597" s="141" t="s">
        <v>256</v>
      </c>
      <c r="C1597" s="64" t="s">
        <v>257</v>
      </c>
      <c r="D1597" s="63" t="s">
        <v>1969</v>
      </c>
      <c r="E1597" s="63" t="s">
        <v>1959</v>
      </c>
      <c r="F1597" s="63">
        <v>20260430</v>
      </c>
      <c r="G1597" s="64"/>
      <c r="H1597" s="64" t="s">
        <v>259</v>
      </c>
      <c r="I1597" s="140" t="s">
        <v>689</v>
      </c>
    </row>
    <row r="1598" spans="1:9">
      <c r="A1598" s="112">
        <f t="shared" si="25"/>
        <v>1596</v>
      </c>
      <c r="B1598" s="141" t="s">
        <v>256</v>
      </c>
      <c r="C1598" s="64" t="s">
        <v>257</v>
      </c>
      <c r="D1598" s="63" t="s">
        <v>1970</v>
      </c>
      <c r="E1598" s="63" t="s">
        <v>1959</v>
      </c>
      <c r="F1598" s="63">
        <v>20260430</v>
      </c>
      <c r="G1598" s="64"/>
      <c r="H1598" s="64" t="s">
        <v>259</v>
      </c>
      <c r="I1598" s="140" t="s">
        <v>689</v>
      </c>
    </row>
    <row r="1599" spans="1:9">
      <c r="A1599" s="112">
        <f t="shared" si="25"/>
        <v>1597</v>
      </c>
      <c r="B1599" s="141" t="s">
        <v>256</v>
      </c>
      <c r="C1599" s="64" t="s">
        <v>257</v>
      </c>
      <c r="D1599" s="63" t="s">
        <v>1971</v>
      </c>
      <c r="E1599" s="63" t="s">
        <v>1959</v>
      </c>
      <c r="F1599" s="63">
        <v>20260430</v>
      </c>
      <c r="G1599" s="64"/>
      <c r="H1599" s="64" t="s">
        <v>259</v>
      </c>
      <c r="I1599" s="140" t="s">
        <v>689</v>
      </c>
    </row>
    <row r="1600" spans="1:9">
      <c r="A1600" s="112">
        <f t="shared" si="25"/>
        <v>1598</v>
      </c>
      <c r="B1600" s="141" t="s">
        <v>256</v>
      </c>
      <c r="C1600" s="64" t="s">
        <v>257</v>
      </c>
      <c r="D1600" s="63" t="s">
        <v>1972</v>
      </c>
      <c r="E1600" s="63" t="s">
        <v>1959</v>
      </c>
      <c r="F1600" s="63">
        <v>20260430</v>
      </c>
      <c r="G1600" s="64"/>
      <c r="H1600" s="64" t="s">
        <v>259</v>
      </c>
      <c r="I1600" s="140" t="s">
        <v>689</v>
      </c>
    </row>
    <row r="1601" spans="1:9">
      <c r="A1601" s="112">
        <f t="shared" si="25"/>
        <v>1599</v>
      </c>
      <c r="B1601" s="141" t="s">
        <v>256</v>
      </c>
      <c r="C1601" s="64" t="s">
        <v>257</v>
      </c>
      <c r="D1601" s="63" t="s">
        <v>1973</v>
      </c>
      <c r="E1601" s="63" t="s">
        <v>1959</v>
      </c>
      <c r="F1601" s="63">
        <v>20260430</v>
      </c>
      <c r="G1601" s="64"/>
      <c r="H1601" s="64" t="s">
        <v>259</v>
      </c>
      <c r="I1601" s="5" t="s">
        <v>697</v>
      </c>
    </row>
    <row r="1602" spans="1:9">
      <c r="A1602" s="112">
        <f t="shared" si="25"/>
        <v>1600</v>
      </c>
      <c r="B1602" s="141" t="s">
        <v>256</v>
      </c>
      <c r="C1602" s="64" t="s">
        <v>257</v>
      </c>
      <c r="D1602" s="63" t="s">
        <v>1974</v>
      </c>
      <c r="E1602" s="63" t="s">
        <v>1959</v>
      </c>
      <c r="F1602" s="63">
        <v>20260430</v>
      </c>
      <c r="G1602" s="64"/>
      <c r="H1602" s="64" t="s">
        <v>259</v>
      </c>
      <c r="I1602" s="5" t="s">
        <v>697</v>
      </c>
    </row>
    <row r="1603" spans="1:9">
      <c r="A1603" s="112">
        <f t="shared" si="25"/>
        <v>1601</v>
      </c>
      <c r="B1603" s="141" t="s">
        <v>256</v>
      </c>
      <c r="C1603" s="64" t="s">
        <v>257</v>
      </c>
      <c r="D1603" s="63" t="s">
        <v>1975</v>
      </c>
      <c r="E1603" s="63" t="s">
        <v>1959</v>
      </c>
      <c r="F1603" s="63">
        <v>20260430</v>
      </c>
      <c r="G1603" s="64"/>
      <c r="H1603" s="64" t="s">
        <v>259</v>
      </c>
      <c r="I1603" s="5" t="s">
        <v>697</v>
      </c>
    </row>
    <row r="1604" spans="1:9">
      <c r="A1604" s="112">
        <f t="shared" si="25"/>
        <v>1602</v>
      </c>
      <c r="B1604" s="141" t="s">
        <v>256</v>
      </c>
      <c r="C1604" s="64" t="s">
        <v>257</v>
      </c>
      <c r="D1604" s="63" t="s">
        <v>1976</v>
      </c>
      <c r="E1604" s="63" t="s">
        <v>1959</v>
      </c>
      <c r="F1604" s="63">
        <v>20260430</v>
      </c>
      <c r="G1604" s="64"/>
      <c r="H1604" s="64" t="s">
        <v>259</v>
      </c>
      <c r="I1604" s="5" t="s">
        <v>697</v>
      </c>
    </row>
    <row r="1605" spans="1:9">
      <c r="A1605" s="112">
        <f t="shared" si="25"/>
        <v>1603</v>
      </c>
      <c r="B1605" s="141" t="s">
        <v>256</v>
      </c>
      <c r="C1605" s="64" t="s">
        <v>257</v>
      </c>
      <c r="D1605" s="63" t="s">
        <v>1977</v>
      </c>
      <c r="E1605" s="63" t="s">
        <v>1959</v>
      </c>
      <c r="F1605" s="63">
        <v>20260430</v>
      </c>
      <c r="G1605" s="64"/>
      <c r="H1605" s="64" t="s">
        <v>259</v>
      </c>
      <c r="I1605" s="5" t="s">
        <v>697</v>
      </c>
    </row>
    <row r="1606" spans="1:9">
      <c r="A1606" s="112">
        <f t="shared" si="25"/>
        <v>1604</v>
      </c>
      <c r="B1606" s="141" t="s">
        <v>256</v>
      </c>
      <c r="C1606" s="64" t="s">
        <v>257</v>
      </c>
      <c r="D1606" s="63" t="s">
        <v>1978</v>
      </c>
      <c r="E1606" s="63" t="s">
        <v>1959</v>
      </c>
      <c r="F1606" s="63">
        <v>20260430</v>
      </c>
      <c r="G1606" s="64"/>
      <c r="H1606" s="64" t="s">
        <v>259</v>
      </c>
      <c r="I1606" s="5" t="s">
        <v>697</v>
      </c>
    </row>
    <row r="1607" spans="1:9">
      <c r="A1607" s="112">
        <f t="shared" si="25"/>
        <v>1605</v>
      </c>
      <c r="B1607" s="141" t="s">
        <v>256</v>
      </c>
      <c r="C1607" s="64" t="s">
        <v>257</v>
      </c>
      <c r="D1607" s="63" t="s">
        <v>1979</v>
      </c>
      <c r="E1607" s="63" t="s">
        <v>1959</v>
      </c>
      <c r="F1607" s="63">
        <v>20260430</v>
      </c>
      <c r="G1607" s="64"/>
      <c r="H1607" s="64" t="s">
        <v>259</v>
      </c>
      <c r="I1607" s="140" t="s">
        <v>707</v>
      </c>
    </row>
    <row r="1608" spans="1:9">
      <c r="A1608" s="112">
        <f t="shared" si="25"/>
        <v>1606</v>
      </c>
      <c r="B1608" s="141" t="s">
        <v>256</v>
      </c>
      <c r="C1608" s="64" t="s">
        <v>257</v>
      </c>
      <c r="D1608" s="63" t="s">
        <v>1980</v>
      </c>
      <c r="E1608" s="63" t="s">
        <v>1959</v>
      </c>
      <c r="F1608" s="63">
        <v>20260430</v>
      </c>
      <c r="G1608" s="64"/>
      <c r="H1608" s="64" t="s">
        <v>259</v>
      </c>
      <c r="I1608" s="140" t="s">
        <v>707</v>
      </c>
    </row>
    <row r="1609" spans="1:9">
      <c r="A1609" s="112">
        <f t="shared" si="25"/>
        <v>1607</v>
      </c>
      <c r="B1609" s="141" t="s">
        <v>256</v>
      </c>
      <c r="C1609" s="64" t="s">
        <v>257</v>
      </c>
      <c r="D1609" s="63" t="s">
        <v>1981</v>
      </c>
      <c r="E1609" s="63" t="s">
        <v>1959</v>
      </c>
      <c r="F1609" s="63">
        <v>20260430</v>
      </c>
      <c r="G1609" s="64"/>
      <c r="H1609" s="64" t="s">
        <v>259</v>
      </c>
      <c r="I1609" s="140" t="s">
        <v>707</v>
      </c>
    </row>
    <row r="1610" spans="1:9">
      <c r="A1610" s="112">
        <f t="shared" si="25"/>
        <v>1608</v>
      </c>
      <c r="B1610" s="141" t="s">
        <v>256</v>
      </c>
      <c r="C1610" s="64" t="s">
        <v>257</v>
      </c>
      <c r="D1610" s="63" t="s">
        <v>1982</v>
      </c>
      <c r="E1610" s="63" t="s">
        <v>1959</v>
      </c>
      <c r="F1610" s="63">
        <v>20260430</v>
      </c>
      <c r="G1610" s="64"/>
      <c r="H1610" s="64" t="s">
        <v>259</v>
      </c>
      <c r="I1610" s="140" t="s">
        <v>707</v>
      </c>
    </row>
    <row r="1611" spans="1:9">
      <c r="A1611" s="112">
        <f t="shared" si="25"/>
        <v>1609</v>
      </c>
      <c r="B1611" s="141" t="s">
        <v>256</v>
      </c>
      <c r="C1611" s="64" t="s">
        <v>257</v>
      </c>
      <c r="D1611" s="63" t="s">
        <v>1983</v>
      </c>
      <c r="E1611" s="143" t="s">
        <v>1984</v>
      </c>
      <c r="F1611" s="63">
        <v>20260504</v>
      </c>
      <c r="G1611" s="64"/>
      <c r="H1611" s="64" t="s">
        <v>259</v>
      </c>
      <c r="I1611" s="140" t="s">
        <v>707</v>
      </c>
    </row>
    <row r="1612" spans="1:9">
      <c r="A1612" s="112">
        <f t="shared" si="25"/>
        <v>1610</v>
      </c>
      <c r="B1612" s="141" t="s">
        <v>256</v>
      </c>
      <c r="C1612" s="64" t="s">
        <v>257</v>
      </c>
      <c r="D1612" s="63" t="s">
        <v>1985</v>
      </c>
      <c r="E1612" s="143" t="s">
        <v>1984</v>
      </c>
      <c r="F1612" s="63">
        <v>20260504</v>
      </c>
      <c r="G1612" s="64"/>
      <c r="H1612" s="64" t="s">
        <v>259</v>
      </c>
      <c r="I1612" s="140" t="s">
        <v>707</v>
      </c>
    </row>
    <row r="1613" spans="1:9">
      <c r="A1613" s="112">
        <f t="shared" si="25"/>
        <v>1611</v>
      </c>
      <c r="B1613" s="141" t="s">
        <v>256</v>
      </c>
      <c r="C1613" s="64" t="s">
        <v>257</v>
      </c>
      <c r="D1613" s="63" t="s">
        <v>1986</v>
      </c>
      <c r="E1613" s="143" t="s">
        <v>1984</v>
      </c>
      <c r="F1613" s="63">
        <v>20260504</v>
      </c>
      <c r="G1613" s="64"/>
      <c r="H1613" s="64" t="s">
        <v>259</v>
      </c>
      <c r="I1613" s="140" t="s">
        <v>707</v>
      </c>
    </row>
    <row r="1614" spans="1:9">
      <c r="A1614" s="112">
        <f t="shared" si="25"/>
        <v>1612</v>
      </c>
      <c r="B1614" s="141" t="s">
        <v>256</v>
      </c>
      <c r="C1614" s="64" t="s">
        <v>257</v>
      </c>
      <c r="D1614" s="63" t="s">
        <v>1987</v>
      </c>
      <c r="E1614" s="143" t="s">
        <v>1984</v>
      </c>
      <c r="F1614" s="63">
        <v>20260504</v>
      </c>
      <c r="G1614" s="64"/>
      <c r="H1614" s="64" t="s">
        <v>259</v>
      </c>
      <c r="I1614" s="140" t="s">
        <v>707</v>
      </c>
    </row>
    <row r="1615" spans="1:9">
      <c r="A1615" s="112">
        <f t="shared" si="25"/>
        <v>1613</v>
      </c>
      <c r="B1615" s="141" t="s">
        <v>256</v>
      </c>
      <c r="C1615" s="64" t="s">
        <v>257</v>
      </c>
      <c r="D1615" s="63" t="s">
        <v>1988</v>
      </c>
      <c r="E1615" s="143" t="s">
        <v>1984</v>
      </c>
      <c r="F1615" s="63">
        <v>20260504</v>
      </c>
      <c r="G1615" s="64"/>
      <c r="H1615" s="64" t="s">
        <v>259</v>
      </c>
      <c r="I1615" s="140" t="s">
        <v>707</v>
      </c>
    </row>
    <row r="1616" spans="1:9">
      <c r="A1616" s="112">
        <f t="shared" si="25"/>
        <v>1614</v>
      </c>
      <c r="B1616" s="141" t="s">
        <v>256</v>
      </c>
      <c r="C1616" s="64" t="s">
        <v>257</v>
      </c>
      <c r="D1616" s="63" t="s">
        <v>1989</v>
      </c>
      <c r="E1616" s="143" t="s">
        <v>1984</v>
      </c>
      <c r="F1616" s="63">
        <v>20260504</v>
      </c>
      <c r="G1616" s="64"/>
      <c r="H1616" s="64" t="s">
        <v>259</v>
      </c>
      <c r="I1616" s="140" t="s">
        <v>707</v>
      </c>
    </row>
    <row r="1617" spans="1:9">
      <c r="A1617" s="112">
        <f t="shared" si="25"/>
        <v>1615</v>
      </c>
      <c r="B1617" s="141" t="s">
        <v>256</v>
      </c>
      <c r="C1617" s="64" t="s">
        <v>257</v>
      </c>
      <c r="D1617" s="63" t="s">
        <v>1990</v>
      </c>
      <c r="E1617" s="143" t="s">
        <v>1984</v>
      </c>
      <c r="F1617" s="63">
        <v>20260504</v>
      </c>
      <c r="G1617" s="64"/>
      <c r="H1617" s="64" t="s">
        <v>259</v>
      </c>
      <c r="I1617" s="142" t="s">
        <v>713</v>
      </c>
    </row>
    <row r="1618" spans="1:9">
      <c r="A1618" s="112">
        <f t="shared" si="25"/>
        <v>1616</v>
      </c>
      <c r="B1618" s="141" t="s">
        <v>256</v>
      </c>
      <c r="C1618" s="64" t="s">
        <v>257</v>
      </c>
      <c r="D1618" s="63" t="s">
        <v>1991</v>
      </c>
      <c r="E1618" s="143" t="s">
        <v>1984</v>
      </c>
      <c r="F1618" s="63">
        <v>20260504</v>
      </c>
      <c r="G1618" s="64"/>
      <c r="H1618" s="64" t="s">
        <v>259</v>
      </c>
      <c r="I1618" s="142" t="s">
        <v>713</v>
      </c>
    </row>
    <row r="1619" spans="1:9">
      <c r="A1619" s="112">
        <f t="shared" si="25"/>
        <v>1617</v>
      </c>
      <c r="B1619" s="141" t="s">
        <v>256</v>
      </c>
      <c r="C1619" s="64" t="s">
        <v>257</v>
      </c>
      <c r="D1619" s="63" t="s">
        <v>1992</v>
      </c>
      <c r="E1619" s="143" t="s">
        <v>1984</v>
      </c>
      <c r="F1619" s="63">
        <v>20260504</v>
      </c>
      <c r="G1619" s="64"/>
      <c r="H1619" s="64" t="s">
        <v>259</v>
      </c>
      <c r="I1619" s="142" t="s">
        <v>713</v>
      </c>
    </row>
    <row r="1620" spans="1:9">
      <c r="A1620" s="112">
        <f t="shared" si="25"/>
        <v>1618</v>
      </c>
      <c r="B1620" s="141" t="s">
        <v>256</v>
      </c>
      <c r="C1620" s="64" t="s">
        <v>257</v>
      </c>
      <c r="D1620" s="63" t="s">
        <v>1993</v>
      </c>
      <c r="E1620" s="143" t="s">
        <v>1984</v>
      </c>
      <c r="F1620" s="63">
        <v>20260504</v>
      </c>
      <c r="G1620" s="64"/>
      <c r="H1620" s="64" t="s">
        <v>259</v>
      </c>
      <c r="I1620" s="142" t="s">
        <v>713</v>
      </c>
    </row>
    <row r="1621" spans="1:9">
      <c r="A1621" s="112">
        <f t="shared" si="25"/>
        <v>1619</v>
      </c>
      <c r="B1621" s="141" t="s">
        <v>256</v>
      </c>
      <c r="C1621" s="64" t="s">
        <v>257</v>
      </c>
      <c r="D1621" s="63" t="s">
        <v>1994</v>
      </c>
      <c r="E1621" s="143" t="s">
        <v>1984</v>
      </c>
      <c r="F1621" s="63">
        <v>20260504</v>
      </c>
      <c r="G1621" s="64"/>
      <c r="H1621" s="64" t="s">
        <v>259</v>
      </c>
      <c r="I1621" s="142" t="s">
        <v>713</v>
      </c>
    </row>
    <row r="1622" spans="1:9">
      <c r="A1622" s="112">
        <f t="shared" si="25"/>
        <v>1620</v>
      </c>
      <c r="B1622" s="141" t="s">
        <v>256</v>
      </c>
      <c r="C1622" s="64" t="s">
        <v>257</v>
      </c>
      <c r="D1622" s="63" t="s">
        <v>1995</v>
      </c>
      <c r="E1622" s="143" t="s">
        <v>1984</v>
      </c>
      <c r="F1622" s="63">
        <v>20260504</v>
      </c>
      <c r="G1622" s="64"/>
      <c r="H1622" s="64" t="s">
        <v>259</v>
      </c>
      <c r="I1622" s="142" t="s">
        <v>713</v>
      </c>
    </row>
    <row r="1623" spans="1:9">
      <c r="A1623" s="112">
        <f t="shared" si="25"/>
        <v>1621</v>
      </c>
      <c r="B1623" s="141" t="s">
        <v>256</v>
      </c>
      <c r="C1623" s="64" t="s">
        <v>257</v>
      </c>
      <c r="D1623" s="63" t="s">
        <v>1996</v>
      </c>
      <c r="E1623" s="143" t="s">
        <v>1984</v>
      </c>
      <c r="F1623" s="63">
        <v>20260504</v>
      </c>
      <c r="G1623" s="64"/>
      <c r="H1623" s="64" t="s">
        <v>259</v>
      </c>
      <c r="I1623" s="142" t="s">
        <v>713</v>
      </c>
    </row>
    <row r="1624" spans="1:9">
      <c r="A1624" s="112">
        <f t="shared" si="25"/>
        <v>1622</v>
      </c>
      <c r="B1624" s="141" t="s">
        <v>256</v>
      </c>
      <c r="C1624" s="64" t="s">
        <v>257</v>
      </c>
      <c r="D1624" s="63" t="s">
        <v>1997</v>
      </c>
      <c r="E1624" s="143" t="s">
        <v>1984</v>
      </c>
      <c r="F1624" s="63">
        <v>20260504</v>
      </c>
      <c r="G1624" s="64"/>
      <c r="H1624" s="64" t="s">
        <v>259</v>
      </c>
      <c r="I1624" s="142" t="s">
        <v>713</v>
      </c>
    </row>
    <row r="1625" spans="1:9">
      <c r="A1625" s="112">
        <f t="shared" si="25"/>
        <v>1623</v>
      </c>
      <c r="B1625" s="141" t="s">
        <v>256</v>
      </c>
      <c r="C1625" s="64" t="s">
        <v>257</v>
      </c>
      <c r="D1625" s="63" t="s">
        <v>1998</v>
      </c>
      <c r="E1625" s="143" t="s">
        <v>1984</v>
      </c>
      <c r="F1625" s="63">
        <v>20260504</v>
      </c>
      <c r="G1625" s="64"/>
      <c r="H1625" s="64" t="s">
        <v>259</v>
      </c>
      <c r="I1625" s="142" t="s">
        <v>713</v>
      </c>
    </row>
    <row r="1626" spans="1:9">
      <c r="A1626" s="112">
        <f t="shared" si="25"/>
        <v>1624</v>
      </c>
      <c r="B1626" s="141" t="s">
        <v>256</v>
      </c>
      <c r="C1626" s="64" t="s">
        <v>257</v>
      </c>
      <c r="D1626" s="63" t="s">
        <v>1999</v>
      </c>
      <c r="E1626" s="143" t="s">
        <v>1984</v>
      </c>
      <c r="F1626" s="63">
        <v>20260504</v>
      </c>
      <c r="G1626" s="64"/>
      <c r="H1626" s="64" t="s">
        <v>259</v>
      </c>
      <c r="I1626" s="142" t="s">
        <v>719</v>
      </c>
    </row>
    <row r="1627" spans="1:9">
      <c r="A1627" s="112">
        <f t="shared" si="25"/>
        <v>1625</v>
      </c>
      <c r="B1627" s="141" t="s">
        <v>256</v>
      </c>
      <c r="C1627" s="64" t="s">
        <v>257</v>
      </c>
      <c r="D1627" s="63" t="s">
        <v>2000</v>
      </c>
      <c r="E1627" s="143" t="s">
        <v>1984</v>
      </c>
      <c r="F1627" s="63">
        <v>20260504</v>
      </c>
      <c r="G1627" s="64"/>
      <c r="H1627" s="64" t="s">
        <v>259</v>
      </c>
      <c r="I1627" s="142" t="s">
        <v>719</v>
      </c>
    </row>
    <row r="1628" spans="1:9">
      <c r="A1628" s="112">
        <f t="shared" si="25"/>
        <v>1626</v>
      </c>
      <c r="B1628" s="141" t="s">
        <v>256</v>
      </c>
      <c r="C1628" s="64" t="s">
        <v>257</v>
      </c>
      <c r="D1628" s="63" t="s">
        <v>2001</v>
      </c>
      <c r="E1628" s="143" t="s">
        <v>1984</v>
      </c>
      <c r="F1628" s="63">
        <v>20260504</v>
      </c>
      <c r="G1628" s="64"/>
      <c r="H1628" s="64" t="s">
        <v>259</v>
      </c>
      <c r="I1628" s="142" t="s">
        <v>719</v>
      </c>
    </row>
    <row r="1629" spans="1:9">
      <c r="A1629" s="112">
        <f t="shared" si="25"/>
        <v>1627</v>
      </c>
      <c r="B1629" s="141" t="s">
        <v>256</v>
      </c>
      <c r="C1629" s="64" t="s">
        <v>257</v>
      </c>
      <c r="D1629" s="63" t="s">
        <v>2002</v>
      </c>
      <c r="E1629" s="143" t="s">
        <v>1984</v>
      </c>
      <c r="F1629" s="63">
        <v>20260504</v>
      </c>
      <c r="G1629" s="64"/>
      <c r="H1629" s="64" t="s">
        <v>259</v>
      </c>
      <c r="I1629" s="142" t="s">
        <v>719</v>
      </c>
    </row>
    <row r="1630" spans="1:9">
      <c r="A1630" s="112">
        <f t="shared" si="25"/>
        <v>1628</v>
      </c>
      <c r="B1630" s="141" t="s">
        <v>256</v>
      </c>
      <c r="C1630" s="64" t="s">
        <v>257</v>
      </c>
      <c r="D1630" s="63" t="s">
        <v>2003</v>
      </c>
      <c r="E1630" s="143" t="s">
        <v>1984</v>
      </c>
      <c r="F1630" s="63">
        <v>20260504</v>
      </c>
      <c r="G1630" s="64"/>
      <c r="H1630" s="64" t="s">
        <v>259</v>
      </c>
      <c r="I1630" s="142" t="s">
        <v>719</v>
      </c>
    </row>
    <row r="1631" spans="1:9">
      <c r="A1631" s="112">
        <f t="shared" si="25"/>
        <v>1629</v>
      </c>
      <c r="B1631" s="141" t="s">
        <v>256</v>
      </c>
      <c r="C1631" s="64" t="s">
        <v>257</v>
      </c>
      <c r="D1631" s="63" t="s">
        <v>2004</v>
      </c>
      <c r="E1631" s="143" t="s">
        <v>1984</v>
      </c>
      <c r="F1631" s="63">
        <v>20260504</v>
      </c>
      <c r="G1631" s="64"/>
      <c r="H1631" s="64" t="s">
        <v>259</v>
      </c>
      <c r="I1631" s="142" t="s">
        <v>719</v>
      </c>
    </row>
    <row r="1632" spans="1:9">
      <c r="A1632" s="112">
        <f t="shared" si="25"/>
        <v>1630</v>
      </c>
      <c r="B1632" s="141" t="s">
        <v>256</v>
      </c>
      <c r="C1632" s="64" t="s">
        <v>257</v>
      </c>
      <c r="D1632" s="63" t="s">
        <v>2005</v>
      </c>
      <c r="E1632" s="143" t="s">
        <v>1984</v>
      </c>
      <c r="F1632" s="63">
        <v>20260504</v>
      </c>
      <c r="G1632" s="64"/>
      <c r="H1632" s="64" t="s">
        <v>259</v>
      </c>
      <c r="I1632" s="142" t="s">
        <v>719</v>
      </c>
    </row>
    <row r="1633" spans="1:9">
      <c r="A1633" s="112">
        <f t="shared" si="25"/>
        <v>1631</v>
      </c>
      <c r="B1633" s="141" t="s">
        <v>256</v>
      </c>
      <c r="C1633" s="64" t="s">
        <v>257</v>
      </c>
      <c r="D1633" s="63" t="s">
        <v>2006</v>
      </c>
      <c r="E1633" s="143" t="s">
        <v>1984</v>
      </c>
      <c r="F1633" s="63">
        <v>20260504</v>
      </c>
      <c r="G1633" s="64"/>
      <c r="H1633" s="64" t="s">
        <v>259</v>
      </c>
      <c r="I1633" s="142" t="s">
        <v>719</v>
      </c>
    </row>
    <row r="1634" spans="1:9">
      <c r="A1634" s="112">
        <f t="shared" si="25"/>
        <v>1632</v>
      </c>
      <c r="B1634" s="141" t="s">
        <v>256</v>
      </c>
      <c r="C1634" s="64" t="s">
        <v>257</v>
      </c>
      <c r="D1634" s="63" t="s">
        <v>2007</v>
      </c>
      <c r="E1634" s="143" t="s">
        <v>1984</v>
      </c>
      <c r="F1634" s="63">
        <v>20260504</v>
      </c>
      <c r="G1634" s="64"/>
      <c r="H1634" s="64" t="s">
        <v>259</v>
      </c>
      <c r="I1634" s="140" t="s">
        <v>260</v>
      </c>
    </row>
    <row r="1635" spans="1:9">
      <c r="A1635" s="112">
        <f t="shared" si="25"/>
        <v>1633</v>
      </c>
      <c r="B1635" s="141" t="s">
        <v>256</v>
      </c>
      <c r="C1635" s="64" t="s">
        <v>257</v>
      </c>
      <c r="D1635" s="63" t="s">
        <v>2008</v>
      </c>
      <c r="E1635" s="63" t="s">
        <v>2009</v>
      </c>
      <c r="F1635" s="63">
        <v>20260505</v>
      </c>
      <c r="G1635" s="64"/>
      <c r="H1635" s="64" t="s">
        <v>259</v>
      </c>
      <c r="I1635" s="140" t="s">
        <v>260</v>
      </c>
    </row>
    <row r="1636" spans="1:9">
      <c r="A1636" s="112">
        <f t="shared" si="25"/>
        <v>1634</v>
      </c>
      <c r="B1636" s="141" t="s">
        <v>256</v>
      </c>
      <c r="C1636" s="64" t="s">
        <v>257</v>
      </c>
      <c r="D1636" s="63" t="s">
        <v>2010</v>
      </c>
      <c r="E1636" s="63" t="s">
        <v>2009</v>
      </c>
      <c r="F1636" s="63">
        <v>20260505</v>
      </c>
      <c r="G1636" s="64"/>
      <c r="H1636" s="64" t="s">
        <v>259</v>
      </c>
      <c r="I1636" s="140" t="s">
        <v>260</v>
      </c>
    </row>
    <row r="1637" spans="1:9">
      <c r="A1637" s="112">
        <f t="shared" si="25"/>
        <v>1635</v>
      </c>
      <c r="B1637" s="141" t="s">
        <v>256</v>
      </c>
      <c r="C1637" s="64" t="s">
        <v>257</v>
      </c>
      <c r="D1637" s="63" t="s">
        <v>2011</v>
      </c>
      <c r="E1637" s="63" t="s">
        <v>2009</v>
      </c>
      <c r="F1637" s="63">
        <v>20260505</v>
      </c>
      <c r="G1637" s="64"/>
      <c r="H1637" s="64" t="s">
        <v>259</v>
      </c>
      <c r="I1637" s="140" t="s">
        <v>260</v>
      </c>
    </row>
    <row r="1638" spans="1:9">
      <c r="A1638" s="112">
        <f t="shared" si="25"/>
        <v>1636</v>
      </c>
      <c r="B1638" s="141" t="s">
        <v>256</v>
      </c>
      <c r="C1638" s="64" t="s">
        <v>257</v>
      </c>
      <c r="D1638" s="63" t="s">
        <v>2012</v>
      </c>
      <c r="E1638" s="63" t="s">
        <v>2009</v>
      </c>
      <c r="F1638" s="63">
        <v>20260505</v>
      </c>
      <c r="G1638" s="64"/>
      <c r="H1638" s="64" t="s">
        <v>259</v>
      </c>
      <c r="I1638" s="140" t="s">
        <v>260</v>
      </c>
    </row>
    <row r="1639" spans="1:9">
      <c r="A1639" s="112">
        <f t="shared" si="25"/>
        <v>1637</v>
      </c>
      <c r="B1639" s="141" t="s">
        <v>256</v>
      </c>
      <c r="C1639" s="64" t="s">
        <v>257</v>
      </c>
      <c r="D1639" s="63" t="s">
        <v>2013</v>
      </c>
      <c r="E1639" s="63" t="s">
        <v>2009</v>
      </c>
      <c r="F1639" s="63">
        <v>20260505</v>
      </c>
      <c r="G1639" s="64"/>
      <c r="H1639" s="64" t="s">
        <v>259</v>
      </c>
      <c r="I1639" s="140" t="s">
        <v>260</v>
      </c>
    </row>
    <row r="1640" spans="1:9">
      <c r="A1640" s="112">
        <f t="shared" si="25"/>
        <v>1638</v>
      </c>
      <c r="B1640" s="141" t="s">
        <v>256</v>
      </c>
      <c r="C1640" s="64" t="s">
        <v>257</v>
      </c>
      <c r="D1640" s="63" t="s">
        <v>2014</v>
      </c>
      <c r="E1640" s="63" t="s">
        <v>2009</v>
      </c>
      <c r="F1640" s="63">
        <v>20260505</v>
      </c>
      <c r="G1640" s="64"/>
      <c r="H1640" s="64" t="s">
        <v>259</v>
      </c>
      <c r="I1640" s="140" t="s">
        <v>269</v>
      </c>
    </row>
    <row r="1641" spans="1:9">
      <c r="A1641" s="112">
        <f t="shared" si="25"/>
        <v>1639</v>
      </c>
      <c r="B1641" s="141" t="s">
        <v>256</v>
      </c>
      <c r="C1641" s="64" t="s">
        <v>257</v>
      </c>
      <c r="D1641" s="63" t="s">
        <v>2015</v>
      </c>
      <c r="E1641" s="63" t="s">
        <v>2009</v>
      </c>
      <c r="F1641" s="63">
        <v>20260505</v>
      </c>
      <c r="G1641" s="64"/>
      <c r="H1641" s="64" t="s">
        <v>259</v>
      </c>
      <c r="I1641" s="140" t="s">
        <v>269</v>
      </c>
    </row>
    <row r="1642" spans="1:9">
      <c r="A1642" s="112">
        <f t="shared" si="25"/>
        <v>1640</v>
      </c>
      <c r="B1642" s="141" t="s">
        <v>256</v>
      </c>
      <c r="C1642" s="64" t="s">
        <v>257</v>
      </c>
      <c r="D1642" s="63" t="s">
        <v>2016</v>
      </c>
      <c r="E1642" s="63" t="s">
        <v>2009</v>
      </c>
      <c r="F1642" s="63">
        <v>20260505</v>
      </c>
      <c r="G1642" s="64"/>
      <c r="H1642" s="64" t="s">
        <v>259</v>
      </c>
      <c r="I1642" s="140" t="s">
        <v>269</v>
      </c>
    </row>
    <row r="1643" spans="1:9">
      <c r="A1643" s="112">
        <f t="shared" si="25"/>
        <v>1641</v>
      </c>
      <c r="B1643" s="141" t="s">
        <v>256</v>
      </c>
      <c r="C1643" s="64" t="s">
        <v>257</v>
      </c>
      <c r="D1643" s="63" t="s">
        <v>2017</v>
      </c>
      <c r="E1643" s="63" t="s">
        <v>2009</v>
      </c>
      <c r="F1643" s="63">
        <v>20260505</v>
      </c>
      <c r="G1643" s="64"/>
      <c r="H1643" s="64" t="s">
        <v>259</v>
      </c>
      <c r="I1643" s="140" t="s">
        <v>269</v>
      </c>
    </row>
    <row r="1644" spans="1:9">
      <c r="A1644" s="112">
        <f t="shared" si="25"/>
        <v>1642</v>
      </c>
      <c r="B1644" s="141" t="s">
        <v>256</v>
      </c>
      <c r="C1644" s="64" t="s">
        <v>257</v>
      </c>
      <c r="D1644" s="63" t="s">
        <v>2018</v>
      </c>
      <c r="E1644" s="63" t="s">
        <v>2009</v>
      </c>
      <c r="F1644" s="63">
        <v>20260505</v>
      </c>
      <c r="G1644" s="64"/>
      <c r="H1644" s="64" t="s">
        <v>259</v>
      </c>
      <c r="I1644" s="140" t="s">
        <v>269</v>
      </c>
    </row>
    <row r="1645" spans="1:9">
      <c r="A1645" s="112">
        <f t="shared" si="25"/>
        <v>1643</v>
      </c>
      <c r="B1645" s="141" t="s">
        <v>256</v>
      </c>
      <c r="C1645" s="64" t="s">
        <v>257</v>
      </c>
      <c r="D1645" s="63" t="s">
        <v>2019</v>
      </c>
      <c r="E1645" s="63" t="s">
        <v>2009</v>
      </c>
      <c r="F1645" s="63">
        <v>20260505</v>
      </c>
      <c r="G1645" s="64"/>
      <c r="H1645" s="64" t="s">
        <v>259</v>
      </c>
      <c r="I1645" s="140" t="s">
        <v>269</v>
      </c>
    </row>
    <row r="1646" spans="1:9">
      <c r="A1646" s="112">
        <f t="shared" si="25"/>
        <v>1644</v>
      </c>
      <c r="B1646" s="141" t="s">
        <v>256</v>
      </c>
      <c r="C1646" s="64" t="s">
        <v>257</v>
      </c>
      <c r="D1646" s="63" t="s">
        <v>2020</v>
      </c>
      <c r="E1646" s="63" t="s">
        <v>2009</v>
      </c>
      <c r="F1646" s="63">
        <v>20260505</v>
      </c>
      <c r="G1646" s="64"/>
      <c r="H1646" s="64" t="s">
        <v>259</v>
      </c>
      <c r="I1646" s="140" t="s">
        <v>269</v>
      </c>
    </row>
    <row r="1647" spans="1:9">
      <c r="A1647" s="112">
        <f t="shared" si="25"/>
        <v>1645</v>
      </c>
      <c r="B1647" s="141" t="s">
        <v>256</v>
      </c>
      <c r="C1647" s="64" t="s">
        <v>257</v>
      </c>
      <c r="D1647" s="63" t="s">
        <v>2021</v>
      </c>
      <c r="E1647" s="63" t="s">
        <v>2009</v>
      </c>
      <c r="F1647" s="63">
        <v>20260505</v>
      </c>
      <c r="G1647" s="64"/>
      <c r="H1647" s="64" t="s">
        <v>259</v>
      </c>
      <c r="I1647" s="140" t="s">
        <v>269</v>
      </c>
    </row>
    <row r="1648" spans="1:9">
      <c r="A1648" s="112">
        <f t="shared" si="25"/>
        <v>1646</v>
      </c>
      <c r="B1648" s="141" t="s">
        <v>256</v>
      </c>
      <c r="C1648" s="64" t="s">
        <v>257</v>
      </c>
      <c r="D1648" s="63" t="s">
        <v>2022</v>
      </c>
      <c r="E1648" s="63" t="s">
        <v>2009</v>
      </c>
      <c r="F1648" s="63">
        <v>20260505</v>
      </c>
      <c r="G1648" s="64"/>
      <c r="H1648" s="64" t="s">
        <v>259</v>
      </c>
      <c r="I1648" s="140" t="s">
        <v>269</v>
      </c>
    </row>
    <row r="1649" spans="1:9">
      <c r="A1649" s="112">
        <f t="shared" si="25"/>
        <v>1647</v>
      </c>
      <c r="B1649" s="141" t="s">
        <v>256</v>
      </c>
      <c r="C1649" s="64" t="s">
        <v>257</v>
      </c>
      <c r="D1649" s="63" t="s">
        <v>2023</v>
      </c>
      <c r="E1649" s="63" t="s">
        <v>2009</v>
      </c>
      <c r="F1649" s="63">
        <v>20260505</v>
      </c>
      <c r="G1649" s="64"/>
      <c r="H1649" s="64" t="s">
        <v>259</v>
      </c>
      <c r="I1649" s="140" t="s">
        <v>269</v>
      </c>
    </row>
    <row r="1650" spans="1:9">
      <c r="A1650" s="112">
        <f t="shared" si="25"/>
        <v>1648</v>
      </c>
      <c r="B1650" s="141" t="s">
        <v>256</v>
      </c>
      <c r="C1650" s="64" t="s">
        <v>257</v>
      </c>
      <c r="D1650" s="63" t="s">
        <v>2024</v>
      </c>
      <c r="E1650" s="63" t="s">
        <v>2009</v>
      </c>
      <c r="F1650" s="63">
        <v>20260505</v>
      </c>
      <c r="G1650" s="64"/>
      <c r="H1650" s="64" t="s">
        <v>259</v>
      </c>
      <c r="I1650" s="140" t="s">
        <v>269</v>
      </c>
    </row>
    <row r="1651" spans="1:9">
      <c r="A1651" s="112">
        <f t="shared" si="25"/>
        <v>1649</v>
      </c>
      <c r="B1651" s="141" t="s">
        <v>256</v>
      </c>
      <c r="C1651" s="64" t="s">
        <v>257</v>
      </c>
      <c r="D1651" s="63" t="s">
        <v>2025</v>
      </c>
      <c r="E1651" s="63" t="s">
        <v>2009</v>
      </c>
      <c r="F1651" s="63">
        <v>20260505</v>
      </c>
      <c r="G1651" s="64"/>
      <c r="H1651" s="64" t="s">
        <v>259</v>
      </c>
      <c r="I1651" s="140" t="s">
        <v>269</v>
      </c>
    </row>
    <row r="1652" spans="1:9">
      <c r="A1652" s="112">
        <f t="shared" si="25"/>
        <v>1650</v>
      </c>
      <c r="B1652" s="141" t="s">
        <v>256</v>
      </c>
      <c r="C1652" s="64" t="s">
        <v>257</v>
      </c>
      <c r="D1652" s="63" t="s">
        <v>2026</v>
      </c>
      <c r="E1652" s="63" t="s">
        <v>2009</v>
      </c>
      <c r="F1652" s="63">
        <v>20260505</v>
      </c>
      <c r="G1652" s="64"/>
      <c r="H1652" s="64" t="s">
        <v>259</v>
      </c>
      <c r="I1652" s="140" t="s">
        <v>269</v>
      </c>
    </row>
    <row r="1653" spans="1:9">
      <c r="A1653" s="112">
        <f t="shared" si="25"/>
        <v>1651</v>
      </c>
      <c r="B1653" s="141" t="s">
        <v>256</v>
      </c>
      <c r="C1653" s="64" t="s">
        <v>257</v>
      </c>
      <c r="D1653" s="63" t="s">
        <v>2027</v>
      </c>
      <c r="E1653" s="63" t="s">
        <v>2009</v>
      </c>
      <c r="F1653" s="63">
        <v>20260505</v>
      </c>
      <c r="G1653" s="64"/>
      <c r="H1653" s="64" t="s">
        <v>259</v>
      </c>
      <c r="I1653" s="140" t="s">
        <v>269</v>
      </c>
    </row>
    <row r="1654" spans="1:9">
      <c r="A1654" s="112">
        <f t="shared" si="25"/>
        <v>1652</v>
      </c>
      <c r="B1654" s="141" t="s">
        <v>256</v>
      </c>
      <c r="C1654" s="64" t="s">
        <v>257</v>
      </c>
      <c r="D1654" s="63" t="s">
        <v>2028</v>
      </c>
      <c r="E1654" s="63" t="s">
        <v>2009</v>
      </c>
      <c r="F1654" s="63">
        <v>20260505</v>
      </c>
      <c r="G1654" s="64"/>
      <c r="H1654" s="64" t="s">
        <v>259</v>
      </c>
      <c r="I1654" s="140" t="s">
        <v>269</v>
      </c>
    </row>
    <row r="1655" spans="1:9">
      <c r="A1655" s="112">
        <f t="shared" si="25"/>
        <v>1653</v>
      </c>
      <c r="B1655" s="141" t="s">
        <v>256</v>
      </c>
      <c r="C1655" s="64" t="s">
        <v>257</v>
      </c>
      <c r="D1655" s="63" t="s">
        <v>2029</v>
      </c>
      <c r="E1655" s="63" t="s">
        <v>2009</v>
      </c>
      <c r="F1655" s="63">
        <v>20260505</v>
      </c>
      <c r="G1655" s="64"/>
      <c r="H1655" s="64" t="s">
        <v>259</v>
      </c>
      <c r="I1655" s="140" t="s">
        <v>269</v>
      </c>
    </row>
    <row r="1656" spans="1:9">
      <c r="A1656" s="112">
        <f t="shared" si="25"/>
        <v>1654</v>
      </c>
      <c r="B1656" s="141" t="s">
        <v>256</v>
      </c>
      <c r="C1656" s="64" t="s">
        <v>257</v>
      </c>
      <c r="D1656" s="63" t="s">
        <v>2030</v>
      </c>
      <c r="E1656" s="63" t="s">
        <v>2009</v>
      </c>
      <c r="F1656" s="63">
        <v>20260505</v>
      </c>
      <c r="G1656" s="64"/>
      <c r="H1656" s="64" t="s">
        <v>259</v>
      </c>
      <c r="I1656" s="140" t="s">
        <v>269</v>
      </c>
    </row>
    <row r="1657" spans="1:9">
      <c r="A1657" s="112">
        <f t="shared" si="25"/>
        <v>1655</v>
      </c>
      <c r="B1657" s="141" t="s">
        <v>256</v>
      </c>
      <c r="C1657" s="64" t="s">
        <v>257</v>
      </c>
      <c r="D1657" s="63" t="s">
        <v>2031</v>
      </c>
      <c r="E1657" s="63" t="s">
        <v>2009</v>
      </c>
      <c r="F1657" s="63">
        <v>20260505</v>
      </c>
      <c r="G1657" s="64"/>
      <c r="H1657" s="64" t="s">
        <v>259</v>
      </c>
      <c r="I1657" s="140" t="s">
        <v>269</v>
      </c>
    </row>
    <row r="1658" spans="1:9">
      <c r="A1658" s="112">
        <f t="shared" si="25"/>
        <v>1656</v>
      </c>
      <c r="B1658" s="141" t="s">
        <v>256</v>
      </c>
      <c r="C1658" s="64" t="s">
        <v>257</v>
      </c>
      <c r="D1658" s="63" t="s">
        <v>2032</v>
      </c>
      <c r="E1658" s="63" t="s">
        <v>2009</v>
      </c>
      <c r="F1658" s="63">
        <v>20260505</v>
      </c>
      <c r="G1658" s="64"/>
      <c r="H1658" s="64" t="s">
        <v>259</v>
      </c>
      <c r="I1658" s="140" t="s">
        <v>269</v>
      </c>
    </row>
    <row r="1659" spans="1:9">
      <c r="A1659" s="112">
        <f t="shared" si="25"/>
        <v>1657</v>
      </c>
      <c r="B1659" s="141" t="s">
        <v>256</v>
      </c>
      <c r="C1659" s="64" t="s">
        <v>257</v>
      </c>
      <c r="D1659" s="63" t="s">
        <v>2033</v>
      </c>
      <c r="E1659" s="143" t="s">
        <v>2034</v>
      </c>
      <c r="F1659" s="63">
        <v>20260504</v>
      </c>
      <c r="G1659" s="64"/>
      <c r="H1659" s="64" t="s">
        <v>259</v>
      </c>
      <c r="I1659" s="140" t="s">
        <v>707</v>
      </c>
    </row>
    <row r="1660" spans="1:9">
      <c r="A1660" s="112">
        <f t="shared" si="25"/>
        <v>1658</v>
      </c>
      <c r="B1660" s="141" t="s">
        <v>256</v>
      </c>
      <c r="C1660" s="64" t="s">
        <v>257</v>
      </c>
      <c r="D1660" s="63" t="s">
        <v>2035</v>
      </c>
      <c r="E1660" s="143" t="s">
        <v>2034</v>
      </c>
      <c r="F1660" s="63">
        <v>20260504</v>
      </c>
      <c r="G1660" s="64"/>
      <c r="H1660" s="64" t="s">
        <v>259</v>
      </c>
      <c r="I1660" s="140" t="s">
        <v>707</v>
      </c>
    </row>
    <row r="1661" spans="1:9">
      <c r="A1661" s="112">
        <f t="shared" ref="A1661:A1724" si="26">+A1660+1</f>
        <v>1659</v>
      </c>
      <c r="B1661" s="141" t="s">
        <v>256</v>
      </c>
      <c r="C1661" s="64" t="s">
        <v>257</v>
      </c>
      <c r="D1661" s="63" t="s">
        <v>2036</v>
      </c>
      <c r="E1661" s="143" t="s">
        <v>2034</v>
      </c>
      <c r="F1661" s="63">
        <v>20260504</v>
      </c>
      <c r="G1661" s="64"/>
      <c r="H1661" s="64" t="s">
        <v>259</v>
      </c>
      <c r="I1661" s="140" t="s">
        <v>707</v>
      </c>
    </row>
    <row r="1662" spans="1:9">
      <c r="A1662" s="112">
        <f t="shared" si="26"/>
        <v>1660</v>
      </c>
      <c r="B1662" s="141" t="s">
        <v>256</v>
      </c>
      <c r="C1662" s="64" t="s">
        <v>257</v>
      </c>
      <c r="D1662" s="63" t="s">
        <v>2037</v>
      </c>
      <c r="E1662" s="143" t="s">
        <v>2034</v>
      </c>
      <c r="F1662" s="63">
        <v>20260504</v>
      </c>
      <c r="G1662" s="64"/>
      <c r="H1662" s="64" t="s">
        <v>259</v>
      </c>
      <c r="I1662" s="140" t="s">
        <v>707</v>
      </c>
    </row>
    <row r="1663" spans="1:9">
      <c r="A1663" s="112">
        <f t="shared" si="26"/>
        <v>1661</v>
      </c>
      <c r="B1663" s="141" t="s">
        <v>256</v>
      </c>
      <c r="C1663" s="64" t="s">
        <v>257</v>
      </c>
      <c r="D1663" s="63" t="s">
        <v>2038</v>
      </c>
      <c r="E1663" s="143" t="s">
        <v>2034</v>
      </c>
      <c r="F1663" s="63">
        <v>20260504</v>
      </c>
      <c r="G1663" s="64"/>
      <c r="H1663" s="64" t="s">
        <v>259</v>
      </c>
      <c r="I1663" s="140" t="s">
        <v>707</v>
      </c>
    </row>
    <row r="1664" spans="1:9">
      <c r="A1664" s="112">
        <f t="shared" si="26"/>
        <v>1662</v>
      </c>
      <c r="B1664" s="141" t="s">
        <v>256</v>
      </c>
      <c r="C1664" s="64" t="s">
        <v>257</v>
      </c>
      <c r="D1664" s="63" t="s">
        <v>2039</v>
      </c>
      <c r="E1664" s="143" t="s">
        <v>2034</v>
      </c>
      <c r="F1664" s="63">
        <v>20260504</v>
      </c>
      <c r="G1664" s="64"/>
      <c r="H1664" s="64" t="s">
        <v>259</v>
      </c>
      <c r="I1664" s="142" t="s">
        <v>713</v>
      </c>
    </row>
    <row r="1665" spans="1:9">
      <c r="A1665" s="112">
        <f t="shared" si="26"/>
        <v>1663</v>
      </c>
      <c r="B1665" s="141" t="s">
        <v>256</v>
      </c>
      <c r="C1665" s="64" t="s">
        <v>257</v>
      </c>
      <c r="D1665" s="63" t="s">
        <v>2040</v>
      </c>
      <c r="E1665" s="143" t="s">
        <v>2034</v>
      </c>
      <c r="F1665" s="63">
        <v>20260504</v>
      </c>
      <c r="G1665" s="64"/>
      <c r="H1665" s="64" t="s">
        <v>259</v>
      </c>
      <c r="I1665" s="142" t="s">
        <v>713</v>
      </c>
    </row>
    <row r="1666" spans="1:9">
      <c r="A1666" s="112">
        <f t="shared" si="26"/>
        <v>1664</v>
      </c>
      <c r="B1666" s="141" t="s">
        <v>256</v>
      </c>
      <c r="C1666" s="64" t="s">
        <v>257</v>
      </c>
      <c r="D1666" s="63" t="s">
        <v>2041</v>
      </c>
      <c r="E1666" s="143" t="s">
        <v>2034</v>
      </c>
      <c r="F1666" s="63">
        <v>20260504</v>
      </c>
      <c r="G1666" s="64"/>
      <c r="H1666" s="64" t="s">
        <v>259</v>
      </c>
      <c r="I1666" s="142" t="s">
        <v>713</v>
      </c>
    </row>
    <row r="1667" spans="1:9">
      <c r="A1667" s="112">
        <f t="shared" si="26"/>
        <v>1665</v>
      </c>
      <c r="B1667" s="141" t="s">
        <v>256</v>
      </c>
      <c r="C1667" s="64" t="s">
        <v>257</v>
      </c>
      <c r="D1667" s="63" t="s">
        <v>2042</v>
      </c>
      <c r="E1667" s="143" t="s">
        <v>2034</v>
      </c>
      <c r="F1667" s="63">
        <v>20260504</v>
      </c>
      <c r="G1667" s="64"/>
      <c r="H1667" s="64" t="s">
        <v>259</v>
      </c>
      <c r="I1667" s="142" t="s">
        <v>713</v>
      </c>
    </row>
    <row r="1668" spans="1:9">
      <c r="A1668" s="112">
        <f t="shared" si="26"/>
        <v>1666</v>
      </c>
      <c r="B1668" s="141" t="s">
        <v>256</v>
      </c>
      <c r="C1668" s="64" t="s">
        <v>257</v>
      </c>
      <c r="D1668" s="63" t="s">
        <v>2043</v>
      </c>
      <c r="E1668" s="143" t="s">
        <v>2034</v>
      </c>
      <c r="F1668" s="63">
        <v>20260504</v>
      </c>
      <c r="G1668" s="64"/>
      <c r="H1668" s="64" t="s">
        <v>259</v>
      </c>
      <c r="I1668" s="142" t="s">
        <v>713</v>
      </c>
    </row>
    <row r="1669" spans="1:9">
      <c r="A1669" s="112">
        <f t="shared" si="26"/>
        <v>1667</v>
      </c>
      <c r="B1669" s="141" t="s">
        <v>256</v>
      </c>
      <c r="C1669" s="64" t="s">
        <v>257</v>
      </c>
      <c r="D1669" s="63" t="s">
        <v>2044</v>
      </c>
      <c r="E1669" s="143" t="s">
        <v>2034</v>
      </c>
      <c r="F1669" s="63">
        <v>20260504</v>
      </c>
      <c r="G1669" s="64"/>
      <c r="H1669" s="64" t="s">
        <v>259</v>
      </c>
      <c r="I1669" s="142" t="s">
        <v>713</v>
      </c>
    </row>
    <row r="1670" spans="1:9">
      <c r="A1670" s="112">
        <f t="shared" si="26"/>
        <v>1668</v>
      </c>
      <c r="B1670" s="141" t="s">
        <v>256</v>
      </c>
      <c r="C1670" s="64" t="s">
        <v>257</v>
      </c>
      <c r="D1670" s="63" t="s">
        <v>2045</v>
      </c>
      <c r="E1670" s="143" t="s">
        <v>2034</v>
      </c>
      <c r="F1670" s="63">
        <v>20260504</v>
      </c>
      <c r="G1670" s="64"/>
      <c r="H1670" s="64" t="s">
        <v>259</v>
      </c>
      <c r="I1670" s="142" t="s">
        <v>713</v>
      </c>
    </row>
    <row r="1671" spans="1:9">
      <c r="A1671" s="112">
        <f t="shared" si="26"/>
        <v>1669</v>
      </c>
      <c r="B1671" s="141" t="s">
        <v>256</v>
      </c>
      <c r="C1671" s="64" t="s">
        <v>257</v>
      </c>
      <c r="D1671" s="63" t="s">
        <v>2046</v>
      </c>
      <c r="E1671" s="143" t="s">
        <v>2034</v>
      </c>
      <c r="F1671" s="63">
        <v>20260504</v>
      </c>
      <c r="G1671" s="64"/>
      <c r="H1671" s="64" t="s">
        <v>259</v>
      </c>
      <c r="I1671" s="142" t="s">
        <v>713</v>
      </c>
    </row>
    <row r="1672" spans="1:9">
      <c r="A1672" s="112">
        <f t="shared" si="26"/>
        <v>1670</v>
      </c>
      <c r="B1672" s="141" t="s">
        <v>256</v>
      </c>
      <c r="C1672" s="64" t="s">
        <v>257</v>
      </c>
      <c r="D1672" s="63" t="s">
        <v>2047</v>
      </c>
      <c r="E1672" s="143" t="s">
        <v>2034</v>
      </c>
      <c r="F1672" s="63">
        <v>20260504</v>
      </c>
      <c r="G1672" s="64"/>
      <c r="H1672" s="64" t="s">
        <v>259</v>
      </c>
      <c r="I1672" s="142" t="s">
        <v>719</v>
      </c>
    </row>
    <row r="1673" spans="1:9">
      <c r="A1673" s="112">
        <f t="shared" si="26"/>
        <v>1671</v>
      </c>
      <c r="B1673" s="141" t="s">
        <v>256</v>
      </c>
      <c r="C1673" s="64" t="s">
        <v>257</v>
      </c>
      <c r="D1673" s="63" t="s">
        <v>2048</v>
      </c>
      <c r="E1673" s="143" t="s">
        <v>2034</v>
      </c>
      <c r="F1673" s="63">
        <v>20260504</v>
      </c>
      <c r="G1673" s="64"/>
      <c r="H1673" s="64" t="s">
        <v>259</v>
      </c>
      <c r="I1673" s="142" t="s">
        <v>719</v>
      </c>
    </row>
    <row r="1674" spans="1:9">
      <c r="A1674" s="112">
        <f t="shared" si="26"/>
        <v>1672</v>
      </c>
      <c r="B1674" s="141" t="s">
        <v>256</v>
      </c>
      <c r="C1674" s="64" t="s">
        <v>257</v>
      </c>
      <c r="D1674" s="63" t="s">
        <v>2049</v>
      </c>
      <c r="E1674" s="143" t="s">
        <v>2034</v>
      </c>
      <c r="F1674" s="63">
        <v>20260504</v>
      </c>
      <c r="G1674" s="64"/>
      <c r="H1674" s="64" t="s">
        <v>259</v>
      </c>
      <c r="I1674" s="142" t="s">
        <v>719</v>
      </c>
    </row>
    <row r="1675" spans="1:9">
      <c r="A1675" s="112">
        <f t="shared" si="26"/>
        <v>1673</v>
      </c>
      <c r="B1675" s="141" t="s">
        <v>256</v>
      </c>
      <c r="C1675" s="64" t="s">
        <v>257</v>
      </c>
      <c r="D1675" s="63" t="s">
        <v>2050</v>
      </c>
      <c r="E1675" s="143" t="s">
        <v>2034</v>
      </c>
      <c r="F1675" s="63">
        <v>20260504</v>
      </c>
      <c r="G1675" s="64"/>
      <c r="H1675" s="64" t="s">
        <v>259</v>
      </c>
      <c r="I1675" s="142" t="s">
        <v>719</v>
      </c>
    </row>
    <row r="1676" spans="1:9">
      <c r="A1676" s="112">
        <f t="shared" si="26"/>
        <v>1674</v>
      </c>
      <c r="B1676" s="141" t="s">
        <v>256</v>
      </c>
      <c r="C1676" s="64" t="s">
        <v>257</v>
      </c>
      <c r="D1676" s="63" t="s">
        <v>2051</v>
      </c>
      <c r="E1676" s="143" t="s">
        <v>2034</v>
      </c>
      <c r="F1676" s="63">
        <v>20260504</v>
      </c>
      <c r="G1676" s="64"/>
      <c r="H1676" s="64" t="s">
        <v>259</v>
      </c>
      <c r="I1676" s="142" t="s">
        <v>719</v>
      </c>
    </row>
    <row r="1677" spans="1:9">
      <c r="A1677" s="112">
        <f t="shared" si="26"/>
        <v>1675</v>
      </c>
      <c r="B1677" s="141" t="s">
        <v>256</v>
      </c>
      <c r="C1677" s="64" t="s">
        <v>257</v>
      </c>
      <c r="D1677" s="63" t="s">
        <v>2052</v>
      </c>
      <c r="E1677" s="143" t="s">
        <v>2034</v>
      </c>
      <c r="F1677" s="63">
        <v>20260504</v>
      </c>
      <c r="G1677" s="64"/>
      <c r="H1677" s="64" t="s">
        <v>259</v>
      </c>
      <c r="I1677" s="142" t="s">
        <v>719</v>
      </c>
    </row>
    <row r="1678" spans="1:9">
      <c r="A1678" s="112">
        <f t="shared" si="26"/>
        <v>1676</v>
      </c>
      <c r="B1678" s="141" t="s">
        <v>256</v>
      </c>
      <c r="C1678" s="64" t="s">
        <v>257</v>
      </c>
      <c r="D1678" s="63" t="s">
        <v>2053</v>
      </c>
      <c r="E1678" s="143" t="s">
        <v>2034</v>
      </c>
      <c r="F1678" s="63">
        <v>20260504</v>
      </c>
      <c r="G1678" s="64"/>
      <c r="H1678" s="64" t="s">
        <v>259</v>
      </c>
      <c r="I1678" s="142" t="s">
        <v>719</v>
      </c>
    </row>
    <row r="1679" spans="1:9">
      <c r="A1679" s="112">
        <f t="shared" si="26"/>
        <v>1677</v>
      </c>
      <c r="B1679" s="141" t="s">
        <v>256</v>
      </c>
      <c r="C1679" s="64" t="s">
        <v>257</v>
      </c>
      <c r="D1679" s="63" t="s">
        <v>2054</v>
      </c>
      <c r="E1679" s="143" t="s">
        <v>2034</v>
      </c>
      <c r="F1679" s="63">
        <v>20260504</v>
      </c>
      <c r="G1679" s="64"/>
      <c r="H1679" s="64" t="s">
        <v>259</v>
      </c>
      <c r="I1679" s="142" t="s">
        <v>719</v>
      </c>
    </row>
    <row r="1680" spans="1:9">
      <c r="A1680" s="112">
        <f t="shared" si="26"/>
        <v>1678</v>
      </c>
      <c r="B1680" s="141" t="s">
        <v>256</v>
      </c>
      <c r="C1680" s="64" t="s">
        <v>257</v>
      </c>
      <c r="D1680" s="63" t="s">
        <v>2055</v>
      </c>
      <c r="E1680" s="143" t="s">
        <v>2034</v>
      </c>
      <c r="F1680" s="63">
        <v>20260504</v>
      </c>
      <c r="G1680" s="64"/>
      <c r="H1680" s="64" t="s">
        <v>259</v>
      </c>
      <c r="I1680" s="140" t="s">
        <v>260</v>
      </c>
    </row>
    <row r="1681" spans="1:9">
      <c r="A1681" s="112">
        <f t="shared" si="26"/>
        <v>1679</v>
      </c>
      <c r="B1681" s="141" t="s">
        <v>256</v>
      </c>
      <c r="C1681" s="64" t="s">
        <v>257</v>
      </c>
      <c r="D1681" s="63" t="s">
        <v>2056</v>
      </c>
      <c r="E1681" s="143" t="s">
        <v>2034</v>
      </c>
      <c r="F1681" s="63">
        <v>20260504</v>
      </c>
      <c r="G1681" s="64"/>
      <c r="H1681" s="64" t="s">
        <v>259</v>
      </c>
      <c r="I1681" s="140" t="s">
        <v>260</v>
      </c>
    </row>
    <row r="1682" spans="1:9">
      <c r="A1682" s="112">
        <f t="shared" si="26"/>
        <v>1680</v>
      </c>
      <c r="B1682" s="141" t="s">
        <v>256</v>
      </c>
      <c r="C1682" s="64" t="s">
        <v>257</v>
      </c>
      <c r="D1682" s="63" t="s">
        <v>2057</v>
      </c>
      <c r="E1682" s="143" t="s">
        <v>2034</v>
      </c>
      <c r="F1682" s="63">
        <v>20260504</v>
      </c>
      <c r="G1682" s="64"/>
      <c r="H1682" s="64" t="s">
        <v>259</v>
      </c>
      <c r="I1682" s="140" t="s">
        <v>260</v>
      </c>
    </row>
    <row r="1683" spans="1:9">
      <c r="A1683" s="112">
        <f t="shared" si="26"/>
        <v>1681</v>
      </c>
      <c r="B1683" s="141" t="s">
        <v>256</v>
      </c>
      <c r="C1683" s="64" t="s">
        <v>257</v>
      </c>
      <c r="D1683" s="143" t="s">
        <v>2058</v>
      </c>
      <c r="E1683" s="143" t="s">
        <v>2059</v>
      </c>
      <c r="F1683" s="63">
        <v>20260507</v>
      </c>
      <c r="G1683" s="64"/>
      <c r="H1683" s="64" t="s">
        <v>259</v>
      </c>
      <c r="I1683" s="140" t="s">
        <v>783</v>
      </c>
    </row>
    <row r="1684" spans="1:9">
      <c r="A1684" s="112">
        <f t="shared" si="26"/>
        <v>1682</v>
      </c>
      <c r="B1684" s="141" t="s">
        <v>256</v>
      </c>
      <c r="C1684" s="64" t="s">
        <v>257</v>
      </c>
      <c r="D1684" s="143" t="s">
        <v>2060</v>
      </c>
      <c r="E1684" s="143" t="s">
        <v>2059</v>
      </c>
      <c r="F1684" s="63">
        <v>20260507</v>
      </c>
      <c r="G1684" s="64"/>
      <c r="H1684" s="64" t="s">
        <v>259</v>
      </c>
      <c r="I1684" s="140" t="s">
        <v>783</v>
      </c>
    </row>
    <row r="1685" spans="1:9">
      <c r="A1685" s="112">
        <f t="shared" si="26"/>
        <v>1683</v>
      </c>
      <c r="B1685" s="141" t="s">
        <v>256</v>
      </c>
      <c r="C1685" s="64" t="s">
        <v>257</v>
      </c>
      <c r="D1685" s="143" t="s">
        <v>2061</v>
      </c>
      <c r="E1685" s="143" t="s">
        <v>2059</v>
      </c>
      <c r="F1685" s="63">
        <v>20260507</v>
      </c>
      <c r="G1685" s="64"/>
      <c r="H1685" s="64" t="s">
        <v>259</v>
      </c>
      <c r="I1685" s="140" t="s">
        <v>783</v>
      </c>
    </row>
    <row r="1686" spans="1:9">
      <c r="A1686" s="112">
        <f t="shared" si="26"/>
        <v>1684</v>
      </c>
      <c r="B1686" s="148" t="s">
        <v>256</v>
      </c>
      <c r="C1686" s="130" t="s">
        <v>257</v>
      </c>
      <c r="D1686" s="149" t="s">
        <v>2062</v>
      </c>
      <c r="E1686" s="149" t="s">
        <v>2059</v>
      </c>
      <c r="F1686" s="112">
        <v>20260507</v>
      </c>
      <c r="G1686" s="130"/>
      <c r="H1686" s="64" t="s">
        <v>259</v>
      </c>
      <c r="I1686" s="140" t="s">
        <v>783</v>
      </c>
    </row>
    <row r="1687" spans="1:9">
      <c r="A1687" s="112">
        <f t="shared" si="26"/>
        <v>1685</v>
      </c>
      <c r="B1687" s="148" t="s">
        <v>256</v>
      </c>
      <c r="C1687" s="130" t="s">
        <v>257</v>
      </c>
      <c r="D1687" s="149" t="s">
        <v>2063</v>
      </c>
      <c r="E1687" s="149" t="s">
        <v>2059</v>
      </c>
      <c r="F1687" s="112">
        <v>20260507</v>
      </c>
      <c r="G1687" s="130"/>
      <c r="H1687" s="64" t="s">
        <v>259</v>
      </c>
      <c r="I1687" s="140" t="s">
        <v>783</v>
      </c>
    </row>
    <row r="1688" spans="1:9">
      <c r="A1688" s="112">
        <f t="shared" si="26"/>
        <v>1686</v>
      </c>
      <c r="B1688" s="148" t="s">
        <v>256</v>
      </c>
      <c r="C1688" s="130" t="s">
        <v>257</v>
      </c>
      <c r="D1688" s="149" t="s">
        <v>2064</v>
      </c>
      <c r="E1688" s="149" t="s">
        <v>2059</v>
      </c>
      <c r="F1688" s="112">
        <v>20260507</v>
      </c>
      <c r="G1688" s="130"/>
      <c r="H1688" s="64" t="s">
        <v>259</v>
      </c>
      <c r="I1688" s="140" t="s">
        <v>783</v>
      </c>
    </row>
    <row r="1689" spans="1:9">
      <c r="A1689" s="112">
        <f t="shared" si="26"/>
        <v>1687</v>
      </c>
      <c r="B1689" s="148" t="s">
        <v>256</v>
      </c>
      <c r="C1689" s="130" t="s">
        <v>257</v>
      </c>
      <c r="D1689" s="149" t="s">
        <v>2065</v>
      </c>
      <c r="E1689" s="149" t="s">
        <v>2059</v>
      </c>
      <c r="F1689" s="112">
        <v>20260507</v>
      </c>
      <c r="G1689" s="130"/>
      <c r="H1689" s="64" t="s">
        <v>259</v>
      </c>
      <c r="I1689" s="140" t="s">
        <v>783</v>
      </c>
    </row>
    <row r="1690" spans="1:9">
      <c r="A1690" s="112">
        <f t="shared" si="26"/>
        <v>1688</v>
      </c>
      <c r="B1690" s="148" t="s">
        <v>256</v>
      </c>
      <c r="C1690" s="130" t="s">
        <v>257</v>
      </c>
      <c r="D1690" s="149" t="s">
        <v>2066</v>
      </c>
      <c r="E1690" s="149" t="s">
        <v>2059</v>
      </c>
      <c r="F1690" s="112">
        <v>20260507</v>
      </c>
      <c r="G1690" s="130"/>
      <c r="H1690" s="64" t="s">
        <v>259</v>
      </c>
      <c r="I1690" s="140" t="s">
        <v>783</v>
      </c>
    </row>
    <row r="1691" spans="1:9">
      <c r="A1691" s="112">
        <f t="shared" si="26"/>
        <v>1689</v>
      </c>
      <c r="B1691" s="148" t="s">
        <v>256</v>
      </c>
      <c r="C1691" s="130" t="s">
        <v>257</v>
      </c>
      <c r="D1691" s="149" t="s">
        <v>2067</v>
      </c>
      <c r="E1691" s="149" t="s">
        <v>2059</v>
      </c>
      <c r="F1691" s="112">
        <v>20260507</v>
      </c>
      <c r="G1691" s="130"/>
      <c r="H1691" s="64" t="s">
        <v>259</v>
      </c>
      <c r="I1691" s="140" t="s">
        <v>783</v>
      </c>
    </row>
    <row r="1692" spans="1:9">
      <c r="A1692" s="112">
        <f t="shared" si="26"/>
        <v>1690</v>
      </c>
      <c r="B1692" s="148" t="s">
        <v>256</v>
      </c>
      <c r="C1692" s="130" t="s">
        <v>257</v>
      </c>
      <c r="D1692" s="149" t="s">
        <v>2068</v>
      </c>
      <c r="E1692" s="149" t="s">
        <v>2059</v>
      </c>
      <c r="F1692" s="112">
        <v>20260507</v>
      </c>
      <c r="G1692" s="130"/>
      <c r="H1692" s="64" t="s">
        <v>259</v>
      </c>
      <c r="I1692" s="140" t="s">
        <v>783</v>
      </c>
    </row>
    <row r="1693" spans="1:9">
      <c r="A1693" s="112">
        <f t="shared" si="26"/>
        <v>1691</v>
      </c>
      <c r="B1693" s="148" t="s">
        <v>256</v>
      </c>
      <c r="C1693" s="130" t="s">
        <v>257</v>
      </c>
      <c r="D1693" s="149" t="s">
        <v>2069</v>
      </c>
      <c r="E1693" s="149" t="s">
        <v>2059</v>
      </c>
      <c r="F1693" s="112">
        <v>20260507</v>
      </c>
      <c r="G1693" s="130"/>
      <c r="H1693" s="141" t="s">
        <v>259</v>
      </c>
      <c r="I1693" s="140" t="s">
        <v>792</v>
      </c>
    </row>
    <row r="1694" spans="1:9">
      <c r="A1694" s="112">
        <f t="shared" si="26"/>
        <v>1692</v>
      </c>
      <c r="B1694" s="148" t="s">
        <v>256</v>
      </c>
      <c r="C1694" s="130" t="s">
        <v>257</v>
      </c>
      <c r="D1694" s="149" t="s">
        <v>2070</v>
      </c>
      <c r="E1694" s="149" t="s">
        <v>2059</v>
      </c>
      <c r="F1694" s="112">
        <v>20260507</v>
      </c>
      <c r="G1694" s="130"/>
      <c r="H1694" s="141" t="s">
        <v>259</v>
      </c>
      <c r="I1694" s="140" t="s">
        <v>792</v>
      </c>
    </row>
    <row r="1695" spans="1:9">
      <c r="A1695" s="112">
        <f t="shared" si="26"/>
        <v>1693</v>
      </c>
      <c r="B1695" s="148" t="s">
        <v>256</v>
      </c>
      <c r="C1695" s="130" t="s">
        <v>257</v>
      </c>
      <c r="D1695" s="149" t="s">
        <v>2071</v>
      </c>
      <c r="E1695" s="149" t="s">
        <v>2059</v>
      </c>
      <c r="F1695" s="112">
        <v>20260507</v>
      </c>
      <c r="G1695" s="130"/>
      <c r="H1695" s="141" t="s">
        <v>259</v>
      </c>
      <c r="I1695" s="140" t="s">
        <v>792</v>
      </c>
    </row>
    <row r="1696" spans="1:9">
      <c r="A1696" s="112">
        <f t="shared" si="26"/>
        <v>1694</v>
      </c>
      <c r="B1696" s="148" t="s">
        <v>256</v>
      </c>
      <c r="C1696" s="130" t="s">
        <v>257</v>
      </c>
      <c r="D1696" s="149" t="s">
        <v>2072</v>
      </c>
      <c r="E1696" s="149" t="s">
        <v>2059</v>
      </c>
      <c r="F1696" s="112">
        <v>20260507</v>
      </c>
      <c r="G1696" s="130"/>
      <c r="H1696" s="141" t="s">
        <v>259</v>
      </c>
      <c r="I1696" s="140" t="s">
        <v>792</v>
      </c>
    </row>
    <row r="1697" spans="1:9">
      <c r="A1697" s="112">
        <f t="shared" si="26"/>
        <v>1695</v>
      </c>
      <c r="B1697" s="148" t="s">
        <v>256</v>
      </c>
      <c r="C1697" s="130" t="s">
        <v>257</v>
      </c>
      <c r="D1697" s="149" t="s">
        <v>2073</v>
      </c>
      <c r="E1697" s="149" t="s">
        <v>2059</v>
      </c>
      <c r="F1697" s="112">
        <v>20260507</v>
      </c>
      <c r="G1697" s="130"/>
      <c r="H1697" s="141" t="s">
        <v>259</v>
      </c>
      <c r="I1697" s="140" t="s">
        <v>792</v>
      </c>
    </row>
    <row r="1698" spans="1:9">
      <c r="A1698" s="112">
        <f t="shared" si="26"/>
        <v>1696</v>
      </c>
      <c r="B1698" s="148" t="s">
        <v>256</v>
      </c>
      <c r="C1698" s="130" t="s">
        <v>257</v>
      </c>
      <c r="D1698" s="149" t="s">
        <v>2074</v>
      </c>
      <c r="E1698" s="149" t="s">
        <v>2059</v>
      </c>
      <c r="F1698" s="112">
        <v>20260507</v>
      </c>
      <c r="G1698" s="130"/>
      <c r="H1698" s="141" t="s">
        <v>259</v>
      </c>
      <c r="I1698" s="140" t="s">
        <v>792</v>
      </c>
    </row>
    <row r="1699" spans="1:9">
      <c r="A1699" s="112">
        <f t="shared" si="26"/>
        <v>1697</v>
      </c>
      <c r="B1699" s="148" t="s">
        <v>256</v>
      </c>
      <c r="C1699" s="130" t="s">
        <v>257</v>
      </c>
      <c r="D1699" s="149" t="s">
        <v>2075</v>
      </c>
      <c r="E1699" s="149" t="s">
        <v>2059</v>
      </c>
      <c r="F1699" s="112">
        <v>20260507</v>
      </c>
      <c r="G1699" s="130"/>
      <c r="H1699" s="141" t="s">
        <v>259</v>
      </c>
      <c r="I1699" s="140" t="s">
        <v>792</v>
      </c>
    </row>
    <row r="1700" spans="1:9">
      <c r="A1700" s="112">
        <f t="shared" si="26"/>
        <v>1698</v>
      </c>
      <c r="B1700" s="148" t="s">
        <v>256</v>
      </c>
      <c r="C1700" s="130" t="s">
        <v>257</v>
      </c>
      <c r="D1700" s="149" t="s">
        <v>2076</v>
      </c>
      <c r="E1700" s="149" t="s">
        <v>2059</v>
      </c>
      <c r="F1700" s="112">
        <v>20260507</v>
      </c>
      <c r="G1700" s="130"/>
      <c r="H1700" s="141" t="s">
        <v>259</v>
      </c>
      <c r="I1700" s="140" t="s">
        <v>792</v>
      </c>
    </row>
    <row r="1701" spans="1:9">
      <c r="A1701" s="112">
        <f t="shared" si="26"/>
        <v>1699</v>
      </c>
      <c r="B1701" s="148" t="s">
        <v>256</v>
      </c>
      <c r="C1701" s="130" t="s">
        <v>257</v>
      </c>
      <c r="D1701" s="149" t="s">
        <v>2077</v>
      </c>
      <c r="E1701" s="149" t="s">
        <v>2059</v>
      </c>
      <c r="F1701" s="112">
        <v>20260507</v>
      </c>
      <c r="G1701" s="130"/>
      <c r="H1701" s="64" t="s">
        <v>259</v>
      </c>
      <c r="I1701" s="140" t="s">
        <v>802</v>
      </c>
    </row>
    <row r="1702" spans="1:9">
      <c r="A1702" s="112">
        <f t="shared" si="26"/>
        <v>1700</v>
      </c>
      <c r="B1702" s="148" t="s">
        <v>256</v>
      </c>
      <c r="C1702" s="130" t="s">
        <v>257</v>
      </c>
      <c r="D1702" s="149" t="s">
        <v>2078</v>
      </c>
      <c r="E1702" s="149" t="s">
        <v>2059</v>
      </c>
      <c r="F1702" s="112">
        <v>20260507</v>
      </c>
      <c r="G1702" s="130"/>
      <c r="H1702" s="64" t="s">
        <v>259</v>
      </c>
      <c r="I1702" s="140" t="s">
        <v>802</v>
      </c>
    </row>
    <row r="1703" spans="1:9">
      <c r="A1703" s="112">
        <f t="shared" si="26"/>
        <v>1701</v>
      </c>
      <c r="B1703" s="148" t="s">
        <v>256</v>
      </c>
      <c r="C1703" s="130" t="s">
        <v>257</v>
      </c>
      <c r="D1703" s="149" t="s">
        <v>2079</v>
      </c>
      <c r="E1703" s="149" t="s">
        <v>2059</v>
      </c>
      <c r="F1703" s="112">
        <v>20260507</v>
      </c>
      <c r="G1703" s="130"/>
      <c r="H1703" s="64" t="s">
        <v>259</v>
      </c>
      <c r="I1703" s="140" t="s">
        <v>802</v>
      </c>
    </row>
    <row r="1704" spans="1:9">
      <c r="A1704" s="112">
        <f t="shared" si="26"/>
        <v>1702</v>
      </c>
      <c r="B1704" s="148" t="s">
        <v>256</v>
      </c>
      <c r="C1704" s="130" t="s">
        <v>257</v>
      </c>
      <c r="D1704" s="149" t="s">
        <v>2080</v>
      </c>
      <c r="E1704" s="149" t="s">
        <v>2059</v>
      </c>
      <c r="F1704" s="112">
        <v>20260507</v>
      </c>
      <c r="G1704" s="130"/>
      <c r="H1704" s="64" t="s">
        <v>259</v>
      </c>
      <c r="I1704" s="140" t="s">
        <v>802</v>
      </c>
    </row>
    <row r="1705" spans="1:9">
      <c r="A1705" s="112">
        <f t="shared" si="26"/>
        <v>1703</v>
      </c>
      <c r="B1705" s="148" t="s">
        <v>256</v>
      </c>
      <c r="C1705" s="130" t="s">
        <v>257</v>
      </c>
      <c r="D1705" s="149" t="s">
        <v>2081</v>
      </c>
      <c r="E1705" s="149" t="s">
        <v>2059</v>
      </c>
      <c r="F1705" s="112">
        <v>20260507</v>
      </c>
      <c r="G1705" s="130"/>
      <c r="H1705" s="64" t="s">
        <v>259</v>
      </c>
      <c r="I1705" s="140" t="s">
        <v>802</v>
      </c>
    </row>
    <row r="1706" spans="1:9">
      <c r="A1706" s="112">
        <f t="shared" si="26"/>
        <v>1704</v>
      </c>
      <c r="B1706" s="148" t="s">
        <v>256</v>
      </c>
      <c r="C1706" s="130" t="s">
        <v>257</v>
      </c>
      <c r="D1706" s="149" t="s">
        <v>2082</v>
      </c>
      <c r="E1706" s="149" t="s">
        <v>2059</v>
      </c>
      <c r="F1706" s="112">
        <v>20260507</v>
      </c>
      <c r="G1706" s="130"/>
      <c r="H1706" s="64" t="s">
        <v>259</v>
      </c>
      <c r="I1706" s="140" t="s">
        <v>802</v>
      </c>
    </row>
    <row r="1707" spans="1:9">
      <c r="A1707" s="112">
        <f t="shared" si="26"/>
        <v>1705</v>
      </c>
      <c r="B1707" s="148" t="s">
        <v>256</v>
      </c>
      <c r="C1707" s="130" t="s">
        <v>257</v>
      </c>
      <c r="D1707" s="149" t="s">
        <v>2083</v>
      </c>
      <c r="E1707" s="149" t="s">
        <v>2084</v>
      </c>
      <c r="F1707" s="112">
        <v>20260511</v>
      </c>
      <c r="G1707" s="130"/>
      <c r="H1707" s="141" t="s">
        <v>259</v>
      </c>
      <c r="I1707" s="140" t="s">
        <v>323</v>
      </c>
    </row>
    <row r="1708" spans="1:9">
      <c r="A1708" s="112">
        <f t="shared" si="26"/>
        <v>1706</v>
      </c>
      <c r="B1708" s="148" t="s">
        <v>256</v>
      </c>
      <c r="C1708" s="130" t="s">
        <v>257</v>
      </c>
      <c r="D1708" s="149" t="s">
        <v>2085</v>
      </c>
      <c r="E1708" s="149" t="s">
        <v>2084</v>
      </c>
      <c r="F1708" s="112">
        <v>20260511</v>
      </c>
      <c r="G1708" s="130"/>
      <c r="H1708" s="141" t="s">
        <v>259</v>
      </c>
      <c r="I1708" s="140" t="s">
        <v>323</v>
      </c>
    </row>
    <row r="1709" spans="1:9">
      <c r="A1709" s="112">
        <f t="shared" si="26"/>
        <v>1707</v>
      </c>
      <c r="B1709" s="148" t="s">
        <v>256</v>
      </c>
      <c r="C1709" s="130" t="s">
        <v>257</v>
      </c>
      <c r="D1709" s="149" t="s">
        <v>2086</v>
      </c>
      <c r="E1709" s="149" t="s">
        <v>2084</v>
      </c>
      <c r="F1709" s="112">
        <v>20260511</v>
      </c>
      <c r="G1709" s="130"/>
      <c r="H1709" s="141" t="s">
        <v>259</v>
      </c>
      <c r="I1709" s="140" t="s">
        <v>323</v>
      </c>
    </row>
    <row r="1710" spans="1:9">
      <c r="A1710" s="112">
        <f t="shared" si="26"/>
        <v>1708</v>
      </c>
      <c r="B1710" s="148" t="s">
        <v>256</v>
      </c>
      <c r="C1710" s="130" t="s">
        <v>257</v>
      </c>
      <c r="D1710" s="149" t="s">
        <v>2087</v>
      </c>
      <c r="E1710" s="149" t="s">
        <v>2084</v>
      </c>
      <c r="F1710" s="112">
        <v>20260511</v>
      </c>
      <c r="G1710" s="130"/>
      <c r="H1710" s="141" t="s">
        <v>259</v>
      </c>
      <c r="I1710" s="140" t="s">
        <v>323</v>
      </c>
    </row>
    <row r="1711" spans="1:9">
      <c r="A1711" s="112">
        <f t="shared" si="26"/>
        <v>1709</v>
      </c>
      <c r="B1711" s="148" t="s">
        <v>256</v>
      </c>
      <c r="C1711" s="130" t="s">
        <v>257</v>
      </c>
      <c r="D1711" s="149" t="s">
        <v>2088</v>
      </c>
      <c r="E1711" s="149" t="s">
        <v>2084</v>
      </c>
      <c r="F1711" s="112">
        <v>20260511</v>
      </c>
      <c r="G1711" s="130"/>
      <c r="H1711" s="141" t="s">
        <v>259</v>
      </c>
      <c r="I1711" s="140" t="s">
        <v>323</v>
      </c>
    </row>
    <row r="1712" spans="1:9">
      <c r="A1712" s="112">
        <f t="shared" si="26"/>
        <v>1710</v>
      </c>
      <c r="B1712" s="148" t="s">
        <v>256</v>
      </c>
      <c r="C1712" s="130" t="s">
        <v>257</v>
      </c>
      <c r="D1712" s="149" t="s">
        <v>2089</v>
      </c>
      <c r="E1712" s="149" t="s">
        <v>2084</v>
      </c>
      <c r="F1712" s="112">
        <v>20260511</v>
      </c>
      <c r="G1712" s="130"/>
      <c r="H1712" s="141" t="s">
        <v>259</v>
      </c>
      <c r="I1712" s="140" t="s">
        <v>323</v>
      </c>
    </row>
    <row r="1713" spans="1:13">
      <c r="A1713" s="112">
        <f t="shared" si="26"/>
        <v>1711</v>
      </c>
      <c r="B1713" s="148" t="s">
        <v>256</v>
      </c>
      <c r="C1713" s="130" t="s">
        <v>257</v>
      </c>
      <c r="D1713" s="149" t="s">
        <v>2090</v>
      </c>
      <c r="E1713" s="149" t="s">
        <v>2084</v>
      </c>
      <c r="F1713" s="112">
        <v>20260511</v>
      </c>
      <c r="G1713" s="130"/>
      <c r="H1713" s="141" t="s">
        <v>259</v>
      </c>
      <c r="I1713" s="140" t="s">
        <v>332</v>
      </c>
    </row>
    <row r="1714" spans="1:13">
      <c r="A1714" s="112">
        <f t="shared" si="26"/>
        <v>1712</v>
      </c>
      <c r="B1714" s="141" t="s">
        <v>256</v>
      </c>
      <c r="C1714" s="64" t="s">
        <v>257</v>
      </c>
      <c r="D1714" s="143" t="s">
        <v>2091</v>
      </c>
      <c r="E1714" s="143" t="s">
        <v>2084</v>
      </c>
      <c r="F1714" s="63">
        <v>20260511</v>
      </c>
      <c r="G1714" s="64"/>
      <c r="H1714" s="141" t="s">
        <v>259</v>
      </c>
      <c r="I1714" s="140" t="s">
        <v>332</v>
      </c>
      <c r="M1714">
        <f>27+15</f>
        <v>42</v>
      </c>
    </row>
    <row r="1715" spans="1:13">
      <c r="A1715" s="112">
        <f t="shared" si="26"/>
        <v>1713</v>
      </c>
      <c r="B1715" s="141" t="s">
        <v>256</v>
      </c>
      <c r="C1715" s="64" t="s">
        <v>257</v>
      </c>
      <c r="D1715" s="143" t="s">
        <v>2092</v>
      </c>
      <c r="E1715" s="143" t="s">
        <v>2084</v>
      </c>
      <c r="F1715" s="63">
        <v>20260511</v>
      </c>
      <c r="G1715" s="64"/>
      <c r="H1715" s="141" t="s">
        <v>259</v>
      </c>
      <c r="I1715" s="140" t="s">
        <v>332</v>
      </c>
    </row>
    <row r="1716" spans="1:13">
      <c r="A1716" s="112">
        <f t="shared" si="26"/>
        <v>1714</v>
      </c>
      <c r="B1716" s="141" t="s">
        <v>256</v>
      </c>
      <c r="C1716" s="64" t="s">
        <v>257</v>
      </c>
      <c r="D1716" s="143" t="s">
        <v>2093</v>
      </c>
      <c r="E1716" s="143" t="s">
        <v>2084</v>
      </c>
      <c r="F1716" s="63">
        <v>20260511</v>
      </c>
      <c r="G1716" s="64"/>
      <c r="H1716" s="141" t="s">
        <v>259</v>
      </c>
      <c r="I1716" s="140" t="s">
        <v>332</v>
      </c>
    </row>
    <row r="1717" spans="1:13">
      <c r="A1717" s="112">
        <f t="shared" si="26"/>
        <v>1715</v>
      </c>
      <c r="B1717" s="141" t="s">
        <v>256</v>
      </c>
      <c r="C1717" s="64" t="s">
        <v>257</v>
      </c>
      <c r="D1717" s="143" t="s">
        <v>2094</v>
      </c>
      <c r="E1717" s="143" t="s">
        <v>2084</v>
      </c>
      <c r="F1717" s="63">
        <v>20260511</v>
      </c>
      <c r="G1717" s="64"/>
      <c r="H1717" s="141" t="s">
        <v>259</v>
      </c>
      <c r="I1717" s="140" t="s">
        <v>332</v>
      </c>
    </row>
    <row r="1718" spans="1:13">
      <c r="A1718" s="112">
        <f t="shared" si="26"/>
        <v>1716</v>
      </c>
      <c r="B1718" s="141" t="s">
        <v>256</v>
      </c>
      <c r="C1718" s="64" t="s">
        <v>257</v>
      </c>
      <c r="D1718" s="143" t="s">
        <v>2095</v>
      </c>
      <c r="E1718" s="143" t="s">
        <v>2084</v>
      </c>
      <c r="F1718" s="63">
        <v>20260511</v>
      </c>
      <c r="G1718" s="64"/>
      <c r="H1718" s="141" t="s">
        <v>259</v>
      </c>
      <c r="I1718" s="140" t="s">
        <v>332</v>
      </c>
    </row>
    <row r="1719" spans="1:13">
      <c r="A1719" s="112">
        <f t="shared" si="26"/>
        <v>1717</v>
      </c>
      <c r="B1719" s="141" t="s">
        <v>256</v>
      </c>
      <c r="C1719" s="64" t="s">
        <v>257</v>
      </c>
      <c r="D1719" s="143" t="s">
        <v>2096</v>
      </c>
      <c r="E1719" s="143" t="s">
        <v>2084</v>
      </c>
      <c r="F1719" s="63">
        <v>20260511</v>
      </c>
      <c r="G1719" s="64"/>
      <c r="H1719" s="141" t="s">
        <v>259</v>
      </c>
      <c r="I1719" s="140" t="s">
        <v>332</v>
      </c>
    </row>
    <row r="1720" spans="1:13">
      <c r="A1720" s="112">
        <f t="shared" si="26"/>
        <v>1718</v>
      </c>
      <c r="B1720" s="141" t="s">
        <v>256</v>
      </c>
      <c r="C1720" s="64" t="s">
        <v>257</v>
      </c>
      <c r="D1720" s="143" t="s">
        <v>2097</v>
      </c>
      <c r="E1720" s="143" t="s">
        <v>2084</v>
      </c>
      <c r="F1720" s="63">
        <v>20260511</v>
      </c>
      <c r="G1720" s="64"/>
      <c r="H1720" s="141" t="s">
        <v>259</v>
      </c>
      <c r="I1720" s="140" t="s">
        <v>332</v>
      </c>
    </row>
    <row r="1721" spans="1:13">
      <c r="A1721" s="112">
        <f t="shared" si="26"/>
        <v>1719</v>
      </c>
      <c r="B1721" s="141" t="s">
        <v>256</v>
      </c>
      <c r="C1721" s="64" t="s">
        <v>257</v>
      </c>
      <c r="D1721" s="143" t="s">
        <v>2098</v>
      </c>
      <c r="E1721" s="143" t="s">
        <v>2084</v>
      </c>
      <c r="F1721" s="63">
        <v>20260511</v>
      </c>
      <c r="G1721" s="64"/>
      <c r="H1721" s="141" t="s">
        <v>259</v>
      </c>
      <c r="I1721" s="140" t="s">
        <v>332</v>
      </c>
    </row>
    <row r="1722" spans="1:13">
      <c r="A1722" s="112">
        <f t="shared" si="26"/>
        <v>1720</v>
      </c>
      <c r="B1722" s="141" t="s">
        <v>256</v>
      </c>
      <c r="C1722" s="64" t="s">
        <v>257</v>
      </c>
      <c r="D1722" s="143" t="s">
        <v>2099</v>
      </c>
      <c r="E1722" s="143" t="s">
        <v>2084</v>
      </c>
      <c r="F1722" s="63">
        <v>20260511</v>
      </c>
      <c r="G1722" s="64"/>
      <c r="H1722" s="141" t="s">
        <v>259</v>
      </c>
      <c r="I1722" s="140" t="s">
        <v>332</v>
      </c>
    </row>
    <row r="1723" spans="1:13">
      <c r="A1723" s="112">
        <f t="shared" si="26"/>
        <v>1721</v>
      </c>
      <c r="B1723" s="141" t="s">
        <v>256</v>
      </c>
      <c r="C1723" s="64" t="s">
        <v>257</v>
      </c>
      <c r="D1723" s="143" t="s">
        <v>2100</v>
      </c>
      <c r="E1723" s="143" t="s">
        <v>2084</v>
      </c>
      <c r="F1723" s="63">
        <v>20260511</v>
      </c>
      <c r="G1723" s="64"/>
      <c r="H1723" s="141" t="s">
        <v>259</v>
      </c>
      <c r="I1723" s="142" t="s">
        <v>342</v>
      </c>
    </row>
    <row r="1724" spans="1:13">
      <c r="A1724" s="112">
        <f t="shared" si="26"/>
        <v>1722</v>
      </c>
      <c r="B1724" s="141" t="s">
        <v>256</v>
      </c>
      <c r="C1724" s="64" t="s">
        <v>257</v>
      </c>
      <c r="D1724" s="143" t="s">
        <v>2101</v>
      </c>
      <c r="E1724" s="143" t="s">
        <v>2084</v>
      </c>
      <c r="F1724" s="63">
        <v>20260511</v>
      </c>
      <c r="G1724" s="64"/>
      <c r="H1724" s="141" t="s">
        <v>259</v>
      </c>
      <c r="I1724" s="142" t="s">
        <v>342</v>
      </c>
    </row>
    <row r="1725" spans="1:13">
      <c r="A1725" s="112">
        <f t="shared" ref="A1725:A1788" si="27">+A1724+1</f>
        <v>1723</v>
      </c>
      <c r="B1725" s="141" t="s">
        <v>256</v>
      </c>
      <c r="C1725" s="64" t="s">
        <v>257</v>
      </c>
      <c r="D1725" s="143" t="s">
        <v>2102</v>
      </c>
      <c r="E1725" s="143" t="s">
        <v>2084</v>
      </c>
      <c r="F1725" s="63">
        <v>20260511</v>
      </c>
      <c r="G1725" s="64"/>
      <c r="H1725" s="141" t="s">
        <v>259</v>
      </c>
      <c r="I1725" s="142" t="s">
        <v>342</v>
      </c>
    </row>
    <row r="1726" spans="1:13">
      <c r="A1726" s="112">
        <f t="shared" si="27"/>
        <v>1724</v>
      </c>
      <c r="B1726" s="141" t="s">
        <v>256</v>
      </c>
      <c r="C1726" s="64" t="s">
        <v>257</v>
      </c>
      <c r="D1726" s="143" t="s">
        <v>2103</v>
      </c>
      <c r="E1726" s="143" t="s">
        <v>2084</v>
      </c>
      <c r="F1726" s="63">
        <v>20260511</v>
      </c>
      <c r="G1726" s="64"/>
      <c r="H1726" s="141" t="s">
        <v>259</v>
      </c>
      <c r="I1726" s="142" t="s">
        <v>342</v>
      </c>
    </row>
    <row r="1727" spans="1:13">
      <c r="A1727" s="112">
        <f t="shared" si="27"/>
        <v>1725</v>
      </c>
      <c r="B1727" s="141" t="s">
        <v>256</v>
      </c>
      <c r="C1727" s="64" t="s">
        <v>257</v>
      </c>
      <c r="D1727" s="143" t="s">
        <v>2104</v>
      </c>
      <c r="E1727" s="143" t="s">
        <v>2084</v>
      </c>
      <c r="F1727" s="63">
        <v>20260511</v>
      </c>
      <c r="G1727" s="64"/>
      <c r="H1727" s="141" t="s">
        <v>259</v>
      </c>
      <c r="I1727" s="142" t="s">
        <v>342</v>
      </c>
    </row>
    <row r="1728" spans="1:13">
      <c r="A1728" s="112">
        <f t="shared" si="27"/>
        <v>1726</v>
      </c>
      <c r="B1728" s="141" t="s">
        <v>256</v>
      </c>
      <c r="C1728" s="64" t="s">
        <v>257</v>
      </c>
      <c r="D1728" s="143" t="s">
        <v>2105</v>
      </c>
      <c r="E1728" s="143" t="s">
        <v>2084</v>
      </c>
      <c r="F1728" s="63">
        <v>20260511</v>
      </c>
      <c r="G1728" s="64"/>
      <c r="H1728" s="141" t="s">
        <v>259</v>
      </c>
      <c r="I1728" s="142" t="s">
        <v>342</v>
      </c>
    </row>
    <row r="1729" spans="1:9">
      <c r="A1729" s="112">
        <f t="shared" si="27"/>
        <v>1727</v>
      </c>
      <c r="B1729" s="141" t="s">
        <v>256</v>
      </c>
      <c r="C1729" s="64" t="s">
        <v>257</v>
      </c>
      <c r="D1729" s="143" t="s">
        <v>2106</v>
      </c>
      <c r="E1729" s="143" t="s">
        <v>2084</v>
      </c>
      <c r="F1729" s="63">
        <v>20260511</v>
      </c>
      <c r="G1729" s="64"/>
      <c r="H1729" s="141" t="s">
        <v>259</v>
      </c>
      <c r="I1729" s="142" t="s">
        <v>342</v>
      </c>
    </row>
    <row r="1730" spans="1:9">
      <c r="A1730" s="112">
        <f t="shared" si="27"/>
        <v>1728</v>
      </c>
      <c r="B1730" s="141" t="s">
        <v>256</v>
      </c>
      <c r="C1730" s="64" t="s">
        <v>257</v>
      </c>
      <c r="D1730" s="143" t="s">
        <v>2107</v>
      </c>
      <c r="E1730" s="143" t="s">
        <v>2084</v>
      </c>
      <c r="F1730" s="63">
        <v>20260511</v>
      </c>
      <c r="G1730" s="64"/>
      <c r="H1730" s="141" t="s">
        <v>259</v>
      </c>
      <c r="I1730" s="142" t="s">
        <v>342</v>
      </c>
    </row>
    <row r="1731" spans="1:9">
      <c r="A1731" s="112">
        <f t="shared" si="27"/>
        <v>1729</v>
      </c>
      <c r="B1731" s="141" t="s">
        <v>256</v>
      </c>
      <c r="C1731" s="64" t="s">
        <v>257</v>
      </c>
      <c r="D1731" s="143" t="s">
        <v>2108</v>
      </c>
      <c r="E1731" s="143" t="s">
        <v>2109</v>
      </c>
      <c r="F1731" s="63">
        <v>20260512</v>
      </c>
      <c r="G1731" s="64"/>
      <c r="H1731" s="141" t="s">
        <v>259</v>
      </c>
      <c r="I1731" s="142" t="s">
        <v>342</v>
      </c>
    </row>
    <row r="1732" spans="1:9">
      <c r="A1732" s="112">
        <f t="shared" si="27"/>
        <v>1730</v>
      </c>
      <c r="B1732" s="141" t="s">
        <v>256</v>
      </c>
      <c r="C1732" s="64" t="s">
        <v>257</v>
      </c>
      <c r="D1732" s="143" t="s">
        <v>2110</v>
      </c>
      <c r="E1732" s="143" t="s">
        <v>2109</v>
      </c>
      <c r="F1732" s="63">
        <v>20260512</v>
      </c>
      <c r="G1732" s="64"/>
      <c r="H1732" s="141" t="s">
        <v>259</v>
      </c>
      <c r="I1732" s="142" t="s">
        <v>342</v>
      </c>
    </row>
    <row r="1733" spans="1:9">
      <c r="A1733" s="112">
        <f t="shared" si="27"/>
        <v>1731</v>
      </c>
      <c r="B1733" s="141" t="s">
        <v>256</v>
      </c>
      <c r="C1733" s="64" t="s">
        <v>257</v>
      </c>
      <c r="D1733" s="143" t="s">
        <v>2111</v>
      </c>
      <c r="E1733" s="143" t="s">
        <v>2109</v>
      </c>
      <c r="F1733" s="63">
        <v>20260512</v>
      </c>
      <c r="G1733" s="64"/>
      <c r="H1733" s="141" t="s">
        <v>259</v>
      </c>
      <c r="I1733" s="142" t="s">
        <v>342</v>
      </c>
    </row>
    <row r="1734" spans="1:9">
      <c r="A1734" s="112">
        <f t="shared" si="27"/>
        <v>1732</v>
      </c>
      <c r="B1734" s="141" t="s">
        <v>256</v>
      </c>
      <c r="C1734" s="64" t="s">
        <v>257</v>
      </c>
      <c r="D1734" s="143" t="s">
        <v>2112</v>
      </c>
      <c r="E1734" s="143" t="s">
        <v>2109</v>
      </c>
      <c r="F1734" s="63">
        <v>20260512</v>
      </c>
      <c r="G1734" s="64"/>
      <c r="H1734" s="141" t="s">
        <v>259</v>
      </c>
      <c r="I1734" s="140" t="s">
        <v>352</v>
      </c>
    </row>
    <row r="1735" spans="1:9">
      <c r="A1735" s="112">
        <f t="shared" si="27"/>
        <v>1733</v>
      </c>
      <c r="B1735" s="141" t="s">
        <v>256</v>
      </c>
      <c r="C1735" s="64" t="s">
        <v>257</v>
      </c>
      <c r="D1735" s="143" t="s">
        <v>2113</v>
      </c>
      <c r="E1735" s="143" t="s">
        <v>2109</v>
      </c>
      <c r="F1735" s="63">
        <v>20260512</v>
      </c>
      <c r="G1735" s="64"/>
      <c r="H1735" s="141" t="s">
        <v>259</v>
      </c>
      <c r="I1735" s="140" t="s">
        <v>352</v>
      </c>
    </row>
    <row r="1736" spans="1:9">
      <c r="A1736" s="112">
        <f t="shared" si="27"/>
        <v>1734</v>
      </c>
      <c r="B1736" s="141" t="s">
        <v>256</v>
      </c>
      <c r="C1736" s="64" t="s">
        <v>257</v>
      </c>
      <c r="D1736" s="143" t="s">
        <v>2114</v>
      </c>
      <c r="E1736" s="143" t="s">
        <v>2109</v>
      </c>
      <c r="F1736" s="63">
        <v>20260512</v>
      </c>
      <c r="G1736" s="64"/>
      <c r="H1736" s="141" t="s">
        <v>259</v>
      </c>
      <c r="I1736" s="140" t="s">
        <v>352</v>
      </c>
    </row>
    <row r="1737" spans="1:9">
      <c r="A1737" s="112">
        <f t="shared" si="27"/>
        <v>1735</v>
      </c>
      <c r="B1737" s="141" t="s">
        <v>256</v>
      </c>
      <c r="C1737" s="64" t="s">
        <v>257</v>
      </c>
      <c r="D1737" s="143" t="s">
        <v>2115</v>
      </c>
      <c r="E1737" s="143" t="s">
        <v>2109</v>
      </c>
      <c r="F1737" s="63">
        <v>20260512</v>
      </c>
      <c r="G1737" s="64"/>
      <c r="H1737" s="141" t="s">
        <v>259</v>
      </c>
      <c r="I1737" s="140" t="s">
        <v>352</v>
      </c>
    </row>
    <row r="1738" spans="1:9">
      <c r="A1738" s="112">
        <f t="shared" si="27"/>
        <v>1736</v>
      </c>
      <c r="B1738" s="141" t="s">
        <v>256</v>
      </c>
      <c r="C1738" s="64" t="s">
        <v>257</v>
      </c>
      <c r="D1738" s="143" t="s">
        <v>2116</v>
      </c>
      <c r="E1738" s="143" t="s">
        <v>2109</v>
      </c>
      <c r="F1738" s="63">
        <v>20260512</v>
      </c>
      <c r="G1738" s="64"/>
      <c r="H1738" s="141" t="s">
        <v>259</v>
      </c>
      <c r="I1738" s="140" t="s">
        <v>352</v>
      </c>
    </row>
    <row r="1739" spans="1:9">
      <c r="A1739" s="112">
        <f t="shared" si="27"/>
        <v>1737</v>
      </c>
      <c r="B1739" s="141" t="s">
        <v>256</v>
      </c>
      <c r="C1739" s="64" t="s">
        <v>257</v>
      </c>
      <c r="D1739" s="143" t="s">
        <v>2117</v>
      </c>
      <c r="E1739" s="143" t="s">
        <v>2109</v>
      </c>
      <c r="F1739" s="63">
        <v>20260512</v>
      </c>
      <c r="G1739" s="64"/>
      <c r="H1739" s="141" t="s">
        <v>259</v>
      </c>
      <c r="I1739" s="140" t="s">
        <v>365</v>
      </c>
    </row>
    <row r="1740" spans="1:9">
      <c r="A1740" s="112">
        <f t="shared" si="27"/>
        <v>1738</v>
      </c>
      <c r="B1740" s="141" t="s">
        <v>256</v>
      </c>
      <c r="C1740" s="64" t="s">
        <v>257</v>
      </c>
      <c r="D1740" s="143" t="s">
        <v>2118</v>
      </c>
      <c r="E1740" s="143" t="s">
        <v>2109</v>
      </c>
      <c r="F1740" s="63">
        <v>20260512</v>
      </c>
      <c r="G1740" s="64"/>
      <c r="H1740" s="141" t="s">
        <v>259</v>
      </c>
      <c r="I1740" s="140" t="s">
        <v>365</v>
      </c>
    </row>
    <row r="1741" spans="1:9">
      <c r="A1741" s="112">
        <f t="shared" si="27"/>
        <v>1739</v>
      </c>
      <c r="B1741" s="141" t="s">
        <v>256</v>
      </c>
      <c r="C1741" s="64" t="s">
        <v>257</v>
      </c>
      <c r="D1741" s="143" t="s">
        <v>2119</v>
      </c>
      <c r="E1741" s="143" t="s">
        <v>2109</v>
      </c>
      <c r="F1741" s="63">
        <v>20260512</v>
      </c>
      <c r="G1741" s="64"/>
      <c r="H1741" s="141" t="s">
        <v>259</v>
      </c>
      <c r="I1741" s="140" t="s">
        <v>365</v>
      </c>
    </row>
    <row r="1742" spans="1:9">
      <c r="A1742" s="112">
        <f t="shared" si="27"/>
        <v>1740</v>
      </c>
      <c r="B1742" s="141" t="s">
        <v>256</v>
      </c>
      <c r="C1742" s="64" t="s">
        <v>257</v>
      </c>
      <c r="D1742" s="143" t="s">
        <v>2120</v>
      </c>
      <c r="E1742" s="143" t="s">
        <v>2109</v>
      </c>
      <c r="F1742" s="63">
        <v>20260512</v>
      </c>
      <c r="G1742" s="64"/>
      <c r="H1742" s="141" t="s">
        <v>259</v>
      </c>
      <c r="I1742" s="140" t="s">
        <v>365</v>
      </c>
    </row>
    <row r="1743" spans="1:9">
      <c r="A1743" s="112">
        <f t="shared" si="27"/>
        <v>1741</v>
      </c>
      <c r="B1743" s="141" t="s">
        <v>256</v>
      </c>
      <c r="C1743" s="64" t="s">
        <v>257</v>
      </c>
      <c r="D1743" s="143" t="s">
        <v>2121</v>
      </c>
      <c r="E1743" s="143" t="s">
        <v>2109</v>
      </c>
      <c r="F1743" s="63">
        <v>20260512</v>
      </c>
      <c r="G1743" s="64"/>
      <c r="H1743" s="141" t="s">
        <v>259</v>
      </c>
      <c r="I1743" s="140" t="s">
        <v>365</v>
      </c>
    </row>
    <row r="1744" spans="1:9">
      <c r="A1744" s="112">
        <f t="shared" si="27"/>
        <v>1742</v>
      </c>
      <c r="B1744" s="141" t="s">
        <v>256</v>
      </c>
      <c r="C1744" s="64" t="s">
        <v>257</v>
      </c>
      <c r="D1744" s="143" t="s">
        <v>2122</v>
      </c>
      <c r="E1744" s="143" t="s">
        <v>2109</v>
      </c>
      <c r="F1744" s="63">
        <v>20260512</v>
      </c>
      <c r="G1744" s="64"/>
      <c r="H1744" s="141" t="s">
        <v>259</v>
      </c>
      <c r="I1744" s="140" t="s">
        <v>365</v>
      </c>
    </row>
    <row r="1745" spans="1:9">
      <c r="A1745" s="112">
        <f t="shared" si="27"/>
        <v>1743</v>
      </c>
      <c r="B1745" s="141" t="s">
        <v>256</v>
      </c>
      <c r="C1745" s="64" t="s">
        <v>257</v>
      </c>
      <c r="D1745" s="143" t="s">
        <v>2123</v>
      </c>
      <c r="E1745" s="143" t="s">
        <v>2109</v>
      </c>
      <c r="F1745" s="63">
        <v>20260512</v>
      </c>
      <c r="G1745" s="64"/>
      <c r="H1745" s="141" t="s">
        <v>259</v>
      </c>
      <c r="I1745" s="140" t="s">
        <v>895</v>
      </c>
    </row>
    <row r="1746" spans="1:9">
      <c r="A1746" s="112">
        <f t="shared" si="27"/>
        <v>1744</v>
      </c>
      <c r="B1746" s="141" t="s">
        <v>256</v>
      </c>
      <c r="C1746" s="64" t="s">
        <v>257</v>
      </c>
      <c r="D1746" s="143" t="s">
        <v>2124</v>
      </c>
      <c r="E1746" s="143" t="s">
        <v>2109</v>
      </c>
      <c r="F1746" s="63">
        <v>20260512</v>
      </c>
      <c r="G1746" s="64"/>
      <c r="H1746" s="141" t="s">
        <v>259</v>
      </c>
      <c r="I1746" s="140" t="s">
        <v>895</v>
      </c>
    </row>
    <row r="1747" spans="1:9">
      <c r="A1747" s="112">
        <f t="shared" si="27"/>
        <v>1745</v>
      </c>
      <c r="B1747" s="141" t="s">
        <v>256</v>
      </c>
      <c r="C1747" s="64" t="s">
        <v>257</v>
      </c>
      <c r="D1747" s="143" t="s">
        <v>2125</v>
      </c>
      <c r="E1747" s="143" t="s">
        <v>2109</v>
      </c>
      <c r="F1747" s="63">
        <v>20260512</v>
      </c>
      <c r="G1747" s="64"/>
      <c r="H1747" s="141" t="s">
        <v>259</v>
      </c>
      <c r="I1747" s="140" t="s">
        <v>895</v>
      </c>
    </row>
    <row r="1748" spans="1:9">
      <c r="A1748" s="112">
        <f t="shared" si="27"/>
        <v>1746</v>
      </c>
      <c r="B1748" s="141" t="s">
        <v>256</v>
      </c>
      <c r="C1748" s="64" t="s">
        <v>257</v>
      </c>
      <c r="D1748" s="143" t="s">
        <v>2126</v>
      </c>
      <c r="E1748" s="143" t="s">
        <v>2109</v>
      </c>
      <c r="F1748" s="63">
        <v>20260512</v>
      </c>
      <c r="G1748" s="64"/>
      <c r="H1748" s="141" t="s">
        <v>259</v>
      </c>
      <c r="I1748" s="140" t="s">
        <v>895</v>
      </c>
    </row>
    <row r="1749" spans="1:9">
      <c r="A1749" s="112">
        <f t="shared" si="27"/>
        <v>1747</v>
      </c>
      <c r="B1749" s="141" t="s">
        <v>256</v>
      </c>
      <c r="C1749" s="64" t="s">
        <v>257</v>
      </c>
      <c r="D1749" s="143" t="s">
        <v>2127</v>
      </c>
      <c r="E1749" s="143" t="s">
        <v>2109</v>
      </c>
      <c r="F1749" s="63">
        <v>20260512</v>
      </c>
      <c r="G1749" s="64"/>
      <c r="H1749" s="141" t="s">
        <v>259</v>
      </c>
      <c r="I1749" s="140" t="s">
        <v>895</v>
      </c>
    </row>
    <row r="1750" spans="1:9">
      <c r="A1750" s="112">
        <f t="shared" si="27"/>
        <v>1748</v>
      </c>
      <c r="B1750" s="141" t="s">
        <v>256</v>
      </c>
      <c r="C1750" s="64" t="s">
        <v>257</v>
      </c>
      <c r="D1750" s="143" t="s">
        <v>2128</v>
      </c>
      <c r="E1750" s="143" t="s">
        <v>2109</v>
      </c>
      <c r="F1750" s="63">
        <v>20260512</v>
      </c>
      <c r="G1750" s="64"/>
      <c r="H1750" s="64" t="s">
        <v>259</v>
      </c>
      <c r="I1750" s="140" t="s">
        <v>437</v>
      </c>
    </row>
    <row r="1751" spans="1:9">
      <c r="A1751" s="112">
        <f t="shared" si="27"/>
        <v>1749</v>
      </c>
      <c r="B1751" s="141" t="s">
        <v>256</v>
      </c>
      <c r="C1751" s="64" t="s">
        <v>257</v>
      </c>
      <c r="D1751" s="143" t="s">
        <v>2129</v>
      </c>
      <c r="E1751" s="143" t="s">
        <v>2109</v>
      </c>
      <c r="F1751" s="63">
        <v>20260512</v>
      </c>
      <c r="G1751" s="64"/>
      <c r="H1751" s="64" t="s">
        <v>259</v>
      </c>
      <c r="I1751" s="140" t="s">
        <v>437</v>
      </c>
    </row>
    <row r="1752" spans="1:9">
      <c r="A1752" s="112">
        <f t="shared" si="27"/>
        <v>1750</v>
      </c>
      <c r="B1752" s="141" t="s">
        <v>256</v>
      </c>
      <c r="C1752" s="64" t="s">
        <v>257</v>
      </c>
      <c r="D1752" s="143" t="s">
        <v>2130</v>
      </c>
      <c r="E1752" s="143" t="s">
        <v>2109</v>
      </c>
      <c r="F1752" s="63">
        <v>20260512</v>
      </c>
      <c r="G1752" s="64"/>
      <c r="H1752" s="64" t="s">
        <v>259</v>
      </c>
      <c r="I1752" s="140" t="s">
        <v>437</v>
      </c>
    </row>
    <row r="1753" spans="1:9">
      <c r="A1753" s="112">
        <f t="shared" si="27"/>
        <v>1751</v>
      </c>
      <c r="B1753" s="141" t="s">
        <v>256</v>
      </c>
      <c r="C1753" s="64" t="s">
        <v>257</v>
      </c>
      <c r="D1753" s="143" t="s">
        <v>2131</v>
      </c>
      <c r="E1753" s="143" t="s">
        <v>2109</v>
      </c>
      <c r="F1753" s="63">
        <v>20260512</v>
      </c>
      <c r="G1753" s="64"/>
      <c r="H1753" s="64" t="s">
        <v>259</v>
      </c>
      <c r="I1753" s="140" t="s">
        <v>437</v>
      </c>
    </row>
    <row r="1754" spans="1:9">
      <c r="A1754" s="112">
        <f t="shared" si="27"/>
        <v>1752</v>
      </c>
      <c r="B1754" s="141" t="s">
        <v>256</v>
      </c>
      <c r="C1754" s="64" t="s">
        <v>257</v>
      </c>
      <c r="D1754" s="143" t="s">
        <v>2132</v>
      </c>
      <c r="E1754" s="143" t="s">
        <v>2109</v>
      </c>
      <c r="F1754" s="63">
        <v>20260512</v>
      </c>
      <c r="G1754" s="64"/>
      <c r="H1754" s="64" t="s">
        <v>259</v>
      </c>
      <c r="I1754" s="140" t="s">
        <v>437</v>
      </c>
    </row>
    <row r="1755" spans="1:9">
      <c r="A1755" s="112">
        <f t="shared" si="27"/>
        <v>1753</v>
      </c>
      <c r="B1755" s="141" t="s">
        <v>256</v>
      </c>
      <c r="C1755" s="64" t="s">
        <v>257</v>
      </c>
      <c r="D1755" s="143" t="s">
        <v>2133</v>
      </c>
      <c r="E1755" s="143" t="s">
        <v>2134</v>
      </c>
      <c r="F1755" s="63">
        <v>20260511</v>
      </c>
      <c r="G1755" s="64"/>
      <c r="H1755" s="141" t="s">
        <v>259</v>
      </c>
      <c r="I1755" s="140" t="s">
        <v>323</v>
      </c>
    </row>
    <row r="1756" spans="1:9">
      <c r="A1756" s="112">
        <f t="shared" si="27"/>
        <v>1754</v>
      </c>
      <c r="B1756" s="141" t="s">
        <v>256</v>
      </c>
      <c r="C1756" s="64" t="s">
        <v>257</v>
      </c>
      <c r="D1756" s="143" t="s">
        <v>2135</v>
      </c>
      <c r="E1756" s="143" t="s">
        <v>2134</v>
      </c>
      <c r="F1756" s="63">
        <v>20260511</v>
      </c>
      <c r="G1756" s="64"/>
      <c r="H1756" s="141" t="s">
        <v>259</v>
      </c>
      <c r="I1756" s="140" t="s">
        <v>323</v>
      </c>
    </row>
    <row r="1757" spans="1:9">
      <c r="A1757" s="112">
        <f t="shared" si="27"/>
        <v>1755</v>
      </c>
      <c r="B1757" s="141" t="s">
        <v>256</v>
      </c>
      <c r="C1757" s="64" t="s">
        <v>257</v>
      </c>
      <c r="D1757" s="143" t="s">
        <v>2136</v>
      </c>
      <c r="E1757" s="143" t="s">
        <v>2134</v>
      </c>
      <c r="F1757" s="63">
        <v>20260511</v>
      </c>
      <c r="G1757" s="64"/>
      <c r="H1757" s="141" t="s">
        <v>259</v>
      </c>
      <c r="I1757" s="140" t="s">
        <v>323</v>
      </c>
    </row>
    <row r="1758" spans="1:9">
      <c r="A1758" s="112">
        <f t="shared" si="27"/>
        <v>1756</v>
      </c>
      <c r="B1758" s="141" t="s">
        <v>256</v>
      </c>
      <c r="C1758" s="64" t="s">
        <v>257</v>
      </c>
      <c r="D1758" s="143" t="s">
        <v>2137</v>
      </c>
      <c r="E1758" s="143" t="s">
        <v>2134</v>
      </c>
      <c r="F1758" s="63">
        <v>20260511</v>
      </c>
      <c r="G1758" s="64"/>
      <c r="H1758" s="141" t="s">
        <v>259</v>
      </c>
      <c r="I1758" s="140" t="s">
        <v>323</v>
      </c>
    </row>
    <row r="1759" spans="1:9">
      <c r="A1759" s="112">
        <f t="shared" si="27"/>
        <v>1757</v>
      </c>
      <c r="B1759" s="141" t="s">
        <v>256</v>
      </c>
      <c r="C1759" s="64" t="s">
        <v>257</v>
      </c>
      <c r="D1759" s="143" t="s">
        <v>2138</v>
      </c>
      <c r="E1759" s="143" t="s">
        <v>2134</v>
      </c>
      <c r="F1759" s="63">
        <v>20260511</v>
      </c>
      <c r="G1759" s="64"/>
      <c r="H1759" s="141" t="s">
        <v>259</v>
      </c>
      <c r="I1759" s="140" t="s">
        <v>323</v>
      </c>
    </row>
    <row r="1760" spans="1:9">
      <c r="A1760" s="112">
        <f t="shared" si="27"/>
        <v>1758</v>
      </c>
      <c r="B1760" s="141" t="s">
        <v>256</v>
      </c>
      <c r="C1760" s="64" t="s">
        <v>257</v>
      </c>
      <c r="D1760" s="143" t="s">
        <v>2139</v>
      </c>
      <c r="E1760" s="143" t="s">
        <v>2134</v>
      </c>
      <c r="F1760" s="63">
        <v>20260511</v>
      </c>
      <c r="G1760" s="64"/>
      <c r="H1760" s="64" t="s">
        <v>259</v>
      </c>
      <c r="I1760" s="5" t="s">
        <v>332</v>
      </c>
    </row>
    <row r="1761" spans="1:9">
      <c r="A1761" s="112">
        <f t="shared" si="27"/>
        <v>1759</v>
      </c>
      <c r="B1761" s="141" t="s">
        <v>256</v>
      </c>
      <c r="C1761" s="64" t="s">
        <v>257</v>
      </c>
      <c r="D1761" s="143" t="s">
        <v>2140</v>
      </c>
      <c r="E1761" s="143" t="s">
        <v>2134</v>
      </c>
      <c r="F1761" s="63">
        <v>20260511</v>
      </c>
      <c r="G1761" s="64"/>
      <c r="H1761" s="64" t="s">
        <v>259</v>
      </c>
      <c r="I1761" s="5" t="s">
        <v>332</v>
      </c>
    </row>
    <row r="1762" spans="1:9">
      <c r="A1762" s="112">
        <f t="shared" si="27"/>
        <v>1760</v>
      </c>
      <c r="B1762" s="141" t="s">
        <v>256</v>
      </c>
      <c r="C1762" s="64" t="s">
        <v>257</v>
      </c>
      <c r="D1762" s="143" t="s">
        <v>2141</v>
      </c>
      <c r="E1762" s="143" t="s">
        <v>2134</v>
      </c>
      <c r="F1762" s="63">
        <v>20260511</v>
      </c>
      <c r="G1762" s="64"/>
      <c r="H1762" s="64" t="s">
        <v>259</v>
      </c>
      <c r="I1762" s="5" t="s">
        <v>332</v>
      </c>
    </row>
    <row r="1763" spans="1:9">
      <c r="A1763" s="112">
        <f t="shared" si="27"/>
        <v>1761</v>
      </c>
      <c r="B1763" s="141" t="s">
        <v>256</v>
      </c>
      <c r="C1763" s="64" t="s">
        <v>257</v>
      </c>
      <c r="D1763" s="143" t="s">
        <v>2142</v>
      </c>
      <c r="E1763" s="143" t="s">
        <v>2134</v>
      </c>
      <c r="F1763" s="63">
        <v>20260511</v>
      </c>
      <c r="G1763" s="64"/>
      <c r="H1763" s="64" t="s">
        <v>259</v>
      </c>
      <c r="I1763" s="5" t="s">
        <v>332</v>
      </c>
    </row>
    <row r="1764" spans="1:9">
      <c r="A1764" s="112">
        <f t="shared" si="27"/>
        <v>1762</v>
      </c>
      <c r="B1764" s="141" t="s">
        <v>256</v>
      </c>
      <c r="C1764" s="64" t="s">
        <v>257</v>
      </c>
      <c r="D1764" s="143" t="s">
        <v>2143</v>
      </c>
      <c r="E1764" s="143" t="s">
        <v>2134</v>
      </c>
      <c r="F1764" s="63">
        <v>20260511</v>
      </c>
      <c r="G1764" s="64"/>
      <c r="H1764" s="64" t="s">
        <v>259</v>
      </c>
      <c r="I1764" s="5" t="s">
        <v>332</v>
      </c>
    </row>
    <row r="1765" spans="1:9">
      <c r="A1765" s="112">
        <f t="shared" si="27"/>
        <v>1763</v>
      </c>
      <c r="B1765" s="141" t="s">
        <v>256</v>
      </c>
      <c r="C1765" s="64" t="s">
        <v>257</v>
      </c>
      <c r="D1765" s="143" t="s">
        <v>2144</v>
      </c>
      <c r="E1765" s="143" t="s">
        <v>2134</v>
      </c>
      <c r="F1765" s="63">
        <v>20260511</v>
      </c>
      <c r="G1765" s="64"/>
      <c r="H1765" s="64" t="s">
        <v>259</v>
      </c>
      <c r="I1765" s="5" t="s">
        <v>332</v>
      </c>
    </row>
    <row r="1766" spans="1:9">
      <c r="A1766" s="112">
        <f t="shared" si="27"/>
        <v>1764</v>
      </c>
      <c r="B1766" s="141" t="s">
        <v>256</v>
      </c>
      <c r="C1766" s="64" t="s">
        <v>257</v>
      </c>
      <c r="D1766" s="143" t="s">
        <v>2145</v>
      </c>
      <c r="E1766" s="143" t="s">
        <v>2134</v>
      </c>
      <c r="F1766" s="63">
        <v>20260511</v>
      </c>
      <c r="G1766" s="64"/>
      <c r="H1766" s="141" t="s">
        <v>259</v>
      </c>
      <c r="I1766" s="140" t="s">
        <v>352</v>
      </c>
    </row>
    <row r="1767" spans="1:9">
      <c r="A1767" s="112">
        <f t="shared" si="27"/>
        <v>1765</v>
      </c>
      <c r="B1767" s="141" t="s">
        <v>256</v>
      </c>
      <c r="C1767" s="64" t="s">
        <v>257</v>
      </c>
      <c r="D1767" s="143" t="s">
        <v>2146</v>
      </c>
      <c r="E1767" s="143" t="s">
        <v>2134</v>
      </c>
      <c r="F1767" s="63">
        <v>20260511</v>
      </c>
      <c r="G1767" s="64"/>
      <c r="H1767" s="141" t="s">
        <v>259</v>
      </c>
      <c r="I1767" s="140" t="s">
        <v>352</v>
      </c>
    </row>
    <row r="1768" spans="1:9">
      <c r="A1768" s="112">
        <f t="shared" si="27"/>
        <v>1766</v>
      </c>
      <c r="B1768" s="141" t="s">
        <v>256</v>
      </c>
      <c r="C1768" s="64" t="s">
        <v>257</v>
      </c>
      <c r="D1768" s="143" t="s">
        <v>2147</v>
      </c>
      <c r="E1768" s="143" t="s">
        <v>2134</v>
      </c>
      <c r="F1768" s="63">
        <v>20260511</v>
      </c>
      <c r="G1768" s="64"/>
      <c r="H1768" s="141" t="s">
        <v>259</v>
      </c>
      <c r="I1768" s="140" t="s">
        <v>352</v>
      </c>
    </row>
    <row r="1769" spans="1:9">
      <c r="A1769" s="112">
        <f t="shared" si="27"/>
        <v>1767</v>
      </c>
      <c r="B1769" s="141" t="s">
        <v>256</v>
      </c>
      <c r="C1769" s="64" t="s">
        <v>257</v>
      </c>
      <c r="D1769" s="143" t="s">
        <v>2148</v>
      </c>
      <c r="E1769" s="143" t="s">
        <v>2134</v>
      </c>
      <c r="F1769" s="63">
        <v>20260511</v>
      </c>
      <c r="G1769" s="64"/>
      <c r="H1769" s="141" t="s">
        <v>259</v>
      </c>
      <c r="I1769" s="140" t="s">
        <v>352</v>
      </c>
    </row>
    <row r="1770" spans="1:9">
      <c r="A1770" s="112">
        <f t="shared" si="27"/>
        <v>1768</v>
      </c>
      <c r="B1770" s="141" t="s">
        <v>256</v>
      </c>
      <c r="C1770" s="64" t="s">
        <v>257</v>
      </c>
      <c r="D1770" s="143" t="s">
        <v>2149</v>
      </c>
      <c r="E1770" s="143" t="s">
        <v>2134</v>
      </c>
      <c r="F1770" s="63">
        <v>20260511</v>
      </c>
      <c r="G1770" s="64"/>
      <c r="H1770" s="141" t="s">
        <v>259</v>
      </c>
      <c r="I1770" s="140" t="s">
        <v>352</v>
      </c>
    </row>
    <row r="1771" spans="1:9">
      <c r="A1771" s="112">
        <f t="shared" si="27"/>
        <v>1769</v>
      </c>
      <c r="B1771" s="141" t="s">
        <v>256</v>
      </c>
      <c r="C1771" s="64" t="s">
        <v>257</v>
      </c>
      <c r="D1771" s="143" t="s">
        <v>2150</v>
      </c>
      <c r="E1771" s="143" t="s">
        <v>2134</v>
      </c>
      <c r="F1771" s="63">
        <v>20260511</v>
      </c>
      <c r="G1771" s="64"/>
      <c r="H1771" s="141" t="s">
        <v>259</v>
      </c>
      <c r="I1771" s="140" t="s">
        <v>365</v>
      </c>
    </row>
    <row r="1772" spans="1:9">
      <c r="A1772" s="112">
        <f t="shared" si="27"/>
        <v>1770</v>
      </c>
      <c r="B1772" s="141" t="s">
        <v>256</v>
      </c>
      <c r="C1772" s="64" t="s">
        <v>257</v>
      </c>
      <c r="D1772" s="143" t="s">
        <v>2151</v>
      </c>
      <c r="E1772" s="143" t="s">
        <v>2134</v>
      </c>
      <c r="F1772" s="63">
        <v>20260511</v>
      </c>
      <c r="G1772" s="64"/>
      <c r="H1772" s="141" t="s">
        <v>259</v>
      </c>
      <c r="I1772" s="140" t="s">
        <v>365</v>
      </c>
    </row>
    <row r="1773" spans="1:9">
      <c r="A1773" s="112">
        <f t="shared" si="27"/>
        <v>1771</v>
      </c>
      <c r="B1773" s="141" t="s">
        <v>256</v>
      </c>
      <c r="C1773" s="64" t="s">
        <v>257</v>
      </c>
      <c r="D1773" s="143" t="s">
        <v>2152</v>
      </c>
      <c r="E1773" s="143" t="s">
        <v>2134</v>
      </c>
      <c r="F1773" s="63">
        <v>20260511</v>
      </c>
      <c r="G1773" s="64"/>
      <c r="H1773" s="141" t="s">
        <v>259</v>
      </c>
      <c r="I1773" s="140" t="s">
        <v>365</v>
      </c>
    </row>
    <row r="1774" spans="1:9">
      <c r="A1774" s="112">
        <f t="shared" si="27"/>
        <v>1772</v>
      </c>
      <c r="B1774" s="141" t="s">
        <v>256</v>
      </c>
      <c r="C1774" s="64" t="s">
        <v>257</v>
      </c>
      <c r="D1774" s="143" t="s">
        <v>2153</v>
      </c>
      <c r="E1774" s="143" t="s">
        <v>2134</v>
      </c>
      <c r="F1774" s="63">
        <v>20260511</v>
      </c>
      <c r="G1774" s="64"/>
      <c r="H1774" s="141" t="s">
        <v>259</v>
      </c>
      <c r="I1774" s="140" t="s">
        <v>365</v>
      </c>
    </row>
    <row r="1775" spans="1:9">
      <c r="A1775" s="112">
        <f t="shared" si="27"/>
        <v>1773</v>
      </c>
      <c r="B1775" s="141" t="s">
        <v>256</v>
      </c>
      <c r="C1775" s="64" t="s">
        <v>257</v>
      </c>
      <c r="D1775" s="143" t="s">
        <v>2154</v>
      </c>
      <c r="E1775" s="143" t="s">
        <v>2134</v>
      </c>
      <c r="F1775" s="63">
        <v>20260511</v>
      </c>
      <c r="G1775" s="64"/>
      <c r="H1775" s="64" t="s">
        <v>259</v>
      </c>
      <c r="I1775" s="5" t="s">
        <v>895</v>
      </c>
    </row>
    <row r="1776" spans="1:9">
      <c r="A1776" s="112">
        <f t="shared" si="27"/>
        <v>1774</v>
      </c>
      <c r="B1776" s="141" t="s">
        <v>256</v>
      </c>
      <c r="C1776" s="64" t="s">
        <v>257</v>
      </c>
      <c r="D1776" s="143" t="s">
        <v>2155</v>
      </c>
      <c r="E1776" s="143" t="s">
        <v>2134</v>
      </c>
      <c r="F1776" s="63">
        <v>20260511</v>
      </c>
      <c r="G1776" s="64"/>
      <c r="H1776" s="64" t="s">
        <v>259</v>
      </c>
      <c r="I1776" s="5" t="s">
        <v>895</v>
      </c>
    </row>
    <row r="1777" spans="1:9">
      <c r="A1777" s="112">
        <f t="shared" si="27"/>
        <v>1775</v>
      </c>
      <c r="B1777" s="141" t="s">
        <v>256</v>
      </c>
      <c r="C1777" s="64" t="s">
        <v>257</v>
      </c>
      <c r="D1777" s="143" t="s">
        <v>2156</v>
      </c>
      <c r="E1777" s="143" t="s">
        <v>2134</v>
      </c>
      <c r="F1777" s="63">
        <v>20260511</v>
      </c>
      <c r="G1777" s="64"/>
      <c r="H1777" s="64" t="s">
        <v>259</v>
      </c>
      <c r="I1777" s="5" t="s">
        <v>895</v>
      </c>
    </row>
    <row r="1778" spans="1:9">
      <c r="A1778" s="112">
        <f t="shared" si="27"/>
        <v>1776</v>
      </c>
      <c r="B1778" s="141" t="s">
        <v>256</v>
      </c>
      <c r="C1778" s="64" t="s">
        <v>257</v>
      </c>
      <c r="D1778" s="143" t="s">
        <v>2157</v>
      </c>
      <c r="E1778" s="143" t="s">
        <v>2134</v>
      </c>
      <c r="F1778" s="63">
        <v>20260511</v>
      </c>
      <c r="G1778" s="64"/>
      <c r="H1778" s="64" t="s">
        <v>259</v>
      </c>
      <c r="I1778" s="5" t="s">
        <v>895</v>
      </c>
    </row>
    <row r="1779" spans="1:9">
      <c r="A1779" s="112">
        <f t="shared" si="27"/>
        <v>1777</v>
      </c>
      <c r="B1779" s="141" t="s">
        <v>256</v>
      </c>
      <c r="C1779" s="64" t="s">
        <v>257</v>
      </c>
      <c r="D1779" s="143" t="s">
        <v>2158</v>
      </c>
      <c r="E1779" s="143" t="s">
        <v>2159</v>
      </c>
      <c r="F1779" s="63">
        <v>20260515</v>
      </c>
      <c r="G1779" s="64"/>
      <c r="H1779" s="64" t="s">
        <v>259</v>
      </c>
      <c r="I1779" s="140" t="s">
        <v>437</v>
      </c>
    </row>
    <row r="1780" spans="1:9">
      <c r="A1780" s="112">
        <f t="shared" si="27"/>
        <v>1778</v>
      </c>
      <c r="B1780" s="141" t="s">
        <v>256</v>
      </c>
      <c r="C1780" s="64" t="s">
        <v>257</v>
      </c>
      <c r="D1780" s="143" t="s">
        <v>2160</v>
      </c>
      <c r="E1780" s="143" t="s">
        <v>2159</v>
      </c>
      <c r="F1780" s="63">
        <v>20260515</v>
      </c>
      <c r="G1780" s="64"/>
      <c r="H1780" s="64" t="s">
        <v>259</v>
      </c>
      <c r="I1780" s="140" t="s">
        <v>437</v>
      </c>
    </row>
    <row r="1781" spans="1:9">
      <c r="A1781" s="112">
        <f t="shared" si="27"/>
        <v>1779</v>
      </c>
      <c r="B1781" s="141" t="s">
        <v>256</v>
      </c>
      <c r="C1781" s="64" t="s">
        <v>257</v>
      </c>
      <c r="D1781" s="143" t="s">
        <v>2161</v>
      </c>
      <c r="E1781" s="143" t="s">
        <v>2159</v>
      </c>
      <c r="F1781" s="63">
        <v>20260515</v>
      </c>
      <c r="G1781" s="64"/>
      <c r="H1781" s="64" t="s">
        <v>259</v>
      </c>
      <c r="I1781" s="140" t="s">
        <v>437</v>
      </c>
    </row>
    <row r="1782" spans="1:9">
      <c r="A1782" s="112">
        <f t="shared" si="27"/>
        <v>1780</v>
      </c>
      <c r="B1782" s="141" t="s">
        <v>256</v>
      </c>
      <c r="C1782" s="64" t="s">
        <v>257</v>
      </c>
      <c r="D1782" s="143" t="s">
        <v>2162</v>
      </c>
      <c r="E1782" s="143" t="s">
        <v>2159</v>
      </c>
      <c r="F1782" s="63">
        <v>20260515</v>
      </c>
      <c r="G1782" s="64"/>
      <c r="H1782" s="64" t="s">
        <v>259</v>
      </c>
      <c r="I1782" s="140" t="s">
        <v>437</v>
      </c>
    </row>
    <row r="1783" spans="1:9">
      <c r="A1783" s="112">
        <f t="shared" si="27"/>
        <v>1781</v>
      </c>
      <c r="B1783" s="141" t="s">
        <v>256</v>
      </c>
      <c r="C1783" s="64" t="s">
        <v>257</v>
      </c>
      <c r="D1783" s="143" t="s">
        <v>2163</v>
      </c>
      <c r="E1783" s="143" t="s">
        <v>2159</v>
      </c>
      <c r="F1783" s="63">
        <v>20260515</v>
      </c>
      <c r="G1783" s="64"/>
      <c r="H1783" s="64" t="s">
        <v>259</v>
      </c>
      <c r="I1783" s="5" t="s">
        <v>437</v>
      </c>
    </row>
    <row r="1784" spans="1:9">
      <c r="A1784" s="112">
        <f t="shared" si="27"/>
        <v>1782</v>
      </c>
      <c r="B1784" s="141" t="s">
        <v>256</v>
      </c>
      <c r="C1784" s="64" t="s">
        <v>257</v>
      </c>
      <c r="D1784" s="143" t="s">
        <v>2164</v>
      </c>
      <c r="E1784" s="143" t="s">
        <v>2159</v>
      </c>
      <c r="F1784" s="63">
        <v>20260515</v>
      </c>
      <c r="G1784" s="64"/>
      <c r="H1784" s="64" t="s">
        <v>259</v>
      </c>
      <c r="I1784" s="5" t="s">
        <v>437</v>
      </c>
    </row>
    <row r="1785" spans="1:9">
      <c r="A1785" s="112">
        <f t="shared" si="27"/>
        <v>1783</v>
      </c>
      <c r="B1785" s="141" t="s">
        <v>256</v>
      </c>
      <c r="C1785" s="64" t="s">
        <v>257</v>
      </c>
      <c r="D1785" s="143" t="s">
        <v>2165</v>
      </c>
      <c r="E1785" s="143" t="s">
        <v>2159</v>
      </c>
      <c r="F1785" s="63">
        <v>20260515</v>
      </c>
      <c r="G1785" s="64"/>
      <c r="H1785" s="64" t="s">
        <v>259</v>
      </c>
      <c r="I1785" s="5" t="s">
        <v>437</v>
      </c>
    </row>
    <row r="1786" spans="1:9">
      <c r="A1786" s="112">
        <f t="shared" si="27"/>
        <v>1784</v>
      </c>
      <c r="B1786" s="141" t="s">
        <v>256</v>
      </c>
      <c r="C1786" s="64" t="s">
        <v>257</v>
      </c>
      <c r="D1786" s="143" t="s">
        <v>2166</v>
      </c>
      <c r="E1786" s="143" t="s">
        <v>2159</v>
      </c>
      <c r="F1786" s="63">
        <v>20260515</v>
      </c>
      <c r="G1786" s="64"/>
      <c r="H1786" s="64" t="s">
        <v>259</v>
      </c>
      <c r="I1786" s="5" t="s">
        <v>437</v>
      </c>
    </row>
    <row r="1787" spans="1:9">
      <c r="A1787" s="112">
        <f t="shared" si="27"/>
        <v>1785</v>
      </c>
      <c r="B1787" s="141" t="s">
        <v>256</v>
      </c>
      <c r="C1787" s="64" t="s">
        <v>257</v>
      </c>
      <c r="D1787" s="143" t="s">
        <v>2167</v>
      </c>
      <c r="E1787" s="143" t="s">
        <v>2159</v>
      </c>
      <c r="F1787" s="63">
        <v>20260515</v>
      </c>
      <c r="G1787" s="64"/>
      <c r="H1787" s="64" t="s">
        <v>259</v>
      </c>
      <c r="I1787" s="5" t="s">
        <v>437</v>
      </c>
    </row>
    <row r="1788" spans="1:9">
      <c r="A1788" s="112">
        <f t="shared" si="27"/>
        <v>1786</v>
      </c>
      <c r="B1788" s="141" t="s">
        <v>256</v>
      </c>
      <c r="C1788" s="64" t="s">
        <v>257</v>
      </c>
      <c r="D1788" s="143" t="s">
        <v>2168</v>
      </c>
      <c r="E1788" s="143" t="s">
        <v>2159</v>
      </c>
      <c r="F1788" s="63">
        <v>20260515</v>
      </c>
      <c r="G1788" s="64"/>
      <c r="H1788" s="64" t="s">
        <v>259</v>
      </c>
      <c r="I1788" s="5" t="s">
        <v>437</v>
      </c>
    </row>
    <row r="1789" spans="1:9">
      <c r="A1789" s="112">
        <f t="shared" ref="A1789:A1854" si="28">+A1788+1</f>
        <v>1787</v>
      </c>
      <c r="B1789" s="141" t="s">
        <v>256</v>
      </c>
      <c r="C1789" s="64" t="s">
        <v>257</v>
      </c>
      <c r="D1789" s="143" t="s">
        <v>2169</v>
      </c>
      <c r="E1789" s="143" t="s">
        <v>2159</v>
      </c>
      <c r="F1789" s="63">
        <v>20260515</v>
      </c>
      <c r="G1789" s="64"/>
      <c r="H1789" s="141" t="s">
        <v>259</v>
      </c>
      <c r="I1789" s="140" t="s">
        <v>443</v>
      </c>
    </row>
    <row r="1790" spans="1:9">
      <c r="A1790" s="112">
        <f t="shared" si="28"/>
        <v>1788</v>
      </c>
      <c r="B1790" s="141" t="s">
        <v>256</v>
      </c>
      <c r="C1790" s="64" t="s">
        <v>257</v>
      </c>
      <c r="D1790" s="143" t="s">
        <v>2170</v>
      </c>
      <c r="E1790" s="143" t="s">
        <v>2159</v>
      </c>
      <c r="F1790" s="63">
        <v>20260515</v>
      </c>
      <c r="G1790" s="64"/>
      <c r="H1790" s="141" t="s">
        <v>259</v>
      </c>
      <c r="I1790" s="140" t="s">
        <v>443</v>
      </c>
    </row>
    <row r="1791" spans="1:9">
      <c r="A1791" s="112">
        <f t="shared" si="28"/>
        <v>1789</v>
      </c>
      <c r="B1791" s="141" t="s">
        <v>256</v>
      </c>
      <c r="C1791" s="64" t="s">
        <v>257</v>
      </c>
      <c r="D1791" s="143" t="s">
        <v>2171</v>
      </c>
      <c r="E1791" s="143" t="s">
        <v>2159</v>
      </c>
      <c r="F1791" s="63">
        <v>20260515</v>
      </c>
      <c r="G1791" s="64"/>
      <c r="H1791" s="141" t="s">
        <v>259</v>
      </c>
      <c r="I1791" s="140" t="s">
        <v>443</v>
      </c>
    </row>
    <row r="1792" spans="1:9">
      <c r="A1792" s="112">
        <f t="shared" si="28"/>
        <v>1790</v>
      </c>
      <c r="B1792" s="141" t="s">
        <v>256</v>
      </c>
      <c r="C1792" s="64" t="s">
        <v>257</v>
      </c>
      <c r="D1792" s="143" t="s">
        <v>2172</v>
      </c>
      <c r="E1792" s="143" t="s">
        <v>2159</v>
      </c>
      <c r="F1792" s="63">
        <v>20260515</v>
      </c>
      <c r="G1792" s="64"/>
      <c r="H1792" s="141" t="s">
        <v>259</v>
      </c>
      <c r="I1792" s="140" t="s">
        <v>443</v>
      </c>
    </row>
    <row r="1793" spans="1:9">
      <c r="A1793" s="112">
        <f t="shared" si="28"/>
        <v>1791</v>
      </c>
      <c r="B1793" s="141" t="s">
        <v>256</v>
      </c>
      <c r="C1793" s="64" t="s">
        <v>257</v>
      </c>
      <c r="D1793" s="143" t="s">
        <v>2173</v>
      </c>
      <c r="E1793" s="143" t="s">
        <v>2159</v>
      </c>
      <c r="F1793" s="63">
        <v>20260515</v>
      </c>
      <c r="G1793" s="64"/>
      <c r="H1793" s="141" t="s">
        <v>259</v>
      </c>
      <c r="I1793" s="140" t="s">
        <v>443</v>
      </c>
    </row>
    <row r="1794" spans="1:9">
      <c r="A1794" s="112">
        <f t="shared" si="28"/>
        <v>1792</v>
      </c>
      <c r="B1794" s="141" t="s">
        <v>256</v>
      </c>
      <c r="C1794" s="64" t="s">
        <v>257</v>
      </c>
      <c r="D1794" s="143" t="s">
        <v>2174</v>
      </c>
      <c r="E1794" s="143" t="s">
        <v>2159</v>
      </c>
      <c r="F1794" s="63">
        <v>20260515</v>
      </c>
      <c r="G1794" s="64"/>
      <c r="H1794" s="141" t="s">
        <v>259</v>
      </c>
      <c r="I1794" s="140" t="s">
        <v>443</v>
      </c>
    </row>
    <row r="1795" spans="1:9">
      <c r="A1795" s="112">
        <f t="shared" si="28"/>
        <v>1793</v>
      </c>
      <c r="B1795" s="141" t="s">
        <v>256</v>
      </c>
      <c r="C1795" s="64" t="s">
        <v>257</v>
      </c>
      <c r="D1795" s="143" t="s">
        <v>2175</v>
      </c>
      <c r="E1795" s="143" t="s">
        <v>2159</v>
      </c>
      <c r="F1795" s="63">
        <v>20260515</v>
      </c>
      <c r="G1795" s="64"/>
      <c r="H1795" s="141" t="s">
        <v>259</v>
      </c>
      <c r="I1795" s="140" t="s">
        <v>443</v>
      </c>
    </row>
    <row r="1796" spans="1:9">
      <c r="A1796" s="112">
        <f t="shared" si="28"/>
        <v>1794</v>
      </c>
      <c r="B1796" s="141" t="s">
        <v>256</v>
      </c>
      <c r="C1796" s="64" t="s">
        <v>257</v>
      </c>
      <c r="D1796" s="143" t="s">
        <v>2176</v>
      </c>
      <c r="E1796" s="143" t="s">
        <v>2159</v>
      </c>
      <c r="F1796" s="63">
        <v>20260515</v>
      </c>
      <c r="G1796" s="64"/>
      <c r="H1796" s="141" t="s">
        <v>259</v>
      </c>
      <c r="I1796" s="140" t="s">
        <v>443</v>
      </c>
    </row>
    <row r="1797" spans="1:9">
      <c r="A1797" s="112">
        <f t="shared" si="28"/>
        <v>1795</v>
      </c>
      <c r="B1797" s="141" t="s">
        <v>256</v>
      </c>
      <c r="C1797" s="64" t="s">
        <v>257</v>
      </c>
      <c r="D1797" s="143" t="s">
        <v>2177</v>
      </c>
      <c r="E1797" s="143" t="s">
        <v>2159</v>
      </c>
      <c r="F1797" s="63">
        <v>20260515</v>
      </c>
      <c r="G1797" s="64"/>
      <c r="H1797" s="141" t="s">
        <v>259</v>
      </c>
      <c r="I1797" s="140" t="s">
        <v>928</v>
      </c>
    </row>
    <row r="1798" spans="1:9">
      <c r="A1798" s="112">
        <f t="shared" si="28"/>
        <v>1796</v>
      </c>
      <c r="B1798" s="141" t="s">
        <v>256</v>
      </c>
      <c r="C1798" s="64" t="s">
        <v>257</v>
      </c>
      <c r="D1798" s="143" t="s">
        <v>2178</v>
      </c>
      <c r="E1798" s="143" t="s">
        <v>2159</v>
      </c>
      <c r="F1798" s="63">
        <v>20260515</v>
      </c>
      <c r="G1798" s="64"/>
      <c r="H1798" s="141" t="s">
        <v>259</v>
      </c>
      <c r="I1798" s="140" t="s">
        <v>928</v>
      </c>
    </row>
    <row r="1799" spans="1:9">
      <c r="A1799" s="112">
        <f t="shared" si="28"/>
        <v>1797</v>
      </c>
      <c r="B1799" s="141" t="s">
        <v>256</v>
      </c>
      <c r="C1799" s="64" t="s">
        <v>257</v>
      </c>
      <c r="D1799" s="143" t="s">
        <v>2179</v>
      </c>
      <c r="E1799" s="143" t="s">
        <v>2159</v>
      </c>
      <c r="F1799" s="63">
        <v>20260515</v>
      </c>
      <c r="G1799" s="64"/>
      <c r="H1799" s="141" t="s">
        <v>259</v>
      </c>
      <c r="I1799" s="140" t="s">
        <v>928</v>
      </c>
    </row>
    <row r="1800" spans="1:9">
      <c r="A1800" s="112">
        <f t="shared" si="28"/>
        <v>1798</v>
      </c>
      <c r="B1800" s="141" t="s">
        <v>256</v>
      </c>
      <c r="C1800" s="64" t="s">
        <v>257</v>
      </c>
      <c r="D1800" s="143" t="s">
        <v>2180</v>
      </c>
      <c r="E1800" s="143" t="s">
        <v>2159</v>
      </c>
      <c r="F1800" s="63">
        <v>20260515</v>
      </c>
      <c r="G1800" s="64"/>
      <c r="H1800" s="141" t="s">
        <v>259</v>
      </c>
      <c r="I1800" s="140" t="s">
        <v>928</v>
      </c>
    </row>
    <row r="1801" spans="1:9">
      <c r="A1801" s="112">
        <f t="shared" si="28"/>
        <v>1799</v>
      </c>
      <c r="B1801" s="141" t="s">
        <v>256</v>
      </c>
      <c r="C1801" s="64" t="s">
        <v>257</v>
      </c>
      <c r="D1801" s="143" t="s">
        <v>2181</v>
      </c>
      <c r="E1801" s="143" t="s">
        <v>2159</v>
      </c>
      <c r="F1801" s="63">
        <v>20260515</v>
      </c>
      <c r="G1801" s="64"/>
      <c r="H1801" s="141" t="s">
        <v>259</v>
      </c>
      <c r="I1801" s="140" t="s">
        <v>928</v>
      </c>
    </row>
    <row r="1802" spans="1:9">
      <c r="A1802" s="112">
        <f t="shared" si="28"/>
        <v>1800</v>
      </c>
      <c r="B1802" s="141" t="s">
        <v>256</v>
      </c>
      <c r="C1802" s="64" t="s">
        <v>257</v>
      </c>
      <c r="D1802" s="143" t="s">
        <v>2182</v>
      </c>
      <c r="E1802" s="143" t="s">
        <v>2159</v>
      </c>
      <c r="F1802" s="63">
        <v>20260515</v>
      </c>
      <c r="G1802" s="64"/>
      <c r="H1802" s="141" t="s">
        <v>259</v>
      </c>
      <c r="I1802" s="140" t="s">
        <v>928</v>
      </c>
    </row>
    <row r="1803" spans="1:9">
      <c r="A1803" s="112">
        <f t="shared" si="28"/>
        <v>1801</v>
      </c>
      <c r="B1803" s="141" t="s">
        <v>256</v>
      </c>
      <c r="C1803" s="64" t="s">
        <v>257</v>
      </c>
      <c r="D1803" s="143" t="s">
        <v>2183</v>
      </c>
      <c r="E1803" s="143" t="s">
        <v>2184</v>
      </c>
      <c r="F1803" s="63">
        <v>20260518</v>
      </c>
      <c r="G1803" s="64"/>
      <c r="H1803" s="141" t="s">
        <v>259</v>
      </c>
      <c r="I1803" s="140" t="s">
        <v>448</v>
      </c>
    </row>
    <row r="1804" spans="1:9">
      <c r="A1804" s="112">
        <f t="shared" si="28"/>
        <v>1802</v>
      </c>
      <c r="B1804" s="141" t="s">
        <v>256</v>
      </c>
      <c r="C1804" s="64" t="s">
        <v>257</v>
      </c>
      <c r="D1804" s="143" t="s">
        <v>2185</v>
      </c>
      <c r="E1804" s="143" t="s">
        <v>2184</v>
      </c>
      <c r="F1804" s="63">
        <v>20260518</v>
      </c>
      <c r="G1804" s="64"/>
      <c r="H1804" s="141" t="s">
        <v>259</v>
      </c>
      <c r="I1804" s="140" t="s">
        <v>448</v>
      </c>
    </row>
    <row r="1805" spans="1:9">
      <c r="A1805" s="112">
        <f t="shared" si="28"/>
        <v>1803</v>
      </c>
      <c r="B1805" s="141" t="s">
        <v>256</v>
      </c>
      <c r="C1805" s="64" t="s">
        <v>257</v>
      </c>
      <c r="D1805" s="143" t="s">
        <v>2186</v>
      </c>
      <c r="E1805" s="143" t="s">
        <v>2184</v>
      </c>
      <c r="F1805" s="63">
        <v>20260518</v>
      </c>
      <c r="G1805" s="64"/>
      <c r="H1805" s="141" t="s">
        <v>259</v>
      </c>
      <c r="I1805" s="140" t="s">
        <v>448</v>
      </c>
    </row>
    <row r="1806" spans="1:9">
      <c r="A1806" s="112">
        <f t="shared" si="28"/>
        <v>1804</v>
      </c>
      <c r="B1806" s="141" t="s">
        <v>256</v>
      </c>
      <c r="C1806" s="64" t="s">
        <v>257</v>
      </c>
      <c r="D1806" s="143" t="s">
        <v>2187</v>
      </c>
      <c r="E1806" s="143" t="s">
        <v>2184</v>
      </c>
      <c r="F1806" s="63">
        <v>20260518</v>
      </c>
      <c r="G1806" s="64"/>
      <c r="H1806" s="141" t="s">
        <v>259</v>
      </c>
      <c r="I1806" s="140" t="s">
        <v>448</v>
      </c>
    </row>
    <row r="1807" spans="1:9">
      <c r="A1807" s="112">
        <f t="shared" si="28"/>
        <v>1805</v>
      </c>
      <c r="B1807" s="141" t="s">
        <v>256</v>
      </c>
      <c r="C1807" s="64" t="s">
        <v>257</v>
      </c>
      <c r="D1807" s="143" t="s">
        <v>2188</v>
      </c>
      <c r="E1807" s="143" t="s">
        <v>2184</v>
      </c>
      <c r="F1807" s="63">
        <v>20260518</v>
      </c>
      <c r="G1807" s="64"/>
      <c r="H1807" s="141" t="s">
        <v>259</v>
      </c>
      <c r="I1807" s="140" t="s">
        <v>448</v>
      </c>
    </row>
    <row r="1808" spans="1:9">
      <c r="A1808" s="112">
        <f t="shared" si="28"/>
        <v>1806</v>
      </c>
      <c r="B1808" s="141" t="s">
        <v>256</v>
      </c>
      <c r="C1808" s="64" t="s">
        <v>257</v>
      </c>
      <c r="D1808" s="143" t="s">
        <v>2189</v>
      </c>
      <c r="E1808" s="143" t="s">
        <v>2184</v>
      </c>
      <c r="F1808" s="63">
        <v>20260518</v>
      </c>
      <c r="G1808" s="64"/>
      <c r="H1808" s="141" t="s">
        <v>259</v>
      </c>
      <c r="I1808" s="140" t="s">
        <v>448</v>
      </c>
    </row>
    <row r="1809" spans="1:9">
      <c r="A1809" s="112">
        <f t="shared" si="28"/>
        <v>1807</v>
      </c>
      <c r="B1809" s="141" t="s">
        <v>256</v>
      </c>
      <c r="C1809" s="64" t="s">
        <v>257</v>
      </c>
      <c r="D1809" s="143" t="s">
        <v>2190</v>
      </c>
      <c r="E1809" s="143" t="s">
        <v>2184</v>
      </c>
      <c r="F1809" s="63">
        <v>20260518</v>
      </c>
      <c r="G1809" s="64"/>
      <c r="H1809" s="141" t="s">
        <v>259</v>
      </c>
      <c r="I1809" s="140" t="s">
        <v>457</v>
      </c>
    </row>
    <row r="1810" spans="1:9">
      <c r="A1810" s="112">
        <f t="shared" si="28"/>
        <v>1808</v>
      </c>
      <c r="B1810" s="141" t="s">
        <v>256</v>
      </c>
      <c r="C1810" s="64" t="s">
        <v>257</v>
      </c>
      <c r="D1810" s="143" t="s">
        <v>2191</v>
      </c>
      <c r="E1810" s="143" t="s">
        <v>2184</v>
      </c>
      <c r="F1810" s="63">
        <v>20260518</v>
      </c>
      <c r="G1810" s="64"/>
      <c r="H1810" s="64" t="s">
        <v>259</v>
      </c>
      <c r="I1810" s="5" t="s">
        <v>457</v>
      </c>
    </row>
    <row r="1811" spans="1:9">
      <c r="A1811" s="112">
        <f t="shared" si="28"/>
        <v>1809</v>
      </c>
      <c r="B1811" s="141" t="s">
        <v>256</v>
      </c>
      <c r="C1811" s="64" t="s">
        <v>257</v>
      </c>
      <c r="D1811" s="143" t="s">
        <v>2192</v>
      </c>
      <c r="E1811" s="143" t="s">
        <v>2184</v>
      </c>
      <c r="F1811" s="63">
        <v>20260518</v>
      </c>
      <c r="G1811" s="64"/>
      <c r="H1811" s="64" t="s">
        <v>259</v>
      </c>
      <c r="I1811" s="5" t="s">
        <v>457</v>
      </c>
    </row>
    <row r="1812" spans="1:9">
      <c r="A1812" s="112">
        <f t="shared" si="28"/>
        <v>1810</v>
      </c>
      <c r="B1812" s="141" t="s">
        <v>256</v>
      </c>
      <c r="C1812" s="64" t="s">
        <v>257</v>
      </c>
      <c r="D1812" s="143" t="s">
        <v>2193</v>
      </c>
      <c r="E1812" s="143" t="s">
        <v>2184</v>
      </c>
      <c r="F1812" s="63">
        <v>20260518</v>
      </c>
      <c r="G1812" s="64"/>
      <c r="H1812" s="64" t="s">
        <v>259</v>
      </c>
      <c r="I1812" s="5" t="s">
        <v>457</v>
      </c>
    </row>
    <row r="1813" spans="1:9">
      <c r="A1813" s="112">
        <f t="shared" si="28"/>
        <v>1811</v>
      </c>
      <c r="B1813" s="141" t="s">
        <v>256</v>
      </c>
      <c r="C1813" s="64" t="s">
        <v>257</v>
      </c>
      <c r="D1813" s="143" t="s">
        <v>2194</v>
      </c>
      <c r="E1813" s="143" t="s">
        <v>2184</v>
      </c>
      <c r="F1813" s="63">
        <v>20260518</v>
      </c>
      <c r="G1813" s="64"/>
      <c r="H1813" s="64" t="s">
        <v>259</v>
      </c>
      <c r="I1813" s="5" t="s">
        <v>457</v>
      </c>
    </row>
    <row r="1814" spans="1:9">
      <c r="A1814" s="112">
        <f t="shared" si="28"/>
        <v>1812</v>
      </c>
      <c r="B1814" s="141" t="s">
        <v>256</v>
      </c>
      <c r="C1814" s="64" t="s">
        <v>257</v>
      </c>
      <c r="D1814" s="143" t="s">
        <v>2195</v>
      </c>
      <c r="E1814" s="143" t="s">
        <v>2184</v>
      </c>
      <c r="F1814" s="63">
        <v>20260518</v>
      </c>
      <c r="G1814" s="64"/>
      <c r="H1814" s="64" t="s">
        <v>259</v>
      </c>
      <c r="I1814" s="5" t="s">
        <v>457</v>
      </c>
    </row>
    <row r="1815" spans="1:9">
      <c r="A1815" s="112">
        <f t="shared" si="28"/>
        <v>1813</v>
      </c>
      <c r="B1815" s="141" t="s">
        <v>256</v>
      </c>
      <c r="C1815" s="64" t="s">
        <v>257</v>
      </c>
      <c r="D1815" s="143" t="s">
        <v>2196</v>
      </c>
      <c r="E1815" s="143" t="s">
        <v>2184</v>
      </c>
      <c r="F1815" s="63">
        <v>20260518</v>
      </c>
      <c r="G1815" s="64"/>
      <c r="H1815" s="64" t="s">
        <v>259</v>
      </c>
      <c r="I1815" s="140" t="s">
        <v>483</v>
      </c>
    </row>
    <row r="1816" spans="1:9">
      <c r="A1816" s="112">
        <f t="shared" si="28"/>
        <v>1814</v>
      </c>
      <c r="B1816" s="141" t="s">
        <v>256</v>
      </c>
      <c r="C1816" s="64" t="s">
        <v>257</v>
      </c>
      <c r="D1816" s="143" t="s">
        <v>2197</v>
      </c>
      <c r="E1816" s="143" t="s">
        <v>2184</v>
      </c>
      <c r="F1816" s="63">
        <v>20260518</v>
      </c>
      <c r="G1816" s="64"/>
      <c r="H1816" s="64" t="s">
        <v>259</v>
      </c>
      <c r="I1816" s="140" t="s">
        <v>483</v>
      </c>
    </row>
    <row r="1817" spans="1:9">
      <c r="A1817" s="112">
        <f t="shared" si="28"/>
        <v>1815</v>
      </c>
      <c r="B1817" s="141" t="s">
        <v>256</v>
      </c>
      <c r="C1817" s="64" t="s">
        <v>257</v>
      </c>
      <c r="D1817" s="143" t="s">
        <v>2198</v>
      </c>
      <c r="E1817" s="143" t="s">
        <v>2184</v>
      </c>
      <c r="F1817" s="63">
        <v>20260518</v>
      </c>
      <c r="G1817" s="64"/>
      <c r="H1817" s="64" t="s">
        <v>259</v>
      </c>
      <c r="I1817" s="140" t="s">
        <v>483</v>
      </c>
    </row>
    <row r="1818" spans="1:9">
      <c r="A1818" s="112">
        <f t="shared" si="28"/>
        <v>1816</v>
      </c>
      <c r="B1818" s="141" t="s">
        <v>256</v>
      </c>
      <c r="C1818" s="64" t="s">
        <v>257</v>
      </c>
      <c r="D1818" s="143" t="s">
        <v>2199</v>
      </c>
      <c r="E1818" s="143" t="s">
        <v>2184</v>
      </c>
      <c r="F1818" s="63">
        <v>20260518</v>
      </c>
      <c r="G1818" s="64"/>
      <c r="H1818" s="64" t="s">
        <v>259</v>
      </c>
      <c r="I1818" s="140" t="s">
        <v>483</v>
      </c>
    </row>
    <row r="1819" spans="1:9">
      <c r="A1819" s="112">
        <f t="shared" si="28"/>
        <v>1817</v>
      </c>
      <c r="B1819" s="141" t="s">
        <v>256</v>
      </c>
      <c r="C1819" s="64" t="s">
        <v>257</v>
      </c>
      <c r="D1819" s="143" t="s">
        <v>2200</v>
      </c>
      <c r="E1819" s="143" t="s">
        <v>2184</v>
      </c>
      <c r="F1819" s="63">
        <v>20260518</v>
      </c>
      <c r="G1819" s="64"/>
      <c r="H1819" s="64" t="s">
        <v>259</v>
      </c>
      <c r="I1819" s="140" t="s">
        <v>483</v>
      </c>
    </row>
    <row r="1820" spans="1:9">
      <c r="A1820" s="112">
        <f t="shared" si="28"/>
        <v>1818</v>
      </c>
      <c r="B1820" s="141" t="s">
        <v>256</v>
      </c>
      <c r="C1820" s="64" t="s">
        <v>257</v>
      </c>
      <c r="D1820" s="143" t="s">
        <v>2201</v>
      </c>
      <c r="E1820" s="143" t="s">
        <v>2184</v>
      </c>
      <c r="F1820" s="63">
        <v>20260518</v>
      </c>
      <c r="G1820" s="64"/>
      <c r="H1820" s="64" t="s">
        <v>259</v>
      </c>
      <c r="I1820" s="140" t="s">
        <v>483</v>
      </c>
    </row>
    <row r="1821" spans="1:9">
      <c r="A1821" s="112">
        <f t="shared" si="28"/>
        <v>1819</v>
      </c>
      <c r="B1821" s="141" t="s">
        <v>256</v>
      </c>
      <c r="C1821" s="64" t="s">
        <v>257</v>
      </c>
      <c r="D1821" s="143" t="s">
        <v>2202</v>
      </c>
      <c r="E1821" s="143" t="s">
        <v>2184</v>
      </c>
      <c r="F1821" s="63">
        <v>20260518</v>
      </c>
      <c r="G1821" s="64"/>
      <c r="H1821" s="64" t="s">
        <v>259</v>
      </c>
      <c r="I1821" s="140" t="s">
        <v>483</v>
      </c>
    </row>
    <row r="1822" spans="1:9">
      <c r="A1822" s="112">
        <f t="shared" si="28"/>
        <v>1820</v>
      </c>
      <c r="B1822" s="141" t="s">
        <v>256</v>
      </c>
      <c r="C1822" s="64" t="s">
        <v>257</v>
      </c>
      <c r="D1822" s="143" t="s">
        <v>2203</v>
      </c>
      <c r="E1822" s="143" t="s">
        <v>2184</v>
      </c>
      <c r="F1822" s="63">
        <v>20260518</v>
      </c>
      <c r="G1822" s="64"/>
      <c r="H1822" s="64" t="s">
        <v>259</v>
      </c>
      <c r="I1822" s="140" t="s">
        <v>483</v>
      </c>
    </row>
    <row r="1823" spans="1:9">
      <c r="A1823" s="112">
        <f t="shared" si="28"/>
        <v>1821</v>
      </c>
      <c r="B1823" s="141" t="s">
        <v>256</v>
      </c>
      <c r="C1823" s="64" t="s">
        <v>257</v>
      </c>
      <c r="D1823" s="143" t="s">
        <v>2204</v>
      </c>
      <c r="E1823" s="143" t="s">
        <v>2184</v>
      </c>
      <c r="F1823" s="63">
        <v>20260518</v>
      </c>
      <c r="G1823" s="64"/>
      <c r="H1823" s="64" t="s">
        <v>259</v>
      </c>
      <c r="I1823" s="140" t="s">
        <v>491</v>
      </c>
    </row>
    <row r="1824" spans="1:9">
      <c r="A1824" s="112">
        <f t="shared" si="28"/>
        <v>1822</v>
      </c>
      <c r="B1824" s="141" t="s">
        <v>256</v>
      </c>
      <c r="C1824" s="64" t="s">
        <v>257</v>
      </c>
      <c r="D1824" s="143" t="s">
        <v>2205</v>
      </c>
      <c r="E1824" s="143" t="s">
        <v>2184</v>
      </c>
      <c r="F1824" s="63">
        <v>20260518</v>
      </c>
      <c r="G1824" s="64"/>
      <c r="H1824" s="64" t="s">
        <v>259</v>
      </c>
      <c r="I1824" s="5" t="s">
        <v>491</v>
      </c>
    </row>
    <row r="1825" spans="1:9">
      <c r="A1825" s="112">
        <f t="shared" si="28"/>
        <v>1823</v>
      </c>
      <c r="B1825" s="141" t="s">
        <v>256</v>
      </c>
      <c r="C1825" s="64" t="s">
        <v>257</v>
      </c>
      <c r="D1825" s="143" t="s">
        <v>2206</v>
      </c>
      <c r="E1825" s="143" t="s">
        <v>2184</v>
      </c>
      <c r="F1825" s="63">
        <v>20260518</v>
      </c>
      <c r="G1825" s="64"/>
      <c r="H1825" s="64" t="s">
        <v>259</v>
      </c>
      <c r="I1825" s="5" t="s">
        <v>491</v>
      </c>
    </row>
    <row r="1826" spans="1:9">
      <c r="A1826" s="112">
        <f t="shared" si="28"/>
        <v>1824</v>
      </c>
      <c r="B1826" s="141" t="s">
        <v>256</v>
      </c>
      <c r="C1826" s="64" t="s">
        <v>257</v>
      </c>
      <c r="D1826" s="143" t="s">
        <v>2207</v>
      </c>
      <c r="E1826" s="143" t="s">
        <v>2184</v>
      </c>
      <c r="F1826" s="63">
        <v>20260518</v>
      </c>
      <c r="G1826" s="64"/>
      <c r="H1826" s="64" t="s">
        <v>259</v>
      </c>
      <c r="I1826" s="5" t="s">
        <v>491</v>
      </c>
    </row>
    <row r="1827" spans="1:9">
      <c r="A1827" s="112">
        <f t="shared" si="28"/>
        <v>1825</v>
      </c>
      <c r="B1827" s="141" t="s">
        <v>256</v>
      </c>
      <c r="C1827" s="64" t="s">
        <v>257</v>
      </c>
      <c r="D1827" s="143" t="s">
        <v>2208</v>
      </c>
      <c r="E1827" s="143" t="s">
        <v>2209</v>
      </c>
      <c r="F1827" s="63">
        <v>20260519</v>
      </c>
      <c r="G1827" s="64"/>
      <c r="H1827" s="64" t="s">
        <v>259</v>
      </c>
      <c r="I1827" s="5" t="s">
        <v>491</v>
      </c>
    </row>
    <row r="1828" spans="1:9">
      <c r="A1828" s="112">
        <f t="shared" si="28"/>
        <v>1826</v>
      </c>
      <c r="B1828" s="141" t="s">
        <v>256</v>
      </c>
      <c r="C1828" s="64" t="s">
        <v>257</v>
      </c>
      <c r="D1828" s="143" t="s">
        <v>2210</v>
      </c>
      <c r="E1828" s="143" t="s">
        <v>2209</v>
      </c>
      <c r="F1828" s="63">
        <v>20260519</v>
      </c>
      <c r="G1828" s="64"/>
      <c r="H1828" s="64" t="s">
        <v>259</v>
      </c>
      <c r="I1828" s="5" t="s">
        <v>491</v>
      </c>
    </row>
    <row r="1829" spans="1:9">
      <c r="A1829" s="112">
        <f t="shared" si="28"/>
        <v>1827</v>
      </c>
      <c r="B1829" s="141" t="s">
        <v>256</v>
      </c>
      <c r="C1829" s="64" t="s">
        <v>257</v>
      </c>
      <c r="D1829" s="143" t="s">
        <v>2211</v>
      </c>
      <c r="E1829" s="143" t="s">
        <v>2209</v>
      </c>
      <c r="F1829" s="63">
        <v>20260519</v>
      </c>
      <c r="G1829" s="64"/>
      <c r="H1829" s="64" t="s">
        <v>259</v>
      </c>
      <c r="I1829" s="5" t="s">
        <v>491</v>
      </c>
    </row>
    <row r="1830" spans="1:9">
      <c r="A1830" s="112">
        <f t="shared" si="28"/>
        <v>1828</v>
      </c>
      <c r="B1830" s="141" t="s">
        <v>256</v>
      </c>
      <c r="C1830" s="64" t="s">
        <v>257</v>
      </c>
      <c r="D1830" s="143" t="s">
        <v>2212</v>
      </c>
      <c r="E1830" s="143" t="s">
        <v>2209</v>
      </c>
      <c r="F1830" s="63">
        <v>20260519</v>
      </c>
      <c r="G1830" s="64"/>
      <c r="H1830" s="64" t="s">
        <v>259</v>
      </c>
      <c r="I1830" s="140" t="s">
        <v>1810</v>
      </c>
    </row>
    <row r="1831" spans="1:9">
      <c r="A1831" s="112">
        <f t="shared" si="28"/>
        <v>1829</v>
      </c>
      <c r="B1831" s="141" t="s">
        <v>256</v>
      </c>
      <c r="C1831" s="64" t="s">
        <v>257</v>
      </c>
      <c r="D1831" s="143" t="s">
        <v>2213</v>
      </c>
      <c r="E1831" s="143" t="s">
        <v>2209</v>
      </c>
      <c r="F1831" s="63">
        <v>20260519</v>
      </c>
      <c r="G1831" s="64"/>
      <c r="H1831" s="64" t="s">
        <v>259</v>
      </c>
      <c r="I1831" s="140" t="s">
        <v>1810</v>
      </c>
    </row>
    <row r="1832" spans="1:9">
      <c r="A1832" s="112">
        <f t="shared" si="28"/>
        <v>1830</v>
      </c>
      <c r="B1832" s="141" t="s">
        <v>256</v>
      </c>
      <c r="C1832" s="64" t="s">
        <v>257</v>
      </c>
      <c r="D1832" s="143" t="s">
        <v>2214</v>
      </c>
      <c r="E1832" s="143" t="s">
        <v>2209</v>
      </c>
      <c r="F1832" s="63">
        <v>20260519</v>
      </c>
      <c r="G1832" s="64"/>
      <c r="H1832" s="64" t="s">
        <v>259</v>
      </c>
      <c r="I1832" s="140" t="s">
        <v>1810</v>
      </c>
    </row>
    <row r="1833" spans="1:9">
      <c r="A1833" s="112">
        <f t="shared" si="28"/>
        <v>1831</v>
      </c>
      <c r="B1833" s="141" t="s">
        <v>256</v>
      </c>
      <c r="C1833" s="64" t="s">
        <v>257</v>
      </c>
      <c r="D1833" s="143" t="s">
        <v>2215</v>
      </c>
      <c r="E1833" s="143" t="s">
        <v>2209</v>
      </c>
      <c r="F1833" s="63">
        <v>20260519</v>
      </c>
      <c r="G1833" s="64"/>
      <c r="H1833" s="64" t="s">
        <v>259</v>
      </c>
      <c r="I1833" s="140" t="s">
        <v>1810</v>
      </c>
    </row>
    <row r="1834" spans="1:9">
      <c r="A1834" s="112">
        <f t="shared" si="28"/>
        <v>1832</v>
      </c>
      <c r="B1834" s="141" t="s">
        <v>256</v>
      </c>
      <c r="C1834" s="64" t="s">
        <v>257</v>
      </c>
      <c r="D1834" s="143" t="s">
        <v>2216</v>
      </c>
      <c r="E1834" s="143" t="s">
        <v>2209</v>
      </c>
      <c r="F1834" s="63">
        <v>20260519</v>
      </c>
      <c r="G1834" s="64"/>
      <c r="H1834" s="64" t="s">
        <v>259</v>
      </c>
      <c r="I1834" s="140" t="s">
        <v>1810</v>
      </c>
    </row>
    <row r="1835" spans="1:9">
      <c r="A1835" s="112">
        <f t="shared" si="28"/>
        <v>1833</v>
      </c>
      <c r="B1835" s="141" t="s">
        <v>256</v>
      </c>
      <c r="C1835" s="64" t="s">
        <v>257</v>
      </c>
      <c r="D1835" s="143" t="s">
        <v>2217</v>
      </c>
      <c r="E1835" s="143" t="s">
        <v>2209</v>
      </c>
      <c r="F1835" s="63">
        <v>20260519</v>
      </c>
      <c r="G1835" s="64"/>
      <c r="H1835" s="64" t="s">
        <v>259</v>
      </c>
      <c r="I1835" s="140" t="s">
        <v>1810</v>
      </c>
    </row>
    <row r="1836" spans="1:9">
      <c r="A1836" s="112">
        <f t="shared" si="28"/>
        <v>1834</v>
      </c>
      <c r="B1836" s="141" t="s">
        <v>256</v>
      </c>
      <c r="C1836" s="64" t="s">
        <v>257</v>
      </c>
      <c r="D1836" s="143" t="s">
        <v>2218</v>
      </c>
      <c r="E1836" s="143" t="s">
        <v>2209</v>
      </c>
      <c r="F1836" s="63">
        <v>20260519</v>
      </c>
      <c r="G1836" s="64"/>
      <c r="H1836" s="64" t="s">
        <v>259</v>
      </c>
      <c r="I1836" s="140" t="s">
        <v>1810</v>
      </c>
    </row>
    <row r="1837" spans="1:9">
      <c r="A1837" s="112">
        <f t="shared" si="28"/>
        <v>1835</v>
      </c>
      <c r="B1837" s="141" t="s">
        <v>256</v>
      </c>
      <c r="C1837" s="64" t="s">
        <v>257</v>
      </c>
      <c r="D1837" s="143" t="s">
        <v>2219</v>
      </c>
      <c r="E1837" s="143" t="s">
        <v>2209</v>
      </c>
      <c r="F1837" s="63">
        <v>20260519</v>
      </c>
      <c r="G1837" s="64"/>
      <c r="H1837" s="64" t="s">
        <v>259</v>
      </c>
      <c r="I1837" s="140" t="s">
        <v>1810</v>
      </c>
    </row>
    <row r="1838" spans="1:9">
      <c r="A1838" s="112">
        <f t="shared" si="28"/>
        <v>1836</v>
      </c>
      <c r="B1838" s="141" t="s">
        <v>256</v>
      </c>
      <c r="C1838" s="64" t="s">
        <v>257</v>
      </c>
      <c r="D1838" s="143" t="s">
        <v>2220</v>
      </c>
      <c r="E1838" s="143" t="s">
        <v>2209</v>
      </c>
      <c r="F1838" s="63">
        <v>20260519</v>
      </c>
      <c r="G1838" s="64"/>
      <c r="H1838" s="64" t="s">
        <v>259</v>
      </c>
      <c r="I1838" s="140" t="s">
        <v>1828</v>
      </c>
    </row>
    <row r="1839" spans="1:9">
      <c r="A1839" s="112">
        <f t="shared" si="28"/>
        <v>1837</v>
      </c>
      <c r="B1839" s="141" t="s">
        <v>256</v>
      </c>
      <c r="C1839" s="64" t="s">
        <v>257</v>
      </c>
      <c r="D1839" s="143" t="s">
        <v>2221</v>
      </c>
      <c r="E1839" s="143" t="s">
        <v>2209</v>
      </c>
      <c r="F1839" s="63">
        <v>20260519</v>
      </c>
      <c r="G1839" s="64"/>
      <c r="H1839" s="64" t="s">
        <v>259</v>
      </c>
      <c r="I1839" s="140" t="s">
        <v>1828</v>
      </c>
    </row>
    <row r="1840" spans="1:9">
      <c r="A1840" s="112">
        <f t="shared" si="28"/>
        <v>1838</v>
      </c>
      <c r="B1840" s="141" t="s">
        <v>256</v>
      </c>
      <c r="C1840" s="64" t="s">
        <v>257</v>
      </c>
      <c r="D1840" s="143" t="s">
        <v>2222</v>
      </c>
      <c r="E1840" s="143" t="s">
        <v>2209</v>
      </c>
      <c r="F1840" s="63">
        <v>20260519</v>
      </c>
      <c r="G1840" s="64"/>
      <c r="H1840" s="64" t="s">
        <v>259</v>
      </c>
      <c r="I1840" s="140" t="s">
        <v>1828</v>
      </c>
    </row>
    <row r="1841" spans="1:9">
      <c r="A1841" s="112">
        <f t="shared" si="28"/>
        <v>1839</v>
      </c>
      <c r="B1841" s="141" t="s">
        <v>256</v>
      </c>
      <c r="C1841" s="64" t="s">
        <v>257</v>
      </c>
      <c r="D1841" s="143" t="s">
        <v>2223</v>
      </c>
      <c r="E1841" s="143" t="s">
        <v>2209</v>
      </c>
      <c r="F1841" s="63">
        <v>20260519</v>
      </c>
      <c r="G1841" s="64"/>
      <c r="H1841" s="64" t="s">
        <v>259</v>
      </c>
      <c r="I1841" s="140" t="s">
        <v>1828</v>
      </c>
    </row>
    <row r="1842" spans="1:9">
      <c r="A1842" s="112">
        <f t="shared" si="28"/>
        <v>1840</v>
      </c>
      <c r="B1842" s="141" t="s">
        <v>256</v>
      </c>
      <c r="C1842" s="64" t="s">
        <v>257</v>
      </c>
      <c r="D1842" s="143" t="s">
        <v>2224</v>
      </c>
      <c r="E1842" s="143" t="s">
        <v>2209</v>
      </c>
      <c r="F1842" s="63">
        <v>20260519</v>
      </c>
      <c r="G1842" s="64"/>
      <c r="H1842" s="64" t="s">
        <v>259</v>
      </c>
      <c r="I1842" s="140" t="s">
        <v>1828</v>
      </c>
    </row>
    <row r="1843" spans="1:9">
      <c r="A1843" s="112">
        <f t="shared" si="28"/>
        <v>1841</v>
      </c>
      <c r="B1843" s="141" t="s">
        <v>256</v>
      </c>
      <c r="C1843" s="64" t="s">
        <v>257</v>
      </c>
      <c r="D1843" s="143" t="s">
        <v>2225</v>
      </c>
      <c r="E1843" s="143" t="s">
        <v>2209</v>
      </c>
      <c r="F1843" s="63">
        <v>20260519</v>
      </c>
      <c r="G1843" s="64"/>
      <c r="H1843" s="64" t="s">
        <v>259</v>
      </c>
      <c r="I1843" s="140" t="s">
        <v>1828</v>
      </c>
    </row>
    <row r="1844" spans="1:9">
      <c r="A1844" s="112">
        <f t="shared" si="28"/>
        <v>1842</v>
      </c>
      <c r="B1844" s="141" t="s">
        <v>256</v>
      </c>
      <c r="C1844" s="64" t="s">
        <v>257</v>
      </c>
      <c r="D1844" s="143" t="s">
        <v>2226</v>
      </c>
      <c r="E1844" s="143" t="s">
        <v>2209</v>
      </c>
      <c r="F1844" s="63">
        <v>20260519</v>
      </c>
      <c r="G1844" s="64"/>
      <c r="H1844" s="64" t="s">
        <v>259</v>
      </c>
      <c r="I1844" s="140" t="s">
        <v>1828</v>
      </c>
    </row>
    <row r="1845" spans="1:9">
      <c r="A1845" s="112">
        <f t="shared" si="28"/>
        <v>1843</v>
      </c>
      <c r="B1845" s="141" t="s">
        <v>256</v>
      </c>
      <c r="C1845" s="64" t="s">
        <v>257</v>
      </c>
      <c r="D1845" s="143" t="s">
        <v>2227</v>
      </c>
      <c r="E1845" s="143" t="s">
        <v>2209</v>
      </c>
      <c r="F1845" s="63">
        <v>20260519</v>
      </c>
      <c r="G1845" s="64"/>
      <c r="H1845" s="64" t="s">
        <v>259</v>
      </c>
      <c r="I1845" s="140" t="s">
        <v>1828</v>
      </c>
    </row>
    <row r="1846" spans="1:9">
      <c r="A1846" s="112">
        <f t="shared" si="28"/>
        <v>1844</v>
      </c>
      <c r="B1846" s="141" t="s">
        <v>256</v>
      </c>
      <c r="C1846" s="64" t="s">
        <v>257</v>
      </c>
      <c r="D1846" s="143" t="s">
        <v>2228</v>
      </c>
      <c r="E1846" s="143" t="s">
        <v>2209</v>
      </c>
      <c r="F1846" s="63">
        <v>20260519</v>
      </c>
      <c r="G1846" s="64"/>
      <c r="H1846" s="64" t="s">
        <v>259</v>
      </c>
      <c r="I1846" s="140" t="s">
        <v>1828</v>
      </c>
    </row>
    <row r="1847" spans="1:9">
      <c r="A1847" s="112">
        <f t="shared" si="28"/>
        <v>1845</v>
      </c>
      <c r="B1847" s="141" t="s">
        <v>256</v>
      </c>
      <c r="C1847" s="64" t="s">
        <v>257</v>
      </c>
      <c r="D1847" s="143" t="s">
        <v>2229</v>
      </c>
      <c r="E1847" s="143" t="s">
        <v>2209</v>
      </c>
      <c r="F1847" s="63">
        <v>20260519</v>
      </c>
      <c r="G1847" s="64"/>
      <c r="H1847" s="64" t="s">
        <v>259</v>
      </c>
      <c r="I1847" s="140" t="s">
        <v>1828</v>
      </c>
    </row>
    <row r="1848" spans="1:9">
      <c r="A1848" s="112">
        <f t="shared" si="28"/>
        <v>1846</v>
      </c>
      <c r="B1848" s="141" t="s">
        <v>256</v>
      </c>
      <c r="C1848" s="64" t="s">
        <v>257</v>
      </c>
      <c r="D1848" s="143" t="s">
        <v>2230</v>
      </c>
      <c r="E1848" s="143" t="s">
        <v>2209</v>
      </c>
      <c r="F1848" s="63">
        <v>20260519</v>
      </c>
      <c r="G1848" s="64"/>
      <c r="H1848" s="64" t="s">
        <v>259</v>
      </c>
      <c r="I1848" s="140" t="s">
        <v>1831</v>
      </c>
    </row>
    <row r="1849" spans="1:9">
      <c r="A1849" s="112">
        <f t="shared" si="28"/>
        <v>1847</v>
      </c>
      <c r="B1849" s="141" t="s">
        <v>256</v>
      </c>
      <c r="C1849" s="64" t="s">
        <v>257</v>
      </c>
      <c r="D1849" s="143" t="s">
        <v>2231</v>
      </c>
      <c r="E1849" s="143" t="s">
        <v>2209</v>
      </c>
      <c r="F1849" s="63">
        <v>20260519</v>
      </c>
      <c r="G1849" s="64"/>
      <c r="H1849" s="64" t="s">
        <v>259</v>
      </c>
      <c r="I1849" s="5" t="s">
        <v>1831</v>
      </c>
    </row>
    <row r="1850" spans="1:9">
      <c r="A1850" s="112">
        <f t="shared" si="28"/>
        <v>1848</v>
      </c>
      <c r="B1850" s="141" t="s">
        <v>256</v>
      </c>
      <c r="C1850" s="64" t="s">
        <v>257</v>
      </c>
      <c r="D1850" s="143" t="s">
        <v>2232</v>
      </c>
      <c r="E1850" s="143" t="s">
        <v>2209</v>
      </c>
      <c r="F1850" s="63">
        <v>20260519</v>
      </c>
      <c r="G1850" s="64"/>
      <c r="H1850" s="64" t="s">
        <v>259</v>
      </c>
      <c r="I1850" s="5" t="s">
        <v>1831</v>
      </c>
    </row>
    <row r="1851" spans="1:9">
      <c r="A1851" s="112">
        <f t="shared" si="28"/>
        <v>1849</v>
      </c>
      <c r="B1851" s="141" t="s">
        <v>256</v>
      </c>
      <c r="C1851" s="64" t="s">
        <v>257</v>
      </c>
      <c r="D1851" s="143" t="s">
        <v>2233</v>
      </c>
      <c r="E1851" s="143" t="s">
        <v>2234</v>
      </c>
      <c r="F1851" s="63">
        <v>20260518</v>
      </c>
      <c r="G1851" s="64"/>
      <c r="H1851" s="141" t="s">
        <v>259</v>
      </c>
      <c r="I1851" s="140" t="s">
        <v>448</v>
      </c>
    </row>
    <row r="1852" spans="1:9">
      <c r="A1852" s="112">
        <f t="shared" si="28"/>
        <v>1850</v>
      </c>
      <c r="B1852" s="141" t="s">
        <v>256</v>
      </c>
      <c r="C1852" s="64" t="s">
        <v>257</v>
      </c>
      <c r="D1852" s="143" t="s">
        <v>2235</v>
      </c>
      <c r="E1852" s="143" t="s">
        <v>2234</v>
      </c>
      <c r="F1852" s="63">
        <v>20260518</v>
      </c>
      <c r="G1852" s="64"/>
      <c r="H1852" s="141" t="s">
        <v>259</v>
      </c>
      <c r="I1852" s="140" t="s">
        <v>448</v>
      </c>
    </row>
    <row r="1853" spans="1:9">
      <c r="A1853" s="112">
        <f t="shared" ref="A1853:A1916" si="29">+A1852+1</f>
        <v>1851</v>
      </c>
      <c r="B1853" s="141" t="s">
        <v>256</v>
      </c>
      <c r="C1853" s="64" t="s">
        <v>257</v>
      </c>
      <c r="D1853" s="143" t="s">
        <v>2236</v>
      </c>
      <c r="E1853" s="143" t="s">
        <v>2234</v>
      </c>
      <c r="F1853" s="63">
        <v>20260518</v>
      </c>
      <c r="G1853" s="64"/>
      <c r="H1853" s="141" t="s">
        <v>259</v>
      </c>
      <c r="I1853" s="140" t="s">
        <v>448</v>
      </c>
    </row>
    <row r="1854" spans="1:9">
      <c r="A1854" s="112">
        <f t="shared" si="28"/>
        <v>1852</v>
      </c>
      <c r="B1854" s="141" t="s">
        <v>256</v>
      </c>
      <c r="C1854" s="64" t="s">
        <v>257</v>
      </c>
      <c r="D1854" s="63" t="s">
        <v>2237</v>
      </c>
      <c r="E1854" s="143" t="s">
        <v>2234</v>
      </c>
      <c r="F1854" s="63">
        <v>20260518</v>
      </c>
      <c r="G1854" s="64"/>
      <c r="H1854" s="141" t="s">
        <v>259</v>
      </c>
      <c r="I1854" s="140" t="s">
        <v>448</v>
      </c>
    </row>
    <row r="1855" spans="1:9">
      <c r="A1855" s="112">
        <f t="shared" si="29"/>
        <v>1853</v>
      </c>
      <c r="B1855" s="141" t="s">
        <v>256</v>
      </c>
      <c r="C1855" s="64" t="s">
        <v>257</v>
      </c>
      <c r="D1855" s="63" t="s">
        <v>2238</v>
      </c>
      <c r="E1855" s="143" t="s">
        <v>2234</v>
      </c>
      <c r="F1855" s="63">
        <v>20260518</v>
      </c>
      <c r="G1855" s="64"/>
      <c r="H1855" s="141" t="s">
        <v>259</v>
      </c>
      <c r="I1855" s="140" t="s">
        <v>448</v>
      </c>
    </row>
    <row r="1856" spans="1:9">
      <c r="A1856" s="112">
        <f t="shared" si="29"/>
        <v>1854</v>
      </c>
      <c r="B1856" s="141" t="s">
        <v>256</v>
      </c>
      <c r="C1856" s="64" t="s">
        <v>257</v>
      </c>
      <c r="D1856" s="63" t="s">
        <v>2239</v>
      </c>
      <c r="E1856" s="143" t="s">
        <v>2234</v>
      </c>
      <c r="F1856" s="63">
        <v>20260518</v>
      </c>
      <c r="G1856" s="64"/>
      <c r="H1856" s="141" t="s">
        <v>259</v>
      </c>
      <c r="I1856" s="140" t="s">
        <v>448</v>
      </c>
    </row>
    <row r="1857" spans="1:9">
      <c r="A1857" s="112">
        <f t="shared" si="29"/>
        <v>1855</v>
      </c>
      <c r="B1857" s="141" t="s">
        <v>256</v>
      </c>
      <c r="C1857" s="64" t="s">
        <v>257</v>
      </c>
      <c r="D1857" s="63" t="s">
        <v>2240</v>
      </c>
      <c r="E1857" s="143" t="s">
        <v>2234</v>
      </c>
      <c r="F1857" s="63">
        <v>20260518</v>
      </c>
      <c r="G1857" s="64"/>
      <c r="H1857" s="63" t="s">
        <v>259</v>
      </c>
      <c r="I1857" s="5" t="s">
        <v>457</v>
      </c>
    </row>
    <row r="1858" spans="1:9">
      <c r="A1858" s="112">
        <f t="shared" si="29"/>
        <v>1856</v>
      </c>
      <c r="B1858" s="141" t="s">
        <v>256</v>
      </c>
      <c r="C1858" s="64" t="s">
        <v>257</v>
      </c>
      <c r="D1858" s="63" t="s">
        <v>2241</v>
      </c>
      <c r="E1858" s="143" t="s">
        <v>2234</v>
      </c>
      <c r="F1858" s="63">
        <v>20260518</v>
      </c>
      <c r="G1858" s="64"/>
      <c r="H1858" s="63" t="s">
        <v>259</v>
      </c>
      <c r="I1858" s="5" t="s">
        <v>457</v>
      </c>
    </row>
    <row r="1859" spans="1:9">
      <c r="A1859" s="112">
        <f t="shared" si="29"/>
        <v>1857</v>
      </c>
      <c r="B1859" s="141" t="s">
        <v>256</v>
      </c>
      <c r="C1859" s="64" t="s">
        <v>257</v>
      </c>
      <c r="D1859" s="63" t="s">
        <v>2242</v>
      </c>
      <c r="E1859" s="143" t="s">
        <v>2234</v>
      </c>
      <c r="F1859" s="63">
        <v>20260518</v>
      </c>
      <c r="G1859" s="64"/>
      <c r="H1859" s="63" t="s">
        <v>259</v>
      </c>
      <c r="I1859" s="5" t="s">
        <v>457</v>
      </c>
    </row>
    <row r="1860" spans="1:9">
      <c r="A1860" s="112">
        <f t="shared" si="29"/>
        <v>1858</v>
      </c>
      <c r="B1860" s="141" t="s">
        <v>256</v>
      </c>
      <c r="C1860" s="64" t="s">
        <v>257</v>
      </c>
      <c r="D1860" s="63" t="s">
        <v>2243</v>
      </c>
      <c r="E1860" s="143" t="s">
        <v>2234</v>
      </c>
      <c r="F1860" s="63">
        <v>20260518</v>
      </c>
      <c r="G1860" s="64"/>
      <c r="H1860" s="63" t="s">
        <v>259</v>
      </c>
      <c r="I1860" s="5" t="s">
        <v>457</v>
      </c>
    </row>
    <row r="1861" spans="1:9">
      <c r="A1861" s="112">
        <f t="shared" si="29"/>
        <v>1859</v>
      </c>
      <c r="B1861" s="141" t="s">
        <v>256</v>
      </c>
      <c r="C1861" s="64" t="s">
        <v>257</v>
      </c>
      <c r="D1861" s="63" t="s">
        <v>2244</v>
      </c>
      <c r="E1861" s="143" t="s">
        <v>2234</v>
      </c>
      <c r="F1861" s="63">
        <v>20260518</v>
      </c>
      <c r="G1861" s="64"/>
      <c r="H1861" s="63" t="s">
        <v>259</v>
      </c>
      <c r="I1861" s="5" t="s">
        <v>457</v>
      </c>
    </row>
    <row r="1862" spans="1:9">
      <c r="A1862" s="112">
        <f t="shared" si="29"/>
        <v>1860</v>
      </c>
      <c r="B1862" s="141" t="s">
        <v>256</v>
      </c>
      <c r="C1862" s="64" t="s">
        <v>257</v>
      </c>
      <c r="D1862" s="63" t="s">
        <v>2245</v>
      </c>
      <c r="E1862" s="143" t="s">
        <v>2234</v>
      </c>
      <c r="F1862" s="63">
        <v>20260518</v>
      </c>
      <c r="G1862" s="64"/>
      <c r="H1862" s="64" t="s">
        <v>259</v>
      </c>
      <c r="I1862" s="140" t="s">
        <v>483</v>
      </c>
    </row>
    <row r="1863" spans="1:9">
      <c r="A1863" s="112">
        <f t="shared" si="29"/>
        <v>1861</v>
      </c>
      <c r="B1863" s="141" t="s">
        <v>256</v>
      </c>
      <c r="C1863" s="64" t="s">
        <v>257</v>
      </c>
      <c r="D1863" s="63" t="s">
        <v>2246</v>
      </c>
      <c r="E1863" s="143" t="s">
        <v>2234</v>
      </c>
      <c r="F1863" s="63">
        <v>20260518</v>
      </c>
      <c r="G1863" s="64"/>
      <c r="H1863" s="64" t="s">
        <v>259</v>
      </c>
      <c r="I1863" s="140" t="s">
        <v>483</v>
      </c>
    </row>
    <row r="1864" spans="1:9">
      <c r="A1864" s="112">
        <f t="shared" si="29"/>
        <v>1862</v>
      </c>
      <c r="B1864" s="141" t="s">
        <v>256</v>
      </c>
      <c r="C1864" s="64" t="s">
        <v>257</v>
      </c>
      <c r="D1864" s="63" t="s">
        <v>2247</v>
      </c>
      <c r="E1864" s="143" t="s">
        <v>2234</v>
      </c>
      <c r="F1864" s="63">
        <v>20260518</v>
      </c>
      <c r="G1864" s="64"/>
      <c r="H1864" s="64" t="s">
        <v>259</v>
      </c>
      <c r="I1864" s="140" t="s">
        <v>483</v>
      </c>
    </row>
    <row r="1865" spans="1:9">
      <c r="A1865" s="112">
        <f t="shared" si="29"/>
        <v>1863</v>
      </c>
      <c r="B1865" s="141" t="s">
        <v>256</v>
      </c>
      <c r="C1865" s="64" t="s">
        <v>257</v>
      </c>
      <c r="D1865" s="63" t="s">
        <v>2248</v>
      </c>
      <c r="E1865" s="143" t="s">
        <v>2234</v>
      </c>
      <c r="F1865" s="63">
        <v>20260518</v>
      </c>
      <c r="G1865" s="64"/>
      <c r="H1865" s="64" t="s">
        <v>259</v>
      </c>
      <c r="I1865" s="140" t="s">
        <v>483</v>
      </c>
    </row>
    <row r="1866" spans="1:9">
      <c r="A1866" s="112">
        <f t="shared" si="29"/>
        <v>1864</v>
      </c>
      <c r="B1866" s="141" t="s">
        <v>256</v>
      </c>
      <c r="C1866" s="64" t="s">
        <v>257</v>
      </c>
      <c r="D1866" s="63" t="s">
        <v>2249</v>
      </c>
      <c r="E1866" s="143" t="s">
        <v>2234</v>
      </c>
      <c r="F1866" s="63">
        <v>20260518</v>
      </c>
      <c r="G1866" s="64"/>
      <c r="H1866" s="64" t="s">
        <v>259</v>
      </c>
      <c r="I1866" s="140" t="s">
        <v>483</v>
      </c>
    </row>
    <row r="1867" spans="1:9">
      <c r="A1867" s="112">
        <f t="shared" si="29"/>
        <v>1865</v>
      </c>
      <c r="B1867" s="141" t="s">
        <v>256</v>
      </c>
      <c r="C1867" s="64" t="s">
        <v>257</v>
      </c>
      <c r="D1867" s="63" t="s">
        <v>2250</v>
      </c>
      <c r="E1867" s="143" t="s">
        <v>2234</v>
      </c>
      <c r="F1867" s="63">
        <v>20260518</v>
      </c>
      <c r="G1867" s="64"/>
      <c r="H1867" s="64" t="s">
        <v>259</v>
      </c>
      <c r="I1867" s="140" t="s">
        <v>483</v>
      </c>
    </row>
    <row r="1868" spans="1:9">
      <c r="A1868" s="112">
        <f t="shared" si="29"/>
        <v>1866</v>
      </c>
      <c r="B1868" s="141" t="s">
        <v>256</v>
      </c>
      <c r="C1868" s="64" t="s">
        <v>257</v>
      </c>
      <c r="D1868" s="63" t="s">
        <v>2251</v>
      </c>
      <c r="E1868" s="143" t="s">
        <v>2234</v>
      </c>
      <c r="F1868" s="63">
        <v>20260518</v>
      </c>
      <c r="G1868" s="64"/>
      <c r="H1868" s="63" t="s">
        <v>259</v>
      </c>
      <c r="I1868" s="5" t="s">
        <v>491</v>
      </c>
    </row>
    <row r="1869" spans="1:9">
      <c r="A1869" s="112">
        <f t="shared" si="29"/>
        <v>1867</v>
      </c>
      <c r="B1869" s="141" t="s">
        <v>256</v>
      </c>
      <c r="C1869" s="64" t="s">
        <v>257</v>
      </c>
      <c r="D1869" s="63" t="s">
        <v>2252</v>
      </c>
      <c r="E1869" s="143" t="s">
        <v>2234</v>
      </c>
      <c r="F1869" s="63">
        <v>20260518</v>
      </c>
      <c r="G1869" s="64"/>
      <c r="H1869" s="63" t="s">
        <v>259</v>
      </c>
      <c r="I1869" s="5" t="s">
        <v>491</v>
      </c>
    </row>
    <row r="1870" spans="1:9">
      <c r="A1870" s="112">
        <f t="shared" si="29"/>
        <v>1868</v>
      </c>
      <c r="B1870" s="141" t="s">
        <v>256</v>
      </c>
      <c r="C1870" s="64" t="s">
        <v>257</v>
      </c>
      <c r="D1870" s="63" t="s">
        <v>2253</v>
      </c>
      <c r="E1870" s="143" t="s">
        <v>2234</v>
      </c>
      <c r="F1870" s="63">
        <v>20260518</v>
      </c>
      <c r="G1870" s="64"/>
      <c r="H1870" s="63" t="s">
        <v>259</v>
      </c>
      <c r="I1870" s="5" t="s">
        <v>491</v>
      </c>
    </row>
    <row r="1871" spans="1:9">
      <c r="A1871" s="112">
        <f t="shared" si="29"/>
        <v>1869</v>
      </c>
      <c r="B1871" s="141" t="s">
        <v>256</v>
      </c>
      <c r="C1871" s="64" t="s">
        <v>257</v>
      </c>
      <c r="D1871" s="63" t="s">
        <v>2254</v>
      </c>
      <c r="E1871" s="143" t="s">
        <v>2234</v>
      </c>
      <c r="F1871" s="63">
        <v>20260518</v>
      </c>
      <c r="G1871" s="64"/>
      <c r="H1871" s="63" t="s">
        <v>259</v>
      </c>
      <c r="I1871" s="5" t="s">
        <v>491</v>
      </c>
    </row>
    <row r="1872" spans="1:9">
      <c r="A1872" s="112">
        <f t="shared" si="29"/>
        <v>1870</v>
      </c>
      <c r="B1872" s="141" t="s">
        <v>256</v>
      </c>
      <c r="C1872" s="64" t="s">
        <v>257</v>
      </c>
      <c r="D1872" s="63" t="s">
        <v>2255</v>
      </c>
      <c r="E1872" s="143" t="s">
        <v>2234</v>
      </c>
      <c r="F1872" s="63">
        <v>20260518</v>
      </c>
      <c r="G1872" s="64"/>
      <c r="H1872" s="63" t="s">
        <v>259</v>
      </c>
      <c r="I1872" s="5" t="s">
        <v>491</v>
      </c>
    </row>
    <row r="1873" spans="1:9">
      <c r="A1873" s="112">
        <f t="shared" si="29"/>
        <v>1871</v>
      </c>
      <c r="B1873" s="141" t="s">
        <v>256</v>
      </c>
      <c r="C1873" s="64" t="s">
        <v>257</v>
      </c>
      <c r="D1873" s="63" t="s">
        <v>2256</v>
      </c>
      <c r="E1873" s="143" t="s">
        <v>2234</v>
      </c>
      <c r="F1873" s="63">
        <v>20260518</v>
      </c>
      <c r="G1873" s="64"/>
      <c r="H1873" s="63" t="s">
        <v>259</v>
      </c>
      <c r="I1873" s="5" t="s">
        <v>491</v>
      </c>
    </row>
    <row r="1874" spans="1:9">
      <c r="A1874" s="112">
        <f t="shared" si="29"/>
        <v>1872</v>
      </c>
      <c r="B1874" s="141" t="s">
        <v>256</v>
      </c>
      <c r="C1874" s="64" t="s">
        <v>257</v>
      </c>
      <c r="D1874" s="63" t="s">
        <v>2257</v>
      </c>
      <c r="E1874" s="143" t="s">
        <v>2234</v>
      </c>
      <c r="F1874" s="63">
        <v>20260518</v>
      </c>
      <c r="G1874" s="64"/>
      <c r="H1874" s="64" t="s">
        <v>259</v>
      </c>
      <c r="I1874" s="140" t="s">
        <v>1810</v>
      </c>
    </row>
    <row r="1875" spans="1:9">
      <c r="A1875" s="112">
        <f t="shared" si="29"/>
        <v>1873</v>
      </c>
      <c r="B1875" s="141" t="s">
        <v>256</v>
      </c>
      <c r="C1875" s="64" t="s">
        <v>257</v>
      </c>
      <c r="D1875" s="63" t="s">
        <v>2258</v>
      </c>
      <c r="E1875" s="143" t="s">
        <v>2259</v>
      </c>
      <c r="F1875" s="63">
        <v>20260521</v>
      </c>
      <c r="G1875" s="64"/>
      <c r="H1875" s="63" t="s">
        <v>259</v>
      </c>
      <c r="I1875" s="5" t="s">
        <v>1831</v>
      </c>
    </row>
    <row r="1876" spans="1:9">
      <c r="A1876" s="112">
        <f t="shared" si="29"/>
        <v>1874</v>
      </c>
      <c r="B1876" s="141" t="s">
        <v>256</v>
      </c>
      <c r="C1876" s="64" t="s">
        <v>257</v>
      </c>
      <c r="D1876" s="63" t="s">
        <v>2260</v>
      </c>
      <c r="E1876" s="143" t="s">
        <v>2259</v>
      </c>
      <c r="F1876" s="63">
        <v>20260521</v>
      </c>
      <c r="G1876" s="64"/>
      <c r="H1876" s="63" t="s">
        <v>259</v>
      </c>
      <c r="I1876" s="5" t="s">
        <v>1831</v>
      </c>
    </row>
    <row r="1877" spans="1:9">
      <c r="A1877" s="112">
        <f t="shared" si="29"/>
        <v>1875</v>
      </c>
      <c r="B1877" s="141" t="s">
        <v>256</v>
      </c>
      <c r="C1877" s="64" t="s">
        <v>257</v>
      </c>
      <c r="D1877" s="63" t="s">
        <v>2261</v>
      </c>
      <c r="E1877" s="143" t="s">
        <v>2259</v>
      </c>
      <c r="F1877" s="63">
        <v>20260521</v>
      </c>
      <c r="G1877" s="64"/>
      <c r="H1877" s="63" t="s">
        <v>259</v>
      </c>
      <c r="I1877" s="5" t="s">
        <v>1831</v>
      </c>
    </row>
    <row r="1878" spans="1:9">
      <c r="A1878" s="112">
        <f t="shared" si="29"/>
        <v>1876</v>
      </c>
      <c r="B1878" s="141" t="s">
        <v>256</v>
      </c>
      <c r="C1878" s="64" t="s">
        <v>257</v>
      </c>
      <c r="D1878" s="63" t="s">
        <v>2262</v>
      </c>
      <c r="E1878" s="143" t="s">
        <v>2259</v>
      </c>
      <c r="F1878" s="63">
        <v>20260521</v>
      </c>
      <c r="G1878" s="64"/>
      <c r="H1878" s="64" t="s">
        <v>259</v>
      </c>
      <c r="I1878" s="140" t="s">
        <v>998</v>
      </c>
    </row>
    <row r="1879" spans="1:9">
      <c r="A1879" s="112">
        <f t="shared" si="29"/>
        <v>1877</v>
      </c>
      <c r="B1879" s="141" t="s">
        <v>256</v>
      </c>
      <c r="C1879" s="64" t="s">
        <v>257</v>
      </c>
      <c r="D1879" s="63" t="s">
        <v>2263</v>
      </c>
      <c r="E1879" s="143" t="s">
        <v>2259</v>
      </c>
      <c r="F1879" s="63">
        <v>20260521</v>
      </c>
      <c r="G1879" s="64"/>
      <c r="H1879" s="64" t="s">
        <v>259</v>
      </c>
      <c r="I1879" s="140" t="s">
        <v>998</v>
      </c>
    </row>
    <row r="1880" spans="1:9">
      <c r="A1880" s="112">
        <f t="shared" si="29"/>
        <v>1878</v>
      </c>
      <c r="B1880" s="141" t="s">
        <v>256</v>
      </c>
      <c r="C1880" s="64" t="s">
        <v>257</v>
      </c>
      <c r="D1880" s="63" t="s">
        <v>2264</v>
      </c>
      <c r="E1880" s="143" t="s">
        <v>2259</v>
      </c>
      <c r="F1880" s="63">
        <v>20260521</v>
      </c>
      <c r="G1880" s="64"/>
      <c r="H1880" s="64" t="s">
        <v>259</v>
      </c>
      <c r="I1880" s="140" t="s">
        <v>998</v>
      </c>
    </row>
    <row r="1881" spans="1:9">
      <c r="A1881" s="112">
        <f t="shared" si="29"/>
        <v>1879</v>
      </c>
      <c r="B1881" s="141" t="s">
        <v>256</v>
      </c>
      <c r="C1881" s="64" t="s">
        <v>257</v>
      </c>
      <c r="D1881" s="63" t="s">
        <v>2265</v>
      </c>
      <c r="E1881" s="143" t="s">
        <v>2259</v>
      </c>
      <c r="F1881" s="63">
        <v>20260521</v>
      </c>
      <c r="G1881" s="64"/>
      <c r="H1881" s="64" t="s">
        <v>259</v>
      </c>
      <c r="I1881" s="140" t="s">
        <v>998</v>
      </c>
    </row>
    <row r="1882" spans="1:9">
      <c r="A1882" s="112">
        <f t="shared" si="29"/>
        <v>1880</v>
      </c>
      <c r="B1882" s="141" t="s">
        <v>256</v>
      </c>
      <c r="C1882" s="64" t="s">
        <v>257</v>
      </c>
      <c r="D1882" s="63" t="s">
        <v>2266</v>
      </c>
      <c r="E1882" s="143" t="s">
        <v>2259</v>
      </c>
      <c r="F1882" s="63">
        <v>20260521</v>
      </c>
      <c r="G1882" s="64"/>
      <c r="H1882" s="64" t="s">
        <v>259</v>
      </c>
      <c r="I1882" s="140" t="s">
        <v>998</v>
      </c>
    </row>
    <row r="1883" spans="1:9">
      <c r="A1883" s="112">
        <f t="shared" si="29"/>
        <v>1881</v>
      </c>
      <c r="B1883" s="141" t="s">
        <v>256</v>
      </c>
      <c r="C1883" s="64" t="s">
        <v>257</v>
      </c>
      <c r="D1883" s="63" t="s">
        <v>2267</v>
      </c>
      <c r="E1883" s="143" t="s">
        <v>2259</v>
      </c>
      <c r="F1883" s="63">
        <v>20260521</v>
      </c>
      <c r="G1883" s="64"/>
      <c r="H1883" s="64" t="s">
        <v>259</v>
      </c>
      <c r="I1883" s="140" t="s">
        <v>998</v>
      </c>
    </row>
    <row r="1884" spans="1:9">
      <c r="A1884" s="112">
        <f t="shared" si="29"/>
        <v>1882</v>
      </c>
      <c r="B1884" s="141" t="s">
        <v>256</v>
      </c>
      <c r="C1884" s="64" t="s">
        <v>257</v>
      </c>
      <c r="D1884" s="63" t="s">
        <v>2268</v>
      </c>
      <c r="E1884" s="143" t="s">
        <v>2259</v>
      </c>
      <c r="F1884" s="63">
        <v>20260521</v>
      </c>
      <c r="G1884" s="64"/>
      <c r="H1884" s="64" t="s">
        <v>259</v>
      </c>
      <c r="I1884" s="140" t="s">
        <v>998</v>
      </c>
    </row>
    <row r="1885" spans="1:9">
      <c r="A1885" s="112">
        <f t="shared" si="29"/>
        <v>1883</v>
      </c>
      <c r="B1885" s="141" t="s">
        <v>256</v>
      </c>
      <c r="C1885" s="64" t="s">
        <v>257</v>
      </c>
      <c r="D1885" s="63" t="s">
        <v>2269</v>
      </c>
      <c r="E1885" s="143" t="s">
        <v>2259</v>
      </c>
      <c r="F1885" s="63">
        <v>20260521</v>
      </c>
      <c r="G1885" s="64"/>
      <c r="H1885" s="64" t="s">
        <v>259</v>
      </c>
      <c r="I1885" s="140" t="s">
        <v>502</v>
      </c>
    </row>
    <row r="1886" spans="1:9">
      <c r="A1886" s="112">
        <f t="shared" si="29"/>
        <v>1884</v>
      </c>
      <c r="B1886" s="141" t="s">
        <v>256</v>
      </c>
      <c r="C1886" s="64" t="s">
        <v>257</v>
      </c>
      <c r="D1886" s="63" t="s">
        <v>2270</v>
      </c>
      <c r="E1886" s="143" t="s">
        <v>2259</v>
      </c>
      <c r="F1886" s="63">
        <v>20260521</v>
      </c>
      <c r="G1886" s="64"/>
      <c r="H1886" s="63" t="s">
        <v>259</v>
      </c>
      <c r="I1886" s="5" t="s">
        <v>502</v>
      </c>
    </row>
    <row r="1887" spans="1:9">
      <c r="A1887" s="112">
        <f t="shared" si="29"/>
        <v>1885</v>
      </c>
      <c r="B1887" s="141" t="s">
        <v>256</v>
      </c>
      <c r="C1887" s="64" t="s">
        <v>257</v>
      </c>
      <c r="D1887" s="63" t="s">
        <v>2271</v>
      </c>
      <c r="E1887" s="143" t="s">
        <v>2259</v>
      </c>
      <c r="F1887" s="63">
        <v>20260521</v>
      </c>
      <c r="G1887" s="64"/>
      <c r="H1887" s="63" t="s">
        <v>259</v>
      </c>
      <c r="I1887" s="5" t="s">
        <v>502</v>
      </c>
    </row>
    <row r="1888" spans="1:9">
      <c r="A1888" s="112">
        <f t="shared" si="29"/>
        <v>1886</v>
      </c>
      <c r="B1888" s="141" t="s">
        <v>256</v>
      </c>
      <c r="C1888" s="64" t="s">
        <v>257</v>
      </c>
      <c r="D1888" s="63" t="s">
        <v>2272</v>
      </c>
      <c r="E1888" s="143" t="s">
        <v>2259</v>
      </c>
      <c r="F1888" s="63">
        <v>20260521</v>
      </c>
      <c r="G1888" s="64"/>
      <c r="H1888" s="63" t="s">
        <v>259</v>
      </c>
      <c r="I1888" s="5" t="s">
        <v>502</v>
      </c>
    </row>
    <row r="1889" spans="1:9">
      <c r="A1889" s="112">
        <f t="shared" si="29"/>
        <v>1887</v>
      </c>
      <c r="B1889" s="141" t="s">
        <v>256</v>
      </c>
      <c r="C1889" s="64" t="s">
        <v>257</v>
      </c>
      <c r="D1889" s="63" t="s">
        <v>2273</v>
      </c>
      <c r="E1889" s="143" t="s">
        <v>2259</v>
      </c>
      <c r="F1889" s="63">
        <v>20260521</v>
      </c>
      <c r="G1889" s="64"/>
      <c r="H1889" s="63" t="s">
        <v>259</v>
      </c>
      <c r="I1889" s="5" t="s">
        <v>502</v>
      </c>
    </row>
    <row r="1890" spans="1:9">
      <c r="A1890" s="112">
        <f t="shared" si="29"/>
        <v>1888</v>
      </c>
      <c r="B1890" s="141" t="s">
        <v>256</v>
      </c>
      <c r="C1890" s="64" t="s">
        <v>257</v>
      </c>
      <c r="D1890" s="63" t="s">
        <v>2274</v>
      </c>
      <c r="E1890" s="143" t="s">
        <v>2259</v>
      </c>
      <c r="F1890" s="63">
        <v>20260521</v>
      </c>
      <c r="G1890" s="64"/>
      <c r="H1890" s="63" t="s">
        <v>259</v>
      </c>
      <c r="I1890" s="5" t="s">
        <v>502</v>
      </c>
    </row>
    <row r="1891" spans="1:9">
      <c r="A1891" s="112">
        <f t="shared" si="29"/>
        <v>1889</v>
      </c>
      <c r="B1891" s="141" t="s">
        <v>256</v>
      </c>
      <c r="C1891" s="64" t="s">
        <v>257</v>
      </c>
      <c r="D1891" s="63" t="s">
        <v>2275</v>
      </c>
      <c r="E1891" s="143" t="s">
        <v>2259</v>
      </c>
      <c r="F1891" s="63">
        <v>20260521</v>
      </c>
      <c r="G1891" s="64"/>
      <c r="H1891" s="63" t="s">
        <v>259</v>
      </c>
      <c r="I1891" s="5" t="s">
        <v>502</v>
      </c>
    </row>
    <row r="1892" spans="1:9">
      <c r="A1892" s="112">
        <f t="shared" si="29"/>
        <v>1890</v>
      </c>
      <c r="B1892" s="141" t="s">
        <v>256</v>
      </c>
      <c r="C1892" s="64" t="s">
        <v>257</v>
      </c>
      <c r="D1892" s="63" t="s">
        <v>2276</v>
      </c>
      <c r="E1892" s="143" t="s">
        <v>2259</v>
      </c>
      <c r="F1892" s="63">
        <v>20260521</v>
      </c>
      <c r="G1892" s="64"/>
      <c r="H1892" s="63" t="s">
        <v>259</v>
      </c>
      <c r="I1892" s="5" t="s">
        <v>502</v>
      </c>
    </row>
    <row r="1893" spans="1:9">
      <c r="A1893" s="112">
        <f t="shared" si="29"/>
        <v>1891</v>
      </c>
      <c r="B1893" s="141" t="s">
        <v>256</v>
      </c>
      <c r="C1893" s="64" t="s">
        <v>257</v>
      </c>
      <c r="D1893" s="63" t="s">
        <v>2277</v>
      </c>
      <c r="E1893" s="143" t="s">
        <v>2259</v>
      </c>
      <c r="F1893" s="63">
        <v>20260521</v>
      </c>
      <c r="G1893" s="64"/>
      <c r="H1893" s="63" t="s">
        <v>259</v>
      </c>
      <c r="I1893" s="5" t="s">
        <v>502</v>
      </c>
    </row>
    <row r="1894" spans="1:9">
      <c r="A1894" s="112">
        <f t="shared" si="29"/>
        <v>1892</v>
      </c>
      <c r="B1894" s="141" t="s">
        <v>256</v>
      </c>
      <c r="C1894" s="64" t="s">
        <v>257</v>
      </c>
      <c r="D1894" s="63" t="s">
        <v>2278</v>
      </c>
      <c r="E1894" s="143" t="s">
        <v>2259</v>
      </c>
      <c r="F1894" s="63">
        <v>20260521</v>
      </c>
      <c r="G1894" s="64"/>
      <c r="H1894" s="63" t="s">
        <v>259</v>
      </c>
      <c r="I1894" s="5" t="s">
        <v>502</v>
      </c>
    </row>
    <row r="1895" spans="1:9">
      <c r="A1895" s="112">
        <f t="shared" si="29"/>
        <v>1893</v>
      </c>
      <c r="B1895" s="141" t="s">
        <v>256</v>
      </c>
      <c r="C1895" s="64" t="s">
        <v>257</v>
      </c>
      <c r="D1895" s="63" t="s">
        <v>2279</v>
      </c>
      <c r="E1895" s="143" t="s">
        <v>2259</v>
      </c>
      <c r="F1895" s="63">
        <v>20260521</v>
      </c>
      <c r="G1895" s="64"/>
      <c r="H1895" s="63" t="s">
        <v>259</v>
      </c>
      <c r="I1895" s="5" t="s">
        <v>502</v>
      </c>
    </row>
    <row r="1896" spans="1:9">
      <c r="A1896" s="112">
        <f t="shared" si="29"/>
        <v>1894</v>
      </c>
      <c r="B1896" s="141" t="s">
        <v>256</v>
      </c>
      <c r="C1896" s="64" t="s">
        <v>257</v>
      </c>
      <c r="D1896" s="63" t="s">
        <v>2280</v>
      </c>
      <c r="E1896" s="143" t="s">
        <v>2259</v>
      </c>
      <c r="F1896" s="63">
        <v>20260521</v>
      </c>
      <c r="G1896" s="64"/>
      <c r="H1896" s="64" t="s">
        <v>259</v>
      </c>
      <c r="I1896" s="140" t="s">
        <v>538</v>
      </c>
    </row>
    <row r="1897" spans="1:9">
      <c r="A1897" s="112">
        <f t="shared" si="29"/>
        <v>1895</v>
      </c>
      <c r="B1897" s="141" t="s">
        <v>256</v>
      </c>
      <c r="C1897" s="64" t="s">
        <v>257</v>
      </c>
      <c r="D1897" s="63" t="s">
        <v>2281</v>
      </c>
      <c r="E1897" s="143" t="s">
        <v>2259</v>
      </c>
      <c r="F1897" s="63">
        <v>20260521</v>
      </c>
      <c r="G1897" s="64"/>
      <c r="H1897" s="64" t="s">
        <v>259</v>
      </c>
      <c r="I1897" s="140" t="s">
        <v>538</v>
      </c>
    </row>
    <row r="1898" spans="1:9">
      <c r="A1898" s="112">
        <f t="shared" si="29"/>
        <v>1896</v>
      </c>
      <c r="B1898" s="141" t="s">
        <v>256</v>
      </c>
      <c r="C1898" s="64" t="s">
        <v>257</v>
      </c>
      <c r="D1898" s="63" t="s">
        <v>2282</v>
      </c>
      <c r="E1898" s="143" t="s">
        <v>2259</v>
      </c>
      <c r="F1898" s="63">
        <v>20260521</v>
      </c>
      <c r="G1898" s="64"/>
      <c r="H1898" s="64" t="s">
        <v>259</v>
      </c>
      <c r="I1898" s="140" t="s">
        <v>538</v>
      </c>
    </row>
    <row r="1899" spans="1:9">
      <c r="A1899" s="112">
        <f t="shared" si="29"/>
        <v>1897</v>
      </c>
      <c r="B1899" s="141" t="s">
        <v>256</v>
      </c>
      <c r="C1899" s="64" t="s">
        <v>257</v>
      </c>
      <c r="D1899" s="63" t="s">
        <v>2283</v>
      </c>
      <c r="E1899" s="143" t="s">
        <v>2284</v>
      </c>
      <c r="F1899" s="63">
        <v>20260525</v>
      </c>
      <c r="G1899" s="64"/>
      <c r="H1899" s="64" t="s">
        <v>259</v>
      </c>
      <c r="I1899" s="140" t="s">
        <v>549</v>
      </c>
    </row>
    <row r="1900" spans="1:9">
      <c r="A1900" s="112">
        <f t="shared" si="29"/>
        <v>1898</v>
      </c>
      <c r="B1900" s="141" t="s">
        <v>256</v>
      </c>
      <c r="C1900" s="64" t="s">
        <v>257</v>
      </c>
      <c r="D1900" s="63" t="s">
        <v>2285</v>
      </c>
      <c r="E1900" s="143" t="s">
        <v>2284</v>
      </c>
      <c r="F1900" s="63">
        <v>20260525</v>
      </c>
      <c r="G1900" s="64"/>
      <c r="H1900" s="64" t="s">
        <v>259</v>
      </c>
      <c r="I1900" s="140" t="s">
        <v>549</v>
      </c>
    </row>
    <row r="1901" spans="1:9">
      <c r="A1901" s="112">
        <f t="shared" si="29"/>
        <v>1899</v>
      </c>
      <c r="B1901" s="141" t="s">
        <v>256</v>
      </c>
      <c r="C1901" s="64" t="s">
        <v>257</v>
      </c>
      <c r="D1901" s="63" t="s">
        <v>2286</v>
      </c>
      <c r="E1901" s="143" t="s">
        <v>2284</v>
      </c>
      <c r="F1901" s="63">
        <v>20260525</v>
      </c>
      <c r="G1901" s="64"/>
      <c r="H1901" s="64" t="s">
        <v>259</v>
      </c>
      <c r="I1901" s="140" t="s">
        <v>549</v>
      </c>
    </row>
    <row r="1902" spans="1:9">
      <c r="A1902" s="112">
        <f t="shared" si="29"/>
        <v>1900</v>
      </c>
      <c r="B1902" s="141" t="s">
        <v>256</v>
      </c>
      <c r="C1902" s="64" t="s">
        <v>257</v>
      </c>
      <c r="D1902" s="63" t="s">
        <v>2287</v>
      </c>
      <c r="E1902" s="143" t="s">
        <v>2284</v>
      </c>
      <c r="F1902" s="63">
        <v>20260525</v>
      </c>
      <c r="G1902" s="64"/>
      <c r="H1902" s="64" t="s">
        <v>259</v>
      </c>
      <c r="I1902" s="140" t="s">
        <v>549</v>
      </c>
    </row>
    <row r="1903" spans="1:9">
      <c r="A1903" s="112">
        <f t="shared" si="29"/>
        <v>1901</v>
      </c>
      <c r="B1903" s="141" t="s">
        <v>256</v>
      </c>
      <c r="C1903" s="64" t="s">
        <v>257</v>
      </c>
      <c r="D1903" s="63" t="s">
        <v>2288</v>
      </c>
      <c r="E1903" s="143" t="s">
        <v>2284</v>
      </c>
      <c r="F1903" s="63">
        <v>20260525</v>
      </c>
      <c r="G1903" s="64"/>
      <c r="H1903" s="64" t="s">
        <v>259</v>
      </c>
      <c r="I1903" s="140" t="s">
        <v>549</v>
      </c>
    </row>
    <row r="1904" spans="1:9">
      <c r="A1904" s="112">
        <f t="shared" si="29"/>
        <v>1902</v>
      </c>
      <c r="B1904" s="141" t="s">
        <v>256</v>
      </c>
      <c r="C1904" s="64" t="s">
        <v>257</v>
      </c>
      <c r="D1904" s="63" t="s">
        <v>2289</v>
      </c>
      <c r="E1904" s="143" t="s">
        <v>2284</v>
      </c>
      <c r="F1904" s="63">
        <v>20260525</v>
      </c>
      <c r="G1904" s="64"/>
      <c r="H1904" s="64" t="s">
        <v>259</v>
      </c>
      <c r="I1904" s="140" t="s">
        <v>549</v>
      </c>
    </row>
    <row r="1905" spans="1:9">
      <c r="A1905" s="112">
        <f t="shared" si="29"/>
        <v>1903</v>
      </c>
      <c r="B1905" s="141" t="s">
        <v>256</v>
      </c>
      <c r="C1905" s="64" t="s">
        <v>257</v>
      </c>
      <c r="D1905" s="63" t="s">
        <v>2290</v>
      </c>
      <c r="E1905" s="143" t="s">
        <v>2284</v>
      </c>
      <c r="F1905" s="63">
        <v>20260525</v>
      </c>
      <c r="G1905" s="64"/>
      <c r="H1905" s="64" t="s">
        <v>259</v>
      </c>
      <c r="I1905" s="140" t="s">
        <v>549</v>
      </c>
    </row>
    <row r="1906" spans="1:9">
      <c r="A1906" s="112">
        <f t="shared" si="29"/>
        <v>1904</v>
      </c>
      <c r="B1906" s="141" t="s">
        <v>256</v>
      </c>
      <c r="C1906" s="64" t="s">
        <v>257</v>
      </c>
      <c r="D1906" s="63" t="s">
        <v>2291</v>
      </c>
      <c r="E1906" s="143" t="s">
        <v>2284</v>
      </c>
      <c r="F1906" s="63">
        <v>20260525</v>
      </c>
      <c r="G1906" s="64"/>
      <c r="H1906" s="64" t="s">
        <v>259</v>
      </c>
      <c r="I1906" s="140" t="s">
        <v>549</v>
      </c>
    </row>
    <row r="1907" spans="1:9">
      <c r="A1907" s="112">
        <f t="shared" si="29"/>
        <v>1905</v>
      </c>
      <c r="B1907" s="141" t="s">
        <v>256</v>
      </c>
      <c r="C1907" s="64" t="s">
        <v>257</v>
      </c>
      <c r="D1907" s="63" t="s">
        <v>2292</v>
      </c>
      <c r="E1907" s="143" t="s">
        <v>2284</v>
      </c>
      <c r="F1907" s="63">
        <v>20260525</v>
      </c>
      <c r="G1907" s="64"/>
      <c r="H1907" s="141" t="s">
        <v>259</v>
      </c>
      <c r="I1907" s="140" t="s">
        <v>558</v>
      </c>
    </row>
    <row r="1908" spans="1:9">
      <c r="A1908" s="112">
        <f t="shared" si="29"/>
        <v>1906</v>
      </c>
      <c r="B1908" s="141" t="s">
        <v>256</v>
      </c>
      <c r="C1908" s="64" t="s">
        <v>257</v>
      </c>
      <c r="D1908" s="63" t="s">
        <v>2293</v>
      </c>
      <c r="E1908" s="143" t="s">
        <v>2284</v>
      </c>
      <c r="F1908" s="63">
        <v>20260525</v>
      </c>
      <c r="G1908" s="64"/>
      <c r="H1908" s="141" t="s">
        <v>259</v>
      </c>
      <c r="I1908" s="140" t="s">
        <v>558</v>
      </c>
    </row>
    <row r="1909" spans="1:9">
      <c r="A1909" s="112">
        <f t="shared" si="29"/>
        <v>1907</v>
      </c>
      <c r="B1909" s="141" t="s">
        <v>256</v>
      </c>
      <c r="C1909" s="64" t="s">
        <v>257</v>
      </c>
      <c r="D1909" s="63" t="s">
        <v>2294</v>
      </c>
      <c r="E1909" s="143" t="s">
        <v>2284</v>
      </c>
      <c r="F1909" s="63">
        <v>20260525</v>
      </c>
      <c r="G1909" s="64"/>
      <c r="H1909" s="141" t="s">
        <v>259</v>
      </c>
      <c r="I1909" s="140" t="s">
        <v>558</v>
      </c>
    </row>
    <row r="1910" spans="1:9">
      <c r="A1910" s="112">
        <f t="shared" si="29"/>
        <v>1908</v>
      </c>
      <c r="B1910" s="141" t="s">
        <v>256</v>
      </c>
      <c r="C1910" s="64" t="s">
        <v>257</v>
      </c>
      <c r="D1910" s="63" t="s">
        <v>2295</v>
      </c>
      <c r="E1910" s="143" t="s">
        <v>2284</v>
      </c>
      <c r="F1910" s="63">
        <v>20260525</v>
      </c>
      <c r="G1910" s="64"/>
      <c r="H1910" s="141" t="s">
        <v>259</v>
      </c>
      <c r="I1910" s="140" t="s">
        <v>558</v>
      </c>
    </row>
    <row r="1911" spans="1:9">
      <c r="A1911" s="112">
        <f t="shared" si="29"/>
        <v>1909</v>
      </c>
      <c r="B1911" s="141" t="s">
        <v>256</v>
      </c>
      <c r="C1911" s="64" t="s">
        <v>257</v>
      </c>
      <c r="D1911" s="63" t="s">
        <v>2296</v>
      </c>
      <c r="E1911" s="143" t="s">
        <v>2284</v>
      </c>
      <c r="F1911" s="63">
        <v>20260525</v>
      </c>
      <c r="G1911" s="64"/>
      <c r="H1911" s="141" t="s">
        <v>259</v>
      </c>
      <c r="I1911" s="140" t="s">
        <v>558</v>
      </c>
    </row>
    <row r="1912" spans="1:9">
      <c r="A1912" s="112">
        <f t="shared" si="29"/>
        <v>1910</v>
      </c>
      <c r="B1912" s="141" t="s">
        <v>256</v>
      </c>
      <c r="C1912" s="64" t="s">
        <v>257</v>
      </c>
      <c r="D1912" s="63" t="s">
        <v>2297</v>
      </c>
      <c r="E1912" s="143" t="s">
        <v>2284</v>
      </c>
      <c r="F1912" s="63">
        <v>20260525</v>
      </c>
      <c r="G1912" s="64"/>
      <c r="H1912" s="141" t="s">
        <v>259</v>
      </c>
      <c r="I1912" s="140" t="s">
        <v>558</v>
      </c>
    </row>
    <row r="1913" spans="1:9">
      <c r="A1913" s="112">
        <f t="shared" si="29"/>
        <v>1911</v>
      </c>
      <c r="B1913" s="141" t="s">
        <v>256</v>
      </c>
      <c r="C1913" s="64" t="s">
        <v>257</v>
      </c>
      <c r="D1913" s="63" t="s">
        <v>2298</v>
      </c>
      <c r="E1913" s="143" t="s">
        <v>2284</v>
      </c>
      <c r="F1913" s="63">
        <v>20260525</v>
      </c>
      <c r="G1913" s="64"/>
      <c r="H1913" s="141" t="s">
        <v>259</v>
      </c>
      <c r="I1913" s="140" t="s">
        <v>558</v>
      </c>
    </row>
    <row r="1914" spans="1:9">
      <c r="A1914" s="112">
        <f t="shared" si="29"/>
        <v>1912</v>
      </c>
      <c r="B1914" s="141" t="s">
        <v>256</v>
      </c>
      <c r="C1914" s="64" t="s">
        <v>257</v>
      </c>
      <c r="D1914" s="63" t="s">
        <v>2299</v>
      </c>
      <c r="E1914" s="143" t="s">
        <v>2284</v>
      </c>
      <c r="F1914" s="63">
        <v>20260525</v>
      </c>
      <c r="G1914" s="64"/>
      <c r="H1914" s="141" t="s">
        <v>259</v>
      </c>
      <c r="I1914" s="140" t="s">
        <v>569</v>
      </c>
    </row>
    <row r="1915" spans="1:9">
      <c r="A1915" s="112">
        <f t="shared" si="29"/>
        <v>1913</v>
      </c>
      <c r="B1915" s="141" t="s">
        <v>256</v>
      </c>
      <c r="C1915" s="64" t="s">
        <v>257</v>
      </c>
      <c r="D1915" s="63" t="s">
        <v>2300</v>
      </c>
      <c r="E1915" s="143" t="s">
        <v>2284</v>
      </c>
      <c r="F1915" s="63">
        <v>20260525</v>
      </c>
      <c r="G1915" s="64"/>
      <c r="H1915" s="64" t="s">
        <v>259</v>
      </c>
      <c r="I1915" s="5" t="s">
        <v>569</v>
      </c>
    </row>
    <row r="1916" spans="1:9">
      <c r="A1916" s="112">
        <f t="shared" si="29"/>
        <v>1914</v>
      </c>
      <c r="B1916" s="141" t="s">
        <v>256</v>
      </c>
      <c r="C1916" s="64" t="s">
        <v>257</v>
      </c>
      <c r="D1916" s="63" t="s">
        <v>2301</v>
      </c>
      <c r="E1916" s="143" t="s">
        <v>2284</v>
      </c>
      <c r="F1916" s="63">
        <v>20260525</v>
      </c>
      <c r="G1916" s="64"/>
      <c r="H1916" s="64" t="s">
        <v>259</v>
      </c>
      <c r="I1916" s="5" t="s">
        <v>569</v>
      </c>
    </row>
    <row r="1917" spans="1:9">
      <c r="A1917" s="112">
        <f t="shared" ref="A1917:A1980" si="30">+A1916+1</f>
        <v>1915</v>
      </c>
      <c r="B1917" s="141" t="s">
        <v>256</v>
      </c>
      <c r="C1917" s="64" t="s">
        <v>257</v>
      </c>
      <c r="D1917" s="63" t="s">
        <v>2302</v>
      </c>
      <c r="E1917" s="143" t="s">
        <v>2284</v>
      </c>
      <c r="F1917" s="63">
        <v>20260525</v>
      </c>
      <c r="G1917" s="64"/>
      <c r="H1917" s="64" t="s">
        <v>259</v>
      </c>
      <c r="I1917" s="5" t="s">
        <v>569</v>
      </c>
    </row>
    <row r="1918" spans="1:9">
      <c r="A1918" s="112">
        <f t="shared" si="30"/>
        <v>1916</v>
      </c>
      <c r="B1918" s="141" t="s">
        <v>256</v>
      </c>
      <c r="C1918" s="64" t="s">
        <v>257</v>
      </c>
      <c r="D1918" s="63" t="s">
        <v>2303</v>
      </c>
      <c r="E1918" s="143" t="s">
        <v>2284</v>
      </c>
      <c r="F1918" s="63">
        <v>20260525</v>
      </c>
      <c r="G1918" s="64"/>
      <c r="H1918" s="64" t="s">
        <v>259</v>
      </c>
      <c r="I1918" s="5" t="s">
        <v>569</v>
      </c>
    </row>
    <row r="1919" spans="1:9">
      <c r="A1919" s="112">
        <f t="shared" si="30"/>
        <v>1917</v>
      </c>
      <c r="B1919" s="141" t="s">
        <v>256</v>
      </c>
      <c r="C1919" s="64" t="s">
        <v>257</v>
      </c>
      <c r="D1919" s="63" t="s">
        <v>2304</v>
      </c>
      <c r="E1919" s="143" t="s">
        <v>2284</v>
      </c>
      <c r="F1919" s="63">
        <v>20260525</v>
      </c>
      <c r="G1919" s="64"/>
      <c r="H1919" s="64" t="s">
        <v>259</v>
      </c>
      <c r="I1919" s="5" t="s">
        <v>569</v>
      </c>
    </row>
    <row r="1920" spans="1:9">
      <c r="A1920" s="112">
        <f t="shared" si="30"/>
        <v>1918</v>
      </c>
      <c r="B1920" s="141" t="s">
        <v>256</v>
      </c>
      <c r="C1920" s="64" t="s">
        <v>257</v>
      </c>
      <c r="D1920" s="63" t="s">
        <v>2305</v>
      </c>
      <c r="E1920" s="143" t="s">
        <v>2284</v>
      </c>
      <c r="F1920" s="63">
        <v>20260525</v>
      </c>
      <c r="G1920" s="64"/>
      <c r="H1920" s="64" t="s">
        <v>259</v>
      </c>
      <c r="I1920" s="5" t="s">
        <v>569</v>
      </c>
    </row>
    <row r="1921" spans="1:9">
      <c r="A1921" s="112">
        <f t="shared" si="30"/>
        <v>1919</v>
      </c>
      <c r="B1921" s="141" t="s">
        <v>256</v>
      </c>
      <c r="C1921" s="64" t="s">
        <v>257</v>
      </c>
      <c r="D1921" s="63" t="s">
        <v>2306</v>
      </c>
      <c r="E1921" s="143" t="s">
        <v>2284</v>
      </c>
      <c r="F1921" s="63">
        <v>20260525</v>
      </c>
      <c r="G1921" s="64"/>
      <c r="H1921" s="64" t="s">
        <v>259</v>
      </c>
      <c r="I1921" s="5" t="s">
        <v>569</v>
      </c>
    </row>
    <row r="1922" spans="1:9">
      <c r="A1922" s="112">
        <f t="shared" si="30"/>
        <v>1920</v>
      </c>
      <c r="B1922" s="141" t="s">
        <v>256</v>
      </c>
      <c r="C1922" s="64" t="s">
        <v>257</v>
      </c>
      <c r="D1922" s="63" t="s">
        <v>2307</v>
      </c>
      <c r="E1922" s="143" t="s">
        <v>2284</v>
      </c>
      <c r="F1922" s="63">
        <v>20260525</v>
      </c>
      <c r="G1922" s="64"/>
      <c r="H1922" s="141" t="s">
        <v>259</v>
      </c>
      <c r="I1922" s="140" t="s">
        <v>577</v>
      </c>
    </row>
    <row r="1923" spans="1:9">
      <c r="A1923" s="112">
        <f t="shared" si="30"/>
        <v>1921</v>
      </c>
      <c r="B1923" s="141" t="s">
        <v>256</v>
      </c>
      <c r="C1923" s="64" t="s">
        <v>257</v>
      </c>
      <c r="D1923" s="63" t="s">
        <v>2308</v>
      </c>
      <c r="E1923" s="143" t="s">
        <v>2309</v>
      </c>
      <c r="F1923" s="63">
        <v>20260526</v>
      </c>
      <c r="G1923" s="64"/>
      <c r="H1923" s="141" t="s">
        <v>259</v>
      </c>
      <c r="I1923" s="140" t="s">
        <v>577</v>
      </c>
    </row>
    <row r="1924" spans="1:9">
      <c r="A1924" s="112">
        <f t="shared" si="30"/>
        <v>1922</v>
      </c>
      <c r="B1924" s="141" t="s">
        <v>256</v>
      </c>
      <c r="C1924" s="64" t="s">
        <v>257</v>
      </c>
      <c r="D1924" s="63" t="s">
        <v>2310</v>
      </c>
      <c r="E1924" s="143" t="s">
        <v>2309</v>
      </c>
      <c r="F1924" s="63">
        <v>20260526</v>
      </c>
      <c r="G1924" s="64"/>
      <c r="H1924" s="141" t="s">
        <v>259</v>
      </c>
      <c r="I1924" s="140" t="s">
        <v>577</v>
      </c>
    </row>
    <row r="1925" spans="1:9">
      <c r="A1925" s="112">
        <f t="shared" si="30"/>
        <v>1923</v>
      </c>
      <c r="B1925" s="141" t="s">
        <v>256</v>
      </c>
      <c r="C1925" s="64" t="s">
        <v>257</v>
      </c>
      <c r="D1925" s="63" t="s">
        <v>2311</v>
      </c>
      <c r="E1925" s="143" t="s">
        <v>2309</v>
      </c>
      <c r="F1925" s="63">
        <v>20260526</v>
      </c>
      <c r="G1925" s="64"/>
      <c r="H1925" s="141" t="s">
        <v>259</v>
      </c>
      <c r="I1925" s="140" t="s">
        <v>577</v>
      </c>
    </row>
    <row r="1926" spans="1:9">
      <c r="A1926" s="112">
        <f t="shared" si="30"/>
        <v>1924</v>
      </c>
      <c r="B1926" s="141" t="s">
        <v>256</v>
      </c>
      <c r="C1926" s="64" t="s">
        <v>257</v>
      </c>
      <c r="D1926" s="63" t="s">
        <v>2312</v>
      </c>
      <c r="E1926" s="143" t="s">
        <v>2309</v>
      </c>
      <c r="F1926" s="63">
        <v>20260526</v>
      </c>
      <c r="G1926" s="64"/>
      <c r="H1926" s="141" t="s">
        <v>259</v>
      </c>
      <c r="I1926" s="140" t="s">
        <v>577</v>
      </c>
    </row>
    <row r="1927" spans="1:9">
      <c r="A1927" s="112">
        <f t="shared" si="30"/>
        <v>1925</v>
      </c>
      <c r="B1927" s="141" t="s">
        <v>256</v>
      </c>
      <c r="C1927" s="64" t="s">
        <v>257</v>
      </c>
      <c r="D1927" s="63" t="s">
        <v>2313</v>
      </c>
      <c r="E1927" s="143" t="s">
        <v>2309</v>
      </c>
      <c r="F1927" s="63">
        <v>20260526</v>
      </c>
      <c r="G1927" s="64"/>
      <c r="H1927" s="141" t="s">
        <v>259</v>
      </c>
      <c r="I1927" s="140" t="s">
        <v>583</v>
      </c>
    </row>
    <row r="1928" spans="1:9">
      <c r="A1928" s="112">
        <f t="shared" si="30"/>
        <v>1926</v>
      </c>
      <c r="B1928" s="141" t="s">
        <v>256</v>
      </c>
      <c r="C1928" s="64" t="s">
        <v>257</v>
      </c>
      <c r="D1928" s="63" t="s">
        <v>2314</v>
      </c>
      <c r="E1928" s="143" t="s">
        <v>2309</v>
      </c>
      <c r="F1928" s="63">
        <v>20260526</v>
      </c>
      <c r="G1928" s="64"/>
      <c r="H1928" s="64" t="s">
        <v>259</v>
      </c>
      <c r="I1928" s="5" t="s">
        <v>583</v>
      </c>
    </row>
    <row r="1929" spans="1:9">
      <c r="A1929" s="112">
        <f t="shared" si="30"/>
        <v>1927</v>
      </c>
      <c r="B1929" s="141" t="s">
        <v>256</v>
      </c>
      <c r="C1929" s="64" t="s">
        <v>257</v>
      </c>
      <c r="D1929" s="63" t="s">
        <v>2315</v>
      </c>
      <c r="E1929" s="143" t="s">
        <v>2309</v>
      </c>
      <c r="F1929" s="63">
        <v>20260526</v>
      </c>
      <c r="G1929" s="64"/>
      <c r="H1929" s="64" t="s">
        <v>259</v>
      </c>
      <c r="I1929" s="5" t="s">
        <v>583</v>
      </c>
    </row>
    <row r="1930" spans="1:9">
      <c r="A1930" s="112">
        <f t="shared" si="30"/>
        <v>1928</v>
      </c>
      <c r="B1930" s="141" t="s">
        <v>256</v>
      </c>
      <c r="C1930" s="64" t="s">
        <v>257</v>
      </c>
      <c r="D1930" s="63" t="s">
        <v>2316</v>
      </c>
      <c r="E1930" s="143" t="s">
        <v>2309</v>
      </c>
      <c r="F1930" s="63">
        <v>20260526</v>
      </c>
      <c r="G1930" s="64"/>
      <c r="H1930" s="64" t="s">
        <v>259</v>
      </c>
      <c r="I1930" s="5" t="s">
        <v>583</v>
      </c>
    </row>
    <row r="1931" spans="1:9">
      <c r="A1931" s="112">
        <f t="shared" si="30"/>
        <v>1929</v>
      </c>
      <c r="B1931" s="141" t="s">
        <v>256</v>
      </c>
      <c r="C1931" s="64" t="s">
        <v>257</v>
      </c>
      <c r="D1931" s="63" t="s">
        <v>2317</v>
      </c>
      <c r="E1931" s="143" t="s">
        <v>2309</v>
      </c>
      <c r="F1931" s="63">
        <v>20260526</v>
      </c>
      <c r="G1931" s="64"/>
      <c r="H1931" s="64" t="s">
        <v>259</v>
      </c>
      <c r="I1931" s="5" t="s">
        <v>583</v>
      </c>
    </row>
    <row r="1932" spans="1:9">
      <c r="A1932" s="112">
        <f t="shared" si="30"/>
        <v>1930</v>
      </c>
      <c r="B1932" s="141" t="s">
        <v>256</v>
      </c>
      <c r="C1932" s="64" t="s">
        <v>257</v>
      </c>
      <c r="D1932" s="63" t="s">
        <v>2318</v>
      </c>
      <c r="E1932" s="143" t="s">
        <v>2309</v>
      </c>
      <c r="F1932" s="63">
        <v>20260526</v>
      </c>
      <c r="G1932" s="64"/>
      <c r="H1932" s="141" t="s">
        <v>259</v>
      </c>
      <c r="I1932" s="140" t="s">
        <v>592</v>
      </c>
    </row>
    <row r="1933" spans="1:9">
      <c r="A1933" s="112">
        <f t="shared" si="30"/>
        <v>1931</v>
      </c>
      <c r="B1933" s="141" t="s">
        <v>256</v>
      </c>
      <c r="C1933" s="64" t="s">
        <v>257</v>
      </c>
      <c r="D1933" s="63" t="s">
        <v>2319</v>
      </c>
      <c r="E1933" s="143" t="s">
        <v>2309</v>
      </c>
      <c r="F1933" s="63">
        <v>20260526</v>
      </c>
      <c r="G1933" s="64"/>
      <c r="H1933" s="141" t="s">
        <v>259</v>
      </c>
      <c r="I1933" s="140" t="s">
        <v>592</v>
      </c>
    </row>
    <row r="1934" spans="1:9">
      <c r="A1934" s="112">
        <f t="shared" si="30"/>
        <v>1932</v>
      </c>
      <c r="B1934" s="141" t="s">
        <v>256</v>
      </c>
      <c r="C1934" s="64" t="s">
        <v>257</v>
      </c>
      <c r="D1934" s="63" t="s">
        <v>2320</v>
      </c>
      <c r="E1934" s="143" t="s">
        <v>2309</v>
      </c>
      <c r="F1934" s="63">
        <v>20260526</v>
      </c>
      <c r="G1934" s="64"/>
      <c r="H1934" s="141" t="s">
        <v>259</v>
      </c>
      <c r="I1934" s="140" t="s">
        <v>592</v>
      </c>
    </row>
    <row r="1935" spans="1:9">
      <c r="A1935" s="112">
        <f t="shared" si="30"/>
        <v>1933</v>
      </c>
      <c r="B1935" s="141" t="s">
        <v>256</v>
      </c>
      <c r="C1935" s="64" t="s">
        <v>257</v>
      </c>
      <c r="D1935" s="63" t="s">
        <v>2321</v>
      </c>
      <c r="E1935" s="143" t="s">
        <v>2309</v>
      </c>
      <c r="F1935" s="63">
        <v>20260526</v>
      </c>
      <c r="G1935" s="64"/>
      <c r="H1935" s="141" t="s">
        <v>259</v>
      </c>
      <c r="I1935" s="140" t="s">
        <v>592</v>
      </c>
    </row>
    <row r="1936" spans="1:9">
      <c r="A1936" s="112">
        <f t="shared" si="30"/>
        <v>1934</v>
      </c>
      <c r="B1936" s="141" t="s">
        <v>256</v>
      </c>
      <c r="C1936" s="64" t="s">
        <v>257</v>
      </c>
      <c r="D1936" s="63" t="s">
        <v>2322</v>
      </c>
      <c r="E1936" s="143" t="s">
        <v>2309</v>
      </c>
      <c r="F1936" s="63">
        <v>20260526</v>
      </c>
      <c r="G1936" s="64"/>
      <c r="H1936" s="141" t="s">
        <v>259</v>
      </c>
      <c r="I1936" s="140" t="s">
        <v>592</v>
      </c>
    </row>
    <row r="1937" spans="1:9">
      <c r="A1937" s="112">
        <f t="shared" si="30"/>
        <v>1935</v>
      </c>
      <c r="B1937" s="141" t="s">
        <v>256</v>
      </c>
      <c r="C1937" s="64" t="s">
        <v>257</v>
      </c>
      <c r="D1937" s="63" t="s">
        <v>2323</v>
      </c>
      <c r="E1937" s="143" t="s">
        <v>2309</v>
      </c>
      <c r="F1937" s="63">
        <v>20260526</v>
      </c>
      <c r="G1937" s="64"/>
      <c r="H1937" s="64" t="s">
        <v>259</v>
      </c>
      <c r="I1937" s="5" t="s">
        <v>596</v>
      </c>
    </row>
    <row r="1938" spans="1:9">
      <c r="A1938" s="112">
        <f t="shared" si="30"/>
        <v>1936</v>
      </c>
      <c r="B1938" s="141" t="s">
        <v>256</v>
      </c>
      <c r="C1938" s="64" t="s">
        <v>257</v>
      </c>
      <c r="D1938" s="63" t="s">
        <v>2324</v>
      </c>
      <c r="E1938" s="143" t="s">
        <v>2309</v>
      </c>
      <c r="F1938" s="63">
        <v>20260526</v>
      </c>
      <c r="G1938" s="64"/>
      <c r="H1938" s="64" t="s">
        <v>259</v>
      </c>
      <c r="I1938" s="5" t="s">
        <v>596</v>
      </c>
    </row>
    <row r="1939" spans="1:9">
      <c r="A1939" s="112">
        <f t="shared" si="30"/>
        <v>1937</v>
      </c>
      <c r="B1939" s="141" t="s">
        <v>256</v>
      </c>
      <c r="C1939" s="64" t="s">
        <v>257</v>
      </c>
      <c r="D1939" s="63" t="s">
        <v>2325</v>
      </c>
      <c r="E1939" s="143" t="s">
        <v>2309</v>
      </c>
      <c r="F1939" s="63">
        <v>20260526</v>
      </c>
      <c r="G1939" s="64"/>
      <c r="H1939" s="64" t="s">
        <v>259</v>
      </c>
      <c r="I1939" s="5" t="s">
        <v>596</v>
      </c>
    </row>
    <row r="1940" spans="1:9">
      <c r="A1940" s="112">
        <f t="shared" si="30"/>
        <v>1938</v>
      </c>
      <c r="B1940" s="141" t="s">
        <v>256</v>
      </c>
      <c r="C1940" s="64" t="s">
        <v>257</v>
      </c>
      <c r="D1940" s="63" t="s">
        <v>2326</v>
      </c>
      <c r="E1940" s="143" t="s">
        <v>2309</v>
      </c>
      <c r="F1940" s="63">
        <v>20260526</v>
      </c>
      <c r="G1940" s="64"/>
      <c r="H1940" s="64" t="s">
        <v>259</v>
      </c>
      <c r="I1940" s="5" t="s">
        <v>596</v>
      </c>
    </row>
    <row r="1941" spans="1:9">
      <c r="A1941" s="112">
        <f t="shared" si="30"/>
        <v>1939</v>
      </c>
      <c r="B1941" s="141" t="s">
        <v>256</v>
      </c>
      <c r="C1941" s="64" t="s">
        <v>257</v>
      </c>
      <c r="D1941" s="63" t="s">
        <v>2327</v>
      </c>
      <c r="E1941" s="143" t="s">
        <v>2309</v>
      </c>
      <c r="F1941" s="63">
        <v>20260526</v>
      </c>
      <c r="G1941" s="64"/>
      <c r="H1941" s="64" t="s">
        <v>259</v>
      </c>
      <c r="I1941" s="5" t="s">
        <v>596</v>
      </c>
    </row>
    <row r="1942" spans="1:9">
      <c r="A1942" s="112">
        <f t="shared" si="30"/>
        <v>1940</v>
      </c>
      <c r="B1942" s="141" t="s">
        <v>256</v>
      </c>
      <c r="C1942" s="64" t="s">
        <v>257</v>
      </c>
      <c r="D1942" s="63" t="s">
        <v>2328</v>
      </c>
      <c r="E1942" s="143" t="s">
        <v>2309</v>
      </c>
      <c r="F1942" s="63">
        <v>20260526</v>
      </c>
      <c r="G1942" s="64"/>
      <c r="H1942" s="64" t="s">
        <v>259</v>
      </c>
      <c r="I1942" s="5" t="s">
        <v>596</v>
      </c>
    </row>
    <row r="1943" spans="1:9">
      <c r="A1943" s="112">
        <f t="shared" si="30"/>
        <v>1941</v>
      </c>
      <c r="B1943" s="141" t="s">
        <v>256</v>
      </c>
      <c r="C1943" s="64" t="s">
        <v>257</v>
      </c>
      <c r="D1943" s="63" t="s">
        <v>2329</v>
      </c>
      <c r="E1943" s="143" t="s">
        <v>2309</v>
      </c>
      <c r="F1943" s="63">
        <v>20260526</v>
      </c>
      <c r="G1943" s="64"/>
      <c r="H1943" s="64" t="s">
        <v>259</v>
      </c>
      <c r="I1943" s="5" t="s">
        <v>596</v>
      </c>
    </row>
    <row r="1944" spans="1:9">
      <c r="A1944" s="112">
        <f t="shared" si="30"/>
        <v>1942</v>
      </c>
      <c r="B1944" s="141" t="s">
        <v>256</v>
      </c>
      <c r="C1944" s="64" t="s">
        <v>257</v>
      </c>
      <c r="D1944" s="63" t="s">
        <v>2330</v>
      </c>
      <c r="E1944" s="143" t="s">
        <v>2309</v>
      </c>
      <c r="F1944" s="63">
        <v>20260526</v>
      </c>
      <c r="G1944" s="64"/>
      <c r="H1944" s="64" t="s">
        <v>259</v>
      </c>
      <c r="I1944" s="5" t="s">
        <v>596</v>
      </c>
    </row>
    <row r="1945" spans="1:9">
      <c r="A1945" s="112">
        <f t="shared" si="30"/>
        <v>1943</v>
      </c>
      <c r="B1945" s="141" t="s">
        <v>256</v>
      </c>
      <c r="C1945" s="64" t="s">
        <v>257</v>
      </c>
      <c r="D1945" s="63" t="s">
        <v>2331</v>
      </c>
      <c r="E1945" s="143" t="s">
        <v>2309</v>
      </c>
      <c r="F1945" s="63">
        <v>20260526</v>
      </c>
      <c r="G1945" s="64"/>
      <c r="H1945" s="64" t="s">
        <v>259</v>
      </c>
      <c r="I1945" s="5" t="s">
        <v>596</v>
      </c>
    </row>
    <row r="1946" spans="1:9">
      <c r="A1946" s="112">
        <f t="shared" si="30"/>
        <v>1944</v>
      </c>
      <c r="B1946" s="141" t="s">
        <v>256</v>
      </c>
      <c r="C1946" s="64" t="s">
        <v>257</v>
      </c>
      <c r="D1946" s="63" t="s">
        <v>2332</v>
      </c>
      <c r="E1946" s="143" t="s">
        <v>2309</v>
      </c>
      <c r="F1946" s="63">
        <v>20260526</v>
      </c>
      <c r="G1946" s="64"/>
      <c r="H1946" s="64" t="s">
        <v>259</v>
      </c>
      <c r="I1946" s="5" t="s">
        <v>596</v>
      </c>
    </row>
    <row r="1947" spans="1:9">
      <c r="A1947" s="112">
        <f t="shared" si="30"/>
        <v>1945</v>
      </c>
      <c r="B1947" s="141" t="s">
        <v>256</v>
      </c>
      <c r="C1947" s="64" t="s">
        <v>257</v>
      </c>
      <c r="D1947" s="63" t="s">
        <v>2333</v>
      </c>
      <c r="E1947" s="143" t="s">
        <v>2334</v>
      </c>
      <c r="F1947" s="63">
        <v>20260525</v>
      </c>
      <c r="G1947" s="64"/>
      <c r="H1947" s="141" t="s">
        <v>259</v>
      </c>
      <c r="I1947" s="140" t="s">
        <v>558</v>
      </c>
    </row>
    <row r="1948" spans="1:9">
      <c r="A1948" s="112">
        <f t="shared" si="30"/>
        <v>1946</v>
      </c>
      <c r="B1948" s="141" t="s">
        <v>256</v>
      </c>
      <c r="C1948" s="64" t="s">
        <v>257</v>
      </c>
      <c r="D1948" s="63" t="s">
        <v>2335</v>
      </c>
      <c r="E1948" s="143" t="s">
        <v>2334</v>
      </c>
      <c r="F1948" s="63">
        <v>20260525</v>
      </c>
      <c r="G1948" s="64"/>
      <c r="H1948" s="141" t="s">
        <v>259</v>
      </c>
      <c r="I1948" s="140" t="s">
        <v>558</v>
      </c>
    </row>
    <row r="1949" spans="1:9">
      <c r="A1949" s="112">
        <f t="shared" si="30"/>
        <v>1947</v>
      </c>
      <c r="B1949" s="141" t="s">
        <v>256</v>
      </c>
      <c r="C1949" s="64" t="s">
        <v>257</v>
      </c>
      <c r="D1949" s="63" t="s">
        <v>2336</v>
      </c>
      <c r="E1949" s="143" t="s">
        <v>2334</v>
      </c>
      <c r="F1949" s="63">
        <v>20260525</v>
      </c>
      <c r="G1949" s="64"/>
      <c r="H1949" s="141" t="s">
        <v>259</v>
      </c>
      <c r="I1949" s="140" t="s">
        <v>558</v>
      </c>
    </row>
    <row r="1950" spans="1:9">
      <c r="A1950" s="112">
        <f t="shared" si="30"/>
        <v>1948</v>
      </c>
      <c r="B1950" s="141" t="s">
        <v>256</v>
      </c>
      <c r="C1950" s="64" t="s">
        <v>257</v>
      </c>
      <c r="D1950" s="63" t="s">
        <v>2337</v>
      </c>
      <c r="E1950" s="143" t="s">
        <v>2334</v>
      </c>
      <c r="F1950" s="63">
        <v>20260525</v>
      </c>
      <c r="G1950" s="64"/>
      <c r="H1950" s="141" t="s">
        <v>259</v>
      </c>
      <c r="I1950" s="140" t="s">
        <v>558</v>
      </c>
    </row>
    <row r="1951" spans="1:9">
      <c r="A1951" s="112">
        <f t="shared" si="30"/>
        <v>1949</v>
      </c>
      <c r="B1951" s="141" t="s">
        <v>256</v>
      </c>
      <c r="C1951" s="64" t="s">
        <v>257</v>
      </c>
      <c r="D1951" s="63" t="s">
        <v>2338</v>
      </c>
      <c r="E1951" s="143" t="s">
        <v>2334</v>
      </c>
      <c r="F1951" s="63">
        <v>20260525</v>
      </c>
      <c r="G1951" s="64"/>
      <c r="H1951" s="64" t="s">
        <v>259</v>
      </c>
      <c r="I1951" s="5" t="s">
        <v>569</v>
      </c>
    </row>
    <row r="1952" spans="1:9">
      <c r="A1952" s="112">
        <f t="shared" si="30"/>
        <v>1950</v>
      </c>
      <c r="B1952" s="141" t="s">
        <v>256</v>
      </c>
      <c r="C1952" s="64" t="s">
        <v>257</v>
      </c>
      <c r="D1952" s="63" t="s">
        <v>2339</v>
      </c>
      <c r="E1952" s="143" t="s">
        <v>2334</v>
      </c>
      <c r="F1952" s="63">
        <v>20260525</v>
      </c>
      <c r="G1952" s="64"/>
      <c r="H1952" s="64" t="s">
        <v>259</v>
      </c>
      <c r="I1952" s="5" t="s">
        <v>569</v>
      </c>
    </row>
    <row r="1953" spans="1:9">
      <c r="A1953" s="112">
        <f t="shared" si="30"/>
        <v>1951</v>
      </c>
      <c r="B1953" s="141" t="s">
        <v>256</v>
      </c>
      <c r="C1953" s="64" t="s">
        <v>257</v>
      </c>
      <c r="D1953" s="63" t="s">
        <v>2340</v>
      </c>
      <c r="E1953" s="143" t="s">
        <v>2334</v>
      </c>
      <c r="F1953" s="63">
        <v>20260525</v>
      </c>
      <c r="G1953" s="64"/>
      <c r="H1953" s="64" t="s">
        <v>259</v>
      </c>
      <c r="I1953" s="5" t="s">
        <v>569</v>
      </c>
    </row>
    <row r="1954" spans="1:9">
      <c r="A1954" s="112">
        <f t="shared" si="30"/>
        <v>1952</v>
      </c>
      <c r="B1954" s="141" t="s">
        <v>256</v>
      </c>
      <c r="C1954" s="64" t="s">
        <v>257</v>
      </c>
      <c r="D1954" s="63" t="s">
        <v>2341</v>
      </c>
      <c r="E1954" s="143" t="s">
        <v>2334</v>
      </c>
      <c r="F1954" s="63">
        <v>20260525</v>
      </c>
      <c r="G1954" s="64"/>
      <c r="H1954" s="64" t="s">
        <v>259</v>
      </c>
      <c r="I1954" s="5" t="s">
        <v>569</v>
      </c>
    </row>
    <row r="1955" spans="1:9">
      <c r="A1955" s="112">
        <f t="shared" si="30"/>
        <v>1953</v>
      </c>
      <c r="B1955" s="141" t="s">
        <v>256</v>
      </c>
      <c r="C1955" s="64" t="s">
        <v>257</v>
      </c>
      <c r="D1955" s="63" t="s">
        <v>2342</v>
      </c>
      <c r="E1955" s="143" t="s">
        <v>2334</v>
      </c>
      <c r="F1955" s="63">
        <v>20260525</v>
      </c>
      <c r="G1955" s="64"/>
      <c r="H1955" s="141" t="s">
        <v>259</v>
      </c>
      <c r="I1955" s="140" t="s">
        <v>577</v>
      </c>
    </row>
    <row r="1956" spans="1:9">
      <c r="A1956" s="112">
        <f t="shared" si="30"/>
        <v>1954</v>
      </c>
      <c r="B1956" s="141" t="s">
        <v>256</v>
      </c>
      <c r="C1956" s="64" t="s">
        <v>257</v>
      </c>
      <c r="D1956" s="63" t="s">
        <v>2343</v>
      </c>
      <c r="E1956" s="143" t="s">
        <v>2334</v>
      </c>
      <c r="F1956" s="63">
        <v>20260525</v>
      </c>
      <c r="G1956" s="64"/>
      <c r="H1956" s="141" t="s">
        <v>259</v>
      </c>
      <c r="I1956" s="140" t="s">
        <v>577</v>
      </c>
    </row>
    <row r="1957" spans="1:9">
      <c r="A1957" s="112">
        <f t="shared" si="30"/>
        <v>1955</v>
      </c>
      <c r="B1957" s="141" t="s">
        <v>256</v>
      </c>
      <c r="C1957" s="64" t="s">
        <v>257</v>
      </c>
      <c r="D1957" s="63" t="s">
        <v>2344</v>
      </c>
      <c r="E1957" s="143" t="s">
        <v>2334</v>
      </c>
      <c r="F1957" s="63">
        <v>20260525</v>
      </c>
      <c r="G1957" s="64"/>
      <c r="H1957" s="141" t="s">
        <v>259</v>
      </c>
      <c r="I1957" s="140" t="s">
        <v>577</v>
      </c>
    </row>
    <row r="1958" spans="1:9">
      <c r="A1958" s="112">
        <f t="shared" si="30"/>
        <v>1956</v>
      </c>
      <c r="B1958" s="141" t="s">
        <v>256</v>
      </c>
      <c r="C1958" s="64" t="s">
        <v>257</v>
      </c>
      <c r="D1958" s="63" t="s">
        <v>2345</v>
      </c>
      <c r="E1958" s="143" t="s">
        <v>2334</v>
      </c>
      <c r="F1958" s="63">
        <v>20260525</v>
      </c>
      <c r="G1958" s="64"/>
      <c r="H1958" s="141" t="s">
        <v>259</v>
      </c>
      <c r="I1958" s="140" t="s">
        <v>577</v>
      </c>
    </row>
    <row r="1959" spans="1:9">
      <c r="A1959" s="112">
        <f t="shared" si="30"/>
        <v>1957</v>
      </c>
      <c r="B1959" s="141" t="s">
        <v>256</v>
      </c>
      <c r="C1959" s="64" t="s">
        <v>257</v>
      </c>
      <c r="D1959" s="63" t="s">
        <v>2346</v>
      </c>
      <c r="E1959" s="143" t="s">
        <v>2334</v>
      </c>
      <c r="F1959" s="63">
        <v>20260525</v>
      </c>
      <c r="G1959" s="64"/>
      <c r="H1959" s="141" t="s">
        <v>259</v>
      </c>
      <c r="I1959" s="140" t="s">
        <v>577</v>
      </c>
    </row>
    <row r="1960" spans="1:9">
      <c r="A1960" s="112">
        <f t="shared" si="30"/>
        <v>1958</v>
      </c>
      <c r="B1960" s="141" t="s">
        <v>256</v>
      </c>
      <c r="C1960" s="64" t="s">
        <v>257</v>
      </c>
      <c r="D1960" s="63" t="s">
        <v>2347</v>
      </c>
      <c r="E1960" s="143" t="s">
        <v>2334</v>
      </c>
      <c r="F1960" s="63">
        <v>20260525</v>
      </c>
      <c r="G1960" s="64"/>
      <c r="H1960" s="64" t="s">
        <v>259</v>
      </c>
      <c r="I1960" s="5" t="s">
        <v>583</v>
      </c>
    </row>
    <row r="1961" spans="1:9">
      <c r="A1961" s="112">
        <f t="shared" si="30"/>
        <v>1959</v>
      </c>
      <c r="B1961" s="141" t="s">
        <v>256</v>
      </c>
      <c r="C1961" s="64" t="s">
        <v>257</v>
      </c>
      <c r="D1961" s="63" t="s">
        <v>2348</v>
      </c>
      <c r="E1961" s="143" t="s">
        <v>2334</v>
      </c>
      <c r="F1961" s="63">
        <v>20260525</v>
      </c>
      <c r="G1961" s="64"/>
      <c r="H1961" s="64" t="s">
        <v>259</v>
      </c>
      <c r="I1961" s="5" t="s">
        <v>583</v>
      </c>
    </row>
    <row r="1962" spans="1:9">
      <c r="A1962" s="112">
        <f t="shared" si="30"/>
        <v>1960</v>
      </c>
      <c r="B1962" s="141" t="s">
        <v>256</v>
      </c>
      <c r="C1962" s="64" t="s">
        <v>257</v>
      </c>
      <c r="D1962" s="63" t="s">
        <v>2349</v>
      </c>
      <c r="E1962" s="143" t="s">
        <v>2334</v>
      </c>
      <c r="F1962" s="63">
        <v>20260525</v>
      </c>
      <c r="G1962" s="64"/>
      <c r="H1962" s="64" t="s">
        <v>259</v>
      </c>
      <c r="I1962" s="5" t="s">
        <v>583</v>
      </c>
    </row>
    <row r="1963" spans="1:9">
      <c r="A1963" s="112">
        <f t="shared" si="30"/>
        <v>1961</v>
      </c>
      <c r="B1963" s="141" t="s">
        <v>256</v>
      </c>
      <c r="C1963" s="64" t="s">
        <v>257</v>
      </c>
      <c r="D1963" s="63" t="s">
        <v>2350</v>
      </c>
      <c r="E1963" s="143" t="s">
        <v>2334</v>
      </c>
      <c r="F1963" s="63">
        <v>20260525</v>
      </c>
      <c r="G1963" s="64"/>
      <c r="H1963" s="64" t="s">
        <v>259</v>
      </c>
      <c r="I1963" s="5" t="s">
        <v>583</v>
      </c>
    </row>
    <row r="1964" spans="1:9">
      <c r="A1964" s="112">
        <f t="shared" si="30"/>
        <v>1962</v>
      </c>
      <c r="B1964" s="141" t="s">
        <v>256</v>
      </c>
      <c r="C1964" s="64" t="s">
        <v>257</v>
      </c>
      <c r="D1964" s="63" t="s">
        <v>2351</v>
      </c>
      <c r="E1964" s="143" t="s">
        <v>2334</v>
      </c>
      <c r="F1964" s="63">
        <v>20260525</v>
      </c>
      <c r="G1964" s="64"/>
      <c r="H1964" s="141" t="s">
        <v>259</v>
      </c>
      <c r="I1964" s="140" t="s">
        <v>592</v>
      </c>
    </row>
    <row r="1965" spans="1:9">
      <c r="A1965" s="112">
        <f t="shared" si="30"/>
        <v>1963</v>
      </c>
      <c r="B1965" s="141" t="s">
        <v>256</v>
      </c>
      <c r="C1965" s="64" t="s">
        <v>257</v>
      </c>
      <c r="D1965" s="63" t="s">
        <v>2352</v>
      </c>
      <c r="E1965" s="143" t="s">
        <v>2334</v>
      </c>
      <c r="F1965" s="63">
        <v>20260525</v>
      </c>
      <c r="G1965" s="64"/>
      <c r="H1965" s="141" t="s">
        <v>259</v>
      </c>
      <c r="I1965" s="140" t="s">
        <v>592</v>
      </c>
    </row>
    <row r="1966" spans="1:9">
      <c r="A1966" s="112">
        <f t="shared" si="30"/>
        <v>1964</v>
      </c>
      <c r="B1966" s="141" t="s">
        <v>256</v>
      </c>
      <c r="C1966" s="64" t="s">
        <v>257</v>
      </c>
      <c r="D1966" s="63" t="s">
        <v>2353</v>
      </c>
      <c r="E1966" s="143" t="s">
        <v>2334</v>
      </c>
      <c r="F1966" s="63">
        <v>20260525</v>
      </c>
      <c r="G1966" s="64"/>
      <c r="H1966" s="141" t="s">
        <v>259</v>
      </c>
      <c r="I1966" s="140" t="s">
        <v>592</v>
      </c>
    </row>
    <row r="1967" spans="1:9">
      <c r="A1967" s="112">
        <f t="shared" si="30"/>
        <v>1965</v>
      </c>
      <c r="B1967" s="141" t="s">
        <v>256</v>
      </c>
      <c r="C1967" s="64" t="s">
        <v>257</v>
      </c>
      <c r="D1967" s="63" t="s">
        <v>2354</v>
      </c>
      <c r="E1967" s="143" t="s">
        <v>2334</v>
      </c>
      <c r="F1967" s="63">
        <v>20260525</v>
      </c>
      <c r="G1967" s="64"/>
      <c r="H1967" s="141" t="s">
        <v>259</v>
      </c>
      <c r="I1967" s="140" t="s">
        <v>592</v>
      </c>
    </row>
    <row r="1968" spans="1:9">
      <c r="A1968" s="112">
        <f t="shared" si="30"/>
        <v>1966</v>
      </c>
      <c r="B1968" s="141" t="s">
        <v>256</v>
      </c>
      <c r="C1968" s="64" t="s">
        <v>257</v>
      </c>
      <c r="D1968" s="63" t="s">
        <v>2355</v>
      </c>
      <c r="E1968" s="143" t="s">
        <v>2334</v>
      </c>
      <c r="F1968" s="63">
        <v>20260525</v>
      </c>
      <c r="G1968" s="64"/>
      <c r="H1968" s="141" t="s">
        <v>259</v>
      </c>
      <c r="I1968" s="140" t="s">
        <v>592</v>
      </c>
    </row>
    <row r="1969" spans="1:9">
      <c r="A1969" s="112">
        <f t="shared" si="30"/>
        <v>1967</v>
      </c>
      <c r="B1969" s="141" t="s">
        <v>256</v>
      </c>
      <c r="C1969" s="64" t="s">
        <v>257</v>
      </c>
      <c r="D1969" s="63" t="s">
        <v>2356</v>
      </c>
      <c r="E1969" s="143" t="s">
        <v>2334</v>
      </c>
      <c r="F1969" s="63">
        <v>20260525</v>
      </c>
      <c r="G1969" s="64"/>
      <c r="H1969" s="141" t="s">
        <v>259</v>
      </c>
      <c r="I1969" s="140" t="s">
        <v>592</v>
      </c>
    </row>
    <row r="1970" spans="1:9">
      <c r="A1970" s="112">
        <f t="shared" si="30"/>
        <v>1968</v>
      </c>
      <c r="B1970" s="141" t="s">
        <v>256</v>
      </c>
      <c r="C1970" s="64" t="s">
        <v>257</v>
      </c>
      <c r="D1970" s="63" t="s">
        <v>2357</v>
      </c>
      <c r="E1970" s="143" t="s">
        <v>2334</v>
      </c>
      <c r="F1970" s="63">
        <v>20260525</v>
      </c>
      <c r="G1970" s="64"/>
      <c r="H1970" s="141" t="s">
        <v>259</v>
      </c>
      <c r="I1970" s="140" t="s">
        <v>596</v>
      </c>
    </row>
    <row r="1971" spans="1:9">
      <c r="A1971" s="112">
        <f t="shared" si="30"/>
        <v>1969</v>
      </c>
      <c r="B1971" s="141" t="s">
        <v>256</v>
      </c>
      <c r="C1971" s="64" t="s">
        <v>257</v>
      </c>
      <c r="D1971" s="63" t="s">
        <v>2358</v>
      </c>
      <c r="E1971" s="143" t="s">
        <v>2359</v>
      </c>
      <c r="F1971" s="63">
        <v>20260528</v>
      </c>
      <c r="G1971" s="64"/>
      <c r="H1971" s="141" t="s">
        <v>259</v>
      </c>
      <c r="I1971" s="5" t="s">
        <v>1182</v>
      </c>
    </row>
    <row r="1972" spans="1:9">
      <c r="A1972" s="112">
        <f t="shared" si="30"/>
        <v>1970</v>
      </c>
      <c r="B1972" s="141" t="s">
        <v>256</v>
      </c>
      <c r="C1972" s="64" t="s">
        <v>257</v>
      </c>
      <c r="D1972" s="63" t="s">
        <v>2360</v>
      </c>
      <c r="E1972" s="143" t="s">
        <v>2359</v>
      </c>
      <c r="F1972" s="63">
        <v>20260528</v>
      </c>
      <c r="G1972" s="64"/>
      <c r="H1972" s="141" t="s">
        <v>259</v>
      </c>
      <c r="I1972" s="5" t="s">
        <v>1182</v>
      </c>
    </row>
    <row r="1973" spans="1:9">
      <c r="A1973" s="112">
        <f t="shared" si="30"/>
        <v>1971</v>
      </c>
      <c r="B1973" s="141" t="s">
        <v>256</v>
      </c>
      <c r="C1973" s="64" t="s">
        <v>257</v>
      </c>
      <c r="D1973" s="63" t="s">
        <v>2361</v>
      </c>
      <c r="E1973" s="143" t="s">
        <v>2359</v>
      </c>
      <c r="F1973" s="63">
        <v>20260528</v>
      </c>
      <c r="G1973" s="64"/>
      <c r="H1973" s="141" t="s">
        <v>259</v>
      </c>
      <c r="I1973" s="5" t="s">
        <v>1182</v>
      </c>
    </row>
    <row r="1974" spans="1:9">
      <c r="A1974" s="112">
        <f t="shared" si="30"/>
        <v>1972</v>
      </c>
      <c r="B1974" s="141" t="s">
        <v>256</v>
      </c>
      <c r="C1974" s="64" t="s">
        <v>257</v>
      </c>
      <c r="D1974" s="63" t="s">
        <v>2362</v>
      </c>
      <c r="E1974" s="143" t="s">
        <v>2359</v>
      </c>
      <c r="F1974" s="63">
        <v>20260528</v>
      </c>
      <c r="G1974" s="64"/>
      <c r="H1974" s="141" t="s">
        <v>259</v>
      </c>
      <c r="I1974" s="5" t="s">
        <v>1182</v>
      </c>
    </row>
    <row r="1975" spans="1:9">
      <c r="A1975" s="112">
        <f t="shared" si="30"/>
        <v>1973</v>
      </c>
      <c r="B1975" s="141" t="s">
        <v>256</v>
      </c>
      <c r="C1975" s="64" t="s">
        <v>257</v>
      </c>
      <c r="D1975" s="63" t="s">
        <v>2363</v>
      </c>
      <c r="E1975" s="143" t="s">
        <v>2359</v>
      </c>
      <c r="F1975" s="63">
        <v>20260528</v>
      </c>
      <c r="G1975" s="64"/>
      <c r="H1975" s="141" t="s">
        <v>259</v>
      </c>
      <c r="I1975" s="5" t="s">
        <v>1182</v>
      </c>
    </row>
    <row r="1976" spans="1:9">
      <c r="A1976" s="112">
        <f t="shared" si="30"/>
        <v>1974</v>
      </c>
      <c r="B1976" s="141" t="s">
        <v>256</v>
      </c>
      <c r="C1976" s="64" t="s">
        <v>257</v>
      </c>
      <c r="D1976" s="63" t="s">
        <v>2364</v>
      </c>
      <c r="E1976" s="143" t="s">
        <v>2359</v>
      </c>
      <c r="F1976" s="63">
        <v>20260528</v>
      </c>
      <c r="G1976" s="64"/>
      <c r="H1976" s="141" t="s">
        <v>259</v>
      </c>
      <c r="I1976" s="5" t="s">
        <v>1182</v>
      </c>
    </row>
    <row r="1977" spans="1:9">
      <c r="A1977" s="112">
        <f t="shared" si="30"/>
        <v>1975</v>
      </c>
      <c r="B1977" s="141" t="s">
        <v>256</v>
      </c>
      <c r="C1977" s="64" t="s">
        <v>257</v>
      </c>
      <c r="D1977" s="63" t="s">
        <v>2365</v>
      </c>
      <c r="E1977" s="143" t="s">
        <v>2359</v>
      </c>
      <c r="F1977" s="63">
        <v>20260528</v>
      </c>
      <c r="G1977" s="64"/>
      <c r="H1977" s="141" t="s">
        <v>259</v>
      </c>
      <c r="I1977" s="5" t="s">
        <v>1182</v>
      </c>
    </row>
    <row r="1978" spans="1:9">
      <c r="A1978" s="112">
        <f t="shared" si="30"/>
        <v>1976</v>
      </c>
      <c r="B1978" s="141" t="s">
        <v>256</v>
      </c>
      <c r="C1978" s="64" t="s">
        <v>257</v>
      </c>
      <c r="D1978" s="63" t="s">
        <v>2366</v>
      </c>
      <c r="E1978" s="143" t="s">
        <v>2359</v>
      </c>
      <c r="F1978" s="63">
        <v>20260528</v>
      </c>
      <c r="G1978" s="64"/>
      <c r="H1978" s="141" t="s">
        <v>259</v>
      </c>
      <c r="I1978" s="5" t="s">
        <v>1182</v>
      </c>
    </row>
    <row r="1979" spans="1:9">
      <c r="A1979" s="112">
        <f t="shared" si="30"/>
        <v>1977</v>
      </c>
      <c r="B1979" s="141" t="s">
        <v>256</v>
      </c>
      <c r="C1979" s="64" t="s">
        <v>257</v>
      </c>
      <c r="D1979" s="63" t="s">
        <v>2367</v>
      </c>
      <c r="E1979" s="143" t="s">
        <v>2359</v>
      </c>
      <c r="F1979" s="63">
        <v>20260528</v>
      </c>
      <c r="G1979" s="64"/>
      <c r="H1979" s="141" t="s">
        <v>259</v>
      </c>
      <c r="I1979" s="5" t="s">
        <v>1182</v>
      </c>
    </row>
    <row r="1980" spans="1:9">
      <c r="A1980" s="112">
        <f t="shared" si="30"/>
        <v>1978</v>
      </c>
      <c r="B1980" s="141" t="s">
        <v>256</v>
      </c>
      <c r="C1980" s="64" t="s">
        <v>257</v>
      </c>
      <c r="D1980" s="63" t="s">
        <v>2368</v>
      </c>
      <c r="E1980" s="143" t="s">
        <v>2359</v>
      </c>
      <c r="F1980" s="63">
        <v>20260528</v>
      </c>
      <c r="G1980" s="64"/>
      <c r="H1980" s="141" t="s">
        <v>259</v>
      </c>
      <c r="I1980" s="140" t="s">
        <v>1218</v>
      </c>
    </row>
    <row r="1981" spans="1:9">
      <c r="A1981" s="112">
        <f t="shared" ref="A1981:A2044" si="31">+A1980+1</f>
        <v>1979</v>
      </c>
      <c r="B1981" s="141" t="s">
        <v>256</v>
      </c>
      <c r="C1981" s="64" t="s">
        <v>257</v>
      </c>
      <c r="D1981" s="63" t="s">
        <v>2369</v>
      </c>
      <c r="E1981" s="143" t="s">
        <v>2359</v>
      </c>
      <c r="F1981" s="63">
        <v>20260528</v>
      </c>
      <c r="G1981" s="64"/>
      <c r="H1981" s="141" t="s">
        <v>259</v>
      </c>
      <c r="I1981" s="140" t="s">
        <v>1218</v>
      </c>
    </row>
    <row r="1982" spans="1:9">
      <c r="A1982" s="112">
        <f t="shared" si="31"/>
        <v>1980</v>
      </c>
      <c r="B1982" s="141" t="s">
        <v>256</v>
      </c>
      <c r="C1982" s="64" t="s">
        <v>257</v>
      </c>
      <c r="D1982" s="63" t="s">
        <v>2370</v>
      </c>
      <c r="E1982" s="143" t="s">
        <v>2359</v>
      </c>
      <c r="F1982" s="63">
        <v>20260528</v>
      </c>
      <c r="G1982" s="64"/>
      <c r="H1982" s="141" t="s">
        <v>259</v>
      </c>
      <c r="I1982" s="140" t="s">
        <v>1218</v>
      </c>
    </row>
    <row r="1983" spans="1:9">
      <c r="A1983" s="112">
        <f t="shared" si="31"/>
        <v>1981</v>
      </c>
      <c r="B1983" s="141" t="s">
        <v>256</v>
      </c>
      <c r="C1983" s="64" t="s">
        <v>257</v>
      </c>
      <c r="D1983" s="63" t="s">
        <v>2371</v>
      </c>
      <c r="E1983" s="143" t="s">
        <v>2359</v>
      </c>
      <c r="F1983" s="63">
        <v>20260528</v>
      </c>
      <c r="G1983" s="64"/>
      <c r="H1983" s="141" t="s">
        <v>259</v>
      </c>
      <c r="I1983" s="140" t="s">
        <v>1218</v>
      </c>
    </row>
    <row r="1984" spans="1:9">
      <c r="A1984" s="112">
        <f t="shared" si="31"/>
        <v>1982</v>
      </c>
      <c r="B1984" s="141" t="s">
        <v>256</v>
      </c>
      <c r="C1984" s="64" t="s">
        <v>257</v>
      </c>
      <c r="D1984" s="63" t="s">
        <v>2372</v>
      </c>
      <c r="E1984" s="143" t="s">
        <v>2359</v>
      </c>
      <c r="F1984" s="63">
        <v>20260528</v>
      </c>
      <c r="G1984" s="64"/>
      <c r="H1984" s="141" t="s">
        <v>259</v>
      </c>
      <c r="I1984" s="140" t="s">
        <v>1218</v>
      </c>
    </row>
    <row r="1985" spans="1:9">
      <c r="A1985" s="112">
        <f t="shared" si="31"/>
        <v>1983</v>
      </c>
      <c r="B1985" s="141" t="s">
        <v>256</v>
      </c>
      <c r="C1985" s="64" t="s">
        <v>257</v>
      </c>
      <c r="D1985" s="63" t="s">
        <v>2373</v>
      </c>
      <c r="E1985" s="143" t="s">
        <v>2359</v>
      </c>
      <c r="F1985" s="63">
        <v>20260528</v>
      </c>
      <c r="G1985" s="64"/>
      <c r="H1985" s="141" t="s">
        <v>259</v>
      </c>
      <c r="I1985" s="140" t="s">
        <v>1218</v>
      </c>
    </row>
    <row r="1986" spans="1:9">
      <c r="A1986" s="112">
        <f t="shared" si="31"/>
        <v>1984</v>
      </c>
      <c r="B1986" s="141" t="s">
        <v>256</v>
      </c>
      <c r="C1986" s="64" t="s">
        <v>257</v>
      </c>
      <c r="D1986" s="63" t="s">
        <v>2374</v>
      </c>
      <c r="E1986" s="143" t="s">
        <v>2359</v>
      </c>
      <c r="F1986" s="63">
        <v>20260528</v>
      </c>
      <c r="G1986" s="64"/>
      <c r="H1986" s="141" t="s">
        <v>259</v>
      </c>
      <c r="I1986" s="140" t="s">
        <v>1218</v>
      </c>
    </row>
    <row r="1987" spans="1:9">
      <c r="A1987" s="112">
        <f t="shared" si="31"/>
        <v>1985</v>
      </c>
      <c r="B1987" s="141" t="s">
        <v>256</v>
      </c>
      <c r="C1987" s="64" t="s">
        <v>257</v>
      </c>
      <c r="D1987" s="63" t="s">
        <v>2375</v>
      </c>
      <c r="E1987" s="143" t="s">
        <v>2359</v>
      </c>
      <c r="F1987" s="63">
        <v>20260528</v>
      </c>
      <c r="G1987" s="64"/>
      <c r="H1987" s="141" t="s">
        <v>259</v>
      </c>
      <c r="I1987" s="140" t="s">
        <v>1218</v>
      </c>
    </row>
    <row r="1988" spans="1:9">
      <c r="A1988" s="112">
        <f t="shared" si="31"/>
        <v>1986</v>
      </c>
      <c r="B1988" s="141" t="s">
        <v>256</v>
      </c>
      <c r="C1988" s="64" t="s">
        <v>257</v>
      </c>
      <c r="D1988" s="63" t="s">
        <v>2376</v>
      </c>
      <c r="E1988" s="143" t="s">
        <v>2359</v>
      </c>
      <c r="F1988" s="63">
        <v>20260528</v>
      </c>
      <c r="G1988" s="64"/>
      <c r="H1988" s="141" t="s">
        <v>259</v>
      </c>
      <c r="I1988" s="5" t="s">
        <v>641</v>
      </c>
    </row>
    <row r="1989" spans="1:9">
      <c r="A1989" s="112">
        <f t="shared" si="31"/>
        <v>1987</v>
      </c>
      <c r="B1989" s="141" t="s">
        <v>256</v>
      </c>
      <c r="C1989" s="64" t="s">
        <v>257</v>
      </c>
      <c r="D1989" s="63" t="s">
        <v>2377</v>
      </c>
      <c r="E1989" s="143" t="s">
        <v>2359</v>
      </c>
      <c r="F1989" s="63">
        <v>20260528</v>
      </c>
      <c r="G1989" s="64"/>
      <c r="H1989" s="141" t="s">
        <v>259</v>
      </c>
      <c r="I1989" s="5" t="s">
        <v>641</v>
      </c>
    </row>
    <row r="1990" spans="1:9">
      <c r="A1990" s="112">
        <f t="shared" si="31"/>
        <v>1988</v>
      </c>
      <c r="B1990" s="141" t="s">
        <v>256</v>
      </c>
      <c r="C1990" s="64" t="s">
        <v>257</v>
      </c>
      <c r="D1990" s="63" t="s">
        <v>2378</v>
      </c>
      <c r="E1990" s="143" t="s">
        <v>2359</v>
      </c>
      <c r="F1990" s="63">
        <v>20260528</v>
      </c>
      <c r="G1990" s="64"/>
      <c r="H1990" s="141" t="s">
        <v>259</v>
      </c>
      <c r="I1990" s="5" t="s">
        <v>641</v>
      </c>
    </row>
    <row r="1991" spans="1:9">
      <c r="A1991" s="112">
        <f t="shared" si="31"/>
        <v>1989</v>
      </c>
      <c r="B1991" s="141" t="s">
        <v>256</v>
      </c>
      <c r="C1991" s="64" t="s">
        <v>257</v>
      </c>
      <c r="D1991" s="63" t="s">
        <v>2379</v>
      </c>
      <c r="E1991" s="143" t="s">
        <v>2359</v>
      </c>
      <c r="F1991" s="63">
        <v>20260528</v>
      </c>
      <c r="G1991" s="64"/>
      <c r="H1991" s="141" t="s">
        <v>259</v>
      </c>
      <c r="I1991" s="5" t="s">
        <v>641</v>
      </c>
    </row>
    <row r="1992" spans="1:9">
      <c r="A1992" s="112">
        <f t="shared" si="31"/>
        <v>1990</v>
      </c>
      <c r="B1992" s="141" t="s">
        <v>256</v>
      </c>
      <c r="C1992" s="64" t="s">
        <v>257</v>
      </c>
      <c r="D1992" s="63" t="s">
        <v>2380</v>
      </c>
      <c r="E1992" s="143" t="s">
        <v>2359</v>
      </c>
      <c r="F1992" s="63">
        <v>20260528</v>
      </c>
      <c r="G1992" s="64"/>
      <c r="H1992" s="141" t="s">
        <v>259</v>
      </c>
      <c r="I1992" s="5" t="s">
        <v>641</v>
      </c>
    </row>
    <row r="1993" spans="1:9">
      <c r="A1993" s="112">
        <f t="shared" si="31"/>
        <v>1991</v>
      </c>
      <c r="B1993" s="141" t="s">
        <v>256</v>
      </c>
      <c r="C1993" s="64" t="s">
        <v>257</v>
      </c>
      <c r="D1993" s="63" t="s">
        <v>2381</v>
      </c>
      <c r="E1993" s="143" t="s">
        <v>2359</v>
      </c>
      <c r="F1993" s="63">
        <v>20260528</v>
      </c>
      <c r="G1993" s="64"/>
      <c r="H1993" s="141" t="s">
        <v>259</v>
      </c>
      <c r="I1993" s="5" t="s">
        <v>641</v>
      </c>
    </row>
    <row r="1994" spans="1:9">
      <c r="A1994" s="112">
        <f t="shared" si="31"/>
        <v>1992</v>
      </c>
      <c r="B1994" s="141" t="s">
        <v>256</v>
      </c>
      <c r="C1994" s="64" t="s">
        <v>257</v>
      </c>
      <c r="D1994" s="63" t="s">
        <v>2382</v>
      </c>
      <c r="E1994" s="143" t="s">
        <v>2359</v>
      </c>
      <c r="F1994" s="63">
        <v>20260528</v>
      </c>
      <c r="G1994" s="64"/>
      <c r="H1994" s="141" t="s">
        <v>259</v>
      </c>
      <c r="I1994" s="5" t="s">
        <v>641</v>
      </c>
    </row>
    <row r="1995" spans="1:9">
      <c r="A1995" s="112">
        <f t="shared" si="31"/>
        <v>1993</v>
      </c>
      <c r="B1995" s="141" t="s">
        <v>256</v>
      </c>
      <c r="C1995" s="64" t="s">
        <v>257</v>
      </c>
      <c r="D1995" s="63" t="s">
        <v>2383</v>
      </c>
      <c r="E1995" s="143" t="s">
        <v>2384</v>
      </c>
      <c r="F1995" s="63">
        <v>20260529</v>
      </c>
      <c r="G1995" s="64"/>
      <c r="H1995" s="141" t="s">
        <v>259</v>
      </c>
      <c r="I1995" s="5" t="s">
        <v>641</v>
      </c>
    </row>
    <row r="1996" spans="1:9">
      <c r="A1996" s="112">
        <f t="shared" si="31"/>
        <v>1994</v>
      </c>
      <c r="B1996" s="141" t="s">
        <v>256</v>
      </c>
      <c r="C1996" s="64" t="s">
        <v>257</v>
      </c>
      <c r="D1996" s="63" t="s">
        <v>2385</v>
      </c>
      <c r="E1996" s="143" t="s">
        <v>2384</v>
      </c>
      <c r="F1996" s="63">
        <v>20260529</v>
      </c>
      <c r="G1996" s="64"/>
      <c r="H1996" s="141" t="s">
        <v>259</v>
      </c>
      <c r="I1996" s="5" t="s">
        <v>641</v>
      </c>
    </row>
    <row r="1997" spans="1:9">
      <c r="A1997" s="112">
        <f t="shared" si="31"/>
        <v>1995</v>
      </c>
      <c r="B1997" s="141" t="s">
        <v>256</v>
      </c>
      <c r="C1997" s="64" t="s">
        <v>257</v>
      </c>
      <c r="D1997" s="63" t="s">
        <v>2386</v>
      </c>
      <c r="E1997" s="143" t="s">
        <v>2384</v>
      </c>
      <c r="F1997" s="63">
        <v>20260529</v>
      </c>
      <c r="G1997" s="64"/>
      <c r="H1997" s="141" t="s">
        <v>259</v>
      </c>
      <c r="I1997" s="5" t="s">
        <v>641</v>
      </c>
    </row>
    <row r="1998" spans="1:9">
      <c r="A1998" s="112">
        <f t="shared" si="31"/>
        <v>1996</v>
      </c>
      <c r="B1998" s="141" t="s">
        <v>256</v>
      </c>
      <c r="C1998" s="64" t="s">
        <v>257</v>
      </c>
      <c r="D1998" s="63" t="s">
        <v>2387</v>
      </c>
      <c r="E1998" s="143" t="s">
        <v>2384</v>
      </c>
      <c r="F1998" s="63">
        <v>20260529</v>
      </c>
      <c r="G1998" s="64"/>
      <c r="H1998" s="64" t="s">
        <v>259</v>
      </c>
      <c r="I1998" s="140" t="s">
        <v>655</v>
      </c>
    </row>
    <row r="1999" spans="1:9">
      <c r="A1999" s="112">
        <f t="shared" si="31"/>
        <v>1997</v>
      </c>
      <c r="B1999" s="141" t="s">
        <v>256</v>
      </c>
      <c r="C1999" s="64" t="s">
        <v>257</v>
      </c>
      <c r="D1999" s="63" t="s">
        <v>2388</v>
      </c>
      <c r="E1999" s="143" t="s">
        <v>2384</v>
      </c>
      <c r="F1999" s="63">
        <v>20260529</v>
      </c>
      <c r="G1999" s="64"/>
      <c r="H1999" s="64" t="s">
        <v>259</v>
      </c>
      <c r="I1999" s="140" t="s">
        <v>655</v>
      </c>
    </row>
    <row r="2000" spans="1:9">
      <c r="A2000" s="112">
        <f t="shared" si="31"/>
        <v>1998</v>
      </c>
      <c r="B2000" s="141" t="s">
        <v>256</v>
      </c>
      <c r="C2000" s="64" t="s">
        <v>257</v>
      </c>
      <c r="D2000" s="63" t="s">
        <v>2389</v>
      </c>
      <c r="E2000" s="143" t="s">
        <v>2384</v>
      </c>
      <c r="F2000" s="63">
        <v>20260529</v>
      </c>
      <c r="G2000" s="64"/>
      <c r="H2000" s="64" t="s">
        <v>259</v>
      </c>
      <c r="I2000" s="140" t="s">
        <v>655</v>
      </c>
    </row>
    <row r="2001" spans="1:9">
      <c r="A2001" s="112">
        <f t="shared" si="31"/>
        <v>1999</v>
      </c>
      <c r="B2001" s="141" t="s">
        <v>256</v>
      </c>
      <c r="C2001" s="64" t="s">
        <v>257</v>
      </c>
      <c r="D2001" s="63" t="s">
        <v>2390</v>
      </c>
      <c r="E2001" s="143" t="s">
        <v>2384</v>
      </c>
      <c r="F2001" s="63">
        <v>20260529</v>
      </c>
      <c r="G2001" s="64"/>
      <c r="H2001" s="64" t="s">
        <v>259</v>
      </c>
      <c r="I2001" s="140" t="s">
        <v>655</v>
      </c>
    </row>
    <row r="2002" spans="1:9">
      <c r="A2002" s="112">
        <f t="shared" si="31"/>
        <v>2000</v>
      </c>
      <c r="B2002" s="141" t="s">
        <v>256</v>
      </c>
      <c r="C2002" s="64" t="s">
        <v>257</v>
      </c>
      <c r="D2002" s="63" t="s">
        <v>2391</v>
      </c>
      <c r="E2002" s="143" t="s">
        <v>2384</v>
      </c>
      <c r="F2002" s="63">
        <v>20260529</v>
      </c>
      <c r="G2002" s="64"/>
      <c r="H2002" s="64" t="s">
        <v>259</v>
      </c>
      <c r="I2002" s="140" t="s">
        <v>655</v>
      </c>
    </row>
    <row r="2003" spans="1:9">
      <c r="A2003" s="112">
        <f t="shared" si="31"/>
        <v>2001</v>
      </c>
      <c r="B2003" s="141" t="s">
        <v>256</v>
      </c>
      <c r="C2003" s="64" t="s">
        <v>257</v>
      </c>
      <c r="D2003" s="63" t="s">
        <v>2392</v>
      </c>
      <c r="E2003" s="143" t="s">
        <v>2384</v>
      </c>
      <c r="F2003" s="63">
        <v>20260529</v>
      </c>
      <c r="G2003" s="64"/>
      <c r="H2003" s="64" t="s">
        <v>259</v>
      </c>
      <c r="I2003" s="140" t="s">
        <v>655</v>
      </c>
    </row>
    <row r="2004" spans="1:9">
      <c r="A2004" s="112">
        <f t="shared" si="31"/>
        <v>2002</v>
      </c>
      <c r="B2004" s="141" t="s">
        <v>256</v>
      </c>
      <c r="C2004" s="64" t="s">
        <v>257</v>
      </c>
      <c r="D2004" s="63" t="s">
        <v>2393</v>
      </c>
      <c r="E2004" s="143" t="s">
        <v>2384</v>
      </c>
      <c r="F2004" s="63">
        <v>20260529</v>
      </c>
      <c r="G2004" s="64"/>
      <c r="H2004" s="64" t="s">
        <v>259</v>
      </c>
      <c r="I2004" s="140" t="s">
        <v>697</v>
      </c>
    </row>
    <row r="2005" spans="1:9">
      <c r="A2005" s="112">
        <f t="shared" si="31"/>
        <v>2003</v>
      </c>
      <c r="B2005" s="141" t="s">
        <v>256</v>
      </c>
      <c r="C2005" s="64" t="s">
        <v>257</v>
      </c>
      <c r="D2005" s="63" t="s">
        <v>2394</v>
      </c>
      <c r="E2005" s="143" t="s">
        <v>2384</v>
      </c>
      <c r="F2005" s="63">
        <v>20260529</v>
      </c>
      <c r="G2005" s="64"/>
      <c r="H2005" s="64" t="s">
        <v>259</v>
      </c>
      <c r="I2005" s="140" t="s">
        <v>697</v>
      </c>
    </row>
    <row r="2006" spans="1:9">
      <c r="A2006" s="112">
        <f t="shared" si="31"/>
        <v>2004</v>
      </c>
      <c r="B2006" s="141" t="s">
        <v>256</v>
      </c>
      <c r="C2006" s="64" t="s">
        <v>257</v>
      </c>
      <c r="D2006" s="63" t="s">
        <v>2395</v>
      </c>
      <c r="E2006" s="143" t="s">
        <v>2384</v>
      </c>
      <c r="F2006" s="63">
        <v>20260529</v>
      </c>
      <c r="G2006" s="64"/>
      <c r="H2006" s="64" t="s">
        <v>259</v>
      </c>
      <c r="I2006" s="140" t="s">
        <v>697</v>
      </c>
    </row>
    <row r="2007" spans="1:9">
      <c r="A2007" s="112">
        <f t="shared" si="31"/>
        <v>2005</v>
      </c>
      <c r="B2007" s="141" t="s">
        <v>256</v>
      </c>
      <c r="C2007" s="64" t="s">
        <v>257</v>
      </c>
      <c r="D2007" s="63" t="s">
        <v>2396</v>
      </c>
      <c r="E2007" s="143" t="s">
        <v>2384</v>
      </c>
      <c r="F2007" s="63">
        <v>20260529</v>
      </c>
      <c r="G2007" s="64"/>
      <c r="H2007" s="64" t="s">
        <v>259</v>
      </c>
      <c r="I2007" s="140" t="s">
        <v>697</v>
      </c>
    </row>
    <row r="2008" spans="1:9">
      <c r="A2008" s="112">
        <f t="shared" si="31"/>
        <v>2006</v>
      </c>
      <c r="B2008" s="141" t="s">
        <v>256</v>
      </c>
      <c r="C2008" s="64" t="s">
        <v>257</v>
      </c>
      <c r="D2008" s="63" t="s">
        <v>2397</v>
      </c>
      <c r="E2008" s="143" t="s">
        <v>2384</v>
      </c>
      <c r="F2008" s="63">
        <v>20260529</v>
      </c>
      <c r="G2008" s="64"/>
      <c r="H2008" s="64" t="s">
        <v>259</v>
      </c>
      <c r="I2008" s="140" t="s">
        <v>697</v>
      </c>
    </row>
    <row r="2009" spans="1:9">
      <c r="A2009" s="112">
        <f t="shared" si="31"/>
        <v>2007</v>
      </c>
      <c r="B2009" s="141" t="s">
        <v>256</v>
      </c>
      <c r="C2009" s="64" t="s">
        <v>257</v>
      </c>
      <c r="D2009" s="63" t="s">
        <v>2398</v>
      </c>
      <c r="E2009" s="143" t="s">
        <v>2384</v>
      </c>
      <c r="F2009" s="63">
        <v>20260529</v>
      </c>
      <c r="G2009" s="64"/>
      <c r="H2009" s="64" t="s">
        <v>259</v>
      </c>
      <c r="I2009" s="140" t="s">
        <v>697</v>
      </c>
    </row>
    <row r="2010" spans="1:9">
      <c r="A2010" s="112">
        <f t="shared" si="31"/>
        <v>2008</v>
      </c>
      <c r="B2010" s="141" t="s">
        <v>256</v>
      </c>
      <c r="C2010" s="64" t="s">
        <v>257</v>
      </c>
      <c r="D2010" s="63" t="s">
        <v>2399</v>
      </c>
      <c r="E2010" s="143" t="s">
        <v>2384</v>
      </c>
      <c r="F2010" s="63">
        <v>20260529</v>
      </c>
      <c r="G2010" s="64"/>
      <c r="H2010" s="64" t="s">
        <v>259</v>
      </c>
      <c r="I2010" s="140" t="s">
        <v>697</v>
      </c>
    </row>
    <row r="2011" spans="1:9">
      <c r="A2011" s="112">
        <f t="shared" si="31"/>
        <v>2009</v>
      </c>
      <c r="B2011" s="141" t="s">
        <v>256</v>
      </c>
      <c r="C2011" s="64" t="s">
        <v>257</v>
      </c>
      <c r="D2011" s="63" t="s">
        <v>2400</v>
      </c>
      <c r="E2011" s="143" t="s">
        <v>2384</v>
      </c>
      <c r="F2011" s="63">
        <v>20260529</v>
      </c>
      <c r="G2011" s="64"/>
      <c r="H2011" s="64" t="s">
        <v>259</v>
      </c>
      <c r="I2011" s="140" t="s">
        <v>697</v>
      </c>
    </row>
    <row r="2012" spans="1:9">
      <c r="A2012" s="112">
        <f t="shared" si="31"/>
        <v>2010</v>
      </c>
      <c r="B2012" s="141" t="s">
        <v>256</v>
      </c>
      <c r="C2012" s="64" t="s">
        <v>257</v>
      </c>
      <c r="D2012" s="63" t="s">
        <v>2401</v>
      </c>
      <c r="E2012" s="143" t="s">
        <v>2384</v>
      </c>
      <c r="F2012" s="63">
        <v>20260529</v>
      </c>
      <c r="G2012" s="64"/>
      <c r="H2012" s="64" t="s">
        <v>259</v>
      </c>
      <c r="I2012" s="140" t="s">
        <v>697</v>
      </c>
    </row>
    <row r="2013" spans="1:9">
      <c r="A2013" s="112">
        <f t="shared" si="31"/>
        <v>2011</v>
      </c>
      <c r="B2013" s="141" t="s">
        <v>256</v>
      </c>
      <c r="C2013" s="64" t="s">
        <v>257</v>
      </c>
      <c r="D2013" s="63" t="s">
        <v>2402</v>
      </c>
      <c r="E2013" s="143" t="s">
        <v>2384</v>
      </c>
      <c r="F2013" s="63">
        <v>20260529</v>
      </c>
      <c r="G2013" s="64"/>
      <c r="H2013" s="141" t="s">
        <v>259</v>
      </c>
      <c r="I2013" s="5" t="s">
        <v>707</v>
      </c>
    </row>
    <row r="2014" spans="1:9">
      <c r="A2014" s="112">
        <f t="shared" si="31"/>
        <v>2012</v>
      </c>
      <c r="B2014" s="141" t="s">
        <v>256</v>
      </c>
      <c r="C2014" s="64" t="s">
        <v>257</v>
      </c>
      <c r="D2014" s="63" t="s">
        <v>2403</v>
      </c>
      <c r="E2014" s="143" t="s">
        <v>2384</v>
      </c>
      <c r="F2014" s="63">
        <v>20260529</v>
      </c>
      <c r="G2014" s="64"/>
      <c r="H2014" s="141" t="s">
        <v>259</v>
      </c>
      <c r="I2014" s="5" t="s">
        <v>707</v>
      </c>
    </row>
    <row r="2015" spans="1:9">
      <c r="A2015" s="112">
        <f t="shared" si="31"/>
        <v>2013</v>
      </c>
      <c r="B2015" s="141" t="s">
        <v>256</v>
      </c>
      <c r="C2015" s="64" t="s">
        <v>257</v>
      </c>
      <c r="D2015" s="63" t="s">
        <v>2404</v>
      </c>
      <c r="E2015" s="143" t="s">
        <v>2384</v>
      </c>
      <c r="F2015" s="63">
        <v>20260529</v>
      </c>
      <c r="G2015" s="64"/>
      <c r="H2015" s="141" t="s">
        <v>259</v>
      </c>
      <c r="I2015" s="5" t="s">
        <v>707</v>
      </c>
    </row>
    <row r="2016" spans="1:9">
      <c r="A2016" s="112">
        <f t="shared" si="31"/>
        <v>2014</v>
      </c>
      <c r="B2016" s="141" t="s">
        <v>256</v>
      </c>
      <c r="C2016" s="64" t="s">
        <v>257</v>
      </c>
      <c r="D2016" s="63" t="s">
        <v>2405</v>
      </c>
      <c r="E2016" s="143" t="s">
        <v>2384</v>
      </c>
      <c r="F2016" s="63">
        <v>20260529</v>
      </c>
      <c r="G2016" s="64"/>
      <c r="H2016" s="141" t="s">
        <v>259</v>
      </c>
      <c r="I2016" s="5" t="s">
        <v>707</v>
      </c>
    </row>
    <row r="2017" spans="1:9">
      <c r="A2017" s="112">
        <f t="shared" si="31"/>
        <v>2015</v>
      </c>
      <c r="B2017" s="141" t="s">
        <v>256</v>
      </c>
      <c r="C2017" s="64" t="s">
        <v>257</v>
      </c>
      <c r="D2017" s="63" t="s">
        <v>2406</v>
      </c>
      <c r="E2017" s="143" t="s">
        <v>2384</v>
      </c>
      <c r="F2017" s="63">
        <v>20260529</v>
      </c>
      <c r="G2017" s="64"/>
      <c r="H2017" s="141" t="s">
        <v>259</v>
      </c>
      <c r="I2017" s="5" t="s">
        <v>707</v>
      </c>
    </row>
    <row r="2018" spans="1:9">
      <c r="A2018" s="112">
        <f t="shared" si="31"/>
        <v>2016</v>
      </c>
      <c r="B2018" s="141" t="s">
        <v>256</v>
      </c>
      <c r="C2018" s="64" t="s">
        <v>257</v>
      </c>
      <c r="D2018" s="63" t="s">
        <v>2407</v>
      </c>
      <c r="E2018" s="143" t="s">
        <v>2384</v>
      </c>
      <c r="F2018" s="63">
        <v>20260529</v>
      </c>
      <c r="G2018" s="64"/>
      <c r="H2018" s="141" t="s">
        <v>259</v>
      </c>
      <c r="I2018" s="5" t="s">
        <v>707</v>
      </c>
    </row>
    <row r="2019" spans="1:9">
      <c r="A2019" s="112">
        <f t="shared" si="31"/>
        <v>2017</v>
      </c>
      <c r="B2019" s="141" t="s">
        <v>256</v>
      </c>
      <c r="C2019" s="64" t="s">
        <v>257</v>
      </c>
      <c r="D2019" s="63" t="s">
        <v>2408</v>
      </c>
      <c r="E2019" s="143" t="s">
        <v>2409</v>
      </c>
      <c r="F2019" s="63">
        <v>20260529</v>
      </c>
      <c r="G2019" s="64"/>
      <c r="H2019" s="141" t="s">
        <v>259</v>
      </c>
      <c r="I2019" s="5" t="s">
        <v>1182</v>
      </c>
    </row>
    <row r="2020" spans="1:9">
      <c r="A2020" s="112">
        <f t="shared" si="31"/>
        <v>2018</v>
      </c>
      <c r="B2020" s="141" t="s">
        <v>256</v>
      </c>
      <c r="C2020" s="64" t="s">
        <v>257</v>
      </c>
      <c r="D2020" s="63" t="s">
        <v>2410</v>
      </c>
      <c r="E2020" s="143" t="s">
        <v>2409</v>
      </c>
      <c r="F2020" s="63">
        <v>20260529</v>
      </c>
      <c r="G2020" s="64"/>
      <c r="H2020" s="141" t="s">
        <v>259</v>
      </c>
      <c r="I2020" s="5" t="s">
        <v>1182</v>
      </c>
    </row>
    <row r="2021" spans="1:9">
      <c r="A2021" s="112">
        <f t="shared" si="31"/>
        <v>2019</v>
      </c>
      <c r="B2021" s="141" t="s">
        <v>256</v>
      </c>
      <c r="C2021" s="64" t="s">
        <v>257</v>
      </c>
      <c r="D2021" s="63" t="s">
        <v>2411</v>
      </c>
      <c r="E2021" s="143" t="s">
        <v>2409</v>
      </c>
      <c r="F2021" s="63">
        <v>20260529</v>
      </c>
      <c r="G2021" s="64"/>
      <c r="H2021" s="141" t="s">
        <v>259</v>
      </c>
      <c r="I2021" s="5" t="s">
        <v>1182</v>
      </c>
    </row>
    <row r="2022" spans="1:9">
      <c r="A2022" s="112">
        <f t="shared" si="31"/>
        <v>2020</v>
      </c>
      <c r="B2022" s="141" t="s">
        <v>256</v>
      </c>
      <c r="C2022" s="64" t="s">
        <v>257</v>
      </c>
      <c r="D2022" s="63" t="s">
        <v>2412</v>
      </c>
      <c r="E2022" s="143" t="s">
        <v>2409</v>
      </c>
      <c r="F2022" s="63">
        <v>20260529</v>
      </c>
      <c r="G2022" s="64"/>
      <c r="H2022" s="141" t="s">
        <v>259</v>
      </c>
      <c r="I2022" s="5" t="s">
        <v>1182</v>
      </c>
    </row>
    <row r="2023" spans="1:9">
      <c r="A2023" s="112">
        <f t="shared" si="31"/>
        <v>2021</v>
      </c>
      <c r="B2023" s="141" t="s">
        <v>256</v>
      </c>
      <c r="C2023" s="64" t="s">
        <v>257</v>
      </c>
      <c r="D2023" s="63" t="s">
        <v>2413</v>
      </c>
      <c r="E2023" s="143" t="s">
        <v>2409</v>
      </c>
      <c r="F2023" s="63">
        <v>20260529</v>
      </c>
      <c r="G2023" s="64"/>
      <c r="H2023" s="141" t="s">
        <v>259</v>
      </c>
      <c r="I2023" s="5" t="s">
        <v>641</v>
      </c>
    </row>
    <row r="2024" spans="1:9">
      <c r="A2024" s="112">
        <f t="shared" si="31"/>
        <v>2022</v>
      </c>
      <c r="B2024" s="141" t="s">
        <v>256</v>
      </c>
      <c r="C2024" s="64" t="s">
        <v>257</v>
      </c>
      <c r="D2024" s="63" t="s">
        <v>2414</v>
      </c>
      <c r="E2024" s="143" t="s">
        <v>2409</v>
      </c>
      <c r="F2024" s="63">
        <v>20260529</v>
      </c>
      <c r="G2024" s="64"/>
      <c r="H2024" s="141" t="s">
        <v>259</v>
      </c>
      <c r="I2024" s="5" t="s">
        <v>641</v>
      </c>
    </row>
    <row r="2025" spans="1:9">
      <c r="A2025" s="112">
        <f t="shared" si="31"/>
        <v>2023</v>
      </c>
      <c r="B2025" s="141" t="s">
        <v>256</v>
      </c>
      <c r="C2025" s="64" t="s">
        <v>257</v>
      </c>
      <c r="D2025" s="63" t="s">
        <v>2415</v>
      </c>
      <c r="E2025" s="143" t="s">
        <v>2409</v>
      </c>
      <c r="F2025" s="63">
        <v>20260529</v>
      </c>
      <c r="G2025" s="64"/>
      <c r="H2025" s="64" t="s">
        <v>259</v>
      </c>
      <c r="I2025" s="140" t="s">
        <v>655</v>
      </c>
    </row>
    <row r="2026" spans="1:9">
      <c r="A2026" s="112">
        <f t="shared" si="31"/>
        <v>2024</v>
      </c>
      <c r="B2026" s="141" t="s">
        <v>256</v>
      </c>
      <c r="C2026" s="64" t="s">
        <v>257</v>
      </c>
      <c r="D2026" s="63" t="s">
        <v>2416</v>
      </c>
      <c r="E2026" s="143" t="s">
        <v>2409</v>
      </c>
      <c r="F2026" s="63">
        <v>20260529</v>
      </c>
      <c r="G2026" s="64"/>
      <c r="H2026" s="64" t="s">
        <v>259</v>
      </c>
      <c r="I2026" s="140" t="s">
        <v>655</v>
      </c>
    </row>
    <row r="2027" spans="1:9">
      <c r="A2027" s="112">
        <f t="shared" si="31"/>
        <v>2025</v>
      </c>
      <c r="B2027" s="141" t="s">
        <v>256</v>
      </c>
      <c r="C2027" s="64" t="s">
        <v>257</v>
      </c>
      <c r="D2027" s="63" t="s">
        <v>2417</v>
      </c>
      <c r="E2027" s="143" t="s">
        <v>2409</v>
      </c>
      <c r="F2027" s="63">
        <v>20260529</v>
      </c>
      <c r="G2027" s="64"/>
      <c r="H2027" s="64" t="s">
        <v>259</v>
      </c>
      <c r="I2027" s="140" t="s">
        <v>655</v>
      </c>
    </row>
    <row r="2028" spans="1:9">
      <c r="A2028" s="112">
        <f t="shared" si="31"/>
        <v>2026</v>
      </c>
      <c r="B2028" s="141" t="s">
        <v>256</v>
      </c>
      <c r="C2028" s="64" t="s">
        <v>257</v>
      </c>
      <c r="D2028" s="63" t="s">
        <v>2418</v>
      </c>
      <c r="E2028" s="143" t="s">
        <v>2409</v>
      </c>
      <c r="F2028" s="63">
        <v>20260529</v>
      </c>
      <c r="G2028" s="64"/>
      <c r="H2028" s="64" t="s">
        <v>259</v>
      </c>
      <c r="I2028" s="140" t="s">
        <v>655</v>
      </c>
    </row>
    <row r="2029" spans="1:9">
      <c r="A2029" s="112">
        <f t="shared" si="31"/>
        <v>2027</v>
      </c>
      <c r="B2029" s="141" t="s">
        <v>256</v>
      </c>
      <c r="C2029" s="64" t="s">
        <v>257</v>
      </c>
      <c r="D2029" s="63" t="s">
        <v>2419</v>
      </c>
      <c r="E2029" s="143" t="s">
        <v>2409</v>
      </c>
      <c r="F2029" s="63">
        <v>20260529</v>
      </c>
      <c r="G2029" s="64"/>
      <c r="H2029" s="64" t="s">
        <v>259</v>
      </c>
      <c r="I2029" s="140" t="s">
        <v>697</v>
      </c>
    </row>
    <row r="2030" spans="1:9">
      <c r="A2030" s="112">
        <f t="shared" si="31"/>
        <v>2028</v>
      </c>
      <c r="B2030" s="141" t="s">
        <v>256</v>
      </c>
      <c r="C2030" s="64" t="s">
        <v>257</v>
      </c>
      <c r="D2030" s="63" t="s">
        <v>2420</v>
      </c>
      <c r="E2030" s="143" t="s">
        <v>2409</v>
      </c>
      <c r="F2030" s="63">
        <v>20260529</v>
      </c>
      <c r="G2030" s="64"/>
      <c r="H2030" s="64" t="s">
        <v>259</v>
      </c>
      <c r="I2030" s="140" t="s">
        <v>697</v>
      </c>
    </row>
    <row r="2031" spans="1:9">
      <c r="A2031" s="112">
        <f t="shared" si="31"/>
        <v>2029</v>
      </c>
      <c r="B2031" s="141" t="s">
        <v>256</v>
      </c>
      <c r="C2031" s="64" t="s">
        <v>257</v>
      </c>
      <c r="D2031" s="63" t="s">
        <v>2421</v>
      </c>
      <c r="E2031" s="143" t="s">
        <v>2409</v>
      </c>
      <c r="F2031" s="63">
        <v>20260529</v>
      </c>
      <c r="G2031" s="64"/>
      <c r="H2031" s="64" t="s">
        <v>259</v>
      </c>
      <c r="I2031" s="140" t="s">
        <v>697</v>
      </c>
    </row>
    <row r="2032" spans="1:9">
      <c r="A2032" s="112">
        <f t="shared" si="31"/>
        <v>2030</v>
      </c>
      <c r="B2032" s="141" t="s">
        <v>256</v>
      </c>
      <c r="C2032" s="64" t="s">
        <v>257</v>
      </c>
      <c r="D2032" s="63" t="s">
        <v>2422</v>
      </c>
      <c r="E2032" s="143" t="s">
        <v>2409</v>
      </c>
      <c r="F2032" s="63">
        <v>20260529</v>
      </c>
      <c r="G2032" s="64"/>
      <c r="H2032" s="64" t="s">
        <v>259</v>
      </c>
      <c r="I2032" s="140" t="s">
        <v>697</v>
      </c>
    </row>
    <row r="2033" spans="1:9">
      <c r="A2033" s="112">
        <f t="shared" si="31"/>
        <v>2031</v>
      </c>
      <c r="B2033" s="141" t="s">
        <v>256</v>
      </c>
      <c r="C2033" s="64" t="s">
        <v>257</v>
      </c>
      <c r="D2033" s="63" t="s">
        <v>2423</v>
      </c>
      <c r="E2033" s="143" t="s">
        <v>2409</v>
      </c>
      <c r="F2033" s="63">
        <v>20260529</v>
      </c>
      <c r="G2033" s="64"/>
      <c r="H2033" s="64" t="s">
        <v>259</v>
      </c>
      <c r="I2033" s="140" t="s">
        <v>697</v>
      </c>
    </row>
    <row r="2034" spans="1:9">
      <c r="A2034" s="112">
        <f t="shared" si="31"/>
        <v>2032</v>
      </c>
      <c r="B2034" s="141" t="s">
        <v>256</v>
      </c>
      <c r="C2034" s="64" t="s">
        <v>257</v>
      </c>
      <c r="D2034" s="63" t="s">
        <v>2424</v>
      </c>
      <c r="E2034" s="143" t="s">
        <v>2409</v>
      </c>
      <c r="F2034" s="63">
        <v>20260529</v>
      </c>
      <c r="G2034" s="64"/>
      <c r="H2034" s="64" t="s">
        <v>259</v>
      </c>
      <c r="I2034" s="140" t="s">
        <v>697</v>
      </c>
    </row>
    <row r="2035" spans="1:9">
      <c r="A2035" s="112">
        <f t="shared" si="31"/>
        <v>2033</v>
      </c>
      <c r="B2035" s="141" t="s">
        <v>256</v>
      </c>
      <c r="C2035" s="64" t="s">
        <v>257</v>
      </c>
      <c r="D2035" s="63" t="s">
        <v>2425</v>
      </c>
      <c r="E2035" s="143" t="s">
        <v>2409</v>
      </c>
      <c r="F2035" s="63">
        <v>20260529</v>
      </c>
      <c r="G2035" s="64"/>
      <c r="H2035" s="141" t="s">
        <v>259</v>
      </c>
      <c r="I2035" s="5" t="s">
        <v>707</v>
      </c>
    </row>
    <row r="2036" spans="1:9">
      <c r="A2036" s="112">
        <f t="shared" si="31"/>
        <v>2034</v>
      </c>
      <c r="B2036" s="141" t="s">
        <v>256</v>
      </c>
      <c r="C2036" s="64" t="s">
        <v>257</v>
      </c>
      <c r="D2036" s="63" t="s">
        <v>2426</v>
      </c>
      <c r="E2036" s="143" t="s">
        <v>2409</v>
      </c>
      <c r="F2036" s="63">
        <v>20260529</v>
      </c>
      <c r="G2036" s="64"/>
      <c r="H2036" s="141" t="s">
        <v>259</v>
      </c>
      <c r="I2036" s="5" t="s">
        <v>707</v>
      </c>
    </row>
    <row r="2037" spans="1:9">
      <c r="A2037" s="112">
        <f t="shared" si="31"/>
        <v>2035</v>
      </c>
      <c r="B2037" s="141" t="s">
        <v>256</v>
      </c>
      <c r="C2037" s="64" t="s">
        <v>257</v>
      </c>
      <c r="D2037" s="63" t="s">
        <v>2427</v>
      </c>
      <c r="E2037" s="143" t="s">
        <v>2409</v>
      </c>
      <c r="F2037" s="63">
        <v>20260529</v>
      </c>
      <c r="G2037" s="64"/>
      <c r="H2037" s="141" t="s">
        <v>259</v>
      </c>
      <c r="I2037" s="5" t="s">
        <v>707</v>
      </c>
    </row>
    <row r="2038" spans="1:9">
      <c r="A2038" s="112">
        <f t="shared" si="31"/>
        <v>2036</v>
      </c>
      <c r="B2038" s="141" t="s">
        <v>256</v>
      </c>
      <c r="C2038" s="64" t="s">
        <v>257</v>
      </c>
      <c r="D2038" s="63" t="s">
        <v>2428</v>
      </c>
      <c r="E2038" s="143" t="s">
        <v>2409</v>
      </c>
      <c r="F2038" s="63">
        <v>20260529</v>
      </c>
      <c r="G2038" s="64"/>
      <c r="H2038" s="141" t="s">
        <v>259</v>
      </c>
      <c r="I2038" s="5" t="s">
        <v>707</v>
      </c>
    </row>
    <row r="2039" spans="1:9">
      <c r="A2039" s="112">
        <f t="shared" si="31"/>
        <v>2037</v>
      </c>
      <c r="B2039" s="141" t="s">
        <v>256</v>
      </c>
      <c r="C2039" s="64" t="s">
        <v>257</v>
      </c>
      <c r="D2039" s="63" t="s">
        <v>2429</v>
      </c>
      <c r="E2039" s="143" t="s">
        <v>2409</v>
      </c>
      <c r="F2039" s="63">
        <v>20260529</v>
      </c>
      <c r="G2039" s="64"/>
      <c r="H2039" s="141" t="s">
        <v>259</v>
      </c>
      <c r="I2039" s="5" t="s">
        <v>707</v>
      </c>
    </row>
    <row r="2040" spans="1:9">
      <c r="A2040" s="112">
        <f t="shared" si="31"/>
        <v>2038</v>
      </c>
      <c r="B2040" s="141" t="s">
        <v>256</v>
      </c>
      <c r="C2040" s="64" t="s">
        <v>257</v>
      </c>
      <c r="D2040" s="63" t="s">
        <v>2430</v>
      </c>
      <c r="E2040" s="143" t="s">
        <v>2409</v>
      </c>
      <c r="F2040" s="63">
        <v>20260529</v>
      </c>
      <c r="G2040" s="64"/>
      <c r="H2040" s="141" t="s">
        <v>259</v>
      </c>
      <c r="I2040" s="5" t="s">
        <v>707</v>
      </c>
    </row>
    <row r="2041" spans="1:9">
      <c r="A2041" s="112">
        <f t="shared" si="31"/>
        <v>2039</v>
      </c>
      <c r="B2041" s="141" t="s">
        <v>256</v>
      </c>
      <c r="C2041" s="64" t="s">
        <v>257</v>
      </c>
      <c r="D2041" s="63" t="s">
        <v>2431</v>
      </c>
      <c r="E2041" s="143" t="s">
        <v>2409</v>
      </c>
      <c r="F2041" s="63">
        <v>20260529</v>
      </c>
      <c r="G2041" s="64"/>
      <c r="H2041" s="141" t="s">
        <v>259</v>
      </c>
      <c r="I2041" s="5" t="s">
        <v>707</v>
      </c>
    </row>
    <row r="2042" spans="1:9">
      <c r="A2042" s="112">
        <f t="shared" si="31"/>
        <v>2040</v>
      </c>
      <c r="B2042" s="141" t="s">
        <v>256</v>
      </c>
      <c r="C2042" s="64" t="s">
        <v>257</v>
      </c>
      <c r="D2042" s="63" t="s">
        <v>2432</v>
      </c>
      <c r="E2042" s="143" t="s">
        <v>2409</v>
      </c>
      <c r="F2042" s="63">
        <v>20260529</v>
      </c>
      <c r="G2042" s="64"/>
      <c r="H2042" s="141" t="s">
        <v>259</v>
      </c>
      <c r="I2042" s="5" t="s">
        <v>707</v>
      </c>
    </row>
    <row r="2043" spans="1:9">
      <c r="A2043" s="112">
        <f t="shared" si="31"/>
        <v>2041</v>
      </c>
      <c r="B2043" s="141" t="s">
        <v>256</v>
      </c>
      <c r="C2043" s="64" t="s">
        <v>257</v>
      </c>
      <c r="D2043" s="63" t="s">
        <v>2433</v>
      </c>
      <c r="E2043" s="143" t="s">
        <v>2434</v>
      </c>
      <c r="F2043" s="63">
        <v>20260603</v>
      </c>
      <c r="G2043" s="64"/>
      <c r="H2043" s="64" t="s">
        <v>259</v>
      </c>
      <c r="I2043" s="140" t="s">
        <v>713</v>
      </c>
    </row>
    <row r="2044" spans="1:9">
      <c r="A2044" s="112">
        <f t="shared" si="31"/>
        <v>2042</v>
      </c>
      <c r="B2044" s="141" t="s">
        <v>256</v>
      </c>
      <c r="C2044" s="64" t="s">
        <v>257</v>
      </c>
      <c r="D2044" s="63" t="s">
        <v>2435</v>
      </c>
      <c r="E2044" s="143" t="s">
        <v>2434</v>
      </c>
      <c r="F2044" s="63">
        <v>20260603</v>
      </c>
      <c r="G2044" s="64"/>
      <c r="H2044" s="64" t="s">
        <v>259</v>
      </c>
      <c r="I2044" s="140" t="s">
        <v>713</v>
      </c>
    </row>
    <row r="2045" spans="1:9">
      <c r="A2045" s="112">
        <f t="shared" ref="A2045:A2108" si="32">+A2044+1</f>
        <v>2043</v>
      </c>
      <c r="B2045" s="141" t="s">
        <v>256</v>
      </c>
      <c r="C2045" s="64" t="s">
        <v>257</v>
      </c>
      <c r="D2045" s="63" t="s">
        <v>2436</v>
      </c>
      <c r="E2045" s="143" t="s">
        <v>2434</v>
      </c>
      <c r="F2045" s="63">
        <v>20260603</v>
      </c>
      <c r="G2045" s="64"/>
      <c r="H2045" s="64" t="s">
        <v>259</v>
      </c>
      <c r="I2045" s="140" t="s">
        <v>713</v>
      </c>
    </row>
    <row r="2046" spans="1:9">
      <c r="A2046" s="112">
        <f t="shared" si="32"/>
        <v>2044</v>
      </c>
      <c r="B2046" s="141" t="s">
        <v>256</v>
      </c>
      <c r="C2046" s="64" t="s">
        <v>257</v>
      </c>
      <c r="D2046" s="63" t="s">
        <v>2437</v>
      </c>
      <c r="E2046" s="143" t="s">
        <v>2434</v>
      </c>
      <c r="F2046" s="63">
        <v>20260603</v>
      </c>
      <c r="G2046" s="64"/>
      <c r="H2046" s="64" t="s">
        <v>259</v>
      </c>
      <c r="I2046" s="140" t="s">
        <v>713</v>
      </c>
    </row>
    <row r="2047" spans="1:9">
      <c r="A2047" s="112">
        <f t="shared" si="32"/>
        <v>2045</v>
      </c>
      <c r="B2047" s="141" t="s">
        <v>256</v>
      </c>
      <c r="C2047" s="64" t="s">
        <v>257</v>
      </c>
      <c r="D2047" s="63" t="s">
        <v>2438</v>
      </c>
      <c r="E2047" s="143" t="s">
        <v>2434</v>
      </c>
      <c r="F2047" s="63">
        <v>20260603</v>
      </c>
      <c r="G2047" s="64"/>
      <c r="H2047" s="64" t="s">
        <v>259</v>
      </c>
      <c r="I2047" s="140" t="s">
        <v>713</v>
      </c>
    </row>
    <row r="2048" spans="1:9">
      <c r="A2048" s="112">
        <f t="shared" si="32"/>
        <v>2046</v>
      </c>
      <c r="B2048" s="141" t="s">
        <v>256</v>
      </c>
      <c r="C2048" s="64" t="s">
        <v>257</v>
      </c>
      <c r="D2048" s="63" t="s">
        <v>2439</v>
      </c>
      <c r="E2048" s="143" t="s">
        <v>2434</v>
      </c>
      <c r="F2048" s="63">
        <v>20260603</v>
      </c>
      <c r="G2048" s="64"/>
      <c r="H2048" s="64" t="s">
        <v>259</v>
      </c>
      <c r="I2048" s="140" t="s">
        <v>713</v>
      </c>
    </row>
    <row r="2049" spans="1:9">
      <c r="A2049" s="112">
        <f t="shared" si="32"/>
        <v>2047</v>
      </c>
      <c r="B2049" s="141" t="s">
        <v>256</v>
      </c>
      <c r="C2049" s="64" t="s">
        <v>257</v>
      </c>
      <c r="D2049" s="63" t="s">
        <v>2440</v>
      </c>
      <c r="E2049" s="143" t="s">
        <v>2434</v>
      </c>
      <c r="F2049" s="63">
        <v>20260603</v>
      </c>
      <c r="G2049" s="64"/>
      <c r="H2049" s="64" t="s">
        <v>259</v>
      </c>
      <c r="I2049" s="140" t="s">
        <v>713</v>
      </c>
    </row>
    <row r="2050" spans="1:9">
      <c r="A2050" s="112">
        <f t="shared" si="32"/>
        <v>2048</v>
      </c>
      <c r="B2050" s="141" t="s">
        <v>256</v>
      </c>
      <c r="C2050" s="64" t="s">
        <v>257</v>
      </c>
      <c r="D2050" s="63" t="s">
        <v>2441</v>
      </c>
      <c r="E2050" s="143" t="s">
        <v>2434</v>
      </c>
      <c r="F2050" s="63">
        <v>20260603</v>
      </c>
      <c r="G2050" s="64"/>
      <c r="H2050" s="143" t="s">
        <v>259</v>
      </c>
      <c r="I2050" s="140" t="s">
        <v>719</v>
      </c>
    </row>
    <row r="2051" spans="1:9">
      <c r="A2051" s="112">
        <f t="shared" si="32"/>
        <v>2049</v>
      </c>
      <c r="B2051" s="141" t="s">
        <v>256</v>
      </c>
      <c r="C2051" s="64" t="s">
        <v>257</v>
      </c>
      <c r="D2051" s="63" t="s">
        <v>2442</v>
      </c>
      <c r="E2051" s="143" t="s">
        <v>2434</v>
      </c>
      <c r="F2051" s="63">
        <v>20260603</v>
      </c>
      <c r="G2051" s="64"/>
      <c r="H2051" s="143" t="s">
        <v>259</v>
      </c>
      <c r="I2051" s="140" t="s">
        <v>719</v>
      </c>
    </row>
    <row r="2052" spans="1:9">
      <c r="A2052" s="112">
        <f t="shared" si="32"/>
        <v>2050</v>
      </c>
      <c r="B2052" s="141" t="s">
        <v>256</v>
      </c>
      <c r="C2052" s="64" t="s">
        <v>257</v>
      </c>
      <c r="D2052" s="63" t="s">
        <v>2443</v>
      </c>
      <c r="E2052" s="143" t="s">
        <v>2434</v>
      </c>
      <c r="F2052" s="63">
        <v>20260603</v>
      </c>
      <c r="G2052" s="64"/>
      <c r="H2052" s="143" t="s">
        <v>259</v>
      </c>
      <c r="I2052" s="140" t="s">
        <v>719</v>
      </c>
    </row>
    <row r="2053" spans="1:9">
      <c r="A2053" s="112">
        <f t="shared" si="32"/>
        <v>2051</v>
      </c>
      <c r="B2053" s="141" t="s">
        <v>256</v>
      </c>
      <c r="C2053" s="64" t="s">
        <v>257</v>
      </c>
      <c r="D2053" s="63" t="s">
        <v>2444</v>
      </c>
      <c r="E2053" s="143" t="s">
        <v>2434</v>
      </c>
      <c r="F2053" s="63">
        <v>20260603</v>
      </c>
      <c r="G2053" s="64"/>
      <c r="H2053" s="143" t="s">
        <v>259</v>
      </c>
      <c r="I2053" s="140" t="s">
        <v>719</v>
      </c>
    </row>
    <row r="2054" spans="1:9">
      <c r="A2054" s="112">
        <f t="shared" si="32"/>
        <v>2052</v>
      </c>
      <c r="B2054" s="141" t="s">
        <v>256</v>
      </c>
      <c r="C2054" s="64" t="s">
        <v>257</v>
      </c>
      <c r="D2054" s="63" t="s">
        <v>2445</v>
      </c>
      <c r="E2054" s="143" t="s">
        <v>2434</v>
      </c>
      <c r="F2054" s="63">
        <v>20260603</v>
      </c>
      <c r="G2054" s="64"/>
      <c r="H2054" s="143" t="s">
        <v>259</v>
      </c>
      <c r="I2054" s="140" t="s">
        <v>719</v>
      </c>
    </row>
    <row r="2055" spans="1:9">
      <c r="A2055" s="112">
        <f t="shared" si="32"/>
        <v>2053</v>
      </c>
      <c r="B2055" s="141" t="s">
        <v>256</v>
      </c>
      <c r="C2055" s="64" t="s">
        <v>257</v>
      </c>
      <c r="D2055" s="63" t="s">
        <v>2446</v>
      </c>
      <c r="E2055" s="143" t="s">
        <v>2434</v>
      </c>
      <c r="F2055" s="63">
        <v>20260603</v>
      </c>
      <c r="G2055" s="64"/>
      <c r="H2055" s="143" t="s">
        <v>259</v>
      </c>
      <c r="I2055" s="140" t="s">
        <v>719</v>
      </c>
    </row>
    <row r="2056" spans="1:9">
      <c r="A2056" s="112">
        <f t="shared" si="32"/>
        <v>2054</v>
      </c>
      <c r="B2056" s="141" t="s">
        <v>256</v>
      </c>
      <c r="C2056" s="64" t="s">
        <v>257</v>
      </c>
      <c r="D2056" s="63" t="s">
        <v>2447</v>
      </c>
      <c r="E2056" s="143" t="s">
        <v>2434</v>
      </c>
      <c r="F2056" s="63">
        <v>20260603</v>
      </c>
      <c r="G2056" s="64"/>
      <c r="H2056" s="143" t="s">
        <v>259</v>
      </c>
      <c r="I2056" s="140" t="s">
        <v>719</v>
      </c>
    </row>
    <row r="2057" spans="1:9">
      <c r="A2057" s="112">
        <f t="shared" si="32"/>
        <v>2055</v>
      </c>
      <c r="B2057" s="141" t="s">
        <v>256</v>
      </c>
      <c r="C2057" s="64" t="s">
        <v>257</v>
      </c>
      <c r="D2057" s="63" t="s">
        <v>2448</v>
      </c>
      <c r="E2057" s="143" t="s">
        <v>2434</v>
      </c>
      <c r="F2057" s="63">
        <v>20260603</v>
      </c>
      <c r="G2057" s="64"/>
      <c r="H2057" s="143" t="s">
        <v>259</v>
      </c>
      <c r="I2057" s="140" t="s">
        <v>719</v>
      </c>
    </row>
    <row r="2058" spans="1:9">
      <c r="A2058" s="112">
        <f t="shared" si="32"/>
        <v>2056</v>
      </c>
      <c r="B2058" s="141" t="s">
        <v>256</v>
      </c>
      <c r="C2058" s="64" t="s">
        <v>257</v>
      </c>
      <c r="D2058" s="63" t="s">
        <v>2449</v>
      </c>
      <c r="E2058" s="143" t="s">
        <v>2434</v>
      </c>
      <c r="F2058" s="63">
        <v>20260603</v>
      </c>
      <c r="G2058" s="64"/>
      <c r="H2058" s="141" t="s">
        <v>259</v>
      </c>
      <c r="I2058" s="140" t="s">
        <v>260</v>
      </c>
    </row>
    <row r="2059" spans="1:9">
      <c r="A2059" s="112">
        <f t="shared" si="32"/>
        <v>2057</v>
      </c>
      <c r="B2059" s="141" t="s">
        <v>256</v>
      </c>
      <c r="C2059" s="64" t="s">
        <v>257</v>
      </c>
      <c r="D2059" s="63" t="s">
        <v>2450</v>
      </c>
      <c r="E2059" s="143" t="s">
        <v>2434</v>
      </c>
      <c r="F2059" s="63">
        <v>20260603</v>
      </c>
      <c r="G2059" s="64"/>
      <c r="H2059" s="141" t="s">
        <v>259</v>
      </c>
      <c r="I2059" s="140" t="s">
        <v>260</v>
      </c>
    </row>
    <row r="2060" spans="1:9">
      <c r="A2060" s="112">
        <f t="shared" si="32"/>
        <v>2058</v>
      </c>
      <c r="B2060" s="141" t="s">
        <v>256</v>
      </c>
      <c r="C2060" s="64" t="s">
        <v>257</v>
      </c>
      <c r="D2060" s="63" t="s">
        <v>2451</v>
      </c>
      <c r="E2060" s="143" t="s">
        <v>2434</v>
      </c>
      <c r="F2060" s="63">
        <v>20260603</v>
      </c>
      <c r="G2060" s="64"/>
      <c r="H2060" s="141" t="s">
        <v>259</v>
      </c>
      <c r="I2060" s="140" t="s">
        <v>260</v>
      </c>
    </row>
    <row r="2061" spans="1:9">
      <c r="A2061" s="112">
        <f t="shared" si="32"/>
        <v>2059</v>
      </c>
      <c r="B2061" s="141" t="s">
        <v>256</v>
      </c>
      <c r="C2061" s="64" t="s">
        <v>257</v>
      </c>
      <c r="D2061" s="63" t="s">
        <v>2452</v>
      </c>
      <c r="E2061" s="143" t="s">
        <v>2434</v>
      </c>
      <c r="F2061" s="63">
        <v>20260603</v>
      </c>
      <c r="G2061" s="64"/>
      <c r="H2061" s="141" t="s">
        <v>259</v>
      </c>
      <c r="I2061" s="140" t="s">
        <v>260</v>
      </c>
    </row>
    <row r="2062" spans="1:9">
      <c r="A2062" s="112">
        <f t="shared" si="32"/>
        <v>2060</v>
      </c>
      <c r="B2062" s="141" t="s">
        <v>256</v>
      </c>
      <c r="C2062" s="64" t="s">
        <v>257</v>
      </c>
      <c r="D2062" s="63" t="s">
        <v>2453</v>
      </c>
      <c r="E2062" s="143" t="s">
        <v>2434</v>
      </c>
      <c r="F2062" s="63">
        <v>20260603</v>
      </c>
      <c r="G2062" s="64"/>
      <c r="H2062" s="141" t="s">
        <v>259</v>
      </c>
      <c r="I2062" s="140" t="s">
        <v>260</v>
      </c>
    </row>
    <row r="2063" spans="1:9">
      <c r="A2063" s="112">
        <f t="shared" si="32"/>
        <v>2061</v>
      </c>
      <c r="B2063" s="141" t="s">
        <v>256</v>
      </c>
      <c r="C2063" s="64" t="s">
        <v>257</v>
      </c>
      <c r="D2063" s="63" t="s">
        <v>2454</v>
      </c>
      <c r="E2063" s="143" t="s">
        <v>2434</v>
      </c>
      <c r="F2063" s="63">
        <v>20260603</v>
      </c>
      <c r="G2063" s="64"/>
      <c r="H2063" s="141" t="s">
        <v>259</v>
      </c>
      <c r="I2063" s="140" t="s">
        <v>260</v>
      </c>
    </row>
    <row r="2064" spans="1:9">
      <c r="A2064" s="112">
        <f t="shared" si="32"/>
        <v>2062</v>
      </c>
      <c r="B2064" s="141" t="s">
        <v>256</v>
      </c>
      <c r="C2064" s="64" t="s">
        <v>257</v>
      </c>
      <c r="D2064" s="63" t="s">
        <v>2455</v>
      </c>
      <c r="E2064" s="143" t="s">
        <v>2434</v>
      </c>
      <c r="F2064" s="63">
        <v>20260603</v>
      </c>
      <c r="G2064" s="64"/>
      <c r="H2064" s="141" t="s">
        <v>259</v>
      </c>
      <c r="I2064" s="140" t="s">
        <v>260</v>
      </c>
    </row>
    <row r="2065" spans="1:9">
      <c r="A2065" s="112">
        <f t="shared" si="32"/>
        <v>2063</v>
      </c>
      <c r="B2065" s="141" t="s">
        <v>256</v>
      </c>
      <c r="C2065" s="64" t="s">
        <v>257</v>
      </c>
      <c r="D2065" s="63" t="s">
        <v>2456</v>
      </c>
      <c r="E2065" s="143" t="s">
        <v>2434</v>
      </c>
      <c r="F2065" s="63">
        <v>20260603</v>
      </c>
      <c r="G2065" s="64"/>
      <c r="H2065" s="141" t="s">
        <v>259</v>
      </c>
      <c r="I2065" s="140" t="s">
        <v>260</v>
      </c>
    </row>
    <row r="2066" spans="1:9">
      <c r="A2066" s="112">
        <f t="shared" si="32"/>
        <v>2064</v>
      </c>
      <c r="B2066" s="141" t="s">
        <v>256</v>
      </c>
      <c r="C2066" s="64" t="s">
        <v>257</v>
      </c>
      <c r="D2066" s="63" t="s">
        <v>2457</v>
      </c>
      <c r="E2066" s="143" t="s">
        <v>2434</v>
      </c>
      <c r="F2066" s="63">
        <v>20260603</v>
      </c>
      <c r="G2066" s="64"/>
      <c r="H2066" s="141" t="s">
        <v>259</v>
      </c>
      <c r="I2066" s="140" t="s">
        <v>260</v>
      </c>
    </row>
    <row r="2067" spans="1:9">
      <c r="A2067" s="112">
        <f t="shared" si="32"/>
        <v>2065</v>
      </c>
      <c r="B2067" s="107" t="s">
        <v>256</v>
      </c>
      <c r="C2067" s="107" t="s">
        <v>257</v>
      </c>
      <c r="D2067" s="63" t="s">
        <v>2458</v>
      </c>
      <c r="E2067" s="143" t="s">
        <v>2459</v>
      </c>
      <c r="F2067" s="63">
        <v>20260603</v>
      </c>
      <c r="G2067" s="64"/>
      <c r="H2067" s="141" t="s">
        <v>259</v>
      </c>
      <c r="I2067" s="140" t="s">
        <v>260</v>
      </c>
    </row>
    <row r="2068" spans="1:9">
      <c r="A2068" s="112">
        <f t="shared" si="32"/>
        <v>2066</v>
      </c>
      <c r="B2068" s="107" t="s">
        <v>256</v>
      </c>
      <c r="C2068" s="107" t="s">
        <v>257</v>
      </c>
      <c r="D2068" s="63" t="s">
        <v>2460</v>
      </c>
      <c r="E2068" s="143" t="s">
        <v>2459</v>
      </c>
      <c r="F2068" s="63">
        <v>20260603</v>
      </c>
      <c r="G2068" s="64"/>
      <c r="H2068" s="141" t="s">
        <v>259</v>
      </c>
      <c r="I2068" s="140" t="s">
        <v>728</v>
      </c>
    </row>
    <row r="2069" spans="1:9">
      <c r="A2069" s="112">
        <f t="shared" si="32"/>
        <v>2067</v>
      </c>
      <c r="B2069" s="107" t="s">
        <v>256</v>
      </c>
      <c r="C2069" s="107" t="s">
        <v>257</v>
      </c>
      <c r="D2069" s="63" t="s">
        <v>2461</v>
      </c>
      <c r="E2069" s="143" t="s">
        <v>2459</v>
      </c>
      <c r="F2069" s="63">
        <v>20260603</v>
      </c>
      <c r="G2069" s="64"/>
      <c r="H2069" s="63" t="s">
        <v>259</v>
      </c>
      <c r="I2069" s="5" t="s">
        <v>728</v>
      </c>
    </row>
    <row r="2070" spans="1:9">
      <c r="A2070" s="112">
        <f t="shared" si="32"/>
        <v>2068</v>
      </c>
      <c r="B2070" s="107" t="s">
        <v>256</v>
      </c>
      <c r="C2070" s="107" t="s">
        <v>257</v>
      </c>
      <c r="D2070" s="63" t="s">
        <v>2462</v>
      </c>
      <c r="E2070" s="143" t="s">
        <v>2459</v>
      </c>
      <c r="F2070" s="63">
        <v>20260603</v>
      </c>
      <c r="G2070" s="64"/>
      <c r="H2070" s="63" t="s">
        <v>259</v>
      </c>
      <c r="I2070" s="5" t="s">
        <v>728</v>
      </c>
    </row>
    <row r="2071" spans="1:9">
      <c r="A2071" s="112">
        <f t="shared" si="32"/>
        <v>2069</v>
      </c>
      <c r="B2071" s="107" t="s">
        <v>256</v>
      </c>
      <c r="C2071" s="107" t="s">
        <v>257</v>
      </c>
      <c r="D2071" s="63" t="s">
        <v>2463</v>
      </c>
      <c r="E2071" s="143" t="s">
        <v>2459</v>
      </c>
      <c r="F2071" s="63">
        <v>20260603</v>
      </c>
      <c r="G2071" s="64"/>
      <c r="H2071" s="63" t="s">
        <v>259</v>
      </c>
      <c r="I2071" s="5" t="s">
        <v>728</v>
      </c>
    </row>
    <row r="2072" spans="1:9">
      <c r="A2072" s="112">
        <f t="shared" si="32"/>
        <v>2070</v>
      </c>
      <c r="B2072" s="107" t="s">
        <v>256</v>
      </c>
      <c r="C2072" s="107" t="s">
        <v>257</v>
      </c>
      <c r="D2072" s="63" t="s">
        <v>2464</v>
      </c>
      <c r="E2072" s="143" t="s">
        <v>2459</v>
      </c>
      <c r="F2072" s="63">
        <v>20260603</v>
      </c>
      <c r="G2072" s="64"/>
      <c r="H2072" s="63" t="s">
        <v>259</v>
      </c>
      <c r="I2072" s="5" t="s">
        <v>728</v>
      </c>
    </row>
    <row r="2073" spans="1:9">
      <c r="A2073" s="112">
        <f t="shared" si="32"/>
        <v>2071</v>
      </c>
      <c r="B2073" s="107" t="s">
        <v>256</v>
      </c>
      <c r="C2073" s="107" t="s">
        <v>257</v>
      </c>
      <c r="D2073" s="63" t="s">
        <v>2465</v>
      </c>
      <c r="E2073" s="143" t="s">
        <v>2459</v>
      </c>
      <c r="F2073" s="63">
        <v>20260603</v>
      </c>
      <c r="G2073" s="64"/>
      <c r="H2073" s="63" t="s">
        <v>259</v>
      </c>
      <c r="I2073" s="5" t="s">
        <v>728</v>
      </c>
    </row>
    <row r="2074" spans="1:9">
      <c r="A2074" s="112">
        <f t="shared" si="32"/>
        <v>2072</v>
      </c>
      <c r="B2074" s="107" t="s">
        <v>256</v>
      </c>
      <c r="C2074" s="107" t="s">
        <v>257</v>
      </c>
      <c r="D2074" s="63" t="s">
        <v>2466</v>
      </c>
      <c r="E2074" s="143" t="s">
        <v>2459</v>
      </c>
      <c r="F2074" s="63">
        <v>20260603</v>
      </c>
      <c r="G2074" s="64"/>
      <c r="H2074" s="63" t="s">
        <v>259</v>
      </c>
      <c r="I2074" s="5" t="s">
        <v>728</v>
      </c>
    </row>
    <row r="2075" spans="1:9">
      <c r="A2075" s="112">
        <f t="shared" si="32"/>
        <v>2073</v>
      </c>
      <c r="B2075" s="107" t="s">
        <v>256</v>
      </c>
      <c r="C2075" s="107" t="s">
        <v>257</v>
      </c>
      <c r="D2075" s="63" t="s">
        <v>2467</v>
      </c>
      <c r="E2075" s="143" t="s">
        <v>2459</v>
      </c>
      <c r="F2075" s="63">
        <v>20260603</v>
      </c>
      <c r="G2075" s="64"/>
      <c r="H2075" s="63" t="s">
        <v>259</v>
      </c>
      <c r="I2075" s="5" t="s">
        <v>728</v>
      </c>
    </row>
    <row r="2076" spans="1:9">
      <c r="A2076" s="112">
        <f t="shared" si="32"/>
        <v>2074</v>
      </c>
      <c r="B2076" s="107" t="s">
        <v>256</v>
      </c>
      <c r="C2076" s="107" t="s">
        <v>257</v>
      </c>
      <c r="D2076" s="63" t="s">
        <v>2468</v>
      </c>
      <c r="E2076" s="143" t="s">
        <v>2459</v>
      </c>
      <c r="F2076" s="63">
        <v>20260603</v>
      </c>
      <c r="G2076" s="64"/>
      <c r="H2076" s="63" t="s">
        <v>259</v>
      </c>
      <c r="I2076" s="5" t="s">
        <v>728</v>
      </c>
    </row>
    <row r="2077" spans="1:9">
      <c r="A2077" s="112">
        <f t="shared" si="32"/>
        <v>2075</v>
      </c>
      <c r="B2077" s="107" t="s">
        <v>256</v>
      </c>
      <c r="C2077" s="107" t="s">
        <v>257</v>
      </c>
      <c r="D2077" s="63" t="s">
        <v>2469</v>
      </c>
      <c r="E2077" s="143" t="s">
        <v>2459</v>
      </c>
      <c r="F2077" s="63">
        <v>20260603</v>
      </c>
      <c r="G2077" s="64"/>
      <c r="H2077" s="63" t="s">
        <v>259</v>
      </c>
      <c r="I2077" s="5" t="s">
        <v>728</v>
      </c>
    </row>
    <row r="2078" spans="1:9">
      <c r="A2078" s="112">
        <f t="shared" si="32"/>
        <v>2076</v>
      </c>
      <c r="B2078" s="107" t="s">
        <v>256</v>
      </c>
      <c r="C2078" s="107" t="s">
        <v>257</v>
      </c>
      <c r="D2078" s="63" t="s">
        <v>2470</v>
      </c>
      <c r="E2078" s="143" t="s">
        <v>2459</v>
      </c>
      <c r="F2078" s="63">
        <v>20260603</v>
      </c>
      <c r="G2078" s="64"/>
      <c r="H2078" s="64" t="s">
        <v>259</v>
      </c>
      <c r="I2078" s="140" t="s">
        <v>740</v>
      </c>
    </row>
    <row r="2079" spans="1:9">
      <c r="A2079" s="112">
        <f t="shared" si="32"/>
        <v>2077</v>
      </c>
      <c r="B2079" s="107" t="s">
        <v>256</v>
      </c>
      <c r="C2079" s="107" t="s">
        <v>257</v>
      </c>
      <c r="D2079" s="63" t="s">
        <v>2471</v>
      </c>
      <c r="E2079" s="143" t="s">
        <v>2459</v>
      </c>
      <c r="F2079" s="63">
        <v>20260603</v>
      </c>
      <c r="G2079" s="64"/>
      <c r="H2079" s="64" t="s">
        <v>259</v>
      </c>
      <c r="I2079" s="140" t="s">
        <v>740</v>
      </c>
    </row>
    <row r="2080" spans="1:9">
      <c r="A2080" s="112">
        <f t="shared" si="32"/>
        <v>2078</v>
      </c>
      <c r="B2080" s="107" t="s">
        <v>256</v>
      </c>
      <c r="C2080" s="107" t="s">
        <v>257</v>
      </c>
      <c r="D2080" s="63" t="s">
        <v>2472</v>
      </c>
      <c r="E2080" s="143" t="s">
        <v>2459</v>
      </c>
      <c r="F2080" s="63">
        <v>20260603</v>
      </c>
      <c r="G2080" s="64"/>
      <c r="H2080" s="64" t="s">
        <v>259</v>
      </c>
      <c r="I2080" s="140" t="s">
        <v>740</v>
      </c>
    </row>
    <row r="2081" spans="1:9">
      <c r="A2081" s="112">
        <f t="shared" si="32"/>
        <v>2079</v>
      </c>
      <c r="B2081" s="107" t="s">
        <v>256</v>
      </c>
      <c r="C2081" s="107" t="s">
        <v>257</v>
      </c>
      <c r="D2081" s="63" t="s">
        <v>2473</v>
      </c>
      <c r="E2081" s="143" t="s">
        <v>2459</v>
      </c>
      <c r="F2081" s="63">
        <v>20260603</v>
      </c>
      <c r="G2081" s="64"/>
      <c r="H2081" s="64" t="s">
        <v>259</v>
      </c>
      <c r="I2081" s="140" t="s">
        <v>740</v>
      </c>
    </row>
    <row r="2082" spans="1:9">
      <c r="A2082" s="112">
        <f t="shared" si="32"/>
        <v>2080</v>
      </c>
      <c r="B2082" s="107" t="s">
        <v>256</v>
      </c>
      <c r="C2082" s="107" t="s">
        <v>257</v>
      </c>
      <c r="D2082" s="63" t="s">
        <v>2474</v>
      </c>
      <c r="E2082" s="143" t="s">
        <v>2459</v>
      </c>
      <c r="F2082" s="63">
        <v>20260603</v>
      </c>
      <c r="G2082" s="64"/>
      <c r="H2082" s="64" t="s">
        <v>259</v>
      </c>
      <c r="I2082" s="140" t="s">
        <v>740</v>
      </c>
    </row>
    <row r="2083" spans="1:9">
      <c r="A2083" s="112">
        <f t="shared" si="32"/>
        <v>2081</v>
      </c>
      <c r="B2083" s="107" t="s">
        <v>256</v>
      </c>
      <c r="C2083" s="107" t="s">
        <v>257</v>
      </c>
      <c r="D2083" s="63" t="s">
        <v>2475</v>
      </c>
      <c r="E2083" s="143" t="s">
        <v>2459</v>
      </c>
      <c r="F2083" s="63">
        <v>20260603</v>
      </c>
      <c r="G2083" s="64"/>
      <c r="H2083" s="64" t="s">
        <v>259</v>
      </c>
      <c r="I2083" s="140" t="s">
        <v>740</v>
      </c>
    </row>
    <row r="2084" spans="1:9">
      <c r="A2084" s="112">
        <f t="shared" si="32"/>
        <v>2082</v>
      </c>
      <c r="B2084" s="107" t="s">
        <v>256</v>
      </c>
      <c r="C2084" s="107" t="s">
        <v>257</v>
      </c>
      <c r="D2084" s="63" t="s">
        <v>2476</v>
      </c>
      <c r="E2084" s="143" t="s">
        <v>2459</v>
      </c>
      <c r="F2084" s="63">
        <v>20260603</v>
      </c>
      <c r="G2084" s="64"/>
      <c r="H2084" s="64" t="s">
        <v>259</v>
      </c>
      <c r="I2084" s="140" t="s">
        <v>740</v>
      </c>
    </row>
    <row r="2085" spans="1:9">
      <c r="A2085" s="112">
        <f t="shared" si="32"/>
        <v>2083</v>
      </c>
      <c r="B2085" s="107" t="s">
        <v>256</v>
      </c>
      <c r="C2085" s="107" t="s">
        <v>257</v>
      </c>
      <c r="D2085" s="63" t="s">
        <v>2477</v>
      </c>
      <c r="E2085" s="143" t="s">
        <v>2459</v>
      </c>
      <c r="F2085" s="63">
        <v>20260603</v>
      </c>
      <c r="G2085" s="64"/>
      <c r="H2085" s="64" t="s">
        <v>259</v>
      </c>
      <c r="I2085" s="140" t="s">
        <v>740</v>
      </c>
    </row>
    <row r="2086" spans="1:9">
      <c r="A2086" s="112">
        <f t="shared" si="32"/>
        <v>2084</v>
      </c>
      <c r="B2086" s="107" t="s">
        <v>256</v>
      </c>
      <c r="C2086" s="107" t="s">
        <v>257</v>
      </c>
      <c r="D2086" s="63" t="s">
        <v>2478</v>
      </c>
      <c r="E2086" s="143" t="s">
        <v>2459</v>
      </c>
      <c r="F2086" s="63">
        <v>20260603</v>
      </c>
      <c r="G2086" s="64"/>
      <c r="H2086" s="64" t="s">
        <v>259</v>
      </c>
      <c r="I2086" s="140" t="s">
        <v>740</v>
      </c>
    </row>
    <row r="2087" spans="1:9">
      <c r="A2087" s="112">
        <f t="shared" si="32"/>
        <v>2085</v>
      </c>
      <c r="B2087" s="107" t="s">
        <v>256</v>
      </c>
      <c r="C2087" s="107" t="s">
        <v>257</v>
      </c>
      <c r="D2087" s="63" t="s">
        <v>2479</v>
      </c>
      <c r="E2087" s="143" t="s">
        <v>2459</v>
      </c>
      <c r="F2087" s="63">
        <v>20260603</v>
      </c>
      <c r="G2087" s="64"/>
      <c r="H2087" s="64" t="s">
        <v>259</v>
      </c>
      <c r="I2087" s="140" t="s">
        <v>740</v>
      </c>
    </row>
    <row r="2088" spans="1:9">
      <c r="A2088" s="112">
        <f t="shared" si="32"/>
        <v>2086</v>
      </c>
      <c r="B2088" s="107" t="s">
        <v>256</v>
      </c>
      <c r="C2088" s="107" t="s">
        <v>257</v>
      </c>
      <c r="D2088" s="63" t="s">
        <v>2480</v>
      </c>
      <c r="E2088" s="143" t="s">
        <v>2459</v>
      </c>
      <c r="F2088" s="63">
        <v>20260603</v>
      </c>
      <c r="G2088" s="64"/>
      <c r="H2088" s="64" t="s">
        <v>259</v>
      </c>
      <c r="I2088" s="140" t="s">
        <v>740</v>
      </c>
    </row>
    <row r="2089" spans="1:9">
      <c r="A2089" s="112">
        <f t="shared" si="32"/>
        <v>2087</v>
      </c>
      <c r="B2089" s="107" t="s">
        <v>256</v>
      </c>
      <c r="C2089" s="107" t="s">
        <v>257</v>
      </c>
      <c r="D2089" s="63" t="s">
        <v>2481</v>
      </c>
      <c r="E2089" s="143" t="s">
        <v>2459</v>
      </c>
      <c r="F2089" s="63">
        <v>20260603</v>
      </c>
      <c r="G2089" s="64"/>
      <c r="H2089" s="64" t="s">
        <v>259</v>
      </c>
      <c r="I2089" s="140" t="s">
        <v>740</v>
      </c>
    </row>
    <row r="2090" spans="1:9">
      <c r="A2090" s="112">
        <f t="shared" si="32"/>
        <v>2088</v>
      </c>
      <c r="B2090" s="107" t="s">
        <v>256</v>
      </c>
      <c r="C2090" s="107" t="s">
        <v>257</v>
      </c>
      <c r="D2090" s="63" t="s">
        <v>2482</v>
      </c>
      <c r="E2090" s="143" t="s">
        <v>2459</v>
      </c>
      <c r="F2090" s="63">
        <v>20260603</v>
      </c>
      <c r="G2090" s="64"/>
      <c r="H2090" s="64" t="s">
        <v>259</v>
      </c>
      <c r="I2090" s="140" t="s">
        <v>740</v>
      </c>
    </row>
    <row r="2091" spans="1:9">
      <c r="A2091" s="112">
        <f t="shared" si="32"/>
        <v>2089</v>
      </c>
      <c r="B2091" s="107" t="s">
        <v>256</v>
      </c>
      <c r="C2091" s="107" t="s">
        <v>257</v>
      </c>
      <c r="D2091" s="63" t="s">
        <v>2483</v>
      </c>
      <c r="E2091" s="143" t="s">
        <v>2484</v>
      </c>
      <c r="F2091" s="63">
        <v>20260602</v>
      </c>
      <c r="G2091" s="64"/>
      <c r="H2091" s="64" t="s">
        <v>259</v>
      </c>
      <c r="I2091" s="140" t="s">
        <v>713</v>
      </c>
    </row>
    <row r="2092" spans="1:9">
      <c r="A2092" s="112">
        <f t="shared" si="32"/>
        <v>2090</v>
      </c>
      <c r="B2092" s="107" t="s">
        <v>256</v>
      </c>
      <c r="C2092" s="107" t="s">
        <v>257</v>
      </c>
      <c r="D2092" s="63" t="s">
        <v>2485</v>
      </c>
      <c r="E2092" s="143" t="s">
        <v>2484</v>
      </c>
      <c r="F2092" s="63">
        <v>20260602</v>
      </c>
      <c r="G2092" s="64"/>
      <c r="H2092" s="64" t="s">
        <v>259</v>
      </c>
      <c r="I2092" s="140" t="s">
        <v>713</v>
      </c>
    </row>
    <row r="2093" spans="1:9">
      <c r="A2093" s="112">
        <f t="shared" si="32"/>
        <v>2091</v>
      </c>
      <c r="B2093" s="107" t="s">
        <v>256</v>
      </c>
      <c r="C2093" s="107" t="s">
        <v>257</v>
      </c>
      <c r="D2093" s="63" t="s">
        <v>2486</v>
      </c>
      <c r="E2093" s="143" t="s">
        <v>2484</v>
      </c>
      <c r="F2093" s="63">
        <v>20260602</v>
      </c>
      <c r="G2093" s="64"/>
      <c r="H2093" s="64" t="s">
        <v>259</v>
      </c>
      <c r="I2093" s="140" t="s">
        <v>713</v>
      </c>
    </row>
    <row r="2094" spans="1:9">
      <c r="A2094" s="112">
        <f t="shared" si="32"/>
        <v>2092</v>
      </c>
      <c r="B2094" s="107" t="s">
        <v>256</v>
      </c>
      <c r="C2094" s="107" t="s">
        <v>257</v>
      </c>
      <c r="D2094" s="63" t="s">
        <v>2487</v>
      </c>
      <c r="E2094" s="143" t="s">
        <v>2484</v>
      </c>
      <c r="F2094" s="63">
        <v>20260602</v>
      </c>
      <c r="G2094" s="64"/>
      <c r="H2094" s="143" t="s">
        <v>259</v>
      </c>
      <c r="I2094" s="140" t="s">
        <v>719</v>
      </c>
    </row>
    <row r="2095" spans="1:9">
      <c r="A2095" s="112">
        <f t="shared" si="32"/>
        <v>2093</v>
      </c>
      <c r="B2095" s="107" t="s">
        <v>256</v>
      </c>
      <c r="C2095" s="107" t="s">
        <v>257</v>
      </c>
      <c r="D2095" s="63" t="s">
        <v>2488</v>
      </c>
      <c r="E2095" s="143" t="s">
        <v>2484</v>
      </c>
      <c r="F2095" s="63">
        <v>20260602</v>
      </c>
      <c r="G2095" s="64"/>
      <c r="H2095" s="143" t="s">
        <v>259</v>
      </c>
      <c r="I2095" s="140" t="s">
        <v>719</v>
      </c>
    </row>
    <row r="2096" spans="1:9">
      <c r="A2096" s="112">
        <f t="shared" si="32"/>
        <v>2094</v>
      </c>
      <c r="B2096" s="107" t="s">
        <v>256</v>
      </c>
      <c r="C2096" s="107" t="s">
        <v>257</v>
      </c>
      <c r="D2096" s="63" t="s">
        <v>2489</v>
      </c>
      <c r="E2096" s="143" t="s">
        <v>2484</v>
      </c>
      <c r="F2096" s="63">
        <v>20260602</v>
      </c>
      <c r="G2096" s="64"/>
      <c r="H2096" s="143" t="s">
        <v>259</v>
      </c>
      <c r="I2096" s="140" t="s">
        <v>719</v>
      </c>
    </row>
    <row r="2097" spans="1:9">
      <c r="A2097" s="112">
        <f t="shared" si="32"/>
        <v>2095</v>
      </c>
      <c r="B2097" s="107" t="s">
        <v>256</v>
      </c>
      <c r="C2097" s="107" t="s">
        <v>257</v>
      </c>
      <c r="D2097" s="63" t="s">
        <v>2490</v>
      </c>
      <c r="E2097" s="143" t="s">
        <v>2484</v>
      </c>
      <c r="F2097" s="63">
        <v>20260602</v>
      </c>
      <c r="G2097" s="64"/>
      <c r="H2097" s="143" t="s">
        <v>259</v>
      </c>
      <c r="I2097" s="140" t="s">
        <v>719</v>
      </c>
    </row>
    <row r="2098" spans="1:9">
      <c r="A2098" s="112">
        <f t="shared" si="32"/>
        <v>2096</v>
      </c>
      <c r="B2098" s="107" t="s">
        <v>256</v>
      </c>
      <c r="C2098" s="107" t="s">
        <v>257</v>
      </c>
      <c r="D2098" s="63" t="s">
        <v>2491</v>
      </c>
      <c r="E2098" s="143" t="s">
        <v>2484</v>
      </c>
      <c r="F2098" s="63">
        <v>20260602</v>
      </c>
      <c r="G2098" s="64"/>
      <c r="H2098" s="143" t="s">
        <v>259</v>
      </c>
      <c r="I2098" s="140" t="s">
        <v>719</v>
      </c>
    </row>
    <row r="2099" spans="1:9">
      <c r="A2099" s="112">
        <f t="shared" si="32"/>
        <v>2097</v>
      </c>
      <c r="B2099" s="107" t="s">
        <v>256</v>
      </c>
      <c r="C2099" s="107" t="s">
        <v>257</v>
      </c>
      <c r="D2099" s="63" t="s">
        <v>2492</v>
      </c>
      <c r="E2099" s="143" t="s">
        <v>2484</v>
      </c>
      <c r="F2099" s="63">
        <v>20260602</v>
      </c>
      <c r="G2099" s="64"/>
      <c r="H2099" s="141" t="s">
        <v>259</v>
      </c>
      <c r="I2099" s="140" t="s">
        <v>260</v>
      </c>
    </row>
    <row r="2100" spans="1:9">
      <c r="A2100" s="112">
        <f t="shared" si="32"/>
        <v>2098</v>
      </c>
      <c r="B2100" s="107" t="s">
        <v>256</v>
      </c>
      <c r="C2100" s="107" t="s">
        <v>257</v>
      </c>
      <c r="D2100" s="63" t="s">
        <v>2493</v>
      </c>
      <c r="E2100" s="143" t="s">
        <v>2484</v>
      </c>
      <c r="F2100" s="63">
        <v>20260602</v>
      </c>
      <c r="G2100" s="64"/>
      <c r="H2100" s="141" t="s">
        <v>259</v>
      </c>
      <c r="I2100" s="140" t="s">
        <v>260</v>
      </c>
    </row>
    <row r="2101" spans="1:9">
      <c r="A2101" s="112">
        <f t="shared" si="32"/>
        <v>2099</v>
      </c>
      <c r="B2101" s="107" t="s">
        <v>256</v>
      </c>
      <c r="C2101" s="107" t="s">
        <v>257</v>
      </c>
      <c r="D2101" s="63" t="s">
        <v>2494</v>
      </c>
      <c r="E2101" s="143" t="s">
        <v>2484</v>
      </c>
      <c r="F2101" s="63">
        <v>20260602</v>
      </c>
      <c r="G2101" s="64"/>
      <c r="H2101" s="141" t="s">
        <v>259</v>
      </c>
      <c r="I2101" s="140" t="s">
        <v>260</v>
      </c>
    </row>
    <row r="2102" spans="1:9">
      <c r="A2102" s="112">
        <f t="shared" si="32"/>
        <v>2100</v>
      </c>
      <c r="B2102" s="107" t="s">
        <v>256</v>
      </c>
      <c r="C2102" s="107" t="s">
        <v>257</v>
      </c>
      <c r="D2102" s="63" t="s">
        <v>2495</v>
      </c>
      <c r="E2102" s="143" t="s">
        <v>2484</v>
      </c>
      <c r="F2102" s="63">
        <v>20260602</v>
      </c>
      <c r="G2102" s="64"/>
      <c r="H2102" s="141" t="s">
        <v>259</v>
      </c>
      <c r="I2102" s="140" t="s">
        <v>260</v>
      </c>
    </row>
    <row r="2103" spans="1:9">
      <c r="A2103" s="112">
        <f t="shared" si="32"/>
        <v>2101</v>
      </c>
      <c r="B2103" s="107" t="s">
        <v>256</v>
      </c>
      <c r="C2103" s="107" t="s">
        <v>257</v>
      </c>
      <c r="D2103" s="63" t="s">
        <v>2496</v>
      </c>
      <c r="E2103" s="143" t="s">
        <v>2484</v>
      </c>
      <c r="F2103" s="63">
        <v>20260602</v>
      </c>
      <c r="G2103" s="64"/>
      <c r="H2103" s="141" t="s">
        <v>259</v>
      </c>
      <c r="I2103" s="140" t="s">
        <v>260</v>
      </c>
    </row>
    <row r="2104" spans="1:9">
      <c r="A2104" s="112">
        <f t="shared" si="32"/>
        <v>2102</v>
      </c>
      <c r="B2104" s="107" t="s">
        <v>256</v>
      </c>
      <c r="C2104" s="107" t="s">
        <v>257</v>
      </c>
      <c r="D2104" s="63" t="s">
        <v>2497</v>
      </c>
      <c r="E2104" s="143" t="s">
        <v>2484</v>
      </c>
      <c r="F2104" s="63">
        <v>20260602</v>
      </c>
      <c r="G2104" s="64"/>
      <c r="H2104" s="63" t="s">
        <v>259</v>
      </c>
      <c r="I2104" s="5" t="s">
        <v>728</v>
      </c>
    </row>
    <row r="2105" spans="1:9">
      <c r="A2105" s="112">
        <f t="shared" si="32"/>
        <v>2103</v>
      </c>
      <c r="B2105" s="107" t="s">
        <v>256</v>
      </c>
      <c r="C2105" s="107" t="s">
        <v>257</v>
      </c>
      <c r="D2105" s="63" t="s">
        <v>2498</v>
      </c>
      <c r="E2105" s="143" t="s">
        <v>2484</v>
      </c>
      <c r="F2105" s="63">
        <v>20260602</v>
      </c>
      <c r="G2105" s="64"/>
      <c r="H2105" s="63" t="s">
        <v>259</v>
      </c>
      <c r="I2105" s="5" t="s">
        <v>728</v>
      </c>
    </row>
    <row r="2106" spans="1:9">
      <c r="A2106" s="112">
        <f t="shared" si="32"/>
        <v>2104</v>
      </c>
      <c r="B2106" s="107" t="s">
        <v>256</v>
      </c>
      <c r="C2106" s="107" t="s">
        <v>257</v>
      </c>
      <c r="D2106" s="63" t="s">
        <v>2499</v>
      </c>
      <c r="E2106" s="143" t="s">
        <v>2484</v>
      </c>
      <c r="F2106" s="63">
        <v>20260602</v>
      </c>
      <c r="G2106" s="64"/>
      <c r="H2106" s="63" t="s">
        <v>259</v>
      </c>
      <c r="I2106" s="5" t="s">
        <v>728</v>
      </c>
    </row>
    <row r="2107" spans="1:9">
      <c r="A2107" s="112">
        <f t="shared" si="32"/>
        <v>2105</v>
      </c>
      <c r="B2107" s="107" t="s">
        <v>256</v>
      </c>
      <c r="C2107" s="107" t="s">
        <v>257</v>
      </c>
      <c r="D2107" s="63" t="s">
        <v>2500</v>
      </c>
      <c r="E2107" s="143" t="s">
        <v>2484</v>
      </c>
      <c r="F2107" s="63">
        <v>20260602</v>
      </c>
      <c r="G2107" s="64"/>
      <c r="H2107" s="63" t="s">
        <v>259</v>
      </c>
      <c r="I2107" s="5" t="s">
        <v>728</v>
      </c>
    </row>
    <row r="2108" spans="1:9">
      <c r="A2108" s="112">
        <f t="shared" si="32"/>
        <v>2106</v>
      </c>
      <c r="B2108" s="107" t="s">
        <v>256</v>
      </c>
      <c r="C2108" s="107" t="s">
        <v>257</v>
      </c>
      <c r="D2108" s="63" t="s">
        <v>2501</v>
      </c>
      <c r="E2108" s="143" t="s">
        <v>2484</v>
      </c>
      <c r="F2108" s="63">
        <v>20260602</v>
      </c>
      <c r="G2108" s="64"/>
      <c r="H2108" s="63" t="s">
        <v>259</v>
      </c>
      <c r="I2108" s="5" t="s">
        <v>728</v>
      </c>
    </row>
    <row r="2109" spans="1:9">
      <c r="A2109" s="112">
        <f t="shared" ref="A2109:A2172" si="33">+A2108+1</f>
        <v>2107</v>
      </c>
      <c r="B2109" s="107" t="s">
        <v>256</v>
      </c>
      <c r="C2109" s="107" t="s">
        <v>257</v>
      </c>
      <c r="D2109" s="63" t="s">
        <v>2502</v>
      </c>
      <c r="E2109" s="143" t="s">
        <v>2484</v>
      </c>
      <c r="F2109" s="63">
        <v>20260602</v>
      </c>
      <c r="G2109" s="64"/>
      <c r="H2109" s="63" t="s">
        <v>259</v>
      </c>
      <c r="I2109" s="5" t="s">
        <v>728</v>
      </c>
    </row>
    <row r="2110" spans="1:9">
      <c r="A2110" s="112">
        <f t="shared" si="33"/>
        <v>2108</v>
      </c>
      <c r="B2110" s="107" t="s">
        <v>256</v>
      </c>
      <c r="C2110" s="107" t="s">
        <v>257</v>
      </c>
      <c r="D2110" s="63" t="s">
        <v>2503</v>
      </c>
      <c r="E2110" s="143" t="s">
        <v>2484</v>
      </c>
      <c r="F2110" s="63">
        <v>20260602</v>
      </c>
      <c r="G2110" s="64"/>
      <c r="H2110" s="63" t="s">
        <v>259</v>
      </c>
      <c r="I2110" s="5" t="s">
        <v>728</v>
      </c>
    </row>
    <row r="2111" spans="1:9">
      <c r="A2111" s="112">
        <f t="shared" si="33"/>
        <v>2109</v>
      </c>
      <c r="B2111" s="107" t="s">
        <v>256</v>
      </c>
      <c r="C2111" s="107" t="s">
        <v>257</v>
      </c>
      <c r="D2111" s="63" t="s">
        <v>2504</v>
      </c>
      <c r="E2111" s="143" t="s">
        <v>2484</v>
      </c>
      <c r="F2111" s="63">
        <v>20260602</v>
      </c>
      <c r="G2111" s="64"/>
      <c r="H2111" s="63" t="s">
        <v>259</v>
      </c>
      <c r="I2111" s="5" t="s">
        <v>728</v>
      </c>
    </row>
    <row r="2112" spans="1:9">
      <c r="A2112" s="112">
        <f t="shared" si="33"/>
        <v>2110</v>
      </c>
      <c r="B2112" s="107" t="s">
        <v>256</v>
      </c>
      <c r="C2112" s="107" t="s">
        <v>257</v>
      </c>
      <c r="D2112" s="63" t="s">
        <v>2505</v>
      </c>
      <c r="E2112" s="143" t="s">
        <v>2484</v>
      </c>
      <c r="F2112" s="63">
        <v>20260602</v>
      </c>
      <c r="G2112" s="64"/>
      <c r="H2112" s="63" t="s">
        <v>259</v>
      </c>
      <c r="I2112" s="5" t="s">
        <v>728</v>
      </c>
    </row>
    <row r="2113" spans="1:9">
      <c r="A2113" s="112">
        <f t="shared" si="33"/>
        <v>2111</v>
      </c>
      <c r="B2113" s="107" t="s">
        <v>256</v>
      </c>
      <c r="C2113" s="107" t="s">
        <v>257</v>
      </c>
      <c r="D2113" s="63" t="s">
        <v>2506</v>
      </c>
      <c r="E2113" s="143" t="s">
        <v>2484</v>
      </c>
      <c r="F2113" s="63">
        <v>20260602</v>
      </c>
      <c r="G2113" s="64"/>
      <c r="H2113" s="63" t="s">
        <v>259</v>
      </c>
      <c r="I2113" s="5" t="s">
        <v>728</v>
      </c>
    </row>
    <row r="2114" spans="1:9">
      <c r="A2114" s="112">
        <f t="shared" si="33"/>
        <v>2112</v>
      </c>
      <c r="B2114" s="107" t="s">
        <v>256</v>
      </c>
      <c r="C2114" s="107" t="s">
        <v>257</v>
      </c>
      <c r="D2114" s="63" t="s">
        <v>2507</v>
      </c>
      <c r="E2114" s="143" t="s">
        <v>2484</v>
      </c>
      <c r="F2114" s="63">
        <v>20260602</v>
      </c>
      <c r="G2114" s="64"/>
      <c r="H2114" s="63" t="s">
        <v>259</v>
      </c>
      <c r="I2114" s="5" t="s">
        <v>728</v>
      </c>
    </row>
    <row r="2115" spans="1:9">
      <c r="A2115" s="112">
        <f t="shared" si="33"/>
        <v>2113</v>
      </c>
      <c r="B2115" s="107" t="s">
        <v>256</v>
      </c>
      <c r="C2115" s="107" t="s">
        <v>257</v>
      </c>
      <c r="D2115" s="143" t="s">
        <v>2508</v>
      </c>
      <c r="E2115" s="143" t="s">
        <v>2509</v>
      </c>
      <c r="F2115" s="63">
        <v>20260604</v>
      </c>
      <c r="G2115" s="64"/>
      <c r="H2115" s="63" t="s">
        <v>259</v>
      </c>
      <c r="I2115" s="5" t="s">
        <v>774</v>
      </c>
    </row>
    <row r="2116" spans="1:9">
      <c r="A2116" s="112">
        <f t="shared" si="33"/>
        <v>2114</v>
      </c>
      <c r="B2116" s="107" t="s">
        <v>256</v>
      </c>
      <c r="C2116" s="107" t="s">
        <v>257</v>
      </c>
      <c r="D2116" s="143" t="s">
        <v>2510</v>
      </c>
      <c r="E2116" s="143" t="s">
        <v>2509</v>
      </c>
      <c r="F2116" s="63">
        <v>20260604</v>
      </c>
      <c r="G2116" s="64"/>
      <c r="H2116" s="63" t="s">
        <v>259</v>
      </c>
      <c r="I2116" s="5" t="s">
        <v>774</v>
      </c>
    </row>
    <row r="2117" spans="1:9">
      <c r="A2117" s="112">
        <f t="shared" si="33"/>
        <v>2115</v>
      </c>
      <c r="B2117" s="107" t="s">
        <v>256</v>
      </c>
      <c r="C2117" s="107" t="s">
        <v>257</v>
      </c>
      <c r="D2117" s="143" t="s">
        <v>2511</v>
      </c>
      <c r="E2117" s="143" t="s">
        <v>2509</v>
      </c>
      <c r="F2117" s="63">
        <v>20260604</v>
      </c>
      <c r="G2117" s="64"/>
      <c r="H2117" s="63" t="s">
        <v>259</v>
      </c>
      <c r="I2117" s="5" t="s">
        <v>774</v>
      </c>
    </row>
    <row r="2118" spans="1:9">
      <c r="A2118" s="112">
        <f t="shared" si="33"/>
        <v>2116</v>
      </c>
      <c r="B2118" s="107" t="s">
        <v>256</v>
      </c>
      <c r="C2118" s="107" t="s">
        <v>257</v>
      </c>
      <c r="D2118" s="143" t="s">
        <v>2512</v>
      </c>
      <c r="E2118" s="143" t="s">
        <v>2509</v>
      </c>
      <c r="F2118" s="63">
        <v>20260604</v>
      </c>
      <c r="G2118" s="64"/>
      <c r="H2118" s="63" t="s">
        <v>259</v>
      </c>
      <c r="I2118" s="5" t="s">
        <v>774</v>
      </c>
    </row>
    <row r="2119" spans="1:9">
      <c r="A2119" s="112">
        <f t="shared" si="33"/>
        <v>2117</v>
      </c>
      <c r="B2119" s="107" t="s">
        <v>256</v>
      </c>
      <c r="C2119" s="107" t="s">
        <v>257</v>
      </c>
      <c r="D2119" s="143" t="s">
        <v>2513</v>
      </c>
      <c r="E2119" s="143" t="s">
        <v>2509</v>
      </c>
      <c r="F2119" s="63">
        <v>20260604</v>
      </c>
      <c r="G2119" s="64"/>
      <c r="H2119" s="63" t="s">
        <v>259</v>
      </c>
      <c r="I2119" s="5" t="s">
        <v>774</v>
      </c>
    </row>
    <row r="2120" spans="1:9">
      <c r="A2120" s="112">
        <f t="shared" si="33"/>
        <v>2118</v>
      </c>
      <c r="B2120" s="107" t="s">
        <v>256</v>
      </c>
      <c r="C2120" s="107" t="s">
        <v>257</v>
      </c>
      <c r="D2120" s="143" t="s">
        <v>2514</v>
      </c>
      <c r="E2120" s="143" t="s">
        <v>2509</v>
      </c>
      <c r="F2120" s="63">
        <v>20260604</v>
      </c>
      <c r="G2120" s="64"/>
      <c r="H2120" s="63" t="s">
        <v>259</v>
      </c>
      <c r="I2120" s="5" t="s">
        <v>774</v>
      </c>
    </row>
    <row r="2121" spans="1:9">
      <c r="A2121" s="112">
        <f t="shared" si="33"/>
        <v>2119</v>
      </c>
      <c r="B2121" s="107" t="s">
        <v>256</v>
      </c>
      <c r="C2121" s="107" t="s">
        <v>257</v>
      </c>
      <c r="D2121" s="143" t="s">
        <v>2515</v>
      </c>
      <c r="E2121" s="143" t="s">
        <v>2509</v>
      </c>
      <c r="F2121" s="63">
        <v>20260604</v>
      </c>
      <c r="G2121" s="64"/>
      <c r="H2121" s="63" t="s">
        <v>259</v>
      </c>
      <c r="I2121" s="5" t="s">
        <v>774</v>
      </c>
    </row>
    <row r="2122" spans="1:9">
      <c r="A2122" s="112">
        <f t="shared" si="33"/>
        <v>2120</v>
      </c>
      <c r="B2122" s="107" t="s">
        <v>256</v>
      </c>
      <c r="C2122" s="107" t="s">
        <v>257</v>
      </c>
      <c r="D2122" s="143" t="s">
        <v>2516</v>
      </c>
      <c r="E2122" s="143" t="s">
        <v>2509</v>
      </c>
      <c r="F2122" s="63">
        <v>20260604</v>
      </c>
      <c r="G2122" s="64"/>
      <c r="H2122" s="63" t="s">
        <v>259</v>
      </c>
      <c r="I2122" s="5" t="s">
        <v>774</v>
      </c>
    </row>
    <row r="2123" spans="1:9">
      <c r="A2123" s="112">
        <f t="shared" si="33"/>
        <v>2121</v>
      </c>
      <c r="B2123" s="107" t="s">
        <v>256</v>
      </c>
      <c r="C2123" s="107" t="s">
        <v>257</v>
      </c>
      <c r="D2123" s="143" t="s">
        <v>2517</v>
      </c>
      <c r="E2123" s="143" t="s">
        <v>2509</v>
      </c>
      <c r="F2123" s="63">
        <v>20260604</v>
      </c>
      <c r="G2123" s="64"/>
      <c r="H2123" s="63" t="s">
        <v>259</v>
      </c>
      <c r="I2123" s="5" t="s">
        <v>774</v>
      </c>
    </row>
    <row r="2124" spans="1:9">
      <c r="A2124" s="112">
        <f t="shared" si="33"/>
        <v>2122</v>
      </c>
      <c r="B2124" s="107" t="s">
        <v>256</v>
      </c>
      <c r="C2124" s="107" t="s">
        <v>257</v>
      </c>
      <c r="D2124" s="143" t="s">
        <v>2518</v>
      </c>
      <c r="E2124" s="143" t="s">
        <v>2509</v>
      </c>
      <c r="F2124" s="63">
        <v>20260604</v>
      </c>
      <c r="G2124" s="64"/>
      <c r="H2124" s="63" t="s">
        <v>259</v>
      </c>
      <c r="I2124" s="5" t="s">
        <v>774</v>
      </c>
    </row>
    <row r="2125" spans="1:9">
      <c r="A2125" s="112">
        <f t="shared" si="33"/>
        <v>2123</v>
      </c>
      <c r="B2125" s="107" t="s">
        <v>256</v>
      </c>
      <c r="C2125" s="107" t="s">
        <v>257</v>
      </c>
      <c r="D2125" s="143" t="s">
        <v>2519</v>
      </c>
      <c r="E2125" s="143" t="s">
        <v>2509</v>
      </c>
      <c r="F2125" s="63">
        <v>20260604</v>
      </c>
      <c r="G2125" s="64"/>
      <c r="H2125" s="63" t="s">
        <v>259</v>
      </c>
      <c r="I2125" s="5" t="s">
        <v>774</v>
      </c>
    </row>
    <row r="2126" spans="1:9">
      <c r="A2126" s="112">
        <f t="shared" si="33"/>
        <v>2124</v>
      </c>
      <c r="B2126" s="107" t="s">
        <v>256</v>
      </c>
      <c r="C2126" s="107" t="s">
        <v>257</v>
      </c>
      <c r="D2126" s="143" t="s">
        <v>2520</v>
      </c>
      <c r="E2126" s="143" t="s">
        <v>2509</v>
      </c>
      <c r="F2126" s="63">
        <v>20260604</v>
      </c>
      <c r="G2126" s="64"/>
      <c r="H2126" s="63" t="s">
        <v>259</v>
      </c>
      <c r="I2126" s="5" t="s">
        <v>774</v>
      </c>
    </row>
    <row r="2127" spans="1:9">
      <c r="A2127" s="112">
        <f t="shared" si="33"/>
        <v>2125</v>
      </c>
      <c r="B2127" s="107" t="s">
        <v>256</v>
      </c>
      <c r="C2127" s="107" t="s">
        <v>257</v>
      </c>
      <c r="D2127" s="143" t="s">
        <v>2521</v>
      </c>
      <c r="E2127" s="143" t="s">
        <v>2509</v>
      </c>
      <c r="F2127" s="63">
        <v>20260604</v>
      </c>
      <c r="G2127" s="64"/>
      <c r="H2127" s="63" t="s">
        <v>259</v>
      </c>
      <c r="I2127" s="5" t="s">
        <v>774</v>
      </c>
    </row>
    <row r="2128" spans="1:9">
      <c r="A2128" s="112">
        <f t="shared" si="33"/>
        <v>2126</v>
      </c>
      <c r="B2128" s="107" t="s">
        <v>256</v>
      </c>
      <c r="C2128" s="107" t="s">
        <v>257</v>
      </c>
      <c r="D2128" s="143" t="s">
        <v>2522</v>
      </c>
      <c r="E2128" s="143" t="s">
        <v>2509</v>
      </c>
      <c r="F2128" s="63">
        <v>20260604</v>
      </c>
      <c r="G2128" s="64"/>
      <c r="H2128" s="64" t="s">
        <v>259</v>
      </c>
      <c r="I2128" s="142" t="s">
        <v>783</v>
      </c>
    </row>
    <row r="2129" spans="1:9">
      <c r="A2129" s="112">
        <f t="shared" si="33"/>
        <v>2127</v>
      </c>
      <c r="B2129" s="107" t="s">
        <v>256</v>
      </c>
      <c r="C2129" s="107" t="s">
        <v>257</v>
      </c>
      <c r="D2129" s="143" t="s">
        <v>2523</v>
      </c>
      <c r="E2129" s="143" t="s">
        <v>2509</v>
      </c>
      <c r="F2129" s="63">
        <v>20260604</v>
      </c>
      <c r="G2129" s="64"/>
      <c r="H2129" s="64" t="s">
        <v>259</v>
      </c>
      <c r="I2129" s="142" t="s">
        <v>783</v>
      </c>
    </row>
    <row r="2130" spans="1:9">
      <c r="A2130" s="112">
        <f t="shared" si="33"/>
        <v>2128</v>
      </c>
      <c r="B2130" s="107" t="s">
        <v>256</v>
      </c>
      <c r="C2130" s="107" t="s">
        <v>257</v>
      </c>
      <c r="D2130" s="143" t="s">
        <v>2524</v>
      </c>
      <c r="E2130" s="143" t="s">
        <v>2509</v>
      </c>
      <c r="F2130" s="63">
        <v>20260604</v>
      </c>
      <c r="G2130" s="64"/>
      <c r="H2130" s="64" t="s">
        <v>259</v>
      </c>
      <c r="I2130" s="142" t="s">
        <v>783</v>
      </c>
    </row>
    <row r="2131" spans="1:9">
      <c r="A2131" s="112">
        <f t="shared" si="33"/>
        <v>2129</v>
      </c>
      <c r="B2131" s="107" t="s">
        <v>256</v>
      </c>
      <c r="C2131" s="107" t="s">
        <v>257</v>
      </c>
      <c r="D2131" s="143" t="s">
        <v>2525</v>
      </c>
      <c r="E2131" s="143" t="s">
        <v>2509</v>
      </c>
      <c r="F2131" s="63">
        <v>20260604</v>
      </c>
      <c r="G2131" s="64"/>
      <c r="H2131" s="64" t="s">
        <v>259</v>
      </c>
      <c r="I2131" s="142" t="s">
        <v>783</v>
      </c>
    </row>
    <row r="2132" spans="1:9">
      <c r="A2132" s="112">
        <f t="shared" si="33"/>
        <v>2130</v>
      </c>
      <c r="B2132" s="107" t="s">
        <v>256</v>
      </c>
      <c r="C2132" s="107" t="s">
        <v>257</v>
      </c>
      <c r="D2132" s="143" t="s">
        <v>2526</v>
      </c>
      <c r="E2132" s="143" t="s">
        <v>2509</v>
      </c>
      <c r="F2132" s="63">
        <v>20260604</v>
      </c>
      <c r="G2132" s="64"/>
      <c r="H2132" s="64" t="s">
        <v>259</v>
      </c>
      <c r="I2132" s="142" t="s">
        <v>783</v>
      </c>
    </row>
    <row r="2133" spans="1:9">
      <c r="A2133" s="112">
        <f t="shared" si="33"/>
        <v>2131</v>
      </c>
      <c r="B2133" s="107" t="s">
        <v>256</v>
      </c>
      <c r="C2133" s="107" t="s">
        <v>257</v>
      </c>
      <c r="D2133" s="143" t="s">
        <v>2527</v>
      </c>
      <c r="E2133" s="143" t="s">
        <v>2509</v>
      </c>
      <c r="F2133" s="63">
        <v>20260604</v>
      </c>
      <c r="G2133" s="64"/>
      <c r="H2133" s="64" t="s">
        <v>259</v>
      </c>
      <c r="I2133" s="142" t="s">
        <v>783</v>
      </c>
    </row>
    <row r="2134" spans="1:9">
      <c r="A2134" s="112">
        <f t="shared" si="33"/>
        <v>2132</v>
      </c>
      <c r="B2134" s="107" t="s">
        <v>256</v>
      </c>
      <c r="C2134" s="107" t="s">
        <v>257</v>
      </c>
      <c r="D2134" s="143" t="s">
        <v>2528</v>
      </c>
      <c r="E2134" s="143" t="s">
        <v>2509</v>
      </c>
      <c r="F2134" s="63">
        <v>20260604</v>
      </c>
      <c r="G2134" s="64"/>
      <c r="H2134" s="64" t="s">
        <v>259</v>
      </c>
      <c r="I2134" s="142" t="s">
        <v>783</v>
      </c>
    </row>
    <row r="2135" spans="1:9">
      <c r="A2135" s="112">
        <f t="shared" si="33"/>
        <v>2133</v>
      </c>
      <c r="B2135" s="107" t="s">
        <v>256</v>
      </c>
      <c r="C2135" s="107" t="s">
        <v>257</v>
      </c>
      <c r="D2135" s="143" t="s">
        <v>2529</v>
      </c>
      <c r="E2135" s="143" t="s">
        <v>2509</v>
      </c>
      <c r="F2135" s="63">
        <v>20260604</v>
      </c>
      <c r="G2135" s="64"/>
      <c r="H2135" s="64" t="s">
        <v>259</v>
      </c>
      <c r="I2135" s="142" t="s">
        <v>783</v>
      </c>
    </row>
    <row r="2136" spans="1:9">
      <c r="A2136" s="112">
        <f t="shared" si="33"/>
        <v>2134</v>
      </c>
      <c r="B2136" s="107" t="s">
        <v>256</v>
      </c>
      <c r="C2136" s="107" t="s">
        <v>257</v>
      </c>
      <c r="D2136" s="143" t="s">
        <v>2530</v>
      </c>
      <c r="E2136" s="143" t="s">
        <v>2509</v>
      </c>
      <c r="F2136" s="63">
        <v>20260604</v>
      </c>
      <c r="G2136" s="64"/>
      <c r="H2136" s="64" t="s">
        <v>259</v>
      </c>
      <c r="I2136" s="142" t="s">
        <v>783</v>
      </c>
    </row>
    <row r="2137" spans="1:9">
      <c r="A2137" s="112">
        <f t="shared" si="33"/>
        <v>2135</v>
      </c>
      <c r="B2137" s="107" t="s">
        <v>256</v>
      </c>
      <c r="C2137" s="107" t="s">
        <v>257</v>
      </c>
      <c r="D2137" s="143" t="s">
        <v>2531</v>
      </c>
      <c r="E2137" s="143" t="s">
        <v>2509</v>
      </c>
      <c r="F2137" s="63">
        <v>20260604</v>
      </c>
      <c r="G2137" s="64"/>
      <c r="H2137" s="64" t="s">
        <v>259</v>
      </c>
      <c r="I2137" s="142" t="s">
        <v>783</v>
      </c>
    </row>
    <row r="2138" spans="1:9">
      <c r="A2138" s="112">
        <f t="shared" si="33"/>
        <v>2136</v>
      </c>
      <c r="B2138" s="107" t="s">
        <v>256</v>
      </c>
      <c r="C2138" s="107" t="s">
        <v>257</v>
      </c>
      <c r="D2138" s="143" t="s">
        <v>2532</v>
      </c>
      <c r="E2138" s="143" t="s">
        <v>2509</v>
      </c>
      <c r="F2138" s="63">
        <v>20260604</v>
      </c>
      <c r="G2138" s="64"/>
      <c r="H2138" s="64" t="s">
        <v>259</v>
      </c>
      <c r="I2138" s="142" t="s">
        <v>783</v>
      </c>
    </row>
    <row r="2139" spans="1:9">
      <c r="A2139" s="112">
        <f t="shared" si="33"/>
        <v>2137</v>
      </c>
      <c r="B2139" s="107" t="s">
        <v>256</v>
      </c>
      <c r="C2139" s="107" t="s">
        <v>257</v>
      </c>
      <c r="D2139" s="143" t="s">
        <v>2533</v>
      </c>
      <c r="E2139" s="143" t="s">
        <v>2534</v>
      </c>
      <c r="F2139" s="63">
        <v>20260608</v>
      </c>
      <c r="G2139" s="64"/>
      <c r="H2139" s="64" t="s">
        <v>259</v>
      </c>
      <c r="I2139" s="142" t="s">
        <v>792</v>
      </c>
    </row>
    <row r="2140" spans="1:9">
      <c r="A2140" s="112">
        <f t="shared" si="33"/>
        <v>2138</v>
      </c>
      <c r="B2140" s="107" t="s">
        <v>256</v>
      </c>
      <c r="C2140" s="107" t="s">
        <v>257</v>
      </c>
      <c r="D2140" s="143" t="s">
        <v>2535</v>
      </c>
      <c r="E2140" s="143" t="s">
        <v>2534</v>
      </c>
      <c r="F2140" s="63">
        <v>20260608</v>
      </c>
      <c r="G2140" s="64"/>
      <c r="H2140" s="63" t="s">
        <v>259</v>
      </c>
      <c r="I2140" s="5" t="s">
        <v>792</v>
      </c>
    </row>
    <row r="2141" spans="1:9">
      <c r="A2141" s="112">
        <f t="shared" si="33"/>
        <v>2139</v>
      </c>
      <c r="B2141" s="107" t="s">
        <v>256</v>
      </c>
      <c r="C2141" s="107" t="s">
        <v>257</v>
      </c>
      <c r="D2141" s="143" t="s">
        <v>2536</v>
      </c>
      <c r="E2141" s="143" t="s">
        <v>2534</v>
      </c>
      <c r="F2141" s="63">
        <v>20260608</v>
      </c>
      <c r="G2141" s="64"/>
      <c r="H2141" s="63" t="s">
        <v>259</v>
      </c>
      <c r="I2141" s="5" t="s">
        <v>792</v>
      </c>
    </row>
    <row r="2142" spans="1:9">
      <c r="A2142" s="112">
        <f t="shared" si="33"/>
        <v>2140</v>
      </c>
      <c r="B2142" s="107" t="s">
        <v>256</v>
      </c>
      <c r="C2142" s="107" t="s">
        <v>257</v>
      </c>
      <c r="D2142" s="143" t="s">
        <v>2537</v>
      </c>
      <c r="E2142" s="143" t="s">
        <v>2534</v>
      </c>
      <c r="F2142" s="63">
        <v>20260608</v>
      </c>
      <c r="G2142" s="64"/>
      <c r="H2142" s="63" t="s">
        <v>259</v>
      </c>
      <c r="I2142" s="5" t="s">
        <v>792</v>
      </c>
    </row>
    <row r="2143" spans="1:9">
      <c r="A2143" s="112">
        <f t="shared" si="33"/>
        <v>2141</v>
      </c>
      <c r="B2143" s="107" t="s">
        <v>256</v>
      </c>
      <c r="C2143" s="107" t="s">
        <v>257</v>
      </c>
      <c r="D2143" s="143" t="s">
        <v>2538</v>
      </c>
      <c r="E2143" s="143" t="s">
        <v>2534</v>
      </c>
      <c r="F2143" s="63">
        <v>20260608</v>
      </c>
      <c r="G2143" s="64"/>
      <c r="H2143" s="63" t="s">
        <v>259</v>
      </c>
      <c r="I2143" s="5" t="s">
        <v>792</v>
      </c>
    </row>
    <row r="2144" spans="1:9">
      <c r="A2144" s="112">
        <f t="shared" si="33"/>
        <v>2142</v>
      </c>
      <c r="B2144" s="107" t="s">
        <v>256</v>
      </c>
      <c r="C2144" s="107" t="s">
        <v>257</v>
      </c>
      <c r="D2144" s="143" t="s">
        <v>2539</v>
      </c>
      <c r="E2144" s="143" t="s">
        <v>2534</v>
      </c>
      <c r="F2144" s="63">
        <v>20260608</v>
      </c>
      <c r="G2144" s="64"/>
      <c r="H2144" s="63" t="s">
        <v>259</v>
      </c>
      <c r="I2144" s="5" t="s">
        <v>792</v>
      </c>
    </row>
    <row r="2145" spans="1:9">
      <c r="A2145" s="112">
        <f t="shared" si="33"/>
        <v>2143</v>
      </c>
      <c r="B2145" s="107" t="s">
        <v>256</v>
      </c>
      <c r="C2145" s="107" t="s">
        <v>257</v>
      </c>
      <c r="D2145" s="143" t="s">
        <v>2540</v>
      </c>
      <c r="E2145" s="143" t="s">
        <v>2534</v>
      </c>
      <c r="F2145" s="63">
        <v>20260608</v>
      </c>
      <c r="G2145" s="64"/>
      <c r="H2145" s="63" t="s">
        <v>259</v>
      </c>
      <c r="I2145" s="5" t="s">
        <v>792</v>
      </c>
    </row>
    <row r="2146" spans="1:9">
      <c r="A2146" s="112">
        <f t="shared" si="33"/>
        <v>2144</v>
      </c>
      <c r="B2146" s="107" t="s">
        <v>256</v>
      </c>
      <c r="C2146" s="107" t="s">
        <v>257</v>
      </c>
      <c r="D2146" s="143" t="s">
        <v>2541</v>
      </c>
      <c r="E2146" s="143" t="s">
        <v>2534</v>
      </c>
      <c r="F2146" s="63">
        <v>20260608</v>
      </c>
      <c r="G2146" s="64"/>
      <c r="H2146" s="64" t="s">
        <v>259</v>
      </c>
      <c r="I2146" s="140" t="s">
        <v>802</v>
      </c>
    </row>
    <row r="2147" spans="1:9">
      <c r="A2147" s="112">
        <f t="shared" si="33"/>
        <v>2145</v>
      </c>
      <c r="B2147" s="107" t="s">
        <v>256</v>
      </c>
      <c r="C2147" s="107" t="s">
        <v>257</v>
      </c>
      <c r="D2147" s="143" t="s">
        <v>2542</v>
      </c>
      <c r="E2147" s="143" t="s">
        <v>2534</v>
      </c>
      <c r="F2147" s="63">
        <v>20260608</v>
      </c>
      <c r="G2147" s="64"/>
      <c r="H2147" s="64" t="s">
        <v>259</v>
      </c>
      <c r="I2147" s="140" t="s">
        <v>802</v>
      </c>
    </row>
    <row r="2148" spans="1:9">
      <c r="A2148" s="112">
        <f t="shared" si="33"/>
        <v>2146</v>
      </c>
      <c r="B2148" s="107" t="s">
        <v>256</v>
      </c>
      <c r="C2148" s="107" t="s">
        <v>257</v>
      </c>
      <c r="D2148" s="143" t="s">
        <v>2543</v>
      </c>
      <c r="E2148" s="143" t="s">
        <v>2534</v>
      </c>
      <c r="F2148" s="63">
        <v>20260608</v>
      </c>
      <c r="G2148" s="64"/>
      <c r="H2148" s="64" t="s">
        <v>259</v>
      </c>
      <c r="I2148" s="140" t="s">
        <v>802</v>
      </c>
    </row>
    <row r="2149" spans="1:9">
      <c r="A2149" s="112">
        <f t="shared" si="33"/>
        <v>2147</v>
      </c>
      <c r="B2149" s="107" t="s">
        <v>256</v>
      </c>
      <c r="C2149" s="107" t="s">
        <v>257</v>
      </c>
      <c r="D2149" s="143" t="s">
        <v>2544</v>
      </c>
      <c r="E2149" s="143" t="s">
        <v>2534</v>
      </c>
      <c r="F2149" s="63">
        <v>20260608</v>
      </c>
      <c r="G2149" s="64"/>
      <c r="H2149" s="64" t="s">
        <v>259</v>
      </c>
      <c r="I2149" s="140" t="s">
        <v>802</v>
      </c>
    </row>
    <row r="2150" spans="1:9">
      <c r="A2150" s="112">
        <f t="shared" si="33"/>
        <v>2148</v>
      </c>
      <c r="B2150" s="107" t="s">
        <v>256</v>
      </c>
      <c r="C2150" s="107" t="s">
        <v>257</v>
      </c>
      <c r="D2150" s="143" t="s">
        <v>2545</v>
      </c>
      <c r="E2150" s="143" t="s">
        <v>2534</v>
      </c>
      <c r="F2150" s="63">
        <v>20260608</v>
      </c>
      <c r="G2150" s="64"/>
      <c r="H2150" s="64" t="s">
        <v>259</v>
      </c>
      <c r="I2150" s="140" t="s">
        <v>802</v>
      </c>
    </row>
    <row r="2151" spans="1:9">
      <c r="A2151" s="112">
        <f t="shared" si="33"/>
        <v>2149</v>
      </c>
      <c r="B2151" s="107" t="s">
        <v>256</v>
      </c>
      <c r="C2151" s="107" t="s">
        <v>257</v>
      </c>
      <c r="D2151" s="143" t="s">
        <v>2546</v>
      </c>
      <c r="E2151" s="143" t="s">
        <v>2534</v>
      </c>
      <c r="F2151" s="63">
        <v>20260608</v>
      </c>
      <c r="G2151" s="64"/>
      <c r="H2151" s="64" t="s">
        <v>259</v>
      </c>
      <c r="I2151" s="140" t="s">
        <v>802</v>
      </c>
    </row>
    <row r="2152" spans="1:9">
      <c r="A2152" s="112">
        <f t="shared" si="33"/>
        <v>2150</v>
      </c>
      <c r="B2152" s="107" t="s">
        <v>256</v>
      </c>
      <c r="C2152" s="107" t="s">
        <v>257</v>
      </c>
      <c r="D2152" s="143" t="s">
        <v>2547</v>
      </c>
      <c r="E2152" s="143" t="s">
        <v>2534</v>
      </c>
      <c r="F2152" s="63">
        <v>20260608</v>
      </c>
      <c r="G2152" s="64"/>
      <c r="H2152" s="64" t="s">
        <v>259</v>
      </c>
    </row>
    <row r="2153" spans="1:9">
      <c r="A2153" s="112">
        <f t="shared" si="33"/>
        <v>2151</v>
      </c>
      <c r="B2153" s="107" t="s">
        <v>256</v>
      </c>
      <c r="C2153" s="107" t="s">
        <v>257</v>
      </c>
      <c r="D2153" s="143" t="s">
        <v>2548</v>
      </c>
      <c r="E2153" s="143" t="s">
        <v>2534</v>
      </c>
      <c r="F2153" s="63">
        <v>20260608</v>
      </c>
      <c r="G2153" s="64"/>
      <c r="H2153" s="64" t="s">
        <v>259</v>
      </c>
    </row>
    <row r="2154" spans="1:9">
      <c r="A2154" s="112">
        <f t="shared" si="33"/>
        <v>2152</v>
      </c>
      <c r="B2154" s="107" t="s">
        <v>256</v>
      </c>
      <c r="C2154" s="107" t="s">
        <v>257</v>
      </c>
      <c r="D2154" s="143" t="s">
        <v>2549</v>
      </c>
      <c r="E2154" s="143" t="s">
        <v>2534</v>
      </c>
      <c r="F2154" s="63">
        <v>20260608</v>
      </c>
      <c r="G2154" s="64"/>
      <c r="H2154" s="64" t="s">
        <v>259</v>
      </c>
    </row>
    <row r="2155" spans="1:9">
      <c r="A2155" s="112">
        <f t="shared" si="33"/>
        <v>2153</v>
      </c>
      <c r="B2155" s="107" t="s">
        <v>256</v>
      </c>
      <c r="C2155" s="107" t="s">
        <v>257</v>
      </c>
      <c r="D2155" s="143" t="s">
        <v>2550</v>
      </c>
      <c r="E2155" s="143" t="s">
        <v>2534</v>
      </c>
      <c r="F2155" s="63">
        <v>20260608</v>
      </c>
      <c r="G2155" s="64"/>
      <c r="H2155" s="64" t="s">
        <v>259</v>
      </c>
    </row>
    <row r="2156" spans="1:9">
      <c r="A2156" s="112">
        <f t="shared" si="33"/>
        <v>2154</v>
      </c>
      <c r="B2156" s="107" t="s">
        <v>256</v>
      </c>
      <c r="C2156" s="107" t="s">
        <v>257</v>
      </c>
      <c r="D2156" s="143" t="s">
        <v>2551</v>
      </c>
      <c r="E2156" s="143" t="s">
        <v>2534</v>
      </c>
      <c r="F2156" s="63">
        <v>20260608</v>
      </c>
      <c r="G2156" s="64"/>
      <c r="H2156" s="64" t="s">
        <v>259</v>
      </c>
    </row>
    <row r="2157" spans="1:9">
      <c r="A2157" s="112">
        <f t="shared" si="33"/>
        <v>2155</v>
      </c>
      <c r="B2157" s="107" t="s">
        <v>256</v>
      </c>
      <c r="C2157" s="107" t="s">
        <v>257</v>
      </c>
      <c r="D2157" s="143" t="s">
        <v>2552</v>
      </c>
      <c r="E2157" s="143" t="s">
        <v>2534</v>
      </c>
      <c r="F2157" s="63">
        <v>20260608</v>
      </c>
      <c r="G2157" s="64"/>
      <c r="H2157" s="64" t="s">
        <v>259</v>
      </c>
    </row>
    <row r="2158" spans="1:9">
      <c r="A2158" s="112">
        <f t="shared" si="33"/>
        <v>2156</v>
      </c>
      <c r="B2158" s="107" t="s">
        <v>256</v>
      </c>
      <c r="C2158" s="107" t="s">
        <v>257</v>
      </c>
      <c r="D2158" s="143" t="s">
        <v>2553</v>
      </c>
      <c r="E2158" s="143" t="s">
        <v>2534</v>
      </c>
      <c r="F2158" s="63">
        <v>20260608</v>
      </c>
      <c r="G2158" s="64"/>
      <c r="H2158" s="64" t="s">
        <v>259</v>
      </c>
    </row>
    <row r="2159" spans="1:9">
      <c r="A2159" s="112">
        <f t="shared" si="33"/>
        <v>2157</v>
      </c>
      <c r="B2159" s="107" t="s">
        <v>256</v>
      </c>
      <c r="C2159" s="107" t="s">
        <v>257</v>
      </c>
      <c r="D2159" s="143" t="s">
        <v>2554</v>
      </c>
      <c r="E2159" s="143" t="s">
        <v>2534</v>
      </c>
      <c r="F2159" s="63">
        <v>20260608</v>
      </c>
      <c r="G2159" s="64"/>
      <c r="H2159" s="64" t="s">
        <v>259</v>
      </c>
    </row>
    <row r="2160" spans="1:9">
      <c r="A2160" s="112">
        <f t="shared" si="33"/>
        <v>2158</v>
      </c>
      <c r="B2160" s="107" t="s">
        <v>256</v>
      </c>
      <c r="C2160" s="107" t="s">
        <v>257</v>
      </c>
      <c r="D2160" s="149" t="s">
        <v>2555</v>
      </c>
      <c r="E2160" s="143" t="s">
        <v>2534</v>
      </c>
      <c r="F2160" s="63">
        <v>20260608</v>
      </c>
      <c r="G2160" s="64"/>
      <c r="H2160" s="64" t="s">
        <v>259</v>
      </c>
      <c r="I2160" s="156" t="s">
        <v>342</v>
      </c>
    </row>
    <row r="2161" spans="1:9">
      <c r="A2161" s="112">
        <f t="shared" si="33"/>
        <v>2159</v>
      </c>
      <c r="B2161" s="107" t="s">
        <v>256</v>
      </c>
      <c r="C2161" s="107" t="s">
        <v>257</v>
      </c>
      <c r="D2161" s="149" t="s">
        <v>2556</v>
      </c>
      <c r="E2161" s="143" t="s">
        <v>2534</v>
      </c>
      <c r="F2161" s="63">
        <v>20260608</v>
      </c>
      <c r="G2161" s="64"/>
      <c r="H2161" s="64" t="s">
        <v>259</v>
      </c>
      <c r="I2161" s="156" t="s">
        <v>342</v>
      </c>
    </row>
    <row r="2162" spans="1:9">
      <c r="A2162" s="112">
        <f t="shared" si="33"/>
        <v>2160</v>
      </c>
      <c r="B2162" s="107" t="s">
        <v>256</v>
      </c>
      <c r="C2162" s="107" t="s">
        <v>257</v>
      </c>
      <c r="D2162" s="149" t="s">
        <v>2557</v>
      </c>
      <c r="E2162" s="143" t="s">
        <v>2534</v>
      </c>
      <c r="F2162" s="63">
        <v>20260608</v>
      </c>
      <c r="G2162" s="64"/>
      <c r="H2162" s="64" t="s">
        <v>259</v>
      </c>
      <c r="I2162" s="156" t="s">
        <v>342</v>
      </c>
    </row>
    <row r="2163" spans="1:9">
      <c r="A2163" s="112">
        <f t="shared" si="33"/>
        <v>2161</v>
      </c>
      <c r="B2163" s="107" t="s">
        <v>256</v>
      </c>
      <c r="C2163" s="107" t="s">
        <v>257</v>
      </c>
      <c r="D2163" s="149" t="s">
        <v>2558</v>
      </c>
      <c r="E2163" s="143" t="s">
        <v>2559</v>
      </c>
      <c r="F2163" s="63">
        <v>20260609</v>
      </c>
      <c r="G2163" s="64"/>
      <c r="H2163" s="64" t="s">
        <v>259</v>
      </c>
      <c r="I2163" s="156" t="s">
        <v>342</v>
      </c>
    </row>
    <row r="2164" spans="1:9">
      <c r="A2164" s="112">
        <f t="shared" si="33"/>
        <v>2162</v>
      </c>
      <c r="B2164" s="107" t="s">
        <v>256</v>
      </c>
      <c r="C2164" s="107" t="s">
        <v>257</v>
      </c>
      <c r="D2164" s="149" t="s">
        <v>2560</v>
      </c>
      <c r="E2164" s="143" t="s">
        <v>2559</v>
      </c>
      <c r="F2164" s="63">
        <v>20260609</v>
      </c>
      <c r="G2164" s="64"/>
      <c r="H2164" s="64" t="s">
        <v>259</v>
      </c>
      <c r="I2164" s="156" t="s">
        <v>342</v>
      </c>
    </row>
    <row r="2165" spans="1:9">
      <c r="A2165" s="112">
        <f t="shared" si="33"/>
        <v>2163</v>
      </c>
      <c r="B2165" s="107" t="s">
        <v>256</v>
      </c>
      <c r="C2165" s="107" t="s">
        <v>257</v>
      </c>
      <c r="D2165" s="149" t="s">
        <v>2561</v>
      </c>
      <c r="E2165" s="143" t="s">
        <v>2559</v>
      </c>
      <c r="F2165" s="63">
        <v>20260609</v>
      </c>
      <c r="G2165" s="64"/>
      <c r="H2165" s="64" t="s">
        <v>259</v>
      </c>
      <c r="I2165" s="156" t="s">
        <v>342</v>
      </c>
    </row>
    <row r="2166" spans="1:9">
      <c r="A2166" s="112">
        <f t="shared" si="33"/>
        <v>2164</v>
      </c>
      <c r="B2166" s="107" t="s">
        <v>256</v>
      </c>
      <c r="C2166" s="107" t="s">
        <v>257</v>
      </c>
      <c r="D2166" s="149" t="s">
        <v>2562</v>
      </c>
      <c r="E2166" s="143" t="s">
        <v>2559</v>
      </c>
      <c r="F2166" s="63">
        <v>20260609</v>
      </c>
      <c r="G2166" s="64"/>
      <c r="H2166" s="64" t="s">
        <v>259</v>
      </c>
      <c r="I2166" s="156" t="s">
        <v>342</v>
      </c>
    </row>
    <row r="2167" spans="1:9">
      <c r="A2167" s="112">
        <f t="shared" si="33"/>
        <v>2165</v>
      </c>
      <c r="B2167" s="107" t="s">
        <v>256</v>
      </c>
      <c r="C2167" s="107" t="s">
        <v>257</v>
      </c>
      <c r="D2167" s="149" t="s">
        <v>2563</v>
      </c>
      <c r="E2167" s="143" t="s">
        <v>2559</v>
      </c>
      <c r="F2167" s="63">
        <v>20260609</v>
      </c>
      <c r="G2167" s="64"/>
      <c r="H2167" s="64" t="s">
        <v>259</v>
      </c>
      <c r="I2167" s="156" t="s">
        <v>342</v>
      </c>
    </row>
    <row r="2168" spans="1:9">
      <c r="A2168" s="112">
        <f t="shared" si="33"/>
        <v>2166</v>
      </c>
      <c r="B2168" s="107" t="s">
        <v>256</v>
      </c>
      <c r="C2168" s="107" t="s">
        <v>257</v>
      </c>
      <c r="D2168" s="149" t="s">
        <v>2564</v>
      </c>
      <c r="E2168" s="143" t="s">
        <v>2559</v>
      </c>
      <c r="F2168" s="63">
        <v>20260609</v>
      </c>
      <c r="G2168" s="64"/>
      <c r="H2168" s="64" t="s">
        <v>259</v>
      </c>
      <c r="I2168" s="156" t="s">
        <v>342</v>
      </c>
    </row>
    <row r="2169" spans="1:9">
      <c r="A2169" s="112">
        <f t="shared" si="33"/>
        <v>2167</v>
      </c>
      <c r="B2169" s="107" t="s">
        <v>256</v>
      </c>
      <c r="C2169" s="107" t="s">
        <v>257</v>
      </c>
      <c r="D2169" s="149" t="s">
        <v>2565</v>
      </c>
      <c r="E2169" s="143" t="s">
        <v>2559</v>
      </c>
      <c r="F2169" s="63">
        <v>20260609</v>
      </c>
      <c r="G2169" s="64"/>
      <c r="H2169" s="64" t="s">
        <v>259</v>
      </c>
      <c r="I2169" s="156" t="s">
        <v>342</v>
      </c>
    </row>
    <row r="2170" spans="1:9">
      <c r="A2170" s="112">
        <f t="shared" si="33"/>
        <v>2168</v>
      </c>
      <c r="B2170" s="107" t="s">
        <v>256</v>
      </c>
      <c r="C2170" s="107" t="s">
        <v>257</v>
      </c>
      <c r="D2170" s="149" t="s">
        <v>2566</v>
      </c>
      <c r="E2170" s="143" t="s">
        <v>2559</v>
      </c>
      <c r="F2170" s="63">
        <v>20260609</v>
      </c>
      <c r="G2170" s="64"/>
      <c r="H2170" s="64" t="s">
        <v>259</v>
      </c>
      <c r="I2170" s="156" t="s">
        <v>342</v>
      </c>
    </row>
    <row r="2171" spans="1:9">
      <c r="A2171" s="112">
        <f t="shared" si="33"/>
        <v>2169</v>
      </c>
      <c r="B2171" s="107" t="s">
        <v>256</v>
      </c>
      <c r="C2171" s="107" t="s">
        <v>257</v>
      </c>
      <c r="D2171" s="149" t="s">
        <v>2567</v>
      </c>
      <c r="E2171" s="143" t="s">
        <v>2559</v>
      </c>
      <c r="F2171" s="63">
        <v>20260609</v>
      </c>
      <c r="G2171" s="64"/>
      <c r="H2171" s="64" t="s">
        <v>259</v>
      </c>
      <c r="I2171" s="156" t="s">
        <v>342</v>
      </c>
    </row>
    <row r="2172" spans="1:9">
      <c r="A2172" s="112">
        <f t="shared" si="33"/>
        <v>2170</v>
      </c>
      <c r="B2172" s="107" t="s">
        <v>256</v>
      </c>
      <c r="C2172" s="107" t="s">
        <v>257</v>
      </c>
      <c r="D2172" s="149" t="s">
        <v>2568</v>
      </c>
      <c r="E2172" s="143" t="s">
        <v>2559</v>
      </c>
      <c r="F2172" s="63">
        <v>20260609</v>
      </c>
      <c r="G2172" s="64"/>
      <c r="H2172" s="64" t="s">
        <v>259</v>
      </c>
      <c r="I2172" s="156" t="s">
        <v>342</v>
      </c>
    </row>
    <row r="2173" spans="1:9">
      <c r="A2173" s="112">
        <f t="shared" ref="A2173:A2236" si="34">+A2172+1</f>
        <v>2171</v>
      </c>
      <c r="B2173" s="107" t="s">
        <v>256</v>
      </c>
      <c r="C2173" s="107" t="s">
        <v>257</v>
      </c>
      <c r="D2173" s="149" t="s">
        <v>2569</v>
      </c>
      <c r="E2173" s="143" t="s">
        <v>2559</v>
      </c>
      <c r="F2173" s="63">
        <v>20260609</v>
      </c>
      <c r="G2173" s="64"/>
      <c r="H2173" s="64" t="s">
        <v>259</v>
      </c>
      <c r="I2173" s="156" t="s">
        <v>342</v>
      </c>
    </row>
    <row r="2174" spans="1:9">
      <c r="A2174" s="112">
        <f t="shared" si="34"/>
        <v>2172</v>
      </c>
      <c r="B2174" s="107" t="s">
        <v>256</v>
      </c>
      <c r="C2174" s="107" t="s">
        <v>257</v>
      </c>
      <c r="D2174" s="149" t="s">
        <v>2570</v>
      </c>
      <c r="E2174" s="143" t="s">
        <v>2559</v>
      </c>
      <c r="F2174" s="63">
        <v>20260609</v>
      </c>
      <c r="G2174" s="64"/>
      <c r="H2174" s="64" t="s">
        <v>259</v>
      </c>
      <c r="I2174" s="156" t="s">
        <v>342</v>
      </c>
    </row>
    <row r="2175" spans="1:9">
      <c r="A2175" s="112">
        <f t="shared" si="34"/>
        <v>2173</v>
      </c>
      <c r="B2175" s="107" t="s">
        <v>256</v>
      </c>
      <c r="C2175" s="107" t="s">
        <v>257</v>
      </c>
      <c r="D2175" s="149" t="s">
        <v>2571</v>
      </c>
      <c r="E2175" s="143" t="s">
        <v>2559</v>
      </c>
      <c r="F2175" s="63">
        <v>20260609</v>
      </c>
      <c r="G2175" s="64"/>
      <c r="H2175" s="64" t="s">
        <v>259</v>
      </c>
      <c r="I2175" s="156" t="s">
        <v>342</v>
      </c>
    </row>
    <row r="2176" spans="1:9">
      <c r="A2176" s="112">
        <f t="shared" si="34"/>
        <v>2174</v>
      </c>
      <c r="B2176" s="107" t="s">
        <v>256</v>
      </c>
      <c r="C2176" s="107" t="s">
        <v>257</v>
      </c>
      <c r="D2176" s="149" t="s">
        <v>2572</v>
      </c>
      <c r="E2176" s="143" t="s">
        <v>2559</v>
      </c>
      <c r="F2176" s="63">
        <v>20260609</v>
      </c>
      <c r="G2176" s="64"/>
      <c r="H2176" s="64" t="s">
        <v>259</v>
      </c>
      <c r="I2176" s="156" t="s">
        <v>342</v>
      </c>
    </row>
    <row r="2177" spans="1:9">
      <c r="A2177" s="112">
        <f t="shared" si="34"/>
        <v>2175</v>
      </c>
      <c r="B2177" s="107" t="s">
        <v>256</v>
      </c>
      <c r="C2177" s="107" t="s">
        <v>257</v>
      </c>
      <c r="D2177" s="149" t="s">
        <v>2573</v>
      </c>
      <c r="E2177" s="143" t="s">
        <v>2559</v>
      </c>
      <c r="F2177" s="63">
        <v>20260609</v>
      </c>
      <c r="G2177" s="64"/>
      <c r="H2177" s="64" t="s">
        <v>259</v>
      </c>
      <c r="I2177" s="156" t="s">
        <v>342</v>
      </c>
    </row>
    <row r="2178" spans="1:9">
      <c r="A2178" s="112">
        <f t="shared" si="34"/>
        <v>2176</v>
      </c>
      <c r="B2178" s="107" t="s">
        <v>256</v>
      </c>
      <c r="C2178" s="107" t="s">
        <v>257</v>
      </c>
      <c r="D2178" s="149" t="s">
        <v>2574</v>
      </c>
      <c r="E2178" s="143" t="s">
        <v>2559</v>
      </c>
      <c r="F2178" s="63">
        <v>20260609</v>
      </c>
      <c r="G2178" s="64"/>
      <c r="H2178" s="64" t="s">
        <v>259</v>
      </c>
      <c r="I2178" s="156" t="s">
        <v>342</v>
      </c>
    </row>
    <row r="2179" spans="1:9">
      <c r="A2179" s="112">
        <f t="shared" si="34"/>
        <v>2177</v>
      </c>
      <c r="B2179" s="107" t="s">
        <v>256</v>
      </c>
      <c r="C2179" s="107" t="s">
        <v>257</v>
      </c>
      <c r="D2179" s="149" t="s">
        <v>2575</v>
      </c>
      <c r="E2179" s="143" t="s">
        <v>2559</v>
      </c>
      <c r="F2179" s="63">
        <v>20260609</v>
      </c>
      <c r="G2179" s="64"/>
      <c r="H2179" s="64" t="s">
        <v>259</v>
      </c>
      <c r="I2179" s="156" t="s">
        <v>342</v>
      </c>
    </row>
    <row r="2180" spans="1:9">
      <c r="A2180" s="112">
        <f t="shared" si="34"/>
        <v>2178</v>
      </c>
      <c r="B2180" s="107" t="s">
        <v>256</v>
      </c>
      <c r="C2180" s="107" t="s">
        <v>257</v>
      </c>
      <c r="D2180" s="149" t="s">
        <v>2576</v>
      </c>
      <c r="E2180" s="143" t="s">
        <v>2559</v>
      </c>
      <c r="F2180" s="63">
        <v>20260609</v>
      </c>
      <c r="G2180" s="64"/>
      <c r="H2180" s="64" t="s">
        <v>259</v>
      </c>
      <c r="I2180" s="156" t="s">
        <v>342</v>
      </c>
    </row>
    <row r="2181" spans="1:9">
      <c r="A2181" s="112">
        <f t="shared" si="34"/>
        <v>2179</v>
      </c>
      <c r="B2181" s="107" t="s">
        <v>256</v>
      </c>
      <c r="C2181" s="107" t="s">
        <v>257</v>
      </c>
      <c r="D2181" s="149" t="s">
        <v>2577</v>
      </c>
      <c r="E2181" s="143" t="s">
        <v>2559</v>
      </c>
      <c r="F2181" s="63">
        <v>20260609</v>
      </c>
      <c r="G2181" s="64"/>
      <c r="H2181" s="64" t="s">
        <v>259</v>
      </c>
      <c r="I2181" s="156" t="s">
        <v>342</v>
      </c>
    </row>
    <row r="2182" spans="1:9">
      <c r="A2182" s="112">
        <f t="shared" si="34"/>
        <v>2180</v>
      </c>
      <c r="B2182" s="107" t="s">
        <v>256</v>
      </c>
      <c r="C2182" s="107" t="s">
        <v>257</v>
      </c>
      <c r="D2182" s="143" t="s">
        <v>2578</v>
      </c>
      <c r="E2182" s="143" t="s">
        <v>2559</v>
      </c>
      <c r="F2182" s="63">
        <v>20260609</v>
      </c>
      <c r="G2182" s="64"/>
      <c r="H2182" s="64" t="s">
        <v>259</v>
      </c>
      <c r="I2182" s="159" t="s">
        <v>352</v>
      </c>
    </row>
    <row r="2183" spans="1:9">
      <c r="A2183" s="112">
        <f t="shared" si="34"/>
        <v>2181</v>
      </c>
      <c r="B2183" s="107" t="s">
        <v>256</v>
      </c>
      <c r="C2183" s="107" t="s">
        <v>257</v>
      </c>
      <c r="D2183" s="143" t="s">
        <v>2579</v>
      </c>
      <c r="E2183" s="143" t="s">
        <v>2559</v>
      </c>
      <c r="F2183" s="63">
        <v>20260609</v>
      </c>
      <c r="G2183" s="64"/>
      <c r="H2183" s="64" t="s">
        <v>259</v>
      </c>
      <c r="I2183" s="159" t="s">
        <v>352</v>
      </c>
    </row>
    <row r="2184" spans="1:9">
      <c r="A2184" s="112">
        <f t="shared" si="34"/>
        <v>2182</v>
      </c>
      <c r="B2184" s="107" t="s">
        <v>256</v>
      </c>
      <c r="C2184" s="107" t="s">
        <v>257</v>
      </c>
      <c r="D2184" s="143" t="s">
        <v>2580</v>
      </c>
      <c r="E2184" s="143" t="s">
        <v>2559</v>
      </c>
      <c r="F2184" s="63">
        <v>20260609</v>
      </c>
      <c r="G2184" s="64"/>
      <c r="H2184" s="64" t="s">
        <v>259</v>
      </c>
      <c r="I2184" s="159" t="s">
        <v>352</v>
      </c>
    </row>
    <row r="2185" spans="1:9">
      <c r="A2185" s="112">
        <f t="shared" si="34"/>
        <v>2183</v>
      </c>
      <c r="B2185" s="107" t="s">
        <v>256</v>
      </c>
      <c r="C2185" s="107" t="s">
        <v>257</v>
      </c>
      <c r="D2185" s="143" t="s">
        <v>2581</v>
      </c>
      <c r="E2185" s="143" t="s">
        <v>2559</v>
      </c>
      <c r="F2185" s="63">
        <v>20260609</v>
      </c>
      <c r="G2185" s="64"/>
      <c r="H2185" s="64" t="s">
        <v>259</v>
      </c>
      <c r="I2185" s="159" t="s">
        <v>352</v>
      </c>
    </row>
    <row r="2186" spans="1:9">
      <c r="A2186" s="112">
        <f t="shared" si="34"/>
        <v>2184</v>
      </c>
      <c r="B2186" s="107" t="s">
        <v>256</v>
      </c>
      <c r="C2186" s="107" t="s">
        <v>257</v>
      </c>
      <c r="D2186" s="143" t="s">
        <v>2582</v>
      </c>
      <c r="E2186" s="143" t="s">
        <v>2559</v>
      </c>
      <c r="F2186" s="63">
        <v>20260609</v>
      </c>
      <c r="G2186" s="64"/>
      <c r="H2186" s="64" t="s">
        <v>259</v>
      </c>
      <c r="I2186" s="159" t="s">
        <v>352</v>
      </c>
    </row>
    <row r="2187" spans="1:9">
      <c r="A2187" s="112">
        <f t="shared" si="34"/>
        <v>2185</v>
      </c>
      <c r="B2187" s="107" t="s">
        <v>256</v>
      </c>
      <c r="C2187" s="107" t="s">
        <v>257</v>
      </c>
      <c r="D2187" s="143" t="s">
        <v>2583</v>
      </c>
      <c r="E2187" s="143" t="s">
        <v>2584</v>
      </c>
      <c r="F2187" s="63">
        <v>20260608</v>
      </c>
      <c r="G2187" s="64"/>
      <c r="H2187" s="64" t="s">
        <v>259</v>
      </c>
      <c r="I2187" s="140" t="s">
        <v>802</v>
      </c>
    </row>
    <row r="2188" spans="1:9">
      <c r="A2188" s="112">
        <f t="shared" si="34"/>
        <v>2186</v>
      </c>
      <c r="B2188" s="107" t="s">
        <v>256</v>
      </c>
      <c r="C2188" s="107" t="s">
        <v>257</v>
      </c>
      <c r="D2188" s="143" t="s">
        <v>2585</v>
      </c>
      <c r="E2188" s="143" t="s">
        <v>2584</v>
      </c>
      <c r="F2188" s="63">
        <v>20260608</v>
      </c>
      <c r="G2188" s="64"/>
      <c r="H2188" s="64" t="s">
        <v>259</v>
      </c>
      <c r="I2188" s="140" t="s">
        <v>802</v>
      </c>
    </row>
    <row r="2189" spans="1:9">
      <c r="A2189" s="112">
        <f t="shared" si="34"/>
        <v>2187</v>
      </c>
      <c r="B2189" s="107" t="s">
        <v>256</v>
      </c>
      <c r="C2189" s="107" t="s">
        <v>257</v>
      </c>
      <c r="D2189" s="143" t="s">
        <v>2586</v>
      </c>
      <c r="E2189" s="143" t="s">
        <v>2584</v>
      </c>
      <c r="F2189" s="63">
        <v>20260608</v>
      </c>
      <c r="G2189" s="64"/>
      <c r="H2189" s="64" t="s">
        <v>259</v>
      </c>
      <c r="I2189" s="140" t="s">
        <v>802</v>
      </c>
    </row>
    <row r="2190" spans="1:9">
      <c r="A2190" s="112">
        <f t="shared" si="34"/>
        <v>2188</v>
      </c>
      <c r="B2190" s="107" t="s">
        <v>256</v>
      </c>
      <c r="C2190" s="107" t="s">
        <v>257</v>
      </c>
      <c r="D2190" s="143" t="s">
        <v>2587</v>
      </c>
      <c r="E2190" s="143" t="s">
        <v>2584</v>
      </c>
      <c r="F2190" s="63">
        <v>20260608</v>
      </c>
      <c r="G2190" s="64"/>
      <c r="H2190" s="64" t="s">
        <v>259</v>
      </c>
      <c r="I2190" s="140" t="s">
        <v>802</v>
      </c>
    </row>
    <row r="2191" spans="1:9">
      <c r="A2191" s="112">
        <f t="shared" si="34"/>
        <v>2189</v>
      </c>
      <c r="B2191" s="107" t="s">
        <v>256</v>
      </c>
      <c r="C2191" s="107" t="s">
        <v>257</v>
      </c>
      <c r="D2191" s="143" t="s">
        <v>2588</v>
      </c>
      <c r="E2191" s="143" t="s">
        <v>2584</v>
      </c>
      <c r="F2191" s="63">
        <v>20260608</v>
      </c>
      <c r="G2191" s="64"/>
      <c r="H2191" s="64" t="s">
        <v>259</v>
      </c>
    </row>
    <row r="2192" spans="1:9">
      <c r="A2192" s="112">
        <f t="shared" si="34"/>
        <v>2190</v>
      </c>
      <c r="B2192" s="107" t="s">
        <v>256</v>
      </c>
      <c r="C2192" s="107" t="s">
        <v>257</v>
      </c>
      <c r="D2192" s="143" t="s">
        <v>2589</v>
      </c>
      <c r="E2192" s="143" t="s">
        <v>2584</v>
      </c>
      <c r="F2192" s="63">
        <v>20260608</v>
      </c>
      <c r="G2192" s="64"/>
      <c r="H2192" s="64" t="s">
        <v>259</v>
      </c>
    </row>
    <row r="2193" spans="1:9">
      <c r="A2193" s="112">
        <f t="shared" si="34"/>
        <v>2191</v>
      </c>
      <c r="B2193" s="107" t="s">
        <v>256</v>
      </c>
      <c r="C2193" s="107" t="s">
        <v>257</v>
      </c>
      <c r="D2193" s="143" t="s">
        <v>2590</v>
      </c>
      <c r="E2193" s="143" t="s">
        <v>2584</v>
      </c>
      <c r="F2193" s="63">
        <v>20260608</v>
      </c>
      <c r="G2193" s="64"/>
      <c r="H2193" s="64" t="s">
        <v>259</v>
      </c>
    </row>
    <row r="2194" spans="1:9">
      <c r="A2194" s="112">
        <f t="shared" si="34"/>
        <v>2192</v>
      </c>
      <c r="B2194" s="107" t="s">
        <v>256</v>
      </c>
      <c r="C2194" s="107" t="s">
        <v>257</v>
      </c>
      <c r="D2194" s="143" t="s">
        <v>2591</v>
      </c>
      <c r="E2194" s="143" t="s">
        <v>2584</v>
      </c>
      <c r="F2194" s="63">
        <v>20260608</v>
      </c>
      <c r="G2194" s="64"/>
      <c r="H2194" s="64" t="s">
        <v>259</v>
      </c>
    </row>
    <row r="2195" spans="1:9">
      <c r="A2195" s="112">
        <f t="shared" si="34"/>
        <v>2193</v>
      </c>
      <c r="B2195" s="107" t="s">
        <v>256</v>
      </c>
      <c r="C2195" s="107" t="s">
        <v>257</v>
      </c>
      <c r="D2195" s="143" t="s">
        <v>2592</v>
      </c>
      <c r="E2195" s="143" t="s">
        <v>2584</v>
      </c>
      <c r="F2195" s="63">
        <v>20260608</v>
      </c>
      <c r="G2195" s="64"/>
      <c r="H2195" s="64" t="s">
        <v>259</v>
      </c>
    </row>
    <row r="2196" spans="1:9">
      <c r="A2196" s="112">
        <f t="shared" si="34"/>
        <v>2194</v>
      </c>
      <c r="B2196" s="107" t="s">
        <v>256</v>
      </c>
      <c r="C2196" s="107" t="s">
        <v>257</v>
      </c>
      <c r="D2196" s="143" t="s">
        <v>2593</v>
      </c>
      <c r="E2196" s="143" t="s">
        <v>2584</v>
      </c>
      <c r="F2196" s="63">
        <v>20260608</v>
      </c>
      <c r="G2196" s="64"/>
      <c r="H2196" s="64" t="s">
        <v>259</v>
      </c>
    </row>
    <row r="2197" spans="1:9">
      <c r="A2197" s="112">
        <f t="shared" si="34"/>
        <v>2195</v>
      </c>
      <c r="B2197" s="107" t="s">
        <v>256</v>
      </c>
      <c r="C2197" s="107" t="s">
        <v>257</v>
      </c>
      <c r="D2197" s="143" t="s">
        <v>2594</v>
      </c>
      <c r="E2197" s="143" t="s">
        <v>2584</v>
      </c>
      <c r="F2197" s="63">
        <v>20260608</v>
      </c>
      <c r="G2197" s="64"/>
      <c r="H2197" s="64" t="s">
        <v>259</v>
      </c>
    </row>
    <row r="2198" spans="1:9">
      <c r="A2198" s="112">
        <f t="shared" si="34"/>
        <v>2196</v>
      </c>
      <c r="B2198" s="107" t="s">
        <v>256</v>
      </c>
      <c r="C2198" s="107" t="s">
        <v>257</v>
      </c>
      <c r="D2198" s="143" t="s">
        <v>2595</v>
      </c>
      <c r="E2198" s="143" t="s">
        <v>2584</v>
      </c>
      <c r="F2198" s="63">
        <v>20260608</v>
      </c>
      <c r="G2198" s="64"/>
      <c r="H2198" s="64" t="s">
        <v>259</v>
      </c>
    </row>
    <row r="2199" spans="1:9">
      <c r="A2199" s="112">
        <f t="shared" si="34"/>
        <v>2197</v>
      </c>
      <c r="B2199" s="107" t="s">
        <v>256</v>
      </c>
      <c r="C2199" s="107" t="s">
        <v>257</v>
      </c>
      <c r="D2199" s="143" t="s">
        <v>2596</v>
      </c>
      <c r="E2199" s="143" t="s">
        <v>2584</v>
      </c>
      <c r="F2199" s="63">
        <v>20260608</v>
      </c>
      <c r="G2199" s="64"/>
      <c r="H2199" s="64" t="s">
        <v>259</v>
      </c>
      <c r="I2199" s="5" t="s">
        <v>308</v>
      </c>
    </row>
    <row r="2200" spans="1:9">
      <c r="A2200" s="112">
        <f t="shared" si="34"/>
        <v>2198</v>
      </c>
      <c r="B2200" s="107" t="s">
        <v>256</v>
      </c>
      <c r="C2200" s="107" t="s">
        <v>257</v>
      </c>
      <c r="D2200" s="143" t="s">
        <v>2597</v>
      </c>
      <c r="E2200" s="143" t="s">
        <v>2584</v>
      </c>
      <c r="F2200" s="63">
        <v>20260608</v>
      </c>
      <c r="G2200" s="64"/>
      <c r="H2200" s="64" t="s">
        <v>259</v>
      </c>
      <c r="I2200" s="5" t="s">
        <v>308</v>
      </c>
    </row>
    <row r="2201" spans="1:9">
      <c r="A2201" s="112">
        <f t="shared" si="34"/>
        <v>2199</v>
      </c>
      <c r="B2201" s="107" t="s">
        <v>256</v>
      </c>
      <c r="C2201" s="107" t="s">
        <v>257</v>
      </c>
      <c r="D2201" s="143" t="s">
        <v>2598</v>
      </c>
      <c r="E2201" s="143" t="s">
        <v>2584</v>
      </c>
      <c r="F2201" s="63">
        <v>20260608</v>
      </c>
      <c r="G2201" s="64"/>
      <c r="H2201" s="64" t="s">
        <v>259</v>
      </c>
      <c r="I2201" s="5" t="s">
        <v>308</v>
      </c>
    </row>
    <row r="2202" spans="1:9">
      <c r="A2202" s="112">
        <f t="shared" si="34"/>
        <v>2200</v>
      </c>
      <c r="B2202" s="107" t="s">
        <v>256</v>
      </c>
      <c r="C2202" s="107" t="s">
        <v>257</v>
      </c>
      <c r="D2202" s="143" t="s">
        <v>2599</v>
      </c>
      <c r="E2202" s="143" t="s">
        <v>2584</v>
      </c>
      <c r="F2202" s="63">
        <v>20260608</v>
      </c>
      <c r="G2202" s="64"/>
      <c r="H2202" s="64" t="s">
        <v>259</v>
      </c>
      <c r="I2202" s="5" t="s">
        <v>308</v>
      </c>
    </row>
    <row r="2203" spans="1:9">
      <c r="A2203" s="112">
        <f t="shared" si="34"/>
        <v>2201</v>
      </c>
      <c r="B2203" s="107" t="s">
        <v>256</v>
      </c>
      <c r="C2203" s="107" t="s">
        <v>257</v>
      </c>
      <c r="D2203" s="143" t="s">
        <v>2600</v>
      </c>
      <c r="E2203" s="143" t="s">
        <v>2584</v>
      </c>
      <c r="F2203" s="63">
        <v>20260608</v>
      </c>
      <c r="G2203" s="64"/>
      <c r="H2203" s="64" t="s">
        <v>259</v>
      </c>
      <c r="I2203" s="5" t="s">
        <v>308</v>
      </c>
    </row>
    <row r="2204" spans="1:9">
      <c r="A2204" s="112">
        <f t="shared" si="34"/>
        <v>2202</v>
      </c>
      <c r="B2204" s="107" t="s">
        <v>256</v>
      </c>
      <c r="C2204" s="107" t="s">
        <v>257</v>
      </c>
      <c r="D2204" s="143" t="s">
        <v>2601</v>
      </c>
      <c r="E2204" s="143" t="s">
        <v>2584</v>
      </c>
      <c r="F2204" s="63">
        <v>20260608</v>
      </c>
      <c r="G2204" s="64"/>
      <c r="H2204" s="64" t="s">
        <v>259</v>
      </c>
      <c r="I2204" s="5" t="s">
        <v>308</v>
      </c>
    </row>
    <row r="2205" spans="1:9">
      <c r="A2205" s="112">
        <f t="shared" si="34"/>
        <v>2203</v>
      </c>
      <c r="B2205" s="107" t="s">
        <v>256</v>
      </c>
      <c r="C2205" s="107" t="s">
        <v>257</v>
      </c>
      <c r="D2205" s="143" t="s">
        <v>2602</v>
      </c>
      <c r="E2205" s="143" t="s">
        <v>2584</v>
      </c>
      <c r="F2205" s="63">
        <v>20260608</v>
      </c>
      <c r="G2205" s="64"/>
      <c r="H2205" s="64" t="s">
        <v>259</v>
      </c>
      <c r="I2205" s="5" t="s">
        <v>308</v>
      </c>
    </row>
    <row r="2206" spans="1:9">
      <c r="A2206" s="112">
        <f t="shared" si="34"/>
        <v>2204</v>
      </c>
      <c r="B2206" s="107" t="s">
        <v>256</v>
      </c>
      <c r="C2206" s="107" t="s">
        <v>257</v>
      </c>
      <c r="D2206" s="143" t="s">
        <v>2603</v>
      </c>
      <c r="E2206" s="143" t="s">
        <v>2584</v>
      </c>
      <c r="F2206" s="63">
        <v>20260608</v>
      </c>
      <c r="G2206" s="64"/>
      <c r="H2206" s="64" t="s">
        <v>259</v>
      </c>
      <c r="I2206" s="5" t="s">
        <v>308</v>
      </c>
    </row>
    <row r="2207" spans="1:9">
      <c r="A2207" s="112">
        <f t="shared" si="34"/>
        <v>2205</v>
      </c>
      <c r="B2207" s="107" t="s">
        <v>256</v>
      </c>
      <c r="C2207" s="107" t="s">
        <v>257</v>
      </c>
      <c r="D2207" s="143" t="s">
        <v>2604</v>
      </c>
      <c r="E2207" s="143" t="s">
        <v>2584</v>
      </c>
      <c r="F2207" s="63">
        <v>20260608</v>
      </c>
      <c r="G2207" s="64"/>
      <c r="H2207" s="64" t="s">
        <v>259</v>
      </c>
      <c r="I2207" s="5" t="s">
        <v>308</v>
      </c>
    </row>
    <row r="2208" spans="1:9">
      <c r="A2208" s="112">
        <f t="shared" si="34"/>
        <v>2206</v>
      </c>
      <c r="B2208" s="107" t="s">
        <v>256</v>
      </c>
      <c r="C2208" s="107" t="s">
        <v>257</v>
      </c>
      <c r="D2208" s="149" t="s">
        <v>2605</v>
      </c>
      <c r="E2208" s="143" t="s">
        <v>2584</v>
      </c>
      <c r="F2208" s="63">
        <v>20260608</v>
      </c>
      <c r="G2208" s="64"/>
      <c r="H2208" s="64" t="s">
        <v>259</v>
      </c>
      <c r="I2208" s="156" t="s">
        <v>342</v>
      </c>
    </row>
    <row r="2209" spans="1:9">
      <c r="A2209" s="112">
        <f t="shared" si="34"/>
        <v>2207</v>
      </c>
      <c r="B2209" s="107" t="s">
        <v>256</v>
      </c>
      <c r="C2209" s="107" t="s">
        <v>257</v>
      </c>
      <c r="D2209" s="149" t="s">
        <v>2606</v>
      </c>
      <c r="E2209" s="143" t="s">
        <v>2584</v>
      </c>
      <c r="F2209" s="63">
        <v>20260608</v>
      </c>
      <c r="G2209" s="64"/>
      <c r="H2209" s="64" t="s">
        <v>259</v>
      </c>
      <c r="I2209" s="156" t="s">
        <v>342</v>
      </c>
    </row>
    <row r="2210" spans="1:9">
      <c r="A2210" s="112">
        <f t="shared" si="34"/>
        <v>2208</v>
      </c>
      <c r="B2210" s="107" t="s">
        <v>256</v>
      </c>
      <c r="C2210" s="107" t="s">
        <v>257</v>
      </c>
      <c r="D2210" s="149" t="s">
        <v>2607</v>
      </c>
      <c r="E2210" s="143" t="s">
        <v>2584</v>
      </c>
      <c r="F2210" s="63">
        <v>20260608</v>
      </c>
      <c r="G2210" s="64"/>
      <c r="H2210" s="64" t="s">
        <v>259</v>
      </c>
      <c r="I2210" s="156" t="s">
        <v>342</v>
      </c>
    </row>
    <row r="2211" spans="1:9">
      <c r="A2211" s="112">
        <f t="shared" si="34"/>
        <v>2209</v>
      </c>
      <c r="B2211" s="107" t="s">
        <v>256</v>
      </c>
      <c r="C2211" s="107" t="s">
        <v>257</v>
      </c>
      <c r="D2211" s="157" t="s">
        <v>2652</v>
      </c>
      <c r="E2211" s="143" t="s">
        <v>2700</v>
      </c>
      <c r="F2211" s="63">
        <v>20260611</v>
      </c>
      <c r="G2211" s="64"/>
      <c r="H2211" s="64" t="s">
        <v>259</v>
      </c>
      <c r="I2211" s="160" t="s">
        <v>365</v>
      </c>
    </row>
    <row r="2212" spans="1:9">
      <c r="A2212" s="112">
        <f t="shared" si="34"/>
        <v>2210</v>
      </c>
      <c r="B2212" s="107" t="s">
        <v>256</v>
      </c>
      <c r="C2212" s="107" t="s">
        <v>257</v>
      </c>
      <c r="D2212" s="157" t="s">
        <v>2653</v>
      </c>
      <c r="E2212" s="143" t="s">
        <v>2700</v>
      </c>
      <c r="F2212" s="63">
        <v>20260611</v>
      </c>
      <c r="G2212" s="64"/>
      <c r="H2212" s="64" t="s">
        <v>259</v>
      </c>
      <c r="I2212" s="160" t="s">
        <v>365</v>
      </c>
    </row>
    <row r="2213" spans="1:9">
      <c r="A2213" s="112">
        <f t="shared" si="34"/>
        <v>2211</v>
      </c>
      <c r="B2213" s="107" t="s">
        <v>256</v>
      </c>
      <c r="C2213" s="107" t="s">
        <v>257</v>
      </c>
      <c r="D2213" s="157" t="s">
        <v>2654</v>
      </c>
      <c r="E2213" s="143" t="s">
        <v>2700</v>
      </c>
      <c r="F2213" s="63">
        <v>20260611</v>
      </c>
      <c r="G2213" s="64"/>
      <c r="H2213" s="64" t="s">
        <v>259</v>
      </c>
      <c r="I2213" s="160" t="s">
        <v>365</v>
      </c>
    </row>
    <row r="2214" spans="1:9">
      <c r="A2214" s="112">
        <f t="shared" si="34"/>
        <v>2212</v>
      </c>
      <c r="B2214" s="107" t="s">
        <v>256</v>
      </c>
      <c r="C2214" s="107" t="s">
        <v>257</v>
      </c>
      <c r="D2214" s="157" t="s">
        <v>2655</v>
      </c>
      <c r="E2214" s="143" t="s">
        <v>2700</v>
      </c>
      <c r="F2214" s="63">
        <v>20260611</v>
      </c>
      <c r="G2214" s="64"/>
      <c r="H2214" s="64" t="s">
        <v>259</v>
      </c>
      <c r="I2214" s="160" t="s">
        <v>365</v>
      </c>
    </row>
    <row r="2215" spans="1:9">
      <c r="A2215" s="112">
        <f t="shared" si="34"/>
        <v>2213</v>
      </c>
      <c r="B2215" s="107" t="s">
        <v>256</v>
      </c>
      <c r="C2215" s="107" t="s">
        <v>257</v>
      </c>
      <c r="D2215" s="157" t="s">
        <v>2656</v>
      </c>
      <c r="E2215" s="143" t="s">
        <v>2700</v>
      </c>
      <c r="F2215" s="63">
        <v>20260611</v>
      </c>
      <c r="G2215" s="64"/>
      <c r="H2215" s="64" t="s">
        <v>259</v>
      </c>
      <c r="I2215" s="160" t="s">
        <v>365</v>
      </c>
    </row>
    <row r="2216" spans="1:9">
      <c r="A2216" s="112">
        <f t="shared" si="34"/>
        <v>2214</v>
      </c>
      <c r="B2216" s="107" t="s">
        <v>256</v>
      </c>
      <c r="C2216" s="107" t="s">
        <v>257</v>
      </c>
      <c r="D2216" s="157" t="s">
        <v>2657</v>
      </c>
      <c r="E2216" s="143" t="s">
        <v>2700</v>
      </c>
      <c r="F2216" s="63">
        <v>20260611</v>
      </c>
      <c r="G2216" s="64"/>
      <c r="H2216" s="64" t="s">
        <v>259</v>
      </c>
      <c r="I2216" s="162" t="s">
        <v>374</v>
      </c>
    </row>
    <row r="2217" spans="1:9">
      <c r="A2217" s="112">
        <f t="shared" si="34"/>
        <v>2215</v>
      </c>
      <c r="B2217" s="107" t="s">
        <v>256</v>
      </c>
      <c r="C2217" s="107" t="s">
        <v>257</v>
      </c>
      <c r="D2217" s="150" t="s">
        <v>2658</v>
      </c>
      <c r="E2217" s="143" t="s">
        <v>2700</v>
      </c>
      <c r="F2217" s="63">
        <v>20260611</v>
      </c>
      <c r="G2217" s="64"/>
      <c r="H2217" s="64" t="s">
        <v>259</v>
      </c>
      <c r="I2217" s="162" t="s">
        <v>374</v>
      </c>
    </row>
    <row r="2218" spans="1:9">
      <c r="A2218" s="112">
        <f t="shared" si="34"/>
        <v>2216</v>
      </c>
      <c r="B2218" s="107" t="s">
        <v>256</v>
      </c>
      <c r="C2218" s="107" t="s">
        <v>257</v>
      </c>
      <c r="D2218" s="150" t="s">
        <v>2659</v>
      </c>
      <c r="E2218" s="143" t="s">
        <v>2700</v>
      </c>
      <c r="F2218" s="63">
        <v>20260611</v>
      </c>
      <c r="G2218" s="64"/>
      <c r="H2218" s="64" t="s">
        <v>259</v>
      </c>
      <c r="I2218" s="162" t="s">
        <v>374</v>
      </c>
    </row>
    <row r="2219" spans="1:9">
      <c r="A2219" s="112">
        <f t="shared" si="34"/>
        <v>2217</v>
      </c>
      <c r="B2219" s="107" t="s">
        <v>256</v>
      </c>
      <c r="C2219" s="107" t="s">
        <v>257</v>
      </c>
      <c r="D2219" s="150" t="s">
        <v>2660</v>
      </c>
      <c r="E2219" s="143" t="s">
        <v>2700</v>
      </c>
      <c r="F2219" s="63">
        <v>20260611</v>
      </c>
      <c r="G2219" s="64"/>
      <c r="H2219" s="64" t="s">
        <v>259</v>
      </c>
      <c r="I2219" s="162" t="s">
        <v>374</v>
      </c>
    </row>
    <row r="2220" spans="1:9">
      <c r="A2220" s="112">
        <f t="shared" si="34"/>
        <v>2218</v>
      </c>
      <c r="B2220" s="107" t="s">
        <v>256</v>
      </c>
      <c r="C2220" s="107" t="s">
        <v>257</v>
      </c>
      <c r="D2220" s="150" t="s">
        <v>2661</v>
      </c>
      <c r="E2220" s="143" t="s">
        <v>2700</v>
      </c>
      <c r="F2220" s="63">
        <v>20260611</v>
      </c>
      <c r="G2220" s="64"/>
      <c r="H2220" s="64" t="s">
        <v>259</v>
      </c>
      <c r="I2220" s="162" t="s">
        <v>374</v>
      </c>
    </row>
    <row r="2221" spans="1:9">
      <c r="A2221" s="112">
        <f t="shared" si="34"/>
        <v>2219</v>
      </c>
      <c r="B2221" s="107" t="s">
        <v>256</v>
      </c>
      <c r="C2221" s="107" t="s">
        <v>257</v>
      </c>
      <c r="D2221" s="150" t="s">
        <v>2662</v>
      </c>
      <c r="E2221" s="143" t="s">
        <v>2700</v>
      </c>
      <c r="F2221" s="63">
        <v>20260611</v>
      </c>
      <c r="G2221" s="64"/>
      <c r="H2221" s="64" t="s">
        <v>259</v>
      </c>
      <c r="I2221" s="162" t="s">
        <v>374</v>
      </c>
    </row>
    <row r="2222" spans="1:9">
      <c r="A2222" s="112">
        <f t="shared" si="34"/>
        <v>2220</v>
      </c>
      <c r="B2222" s="107" t="s">
        <v>256</v>
      </c>
      <c r="C2222" s="107" t="s">
        <v>257</v>
      </c>
      <c r="D2222" s="150" t="s">
        <v>2663</v>
      </c>
      <c r="E2222" s="143" t="s">
        <v>2700</v>
      </c>
      <c r="F2222" s="63">
        <v>20260611</v>
      </c>
      <c r="G2222" s="64"/>
      <c r="H2222" s="64" t="s">
        <v>259</v>
      </c>
      <c r="I2222" s="162" t="s">
        <v>374</v>
      </c>
    </row>
    <row r="2223" spans="1:9">
      <c r="A2223" s="112">
        <f t="shared" si="34"/>
        <v>2221</v>
      </c>
      <c r="B2223" s="107" t="s">
        <v>256</v>
      </c>
      <c r="C2223" s="107" t="s">
        <v>257</v>
      </c>
      <c r="D2223" s="150" t="s">
        <v>2664</v>
      </c>
      <c r="E2223" s="143" t="s">
        <v>2700</v>
      </c>
      <c r="F2223" s="63">
        <v>20260611</v>
      </c>
      <c r="G2223" s="64"/>
      <c r="H2223" s="64" t="s">
        <v>259</v>
      </c>
      <c r="I2223" s="165" t="s">
        <v>383</v>
      </c>
    </row>
    <row r="2224" spans="1:9">
      <c r="A2224" s="112">
        <f t="shared" si="34"/>
        <v>2222</v>
      </c>
      <c r="B2224" s="107" t="s">
        <v>256</v>
      </c>
      <c r="C2224" s="107" t="s">
        <v>257</v>
      </c>
      <c r="D2224" s="150" t="s">
        <v>2665</v>
      </c>
      <c r="E2224" s="143" t="s">
        <v>2700</v>
      </c>
      <c r="F2224" s="63">
        <v>20260611</v>
      </c>
      <c r="G2224" s="64"/>
      <c r="H2224" s="63" t="s">
        <v>259</v>
      </c>
      <c r="I2224" s="5" t="s">
        <v>383</v>
      </c>
    </row>
    <row r="2225" spans="1:9">
      <c r="A2225" s="112">
        <f t="shared" si="34"/>
        <v>2223</v>
      </c>
      <c r="B2225" s="107" t="s">
        <v>256</v>
      </c>
      <c r="C2225" s="107" t="s">
        <v>257</v>
      </c>
      <c r="D2225" s="150" t="s">
        <v>2666</v>
      </c>
      <c r="E2225" s="143" t="s">
        <v>2700</v>
      </c>
      <c r="F2225" s="63">
        <v>20260611</v>
      </c>
      <c r="G2225" s="64"/>
      <c r="H2225" s="63" t="s">
        <v>259</v>
      </c>
      <c r="I2225" s="5" t="s">
        <v>383</v>
      </c>
    </row>
    <row r="2226" spans="1:9">
      <c r="A2226" s="112">
        <f t="shared" si="34"/>
        <v>2224</v>
      </c>
      <c r="B2226" s="107" t="s">
        <v>256</v>
      </c>
      <c r="C2226" s="107" t="s">
        <v>257</v>
      </c>
      <c r="D2226" s="150" t="s">
        <v>2667</v>
      </c>
      <c r="E2226" s="143" t="s">
        <v>2700</v>
      </c>
      <c r="F2226" s="63">
        <v>20260611</v>
      </c>
      <c r="G2226" s="64"/>
      <c r="H2226" s="63" t="s">
        <v>259</v>
      </c>
      <c r="I2226" s="5" t="s">
        <v>383</v>
      </c>
    </row>
    <row r="2227" spans="1:9">
      <c r="A2227" s="112">
        <f t="shared" si="34"/>
        <v>2225</v>
      </c>
      <c r="B2227" s="107" t="s">
        <v>256</v>
      </c>
      <c r="C2227" s="107" t="s">
        <v>257</v>
      </c>
      <c r="D2227" s="150" t="s">
        <v>2668</v>
      </c>
      <c r="E2227" s="143" t="s">
        <v>2700</v>
      </c>
      <c r="F2227" s="63">
        <v>20260611</v>
      </c>
      <c r="G2227" s="64"/>
      <c r="H2227" s="63" t="s">
        <v>259</v>
      </c>
      <c r="I2227" s="5" t="s">
        <v>383</v>
      </c>
    </row>
    <row r="2228" spans="1:9">
      <c r="A2228" s="112">
        <f t="shared" si="34"/>
        <v>2226</v>
      </c>
      <c r="B2228" s="107" t="s">
        <v>256</v>
      </c>
      <c r="C2228" s="107" t="s">
        <v>257</v>
      </c>
      <c r="D2228" s="150" t="s">
        <v>2669</v>
      </c>
      <c r="E2228" s="143" t="s">
        <v>2700</v>
      </c>
      <c r="F2228" s="63">
        <v>20260611</v>
      </c>
      <c r="G2228" s="64"/>
      <c r="H2228" s="63" t="s">
        <v>259</v>
      </c>
      <c r="I2228" s="5" t="s">
        <v>383</v>
      </c>
    </row>
    <row r="2229" spans="1:9">
      <c r="A2229" s="112">
        <f t="shared" si="34"/>
        <v>2227</v>
      </c>
      <c r="B2229" s="107" t="s">
        <v>256</v>
      </c>
      <c r="C2229" s="107" t="s">
        <v>257</v>
      </c>
      <c r="D2229" s="150" t="s">
        <v>2670</v>
      </c>
      <c r="E2229" s="143" t="s">
        <v>2700</v>
      </c>
      <c r="F2229" s="63">
        <v>20260611</v>
      </c>
      <c r="G2229" s="64"/>
      <c r="H2229" s="63" t="s">
        <v>259</v>
      </c>
      <c r="I2229" s="5" t="s">
        <v>383</v>
      </c>
    </row>
    <row r="2230" spans="1:9">
      <c r="A2230" s="112">
        <f t="shared" si="34"/>
        <v>2228</v>
      </c>
      <c r="B2230" s="107" t="s">
        <v>256</v>
      </c>
      <c r="C2230" s="107" t="s">
        <v>257</v>
      </c>
      <c r="D2230" s="150" t="s">
        <v>2671</v>
      </c>
      <c r="E2230" s="143" t="s">
        <v>2700</v>
      </c>
      <c r="F2230" s="63">
        <v>20260611</v>
      </c>
      <c r="G2230" s="64"/>
      <c r="H2230" s="63" t="s">
        <v>259</v>
      </c>
      <c r="I2230" s="5" t="s">
        <v>383</v>
      </c>
    </row>
    <row r="2231" spans="1:9">
      <c r="A2231" s="112">
        <f t="shared" si="34"/>
        <v>2229</v>
      </c>
      <c r="B2231" s="107" t="s">
        <v>256</v>
      </c>
      <c r="C2231" s="107" t="s">
        <v>257</v>
      </c>
      <c r="D2231" s="150" t="s">
        <v>2672</v>
      </c>
      <c r="E2231" s="143" t="s">
        <v>2700</v>
      </c>
      <c r="F2231" s="63">
        <v>20260611</v>
      </c>
      <c r="G2231" s="64"/>
      <c r="H2231" s="64" t="s">
        <v>259</v>
      </c>
      <c r="I2231" s="166" t="s">
        <v>389</v>
      </c>
    </row>
    <row r="2232" spans="1:9">
      <c r="A2232" s="112">
        <f t="shared" si="34"/>
        <v>2230</v>
      </c>
      <c r="B2232" s="107" t="s">
        <v>256</v>
      </c>
      <c r="C2232" s="107" t="s">
        <v>257</v>
      </c>
      <c r="D2232" s="150" t="s">
        <v>2673</v>
      </c>
      <c r="E2232" s="143" t="s">
        <v>2700</v>
      </c>
      <c r="F2232" s="63">
        <v>20260611</v>
      </c>
      <c r="G2232" s="64"/>
      <c r="H2232" s="64" t="s">
        <v>259</v>
      </c>
      <c r="I2232" s="166" t="s">
        <v>389</v>
      </c>
    </row>
    <row r="2233" spans="1:9">
      <c r="A2233" s="112">
        <f t="shared" si="34"/>
        <v>2231</v>
      </c>
      <c r="B2233" s="107" t="s">
        <v>256</v>
      </c>
      <c r="C2233" s="107" t="s">
        <v>257</v>
      </c>
      <c r="D2233" s="150" t="s">
        <v>2674</v>
      </c>
      <c r="E2233" s="143" t="s">
        <v>2700</v>
      </c>
      <c r="F2233" s="63">
        <v>20260611</v>
      </c>
      <c r="G2233" s="64"/>
      <c r="H2233" s="64" t="s">
        <v>259</v>
      </c>
      <c r="I2233" s="166" t="s">
        <v>389</v>
      </c>
    </row>
    <row r="2234" spans="1:9">
      <c r="A2234" s="112">
        <f t="shared" si="34"/>
        <v>2232</v>
      </c>
      <c r="B2234" s="107" t="s">
        <v>256</v>
      </c>
      <c r="C2234" s="107" t="s">
        <v>257</v>
      </c>
      <c r="D2234" s="150" t="s">
        <v>2675</v>
      </c>
      <c r="E2234" s="143" t="s">
        <v>2700</v>
      </c>
      <c r="F2234" s="63">
        <v>20260611</v>
      </c>
      <c r="G2234" s="64"/>
      <c r="H2234" s="64" t="s">
        <v>259</v>
      </c>
      <c r="I2234" s="166" t="s">
        <v>389</v>
      </c>
    </row>
    <row r="2235" spans="1:9">
      <c r="A2235" s="112">
        <f t="shared" si="34"/>
        <v>2233</v>
      </c>
      <c r="B2235" s="107" t="s">
        <v>256</v>
      </c>
      <c r="C2235" s="107" t="s">
        <v>257</v>
      </c>
      <c r="D2235" s="150" t="s">
        <v>2676</v>
      </c>
      <c r="E2235" s="143" t="s">
        <v>2701</v>
      </c>
      <c r="F2235" s="63">
        <v>20260612</v>
      </c>
      <c r="G2235" s="64"/>
      <c r="H2235" s="64" t="s">
        <v>259</v>
      </c>
      <c r="I2235" s="166" t="s">
        <v>389</v>
      </c>
    </row>
    <row r="2236" spans="1:9">
      <c r="A2236" s="112">
        <f t="shared" si="34"/>
        <v>2234</v>
      </c>
      <c r="B2236" s="107" t="s">
        <v>256</v>
      </c>
      <c r="C2236" s="107" t="s">
        <v>257</v>
      </c>
      <c r="D2236" s="150" t="s">
        <v>2677</v>
      </c>
      <c r="E2236" s="143" t="s">
        <v>2701</v>
      </c>
      <c r="F2236" s="63">
        <v>20260612</v>
      </c>
      <c r="G2236" s="64"/>
      <c r="H2236" s="64" t="s">
        <v>259</v>
      </c>
      <c r="I2236" s="166" t="s">
        <v>389</v>
      </c>
    </row>
    <row r="2237" spans="1:9">
      <c r="A2237" s="112">
        <f t="shared" ref="A2237:A2300" si="35">+A2236+1</f>
        <v>2235</v>
      </c>
      <c r="B2237" s="107" t="s">
        <v>256</v>
      </c>
      <c r="C2237" s="107" t="s">
        <v>257</v>
      </c>
      <c r="D2237" s="150" t="s">
        <v>2678</v>
      </c>
      <c r="E2237" s="143" t="s">
        <v>2701</v>
      </c>
      <c r="F2237" s="63">
        <v>20260612</v>
      </c>
      <c r="G2237" s="64"/>
      <c r="H2237" s="64" t="s">
        <v>259</v>
      </c>
      <c r="I2237" s="166" t="s">
        <v>389</v>
      </c>
    </row>
    <row r="2238" spans="1:9">
      <c r="A2238" s="112">
        <f t="shared" si="35"/>
        <v>2236</v>
      </c>
      <c r="B2238" s="107" t="s">
        <v>256</v>
      </c>
      <c r="C2238" s="107" t="s">
        <v>257</v>
      </c>
      <c r="D2238" s="150" t="s">
        <v>2679</v>
      </c>
      <c r="E2238" s="143" t="s">
        <v>2701</v>
      </c>
      <c r="F2238" s="63">
        <v>20260612</v>
      </c>
      <c r="G2238" s="64"/>
      <c r="H2238" s="64" t="s">
        <v>259</v>
      </c>
      <c r="I2238" s="166" t="s">
        <v>389</v>
      </c>
    </row>
    <row r="2239" spans="1:9">
      <c r="A2239" s="112">
        <f t="shared" si="35"/>
        <v>2237</v>
      </c>
      <c r="B2239" s="107" t="s">
        <v>256</v>
      </c>
      <c r="C2239" s="107" t="s">
        <v>257</v>
      </c>
      <c r="D2239" s="157" t="s">
        <v>2680</v>
      </c>
      <c r="E2239" s="143" t="s">
        <v>2701</v>
      </c>
      <c r="F2239" s="63">
        <v>20260612</v>
      </c>
      <c r="G2239" s="64"/>
      <c r="H2239" s="167" t="s">
        <v>259</v>
      </c>
      <c r="I2239" s="168" t="s">
        <v>895</v>
      </c>
    </row>
    <row r="2240" spans="1:9">
      <c r="A2240" s="112">
        <f t="shared" si="35"/>
        <v>2238</v>
      </c>
      <c r="B2240" s="107" t="s">
        <v>256</v>
      </c>
      <c r="C2240" s="107" t="s">
        <v>257</v>
      </c>
      <c r="D2240" s="157" t="s">
        <v>2681</v>
      </c>
      <c r="E2240" s="143" t="s">
        <v>2701</v>
      </c>
      <c r="F2240" s="63">
        <v>20260612</v>
      </c>
      <c r="G2240" s="64"/>
      <c r="H2240" s="63" t="s">
        <v>259</v>
      </c>
      <c r="I2240" s="5" t="s">
        <v>895</v>
      </c>
    </row>
    <row r="2241" spans="1:9">
      <c r="A2241" s="112">
        <f t="shared" si="35"/>
        <v>2239</v>
      </c>
      <c r="B2241" s="107" t="s">
        <v>256</v>
      </c>
      <c r="C2241" s="107" t="s">
        <v>257</v>
      </c>
      <c r="D2241" s="157" t="s">
        <v>2682</v>
      </c>
      <c r="E2241" s="143" t="s">
        <v>2701</v>
      </c>
      <c r="F2241" s="63">
        <v>20260612</v>
      </c>
      <c r="G2241" s="64"/>
      <c r="H2241" s="63" t="s">
        <v>259</v>
      </c>
      <c r="I2241" s="5" t="s">
        <v>895</v>
      </c>
    </row>
    <row r="2242" spans="1:9">
      <c r="A2242" s="112">
        <f t="shared" si="35"/>
        <v>2240</v>
      </c>
      <c r="B2242" s="107" t="s">
        <v>256</v>
      </c>
      <c r="C2242" s="107" t="s">
        <v>257</v>
      </c>
      <c r="D2242" s="157" t="s">
        <v>2683</v>
      </c>
      <c r="E2242" s="143" t="s">
        <v>2701</v>
      </c>
      <c r="F2242" s="63">
        <v>20260612</v>
      </c>
      <c r="G2242" s="64"/>
      <c r="H2242" s="63" t="s">
        <v>259</v>
      </c>
      <c r="I2242" s="5" t="s">
        <v>895</v>
      </c>
    </row>
    <row r="2243" spans="1:9">
      <c r="A2243" s="112">
        <f t="shared" si="35"/>
        <v>2241</v>
      </c>
      <c r="B2243" s="107" t="s">
        <v>256</v>
      </c>
      <c r="C2243" s="107" t="s">
        <v>257</v>
      </c>
      <c r="D2243" s="157" t="s">
        <v>2684</v>
      </c>
      <c r="E2243" s="143" t="s">
        <v>2701</v>
      </c>
      <c r="F2243" s="63">
        <v>20260612</v>
      </c>
      <c r="G2243" s="64"/>
      <c r="H2243" s="63" t="s">
        <v>259</v>
      </c>
      <c r="I2243" s="5" t="s">
        <v>895</v>
      </c>
    </row>
    <row r="2244" spans="1:9">
      <c r="A2244" s="112">
        <f t="shared" si="35"/>
        <v>2242</v>
      </c>
      <c r="B2244" s="107" t="s">
        <v>256</v>
      </c>
      <c r="C2244" s="107" t="s">
        <v>257</v>
      </c>
      <c r="D2244" s="157" t="s">
        <v>2685</v>
      </c>
      <c r="E2244" s="143" t="s">
        <v>2701</v>
      </c>
      <c r="F2244" s="63">
        <v>20260612</v>
      </c>
      <c r="G2244" s="64"/>
      <c r="H2244" s="63" t="s">
        <v>259</v>
      </c>
      <c r="I2244" s="5" t="s">
        <v>895</v>
      </c>
    </row>
    <row r="2245" spans="1:9">
      <c r="A2245" s="112">
        <f t="shared" si="35"/>
        <v>2243</v>
      </c>
      <c r="B2245" s="107" t="s">
        <v>256</v>
      </c>
      <c r="C2245" s="107" t="s">
        <v>257</v>
      </c>
      <c r="D2245" s="157" t="s">
        <v>2686</v>
      </c>
      <c r="E2245" s="143" t="s">
        <v>2701</v>
      </c>
      <c r="F2245" s="63">
        <v>20260612</v>
      </c>
      <c r="G2245" s="64"/>
      <c r="H2245" s="63" t="s">
        <v>259</v>
      </c>
      <c r="I2245" s="5" t="s">
        <v>895</v>
      </c>
    </row>
    <row r="2246" spans="1:9">
      <c r="A2246" s="112">
        <f t="shared" si="35"/>
        <v>2244</v>
      </c>
      <c r="B2246" s="107" t="s">
        <v>256</v>
      </c>
      <c r="C2246" s="107" t="s">
        <v>257</v>
      </c>
      <c r="D2246" s="150" t="s">
        <v>2687</v>
      </c>
      <c r="E2246" s="143" t="s">
        <v>2701</v>
      </c>
      <c r="F2246" s="63">
        <v>20260612</v>
      </c>
      <c r="G2246" s="64"/>
      <c r="H2246" s="170" t="s">
        <v>259</v>
      </c>
      <c r="I2246" s="172" t="s">
        <v>903</v>
      </c>
    </row>
    <row r="2247" spans="1:9">
      <c r="A2247" s="112">
        <f t="shared" si="35"/>
        <v>2245</v>
      </c>
      <c r="B2247" s="107" t="s">
        <v>256</v>
      </c>
      <c r="C2247" s="107" t="s">
        <v>257</v>
      </c>
      <c r="D2247" s="150" t="s">
        <v>2688</v>
      </c>
      <c r="E2247" s="143" t="s">
        <v>2701</v>
      </c>
      <c r="F2247" s="63">
        <v>20260612</v>
      </c>
      <c r="G2247" s="64"/>
      <c r="H2247" s="170" t="s">
        <v>259</v>
      </c>
      <c r="I2247" s="172" t="s">
        <v>903</v>
      </c>
    </row>
    <row r="2248" spans="1:9">
      <c r="A2248" s="112">
        <f t="shared" si="35"/>
        <v>2246</v>
      </c>
      <c r="B2248" s="107" t="s">
        <v>256</v>
      </c>
      <c r="C2248" s="107" t="s">
        <v>257</v>
      </c>
      <c r="D2248" s="150" t="s">
        <v>2689</v>
      </c>
      <c r="E2248" s="143" t="s">
        <v>2701</v>
      </c>
      <c r="F2248" s="63">
        <v>20260612</v>
      </c>
      <c r="G2248" s="64"/>
      <c r="H2248" s="170" t="s">
        <v>259</v>
      </c>
      <c r="I2248" s="172" t="s">
        <v>903</v>
      </c>
    </row>
    <row r="2249" spans="1:9">
      <c r="A2249" s="112">
        <f t="shared" si="35"/>
        <v>2247</v>
      </c>
      <c r="B2249" s="107" t="s">
        <v>256</v>
      </c>
      <c r="C2249" s="107" t="s">
        <v>257</v>
      </c>
      <c r="D2249" s="150" t="s">
        <v>2690</v>
      </c>
      <c r="E2249" s="143" t="s">
        <v>2701</v>
      </c>
      <c r="F2249" s="63">
        <v>20260612</v>
      </c>
      <c r="G2249" s="64"/>
      <c r="H2249" s="170" t="s">
        <v>259</v>
      </c>
      <c r="I2249" s="172" t="s">
        <v>903</v>
      </c>
    </row>
    <row r="2250" spans="1:9">
      <c r="A2250" s="112">
        <f t="shared" si="35"/>
        <v>2248</v>
      </c>
      <c r="B2250" s="107" t="s">
        <v>256</v>
      </c>
      <c r="C2250" s="107" t="s">
        <v>257</v>
      </c>
      <c r="D2250" s="150" t="s">
        <v>2691</v>
      </c>
      <c r="E2250" s="143" t="s">
        <v>2701</v>
      </c>
      <c r="F2250" s="63">
        <v>20260612</v>
      </c>
      <c r="G2250" s="64"/>
      <c r="H2250" s="170" t="s">
        <v>259</v>
      </c>
      <c r="I2250" s="172" t="s">
        <v>903</v>
      </c>
    </row>
    <row r="2251" spans="1:9">
      <c r="A2251" s="112">
        <f t="shared" si="35"/>
        <v>2249</v>
      </c>
      <c r="B2251" s="107" t="s">
        <v>256</v>
      </c>
      <c r="C2251" s="107" t="s">
        <v>257</v>
      </c>
      <c r="D2251" s="150" t="s">
        <v>2692</v>
      </c>
      <c r="E2251" s="143" t="s">
        <v>2701</v>
      </c>
      <c r="F2251" s="63">
        <v>20260612</v>
      </c>
      <c r="G2251" s="64"/>
      <c r="H2251" s="170" t="s">
        <v>259</v>
      </c>
      <c r="I2251" s="172" t="s">
        <v>903</v>
      </c>
    </row>
    <row r="2252" spans="1:9">
      <c r="A2252" s="112">
        <f t="shared" si="35"/>
        <v>2250</v>
      </c>
      <c r="B2252" s="107" t="s">
        <v>256</v>
      </c>
      <c r="C2252" s="107" t="s">
        <v>257</v>
      </c>
      <c r="D2252" s="150" t="s">
        <v>2693</v>
      </c>
      <c r="E2252" s="143" t="s">
        <v>2701</v>
      </c>
      <c r="F2252" s="63">
        <v>20260612</v>
      </c>
      <c r="G2252" s="64"/>
      <c r="H2252" s="176" t="s">
        <v>259</v>
      </c>
      <c r="I2252" s="5" t="s">
        <v>437</v>
      </c>
    </row>
    <row r="2253" spans="1:9">
      <c r="A2253" s="112">
        <f t="shared" si="35"/>
        <v>2251</v>
      </c>
      <c r="B2253" s="107" t="s">
        <v>256</v>
      </c>
      <c r="C2253" s="107" t="s">
        <v>257</v>
      </c>
      <c r="D2253" s="150" t="s">
        <v>2694</v>
      </c>
      <c r="E2253" s="143" t="s">
        <v>2701</v>
      </c>
      <c r="F2253" s="63">
        <v>20260612</v>
      </c>
      <c r="G2253" s="64"/>
      <c r="H2253" s="176" t="s">
        <v>259</v>
      </c>
      <c r="I2253" s="5" t="s">
        <v>437</v>
      </c>
    </row>
    <row r="2254" spans="1:9">
      <c r="A2254" s="112">
        <f t="shared" si="35"/>
        <v>2252</v>
      </c>
      <c r="B2254" s="107" t="s">
        <v>256</v>
      </c>
      <c r="C2254" s="107" t="s">
        <v>257</v>
      </c>
      <c r="D2254" s="150" t="s">
        <v>2695</v>
      </c>
      <c r="E2254" s="143" t="s">
        <v>2701</v>
      </c>
      <c r="F2254" s="63">
        <v>20260612</v>
      </c>
      <c r="G2254" s="64"/>
      <c r="H2254" s="176" t="s">
        <v>259</v>
      </c>
      <c r="I2254" s="5" t="s">
        <v>437</v>
      </c>
    </row>
    <row r="2255" spans="1:9">
      <c r="A2255" s="112">
        <f t="shared" si="35"/>
        <v>2253</v>
      </c>
      <c r="B2255" s="107" t="s">
        <v>256</v>
      </c>
      <c r="C2255" s="107" t="s">
        <v>257</v>
      </c>
      <c r="D2255" s="150" t="s">
        <v>2696</v>
      </c>
      <c r="E2255" s="143" t="s">
        <v>2701</v>
      </c>
      <c r="F2255" s="63">
        <v>20260612</v>
      </c>
      <c r="G2255" s="64"/>
      <c r="H2255" s="176" t="s">
        <v>259</v>
      </c>
      <c r="I2255" s="5" t="s">
        <v>437</v>
      </c>
    </row>
    <row r="2256" spans="1:9">
      <c r="A2256" s="112">
        <f t="shared" si="35"/>
        <v>2254</v>
      </c>
      <c r="B2256" s="107" t="s">
        <v>256</v>
      </c>
      <c r="C2256" s="107" t="s">
        <v>257</v>
      </c>
      <c r="D2256" s="150" t="s">
        <v>2697</v>
      </c>
      <c r="E2256" s="143" t="s">
        <v>2701</v>
      </c>
      <c r="F2256" s="63">
        <v>20260612</v>
      </c>
      <c r="G2256" s="64"/>
      <c r="H2256" s="176" t="s">
        <v>259</v>
      </c>
      <c r="I2256" s="5" t="s">
        <v>437</v>
      </c>
    </row>
    <row r="2257" spans="1:9">
      <c r="A2257" s="112">
        <f t="shared" si="35"/>
        <v>2255</v>
      </c>
      <c r="B2257" s="107" t="s">
        <v>256</v>
      </c>
      <c r="C2257" s="107" t="s">
        <v>257</v>
      </c>
      <c r="D2257" s="150" t="s">
        <v>2698</v>
      </c>
      <c r="E2257" s="143" t="s">
        <v>2701</v>
      </c>
      <c r="F2257" s="63">
        <v>20260612</v>
      </c>
      <c r="G2257" s="64"/>
      <c r="H2257" s="176" t="s">
        <v>259</v>
      </c>
      <c r="I2257" s="5" t="s">
        <v>437</v>
      </c>
    </row>
    <row r="2258" spans="1:9">
      <c r="A2258" s="112">
        <f t="shared" si="35"/>
        <v>2256</v>
      </c>
      <c r="B2258" s="107" t="s">
        <v>256</v>
      </c>
      <c r="C2258" s="107" t="s">
        <v>257</v>
      </c>
      <c r="D2258" s="150" t="s">
        <v>2699</v>
      </c>
      <c r="E2258" s="143" t="s">
        <v>2701</v>
      </c>
      <c r="F2258" s="63">
        <v>20260612</v>
      </c>
      <c r="G2258" s="64"/>
      <c r="H2258" s="176" t="s">
        <v>259</v>
      </c>
      <c r="I2258" s="5" t="s">
        <v>437</v>
      </c>
    </row>
    <row r="2259" spans="1:9">
      <c r="A2259" s="112">
        <f t="shared" si="35"/>
        <v>2257</v>
      </c>
      <c r="B2259" s="107" t="s">
        <v>256</v>
      </c>
      <c r="C2259" s="107" t="s">
        <v>257</v>
      </c>
      <c r="D2259" s="150" t="s">
        <v>2724</v>
      </c>
      <c r="E2259" s="143" t="s">
        <v>2723</v>
      </c>
      <c r="F2259" s="63">
        <v>20260615</v>
      </c>
      <c r="G2259" s="64"/>
      <c r="H2259" s="176" t="s">
        <v>259</v>
      </c>
      <c r="I2259" s="5" t="s">
        <v>437</v>
      </c>
    </row>
    <row r="2260" spans="1:9">
      <c r="A2260" s="112">
        <f t="shared" si="35"/>
        <v>2258</v>
      </c>
      <c r="B2260" s="107" t="s">
        <v>256</v>
      </c>
      <c r="C2260" s="107" t="s">
        <v>257</v>
      </c>
      <c r="D2260" s="150" t="s">
        <v>2725</v>
      </c>
      <c r="E2260" s="143" t="s">
        <v>2723</v>
      </c>
      <c r="F2260" s="63">
        <v>20260615</v>
      </c>
      <c r="G2260" s="64"/>
      <c r="H2260" s="180" t="s">
        <v>259</v>
      </c>
      <c r="I2260" s="181" t="s">
        <v>443</v>
      </c>
    </row>
    <row r="2261" spans="1:9">
      <c r="A2261" s="112">
        <f t="shared" si="35"/>
        <v>2259</v>
      </c>
      <c r="B2261" s="107" t="s">
        <v>256</v>
      </c>
      <c r="C2261" s="107" t="s">
        <v>257</v>
      </c>
      <c r="D2261" s="150" t="s">
        <v>2726</v>
      </c>
      <c r="E2261" s="143" t="s">
        <v>2723</v>
      </c>
      <c r="F2261" s="63">
        <v>20260615</v>
      </c>
      <c r="G2261" s="64"/>
      <c r="H2261" s="180" t="s">
        <v>259</v>
      </c>
      <c r="I2261" s="181" t="s">
        <v>443</v>
      </c>
    </row>
    <row r="2262" spans="1:9">
      <c r="A2262" s="112">
        <f t="shared" si="35"/>
        <v>2260</v>
      </c>
      <c r="B2262" s="107" t="s">
        <v>256</v>
      </c>
      <c r="C2262" s="107" t="s">
        <v>257</v>
      </c>
      <c r="D2262" s="150" t="s">
        <v>2727</v>
      </c>
      <c r="E2262" s="143" t="s">
        <v>2723</v>
      </c>
      <c r="F2262" s="63">
        <v>20260615</v>
      </c>
      <c r="G2262" s="64"/>
      <c r="H2262" s="180" t="s">
        <v>259</v>
      </c>
      <c r="I2262" s="181" t="s">
        <v>443</v>
      </c>
    </row>
    <row r="2263" spans="1:9">
      <c r="A2263" s="112">
        <f t="shared" si="35"/>
        <v>2261</v>
      </c>
      <c r="B2263" s="107" t="s">
        <v>256</v>
      </c>
      <c r="C2263" s="107" t="s">
        <v>257</v>
      </c>
      <c r="D2263" s="150" t="s">
        <v>2728</v>
      </c>
      <c r="E2263" s="143" t="s">
        <v>2723</v>
      </c>
      <c r="F2263" s="63">
        <v>20260615</v>
      </c>
      <c r="G2263" s="64"/>
      <c r="H2263" s="180" t="s">
        <v>259</v>
      </c>
      <c r="I2263" s="181" t="s">
        <v>443</v>
      </c>
    </row>
    <row r="2264" spans="1:9">
      <c r="A2264" s="112">
        <f t="shared" si="35"/>
        <v>2262</v>
      </c>
      <c r="B2264" s="107" t="s">
        <v>256</v>
      </c>
      <c r="C2264" s="107" t="s">
        <v>257</v>
      </c>
      <c r="D2264" s="150" t="s">
        <v>2729</v>
      </c>
      <c r="E2264" s="143" t="s">
        <v>2723</v>
      </c>
      <c r="F2264" s="63">
        <v>20260615</v>
      </c>
      <c r="G2264" s="64"/>
      <c r="H2264" s="180" t="s">
        <v>259</v>
      </c>
      <c r="I2264" s="181" t="s">
        <v>443</v>
      </c>
    </row>
    <row r="2265" spans="1:9">
      <c r="A2265" s="112">
        <f t="shared" si="35"/>
        <v>2263</v>
      </c>
      <c r="B2265" s="107" t="s">
        <v>256</v>
      </c>
      <c r="C2265" s="107" t="s">
        <v>257</v>
      </c>
      <c r="D2265" s="150" t="s">
        <v>2730</v>
      </c>
      <c r="E2265" s="143" t="s">
        <v>2723</v>
      </c>
      <c r="F2265" s="63">
        <v>20260615</v>
      </c>
      <c r="G2265" s="64"/>
      <c r="H2265" s="180" t="s">
        <v>259</v>
      </c>
      <c r="I2265" s="181" t="s">
        <v>443</v>
      </c>
    </row>
    <row r="2266" spans="1:9">
      <c r="A2266" s="112">
        <f t="shared" si="35"/>
        <v>2264</v>
      </c>
      <c r="B2266" s="107" t="s">
        <v>256</v>
      </c>
      <c r="C2266" s="107" t="s">
        <v>257</v>
      </c>
      <c r="D2266" s="150" t="s">
        <v>2731</v>
      </c>
      <c r="E2266" s="143" t="s">
        <v>2723</v>
      </c>
      <c r="F2266" s="63">
        <v>20260615</v>
      </c>
      <c r="G2266" s="64"/>
      <c r="H2266" s="180" t="s">
        <v>259</v>
      </c>
      <c r="I2266" s="181" t="s">
        <v>443</v>
      </c>
    </row>
    <row r="2267" spans="1:9">
      <c r="A2267" s="112">
        <f t="shared" si="35"/>
        <v>2265</v>
      </c>
      <c r="B2267" s="107" t="s">
        <v>256</v>
      </c>
      <c r="C2267" s="107" t="s">
        <v>257</v>
      </c>
      <c r="D2267" s="150" t="s">
        <v>2732</v>
      </c>
      <c r="E2267" s="143" t="s">
        <v>2723</v>
      </c>
      <c r="F2267" s="63">
        <v>20260615</v>
      </c>
      <c r="G2267" s="64"/>
      <c r="H2267" s="180" t="s">
        <v>259</v>
      </c>
      <c r="I2267" s="181" t="s">
        <v>443</v>
      </c>
    </row>
    <row r="2268" spans="1:9">
      <c r="A2268" s="112">
        <f t="shared" si="35"/>
        <v>2266</v>
      </c>
      <c r="B2268" s="107" t="s">
        <v>256</v>
      </c>
      <c r="C2268" s="107" t="s">
        <v>257</v>
      </c>
      <c r="D2268" s="150" t="s">
        <v>2733</v>
      </c>
      <c r="E2268" s="143" t="s">
        <v>2723</v>
      </c>
      <c r="F2268" s="63">
        <v>20260615</v>
      </c>
      <c r="G2268" s="64"/>
      <c r="H2268" s="180" t="s">
        <v>259</v>
      </c>
      <c r="I2268" s="181" t="s">
        <v>443</v>
      </c>
    </row>
    <row r="2269" spans="1:9">
      <c r="A2269" s="112">
        <f t="shared" si="35"/>
        <v>2267</v>
      </c>
      <c r="B2269" s="107" t="s">
        <v>256</v>
      </c>
      <c r="C2269" s="107" t="s">
        <v>257</v>
      </c>
      <c r="D2269" s="150" t="s">
        <v>2734</v>
      </c>
      <c r="E2269" s="143" t="s">
        <v>2723</v>
      </c>
      <c r="F2269" s="63">
        <v>20260615</v>
      </c>
      <c r="G2269" s="64"/>
      <c r="H2269" s="180" t="s">
        <v>259</v>
      </c>
      <c r="I2269" s="181" t="s">
        <v>443</v>
      </c>
    </row>
    <row r="2270" spans="1:9">
      <c r="A2270" s="112">
        <f t="shared" si="35"/>
        <v>2268</v>
      </c>
      <c r="B2270" s="107" t="s">
        <v>256</v>
      </c>
      <c r="C2270" s="107" t="s">
        <v>257</v>
      </c>
      <c r="D2270" s="157" t="s">
        <v>2735</v>
      </c>
      <c r="E2270" s="143" t="s">
        <v>2723</v>
      </c>
      <c r="F2270" s="63">
        <v>20260615</v>
      </c>
      <c r="G2270" s="64"/>
      <c r="H2270" s="182" t="s">
        <v>259</v>
      </c>
      <c r="I2270" s="184" t="s">
        <v>928</v>
      </c>
    </row>
    <row r="2271" spans="1:9">
      <c r="A2271" s="112">
        <f t="shared" si="35"/>
        <v>2269</v>
      </c>
      <c r="B2271" s="107" t="s">
        <v>256</v>
      </c>
      <c r="C2271" s="107" t="s">
        <v>257</v>
      </c>
      <c r="D2271" s="157" t="s">
        <v>2736</v>
      </c>
      <c r="E2271" s="143" t="s">
        <v>2723</v>
      </c>
      <c r="F2271" s="63">
        <v>20260615</v>
      </c>
      <c r="G2271" s="64"/>
      <c r="H2271" s="182" t="s">
        <v>259</v>
      </c>
      <c r="I2271" s="184" t="s">
        <v>928</v>
      </c>
    </row>
    <row r="2272" spans="1:9">
      <c r="A2272" s="112">
        <f t="shared" si="35"/>
        <v>2270</v>
      </c>
      <c r="B2272" s="107" t="s">
        <v>256</v>
      </c>
      <c r="C2272" s="107" t="s">
        <v>257</v>
      </c>
      <c r="D2272" s="157" t="s">
        <v>2737</v>
      </c>
      <c r="E2272" s="143" t="s">
        <v>2723</v>
      </c>
      <c r="F2272" s="63">
        <v>20260615</v>
      </c>
      <c r="G2272" s="64"/>
      <c r="H2272" s="182" t="s">
        <v>259</v>
      </c>
      <c r="I2272" s="184" t="s">
        <v>928</v>
      </c>
    </row>
    <row r="2273" spans="1:9">
      <c r="A2273" s="112">
        <f t="shared" si="35"/>
        <v>2271</v>
      </c>
      <c r="B2273" s="107" t="s">
        <v>256</v>
      </c>
      <c r="C2273" s="107" t="s">
        <v>257</v>
      </c>
      <c r="D2273" s="157" t="s">
        <v>2738</v>
      </c>
      <c r="E2273" s="143" t="s">
        <v>2723</v>
      </c>
      <c r="F2273" s="63">
        <v>20260615</v>
      </c>
      <c r="G2273" s="64"/>
      <c r="H2273" s="182" t="s">
        <v>259</v>
      </c>
      <c r="I2273" s="184" t="s">
        <v>928</v>
      </c>
    </row>
    <row r="2274" spans="1:9">
      <c r="A2274" s="112">
        <f t="shared" si="35"/>
        <v>2272</v>
      </c>
      <c r="B2274" s="107" t="s">
        <v>256</v>
      </c>
      <c r="C2274" s="107" t="s">
        <v>257</v>
      </c>
      <c r="D2274" s="157" t="s">
        <v>2739</v>
      </c>
      <c r="E2274" s="143" t="s">
        <v>2723</v>
      </c>
      <c r="F2274" s="63">
        <v>20260615</v>
      </c>
      <c r="G2274" s="64"/>
      <c r="H2274" s="182" t="s">
        <v>259</v>
      </c>
      <c r="I2274" s="184" t="s">
        <v>928</v>
      </c>
    </row>
    <row r="2275" spans="1:9">
      <c r="A2275" s="112">
        <f t="shared" si="35"/>
        <v>2273</v>
      </c>
      <c r="B2275" s="107" t="s">
        <v>256</v>
      </c>
      <c r="C2275" s="107" t="s">
        <v>257</v>
      </c>
      <c r="D2275" s="150" t="s">
        <v>2740</v>
      </c>
      <c r="E2275" s="143" t="s">
        <v>2723</v>
      </c>
      <c r="F2275" s="63">
        <v>20260615</v>
      </c>
      <c r="G2275" s="64"/>
      <c r="H2275" s="186" t="s">
        <v>259</v>
      </c>
      <c r="I2275" s="188" t="s">
        <v>474</v>
      </c>
    </row>
    <row r="2276" spans="1:9">
      <c r="A2276" s="112">
        <f t="shared" si="35"/>
        <v>2274</v>
      </c>
      <c r="B2276" s="107" t="s">
        <v>256</v>
      </c>
      <c r="C2276" s="107" t="s">
        <v>257</v>
      </c>
      <c r="D2276" s="150" t="s">
        <v>2741</v>
      </c>
      <c r="E2276" s="143" t="s">
        <v>2723</v>
      </c>
      <c r="F2276" s="63">
        <v>20260615</v>
      </c>
      <c r="G2276" s="64"/>
      <c r="H2276" s="186" t="s">
        <v>259</v>
      </c>
      <c r="I2276" s="188" t="s">
        <v>474</v>
      </c>
    </row>
    <row r="2277" spans="1:9">
      <c r="A2277" s="112">
        <f t="shared" si="35"/>
        <v>2275</v>
      </c>
      <c r="B2277" s="107" t="s">
        <v>256</v>
      </c>
      <c r="C2277" s="107" t="s">
        <v>257</v>
      </c>
      <c r="D2277" s="150" t="s">
        <v>2742</v>
      </c>
      <c r="E2277" s="143" t="s">
        <v>2723</v>
      </c>
      <c r="F2277" s="63">
        <v>20260615</v>
      </c>
      <c r="G2277" s="64"/>
      <c r="H2277" s="186" t="s">
        <v>259</v>
      </c>
      <c r="I2277" s="188" t="s">
        <v>474</v>
      </c>
    </row>
    <row r="2278" spans="1:9">
      <c r="A2278" s="112">
        <f t="shared" si="35"/>
        <v>2276</v>
      </c>
      <c r="B2278" s="107" t="s">
        <v>256</v>
      </c>
      <c r="C2278" s="107" t="s">
        <v>257</v>
      </c>
      <c r="D2278" s="150" t="s">
        <v>2743</v>
      </c>
      <c r="E2278" s="143" t="s">
        <v>2723</v>
      </c>
      <c r="F2278" s="63">
        <v>20260615</v>
      </c>
      <c r="G2278" s="64"/>
      <c r="H2278" s="186" t="s">
        <v>259</v>
      </c>
      <c r="I2278" s="188" t="s">
        <v>474</v>
      </c>
    </row>
    <row r="2279" spans="1:9">
      <c r="A2279" s="112">
        <f t="shared" si="35"/>
        <v>2277</v>
      </c>
      <c r="B2279" s="107" t="s">
        <v>256</v>
      </c>
      <c r="C2279" s="107" t="s">
        <v>257</v>
      </c>
      <c r="D2279" s="150" t="s">
        <v>2744</v>
      </c>
      <c r="E2279" s="143" t="s">
        <v>2723</v>
      </c>
      <c r="F2279" s="63">
        <v>20260615</v>
      </c>
      <c r="G2279" s="64"/>
      <c r="H2279" s="186" t="s">
        <v>259</v>
      </c>
      <c r="I2279" s="188" t="s">
        <v>474</v>
      </c>
    </row>
    <row r="2280" spans="1:9">
      <c r="A2280" s="112">
        <f t="shared" si="35"/>
        <v>2278</v>
      </c>
      <c r="B2280" s="107" t="s">
        <v>256</v>
      </c>
      <c r="C2280" s="107" t="s">
        <v>257</v>
      </c>
      <c r="D2280" s="150" t="s">
        <v>2745</v>
      </c>
      <c r="E2280" s="143" t="s">
        <v>2723</v>
      </c>
      <c r="F2280" s="63">
        <v>20260615</v>
      </c>
      <c r="G2280" s="64"/>
      <c r="H2280" s="186" t="s">
        <v>259</v>
      </c>
      <c r="I2280" s="188" t="s">
        <v>474</v>
      </c>
    </row>
    <row r="2281" spans="1:9">
      <c r="A2281" s="112">
        <f t="shared" si="35"/>
        <v>2279</v>
      </c>
      <c r="B2281" s="107" t="s">
        <v>256</v>
      </c>
      <c r="C2281" s="107" t="s">
        <v>257</v>
      </c>
      <c r="D2281" s="150" t="s">
        <v>2746</v>
      </c>
      <c r="E2281" s="143" t="s">
        <v>2723</v>
      </c>
      <c r="F2281" s="63">
        <v>20260615</v>
      </c>
      <c r="G2281" s="64"/>
      <c r="H2281" s="186" t="s">
        <v>259</v>
      </c>
      <c r="I2281" s="188" t="s">
        <v>474</v>
      </c>
    </row>
    <row r="2282" spans="1:9">
      <c r="A2282" s="112">
        <f t="shared" si="35"/>
        <v>2280</v>
      </c>
      <c r="B2282" s="107" t="s">
        <v>256</v>
      </c>
      <c r="C2282" s="107" t="s">
        <v>257</v>
      </c>
      <c r="D2282" s="150" t="s">
        <v>2747</v>
      </c>
      <c r="E2282" s="143" t="s">
        <v>2723</v>
      </c>
      <c r="F2282" s="63">
        <v>20260615</v>
      </c>
      <c r="G2282" s="64"/>
      <c r="H2282" s="186" t="s">
        <v>259</v>
      </c>
      <c r="I2282" s="188" t="s">
        <v>474</v>
      </c>
    </row>
    <row r="2283" spans="1:9">
      <c r="A2283" s="112">
        <f t="shared" si="35"/>
        <v>2281</v>
      </c>
      <c r="B2283" s="107" t="s">
        <v>256</v>
      </c>
      <c r="C2283" s="107" t="s">
        <v>257</v>
      </c>
      <c r="D2283" s="150" t="s">
        <v>2748</v>
      </c>
      <c r="E2283" s="163" t="s">
        <v>2773</v>
      </c>
      <c r="F2283" s="63">
        <v>20260615</v>
      </c>
      <c r="G2283" s="64"/>
      <c r="H2283" s="186" t="s">
        <v>259</v>
      </c>
      <c r="I2283" s="188" t="s">
        <v>474</v>
      </c>
    </row>
    <row r="2284" spans="1:9">
      <c r="A2284" s="112">
        <f t="shared" si="35"/>
        <v>2282</v>
      </c>
      <c r="B2284" s="107" t="s">
        <v>256</v>
      </c>
      <c r="C2284" s="107" t="s">
        <v>257</v>
      </c>
      <c r="D2284" s="150" t="s">
        <v>2749</v>
      </c>
      <c r="E2284" s="163" t="s">
        <v>2773</v>
      </c>
      <c r="F2284" s="63">
        <v>20260615</v>
      </c>
      <c r="G2284" s="64"/>
      <c r="H2284" s="186" t="s">
        <v>259</v>
      </c>
      <c r="I2284" s="188" t="s">
        <v>474</v>
      </c>
    </row>
    <row r="2285" spans="1:9">
      <c r="A2285" s="112">
        <f t="shared" si="35"/>
        <v>2283</v>
      </c>
      <c r="B2285" s="107" t="s">
        <v>256</v>
      </c>
      <c r="C2285" s="107" t="s">
        <v>257</v>
      </c>
      <c r="D2285" s="150" t="s">
        <v>2750</v>
      </c>
      <c r="E2285" s="163" t="s">
        <v>2773</v>
      </c>
      <c r="F2285" s="63">
        <v>20260615</v>
      </c>
      <c r="G2285" s="64"/>
      <c r="H2285" s="186" t="s">
        <v>259</v>
      </c>
      <c r="I2285" s="188" t="s">
        <v>474</v>
      </c>
    </row>
    <row r="2286" spans="1:9">
      <c r="A2286" s="112">
        <f t="shared" si="35"/>
        <v>2284</v>
      </c>
      <c r="B2286" s="107" t="s">
        <v>256</v>
      </c>
      <c r="C2286" s="107" t="s">
        <v>257</v>
      </c>
      <c r="D2286" s="150" t="s">
        <v>2751</v>
      </c>
      <c r="E2286" s="163" t="s">
        <v>2773</v>
      </c>
      <c r="F2286" s="63">
        <v>20260615</v>
      </c>
      <c r="G2286" s="64"/>
      <c r="H2286" s="186" t="s">
        <v>259</v>
      </c>
      <c r="I2286" s="188" t="s">
        <v>474</v>
      </c>
    </row>
    <row r="2287" spans="1:9">
      <c r="A2287" s="112">
        <f t="shared" si="35"/>
        <v>2285</v>
      </c>
      <c r="B2287" s="107" t="s">
        <v>256</v>
      </c>
      <c r="C2287" s="107" t="s">
        <v>257</v>
      </c>
      <c r="D2287" s="150" t="s">
        <v>2752</v>
      </c>
      <c r="E2287" s="163" t="s">
        <v>2773</v>
      </c>
      <c r="F2287" s="63">
        <v>20260615</v>
      </c>
      <c r="G2287" s="64"/>
      <c r="H2287" s="186" t="s">
        <v>259</v>
      </c>
      <c r="I2287" s="188" t="s">
        <v>474</v>
      </c>
    </row>
    <row r="2288" spans="1:9">
      <c r="A2288" s="112">
        <f t="shared" si="35"/>
        <v>2286</v>
      </c>
      <c r="B2288" s="107" t="s">
        <v>256</v>
      </c>
      <c r="C2288" s="107" t="s">
        <v>257</v>
      </c>
      <c r="D2288" s="150" t="s">
        <v>2753</v>
      </c>
      <c r="E2288" s="163" t="s">
        <v>2773</v>
      </c>
      <c r="F2288" s="63">
        <v>20260615</v>
      </c>
      <c r="G2288" s="64"/>
      <c r="H2288" s="186" t="s">
        <v>259</v>
      </c>
      <c r="I2288" s="188" t="s">
        <v>474</v>
      </c>
    </row>
    <row r="2289" spans="1:9">
      <c r="A2289" s="112">
        <f t="shared" si="35"/>
        <v>2287</v>
      </c>
      <c r="B2289" s="107" t="s">
        <v>256</v>
      </c>
      <c r="C2289" s="107" t="s">
        <v>257</v>
      </c>
      <c r="D2289" s="150" t="s">
        <v>2754</v>
      </c>
      <c r="E2289" s="163" t="s">
        <v>2773</v>
      </c>
      <c r="F2289" s="63">
        <v>20260615</v>
      </c>
      <c r="G2289" s="64"/>
      <c r="H2289" s="186" t="s">
        <v>259</v>
      </c>
      <c r="I2289" s="188" t="s">
        <v>474</v>
      </c>
    </row>
    <row r="2290" spans="1:9">
      <c r="A2290" s="112">
        <f t="shared" si="35"/>
        <v>2288</v>
      </c>
      <c r="B2290" s="107" t="s">
        <v>256</v>
      </c>
      <c r="C2290" s="107" t="s">
        <v>257</v>
      </c>
      <c r="D2290" s="150" t="s">
        <v>2755</v>
      </c>
      <c r="E2290" s="163" t="s">
        <v>2773</v>
      </c>
      <c r="F2290" s="63">
        <v>20260615</v>
      </c>
      <c r="G2290" s="64"/>
      <c r="H2290" s="186" t="s">
        <v>259</v>
      </c>
      <c r="I2290" s="188" t="s">
        <v>474</v>
      </c>
    </row>
    <row r="2291" spans="1:9">
      <c r="A2291" s="112">
        <f t="shared" si="35"/>
        <v>2289</v>
      </c>
      <c r="B2291" s="107" t="s">
        <v>256</v>
      </c>
      <c r="C2291" s="107" t="s">
        <v>257</v>
      </c>
      <c r="D2291" s="150" t="s">
        <v>2756</v>
      </c>
      <c r="E2291" s="163" t="s">
        <v>2773</v>
      </c>
      <c r="F2291" s="63">
        <v>20260615</v>
      </c>
      <c r="G2291" s="64"/>
      <c r="H2291" s="186" t="s">
        <v>259</v>
      </c>
      <c r="I2291" s="188" t="s">
        <v>474</v>
      </c>
    </row>
    <row r="2292" spans="1:9">
      <c r="A2292" s="112">
        <f t="shared" si="35"/>
        <v>2290</v>
      </c>
      <c r="B2292" s="107" t="s">
        <v>256</v>
      </c>
      <c r="C2292" s="107" t="s">
        <v>257</v>
      </c>
      <c r="D2292" s="150" t="s">
        <v>2757</v>
      </c>
      <c r="E2292" s="163" t="s">
        <v>2773</v>
      </c>
      <c r="F2292" s="63">
        <v>20260615</v>
      </c>
      <c r="G2292" s="64"/>
      <c r="H2292" s="186" t="s">
        <v>259</v>
      </c>
      <c r="I2292" s="188" t="s">
        <v>474</v>
      </c>
    </row>
    <row r="2293" spans="1:9">
      <c r="A2293" s="112">
        <f t="shared" si="35"/>
        <v>2291</v>
      </c>
      <c r="B2293" s="107" t="s">
        <v>256</v>
      </c>
      <c r="C2293" s="107" t="s">
        <v>257</v>
      </c>
      <c r="D2293" s="150" t="s">
        <v>2758</v>
      </c>
      <c r="E2293" s="163" t="s">
        <v>2773</v>
      </c>
      <c r="F2293" s="63">
        <v>20260615</v>
      </c>
      <c r="G2293" s="64"/>
      <c r="H2293" s="186" t="s">
        <v>259</v>
      </c>
      <c r="I2293" s="188" t="s">
        <v>474</v>
      </c>
    </row>
    <row r="2294" spans="1:9">
      <c r="A2294" s="112">
        <f t="shared" si="35"/>
        <v>2292</v>
      </c>
      <c r="B2294" s="107" t="s">
        <v>256</v>
      </c>
      <c r="C2294" s="107" t="s">
        <v>257</v>
      </c>
      <c r="D2294" s="150" t="s">
        <v>2759</v>
      </c>
      <c r="E2294" s="163" t="s">
        <v>2773</v>
      </c>
      <c r="F2294" s="63">
        <v>20260615</v>
      </c>
      <c r="G2294" s="64"/>
      <c r="H2294" s="186" t="s">
        <v>259</v>
      </c>
      <c r="I2294" s="188" t="s">
        <v>474</v>
      </c>
    </row>
    <row r="2295" spans="1:9">
      <c r="A2295" s="112">
        <f t="shared" si="35"/>
        <v>2293</v>
      </c>
      <c r="B2295" s="107" t="s">
        <v>256</v>
      </c>
      <c r="C2295" s="107" t="s">
        <v>257</v>
      </c>
      <c r="D2295" s="187" t="s">
        <v>2760</v>
      </c>
      <c r="E2295" s="163" t="s">
        <v>2773</v>
      </c>
      <c r="F2295" s="63">
        <v>20260615</v>
      </c>
      <c r="G2295" s="64"/>
      <c r="H2295" s="187" t="s">
        <v>259</v>
      </c>
      <c r="I2295" s="188" t="s">
        <v>474</v>
      </c>
    </row>
    <row r="2296" spans="1:9">
      <c r="A2296" s="112">
        <f t="shared" si="35"/>
        <v>2294</v>
      </c>
      <c r="B2296" s="107" t="s">
        <v>256</v>
      </c>
      <c r="C2296" s="107" t="s">
        <v>257</v>
      </c>
      <c r="D2296" s="187" t="s">
        <v>2761</v>
      </c>
      <c r="E2296" s="163" t="s">
        <v>2773</v>
      </c>
      <c r="F2296" s="63">
        <v>20260615</v>
      </c>
      <c r="G2296" s="64"/>
      <c r="H2296" s="187" t="s">
        <v>259</v>
      </c>
      <c r="I2296" s="188" t="s">
        <v>474</v>
      </c>
    </row>
    <row r="2297" spans="1:9">
      <c r="A2297" s="112">
        <f t="shared" si="35"/>
        <v>2295</v>
      </c>
      <c r="B2297" s="107" t="s">
        <v>256</v>
      </c>
      <c r="C2297" s="107" t="s">
        <v>257</v>
      </c>
      <c r="D2297" s="150" t="s">
        <v>2762</v>
      </c>
      <c r="E2297" s="163" t="s">
        <v>2773</v>
      </c>
      <c r="F2297" s="63">
        <v>20260615</v>
      </c>
      <c r="G2297" s="64"/>
      <c r="H2297" s="187" t="s">
        <v>259</v>
      </c>
      <c r="I2297" s="188" t="s">
        <v>474</v>
      </c>
    </row>
    <row r="2298" spans="1:9">
      <c r="A2298" s="112">
        <f t="shared" si="35"/>
        <v>2296</v>
      </c>
      <c r="B2298" s="107" t="s">
        <v>256</v>
      </c>
      <c r="C2298" s="107" t="s">
        <v>257</v>
      </c>
      <c r="D2298" s="150" t="s">
        <v>2763</v>
      </c>
      <c r="E2298" s="163" t="s">
        <v>2773</v>
      </c>
      <c r="F2298" s="63">
        <v>20260615</v>
      </c>
      <c r="G2298" s="64"/>
      <c r="H2298" s="187" t="s">
        <v>259</v>
      </c>
      <c r="I2298" s="188" t="s">
        <v>474</v>
      </c>
    </row>
    <row r="2299" spans="1:9">
      <c r="A2299" s="112">
        <f t="shared" si="35"/>
        <v>2297</v>
      </c>
      <c r="B2299" s="107" t="s">
        <v>256</v>
      </c>
      <c r="C2299" s="107" t="s">
        <v>257</v>
      </c>
      <c r="D2299" s="150" t="s">
        <v>2764</v>
      </c>
      <c r="E2299" s="163" t="s">
        <v>2773</v>
      </c>
      <c r="F2299" s="63">
        <v>20260615</v>
      </c>
      <c r="G2299" s="64"/>
      <c r="H2299" s="187" t="s">
        <v>259</v>
      </c>
      <c r="I2299" s="188" t="s">
        <v>474</v>
      </c>
    </row>
    <row r="2300" spans="1:9">
      <c r="A2300" s="112">
        <f t="shared" si="35"/>
        <v>2298</v>
      </c>
      <c r="B2300" s="107" t="s">
        <v>256</v>
      </c>
      <c r="C2300" s="107" t="s">
        <v>257</v>
      </c>
      <c r="D2300" s="150" t="s">
        <v>2765</v>
      </c>
      <c r="E2300" s="163" t="s">
        <v>2773</v>
      </c>
      <c r="F2300" s="63">
        <v>20260615</v>
      </c>
      <c r="G2300" s="64"/>
      <c r="H2300" s="187" t="s">
        <v>259</v>
      </c>
      <c r="I2300" s="188" t="s">
        <v>474</v>
      </c>
    </row>
    <row r="2301" spans="1:9">
      <c r="A2301" s="112">
        <f t="shared" ref="A2301:A2364" si="36">+A2300+1</f>
        <v>2299</v>
      </c>
      <c r="B2301" s="107" t="s">
        <v>256</v>
      </c>
      <c r="C2301" s="107" t="s">
        <v>257</v>
      </c>
      <c r="D2301" s="150" t="s">
        <v>2766</v>
      </c>
      <c r="E2301" s="163" t="s">
        <v>2773</v>
      </c>
      <c r="F2301" s="63">
        <v>20260615</v>
      </c>
      <c r="G2301" s="64"/>
      <c r="H2301" s="187" t="s">
        <v>259</v>
      </c>
      <c r="I2301" s="188" t="s">
        <v>474</v>
      </c>
    </row>
    <row r="2302" spans="1:9">
      <c r="A2302" s="112">
        <f t="shared" si="36"/>
        <v>2300</v>
      </c>
      <c r="B2302" s="107" t="s">
        <v>256</v>
      </c>
      <c r="C2302" s="107" t="s">
        <v>257</v>
      </c>
      <c r="D2302" s="150" t="s">
        <v>2767</v>
      </c>
      <c r="E2302" s="163" t="s">
        <v>2773</v>
      </c>
      <c r="F2302" s="63">
        <v>20260615</v>
      </c>
      <c r="G2302" s="64"/>
      <c r="H2302" s="187" t="s">
        <v>259</v>
      </c>
      <c r="I2302" s="188" t="s">
        <v>474</v>
      </c>
    </row>
    <row r="2303" spans="1:9">
      <c r="A2303" s="112">
        <f t="shared" si="36"/>
        <v>2301</v>
      </c>
      <c r="B2303" s="107" t="s">
        <v>256</v>
      </c>
      <c r="C2303" s="107" t="s">
        <v>257</v>
      </c>
      <c r="D2303" s="150" t="s">
        <v>2768</v>
      </c>
      <c r="E2303" s="163" t="s">
        <v>2773</v>
      </c>
      <c r="F2303" s="63">
        <v>20260615</v>
      </c>
      <c r="G2303" s="64"/>
      <c r="H2303" s="187" t="s">
        <v>259</v>
      </c>
      <c r="I2303" s="188" t="s">
        <v>474</v>
      </c>
    </row>
    <row r="2304" spans="1:9">
      <c r="A2304" s="112">
        <f t="shared" si="36"/>
        <v>2302</v>
      </c>
      <c r="B2304" s="107" t="s">
        <v>256</v>
      </c>
      <c r="C2304" s="107" t="s">
        <v>257</v>
      </c>
      <c r="D2304" s="150" t="s">
        <v>2769</v>
      </c>
      <c r="E2304" s="163" t="s">
        <v>2773</v>
      </c>
      <c r="F2304" s="63">
        <v>20260615</v>
      </c>
      <c r="G2304" s="64"/>
      <c r="H2304" s="187" t="s">
        <v>259</v>
      </c>
      <c r="I2304" s="188" t="s">
        <v>474</v>
      </c>
    </row>
    <row r="2305" spans="1:9">
      <c r="A2305" s="112">
        <f t="shared" si="36"/>
        <v>2303</v>
      </c>
      <c r="B2305" s="107" t="s">
        <v>256</v>
      </c>
      <c r="C2305" s="107" t="s">
        <v>257</v>
      </c>
      <c r="D2305" s="157" t="s">
        <v>2770</v>
      </c>
      <c r="E2305" s="163" t="s">
        <v>2773</v>
      </c>
      <c r="F2305" s="63">
        <v>20260615</v>
      </c>
      <c r="G2305" s="64"/>
      <c r="H2305" s="187" t="s">
        <v>259</v>
      </c>
      <c r="I2305" s="5" t="s">
        <v>483</v>
      </c>
    </row>
    <row r="2306" spans="1:9">
      <c r="A2306" s="112">
        <f t="shared" si="36"/>
        <v>2304</v>
      </c>
      <c r="B2306" s="107" t="s">
        <v>256</v>
      </c>
      <c r="C2306" s="107" t="s">
        <v>257</v>
      </c>
      <c r="D2306" s="157" t="s">
        <v>2771</v>
      </c>
      <c r="E2306" s="163" t="s">
        <v>2773</v>
      </c>
      <c r="F2306" s="63">
        <v>20260615</v>
      </c>
      <c r="G2306" s="64"/>
      <c r="H2306" s="187" t="s">
        <v>259</v>
      </c>
      <c r="I2306" s="5" t="s">
        <v>483</v>
      </c>
    </row>
    <row r="2307" spans="1:9">
      <c r="A2307" s="112">
        <f t="shared" si="36"/>
        <v>2305</v>
      </c>
      <c r="B2307" s="107" t="s">
        <v>256</v>
      </c>
      <c r="C2307" s="107" t="s">
        <v>257</v>
      </c>
      <c r="D2307" s="163" t="s">
        <v>2775</v>
      </c>
      <c r="E2307" s="163" t="s">
        <v>2774</v>
      </c>
      <c r="F2307" s="63">
        <v>20260615</v>
      </c>
      <c r="G2307" s="64"/>
      <c r="H2307" s="64" t="s">
        <v>259</v>
      </c>
      <c r="I2307" s="166" t="s">
        <v>389</v>
      </c>
    </row>
    <row r="2308" spans="1:9">
      <c r="A2308" s="112">
        <f t="shared" si="36"/>
        <v>2306</v>
      </c>
      <c r="B2308" s="107" t="s">
        <v>256</v>
      </c>
      <c r="C2308" s="107" t="s">
        <v>257</v>
      </c>
      <c r="D2308" s="163" t="s">
        <v>2776</v>
      </c>
      <c r="E2308" s="163" t="s">
        <v>2774</v>
      </c>
      <c r="F2308" s="63">
        <v>20260615</v>
      </c>
      <c r="G2308" s="64"/>
      <c r="H2308" s="64" t="s">
        <v>259</v>
      </c>
      <c r="I2308" s="166" t="s">
        <v>389</v>
      </c>
    </row>
    <row r="2309" spans="1:9">
      <c r="A2309" s="112">
        <f t="shared" si="36"/>
        <v>2307</v>
      </c>
      <c r="B2309" s="107" t="s">
        <v>256</v>
      </c>
      <c r="C2309" s="107" t="s">
        <v>257</v>
      </c>
      <c r="D2309" s="163" t="s">
        <v>2777</v>
      </c>
      <c r="E2309" s="163" t="s">
        <v>2774</v>
      </c>
      <c r="F2309" s="63">
        <v>20260615</v>
      </c>
      <c r="G2309" s="64"/>
      <c r="H2309" s="64" t="s">
        <v>259</v>
      </c>
      <c r="I2309" s="166" t="s">
        <v>389</v>
      </c>
    </row>
    <row r="2310" spans="1:9">
      <c r="A2310" s="112">
        <f t="shared" si="36"/>
        <v>2308</v>
      </c>
      <c r="B2310" s="107" t="s">
        <v>256</v>
      </c>
      <c r="C2310" s="107" t="s">
        <v>257</v>
      </c>
      <c r="D2310" s="163" t="s">
        <v>2778</v>
      </c>
      <c r="E2310" s="163" t="s">
        <v>2774</v>
      </c>
      <c r="F2310" s="63">
        <v>20260615</v>
      </c>
      <c r="G2310" s="64"/>
      <c r="H2310" s="64" t="s">
        <v>259</v>
      </c>
      <c r="I2310" s="166" t="s">
        <v>389</v>
      </c>
    </row>
    <row r="2311" spans="1:9">
      <c r="A2311" s="112">
        <f t="shared" si="36"/>
        <v>2309</v>
      </c>
      <c r="B2311" s="107" t="s">
        <v>256</v>
      </c>
      <c r="C2311" s="107" t="s">
        <v>257</v>
      </c>
      <c r="D2311" s="163" t="s">
        <v>2779</v>
      </c>
      <c r="E2311" s="163" t="s">
        <v>2774</v>
      </c>
      <c r="F2311" s="63">
        <v>20260615</v>
      </c>
      <c r="G2311" s="64"/>
      <c r="H2311" s="64" t="s">
        <v>259</v>
      </c>
      <c r="I2311" s="166" t="s">
        <v>389</v>
      </c>
    </row>
    <row r="2312" spans="1:9">
      <c r="A2312" s="112">
        <f t="shared" si="36"/>
        <v>2310</v>
      </c>
      <c r="B2312" s="107" t="s">
        <v>256</v>
      </c>
      <c r="C2312" s="107" t="s">
        <v>257</v>
      </c>
      <c r="D2312" s="163" t="s">
        <v>2780</v>
      </c>
      <c r="E2312" s="163" t="s">
        <v>2774</v>
      </c>
      <c r="F2312" s="63">
        <v>20260615</v>
      </c>
      <c r="G2312" s="64"/>
      <c r="H2312" s="64" t="s">
        <v>259</v>
      </c>
      <c r="I2312" s="166" t="s">
        <v>389</v>
      </c>
    </row>
    <row r="2313" spans="1:9">
      <c r="A2313" s="112">
        <f t="shared" si="36"/>
        <v>2311</v>
      </c>
      <c r="B2313" s="107" t="s">
        <v>256</v>
      </c>
      <c r="C2313" s="107" t="s">
        <v>257</v>
      </c>
      <c r="D2313" s="163" t="s">
        <v>2781</v>
      </c>
      <c r="E2313" s="163" t="s">
        <v>2774</v>
      </c>
      <c r="F2313" s="63">
        <v>20260615</v>
      </c>
      <c r="G2313" s="64"/>
      <c r="H2313" s="64" t="s">
        <v>259</v>
      </c>
      <c r="I2313" s="166" t="s">
        <v>389</v>
      </c>
    </row>
    <row r="2314" spans="1:9">
      <c r="A2314" s="112">
        <f t="shared" si="36"/>
        <v>2312</v>
      </c>
      <c r="B2314" s="107" t="s">
        <v>256</v>
      </c>
      <c r="C2314" s="107" t="s">
        <v>257</v>
      </c>
      <c r="D2314" s="163" t="s">
        <v>2782</v>
      </c>
      <c r="E2314" s="163" t="s">
        <v>2774</v>
      </c>
      <c r="F2314" s="63">
        <v>20260615</v>
      </c>
      <c r="G2314" s="64"/>
      <c r="H2314" s="64" t="s">
        <v>259</v>
      </c>
      <c r="I2314" s="166" t="s">
        <v>389</v>
      </c>
    </row>
    <row r="2315" spans="1:9">
      <c r="A2315" s="112">
        <f t="shared" si="36"/>
        <v>2313</v>
      </c>
      <c r="B2315" s="107" t="s">
        <v>256</v>
      </c>
      <c r="C2315" s="107" t="s">
        <v>257</v>
      </c>
      <c r="D2315" s="164" t="s">
        <v>2783</v>
      </c>
      <c r="E2315" s="163" t="s">
        <v>2774</v>
      </c>
      <c r="F2315" s="63">
        <v>20260615</v>
      </c>
      <c r="G2315" s="64"/>
      <c r="H2315" s="63" t="s">
        <v>259</v>
      </c>
      <c r="I2315" s="5" t="s">
        <v>895</v>
      </c>
    </row>
    <row r="2316" spans="1:9">
      <c r="A2316" s="112">
        <f t="shared" si="36"/>
        <v>2314</v>
      </c>
      <c r="B2316" s="107" t="s">
        <v>256</v>
      </c>
      <c r="C2316" s="107" t="s">
        <v>257</v>
      </c>
      <c r="D2316" s="164" t="s">
        <v>2784</v>
      </c>
      <c r="E2316" s="163" t="s">
        <v>2774</v>
      </c>
      <c r="F2316" s="63">
        <v>20260615</v>
      </c>
      <c r="G2316" s="64"/>
      <c r="H2316" s="63" t="s">
        <v>259</v>
      </c>
      <c r="I2316" s="5" t="s">
        <v>895</v>
      </c>
    </row>
    <row r="2317" spans="1:9">
      <c r="A2317" s="112">
        <f t="shared" si="36"/>
        <v>2315</v>
      </c>
      <c r="B2317" s="107" t="s">
        <v>256</v>
      </c>
      <c r="C2317" s="107" t="s">
        <v>257</v>
      </c>
      <c r="D2317" s="164" t="s">
        <v>2785</v>
      </c>
      <c r="E2317" s="163" t="s">
        <v>2774</v>
      </c>
      <c r="F2317" s="63">
        <v>20260615</v>
      </c>
      <c r="G2317" s="64"/>
      <c r="H2317" s="63" t="s">
        <v>259</v>
      </c>
      <c r="I2317" s="5" t="s">
        <v>895</v>
      </c>
    </row>
    <row r="2318" spans="1:9">
      <c r="A2318" s="112">
        <f t="shared" si="36"/>
        <v>2316</v>
      </c>
      <c r="B2318" s="107" t="s">
        <v>256</v>
      </c>
      <c r="C2318" s="107" t="s">
        <v>257</v>
      </c>
      <c r="D2318" s="163" t="s">
        <v>2786</v>
      </c>
      <c r="E2318" s="163" t="s">
        <v>2774</v>
      </c>
      <c r="F2318" s="63">
        <v>20260615</v>
      </c>
      <c r="G2318" s="64"/>
      <c r="H2318" s="171" t="s">
        <v>259</v>
      </c>
      <c r="I2318" s="5" t="s">
        <v>903</v>
      </c>
    </row>
    <row r="2319" spans="1:9">
      <c r="A2319" s="112">
        <f t="shared" si="36"/>
        <v>2317</v>
      </c>
      <c r="B2319" s="107" t="s">
        <v>256</v>
      </c>
      <c r="C2319" s="107" t="s">
        <v>257</v>
      </c>
      <c r="D2319" s="163" t="s">
        <v>2787</v>
      </c>
      <c r="E2319" s="163" t="s">
        <v>2774</v>
      </c>
      <c r="F2319" s="63">
        <v>20260615</v>
      </c>
      <c r="G2319" s="64"/>
      <c r="H2319" s="171" t="s">
        <v>259</v>
      </c>
      <c r="I2319" s="5" t="s">
        <v>903</v>
      </c>
    </row>
    <row r="2320" spans="1:9">
      <c r="A2320" s="112">
        <f t="shared" si="36"/>
        <v>2318</v>
      </c>
      <c r="B2320" s="107" t="s">
        <v>256</v>
      </c>
      <c r="C2320" s="107" t="s">
        <v>257</v>
      </c>
      <c r="D2320" s="163" t="s">
        <v>2788</v>
      </c>
      <c r="E2320" s="163" t="s">
        <v>2774</v>
      </c>
      <c r="F2320" s="63">
        <v>20260615</v>
      </c>
      <c r="G2320" s="64"/>
      <c r="H2320" s="171" t="s">
        <v>259</v>
      </c>
      <c r="I2320" s="5" t="s">
        <v>903</v>
      </c>
    </row>
    <row r="2321" spans="1:9">
      <c r="A2321" s="112">
        <f t="shared" si="36"/>
        <v>2319</v>
      </c>
      <c r="B2321" s="107" t="s">
        <v>256</v>
      </c>
      <c r="C2321" s="107" t="s">
        <v>257</v>
      </c>
      <c r="D2321" s="163" t="s">
        <v>2789</v>
      </c>
      <c r="E2321" s="163" t="s">
        <v>2774</v>
      </c>
      <c r="F2321" s="63">
        <v>20260615</v>
      </c>
      <c r="G2321" s="64"/>
      <c r="H2321" s="171" t="s">
        <v>259</v>
      </c>
      <c r="I2321" s="5" t="s">
        <v>903</v>
      </c>
    </row>
    <row r="2322" spans="1:9">
      <c r="A2322" s="112">
        <f t="shared" si="36"/>
        <v>2320</v>
      </c>
      <c r="B2322" s="107" t="s">
        <v>256</v>
      </c>
      <c r="C2322" s="107" t="s">
        <v>257</v>
      </c>
      <c r="D2322" s="163" t="s">
        <v>2790</v>
      </c>
      <c r="E2322" s="163" t="s">
        <v>2774</v>
      </c>
      <c r="F2322" s="63">
        <v>20260615</v>
      </c>
      <c r="G2322" s="64"/>
      <c r="H2322" s="177" t="s">
        <v>259</v>
      </c>
      <c r="I2322" s="5" t="s">
        <v>437</v>
      </c>
    </row>
    <row r="2323" spans="1:9">
      <c r="A2323" s="112">
        <f t="shared" si="36"/>
        <v>2321</v>
      </c>
      <c r="B2323" s="107" t="s">
        <v>256</v>
      </c>
      <c r="C2323" s="107" t="s">
        <v>257</v>
      </c>
      <c r="D2323" s="163" t="s">
        <v>2791</v>
      </c>
      <c r="E2323" s="163" t="s">
        <v>2774</v>
      </c>
      <c r="F2323" s="63">
        <v>20260615</v>
      </c>
      <c r="G2323" s="64"/>
      <c r="H2323" s="180" t="s">
        <v>259</v>
      </c>
      <c r="I2323" s="181" t="s">
        <v>443</v>
      </c>
    </row>
    <row r="2324" spans="1:9">
      <c r="A2324" s="112">
        <f t="shared" si="36"/>
        <v>2322</v>
      </c>
      <c r="B2324" s="107" t="s">
        <v>256</v>
      </c>
      <c r="C2324" s="107" t="s">
        <v>257</v>
      </c>
      <c r="D2324" s="163" t="s">
        <v>2792</v>
      </c>
      <c r="E2324" s="163" t="s">
        <v>2774</v>
      </c>
      <c r="F2324" s="63">
        <v>20260615</v>
      </c>
      <c r="G2324" s="64"/>
      <c r="H2324" s="180" t="s">
        <v>259</v>
      </c>
      <c r="I2324" s="181" t="s">
        <v>443</v>
      </c>
    </row>
    <row r="2325" spans="1:9">
      <c r="A2325" s="112">
        <f t="shared" si="36"/>
        <v>2323</v>
      </c>
      <c r="B2325" s="107" t="s">
        <v>256</v>
      </c>
      <c r="C2325" s="107" t="s">
        <v>257</v>
      </c>
      <c r="D2325" s="163" t="s">
        <v>2793</v>
      </c>
      <c r="E2325" s="163" t="s">
        <v>2774</v>
      </c>
      <c r="F2325" s="63">
        <v>20260615</v>
      </c>
      <c r="G2325" s="64"/>
      <c r="H2325" s="180" t="s">
        <v>259</v>
      </c>
      <c r="I2325" s="181" t="s">
        <v>443</v>
      </c>
    </row>
    <row r="2326" spans="1:9">
      <c r="A2326" s="112">
        <f t="shared" si="36"/>
        <v>2324</v>
      </c>
      <c r="B2326" s="107" t="s">
        <v>256</v>
      </c>
      <c r="C2326" s="107" t="s">
        <v>257</v>
      </c>
      <c r="D2326" s="163" t="s">
        <v>2794</v>
      </c>
      <c r="E2326" s="163" t="s">
        <v>2774</v>
      </c>
      <c r="F2326" s="63">
        <v>20260615</v>
      </c>
      <c r="G2326" s="64"/>
      <c r="H2326" s="180" t="s">
        <v>259</v>
      </c>
      <c r="I2326" s="181" t="s">
        <v>443</v>
      </c>
    </row>
    <row r="2327" spans="1:9">
      <c r="A2327" s="112">
        <f t="shared" si="36"/>
        <v>2325</v>
      </c>
      <c r="B2327" s="107" t="s">
        <v>256</v>
      </c>
      <c r="C2327" s="107" t="s">
        <v>257</v>
      </c>
      <c r="D2327" s="163" t="s">
        <v>2795</v>
      </c>
      <c r="E2327" s="163" t="s">
        <v>2774</v>
      </c>
      <c r="F2327" s="63">
        <v>20260615</v>
      </c>
      <c r="G2327" s="64"/>
      <c r="H2327" s="182" t="s">
        <v>259</v>
      </c>
      <c r="I2327" s="184" t="s">
        <v>928</v>
      </c>
    </row>
    <row r="2328" spans="1:9">
      <c r="A2328" s="112">
        <f t="shared" si="36"/>
        <v>2326</v>
      </c>
      <c r="B2328" s="107" t="s">
        <v>256</v>
      </c>
      <c r="C2328" s="107" t="s">
        <v>257</v>
      </c>
      <c r="D2328" s="163" t="s">
        <v>2796</v>
      </c>
      <c r="E2328" s="163" t="s">
        <v>2774</v>
      </c>
      <c r="F2328" s="63">
        <v>20260615</v>
      </c>
      <c r="G2328" s="64"/>
      <c r="H2328" s="182" t="s">
        <v>259</v>
      </c>
      <c r="I2328" s="184" t="s">
        <v>928</v>
      </c>
    </row>
    <row r="2329" spans="1:9">
      <c r="A2329" s="112">
        <f t="shared" si="36"/>
        <v>2327</v>
      </c>
      <c r="B2329" s="107" t="s">
        <v>256</v>
      </c>
      <c r="C2329" s="107" t="s">
        <v>257</v>
      </c>
      <c r="D2329" s="163" t="s">
        <v>2797</v>
      </c>
      <c r="E2329" s="163" t="s">
        <v>2774</v>
      </c>
      <c r="F2329" s="63">
        <v>20260615</v>
      </c>
      <c r="G2329" s="64"/>
      <c r="H2329" s="186" t="s">
        <v>259</v>
      </c>
      <c r="I2329" s="188" t="s">
        <v>474</v>
      </c>
    </row>
    <row r="2330" spans="1:9">
      <c r="A2330" s="112">
        <f t="shared" si="36"/>
        <v>2328</v>
      </c>
      <c r="B2330" s="107" t="s">
        <v>256</v>
      </c>
      <c r="C2330" s="107" t="s">
        <v>257</v>
      </c>
      <c r="D2330" s="163" t="s">
        <v>2798</v>
      </c>
      <c r="E2330" s="163" t="s">
        <v>2774</v>
      </c>
      <c r="F2330" s="63">
        <v>20260615</v>
      </c>
      <c r="G2330" s="173"/>
      <c r="H2330" s="186" t="s">
        <v>259</v>
      </c>
      <c r="I2330" s="188" t="s">
        <v>474</v>
      </c>
    </row>
    <row r="2331" spans="1:9">
      <c r="A2331" s="112">
        <f t="shared" si="36"/>
        <v>2329</v>
      </c>
      <c r="B2331" s="107" t="s">
        <v>256</v>
      </c>
      <c r="C2331" s="107" t="s">
        <v>257</v>
      </c>
      <c r="D2331" s="190" t="s">
        <v>2805</v>
      </c>
      <c r="E2331" s="163" t="s">
        <v>2829</v>
      </c>
      <c r="F2331" s="174">
        <v>20260618</v>
      </c>
      <c r="G2331" s="173"/>
      <c r="H2331" s="189" t="s">
        <v>259</v>
      </c>
      <c r="I2331" s="5" t="s">
        <v>483</v>
      </c>
    </row>
    <row r="2332" spans="1:9">
      <c r="A2332" s="112">
        <f t="shared" si="36"/>
        <v>2330</v>
      </c>
      <c r="B2332" s="107" t="s">
        <v>256</v>
      </c>
      <c r="C2332" s="107" t="s">
        <v>257</v>
      </c>
      <c r="D2332" s="190" t="s">
        <v>2806</v>
      </c>
      <c r="E2332" s="163" t="s">
        <v>2829</v>
      </c>
      <c r="F2332" s="174">
        <v>20260618</v>
      </c>
      <c r="G2332" s="173"/>
      <c r="H2332" s="189" t="s">
        <v>259</v>
      </c>
      <c r="I2332" s="5" t="s">
        <v>483</v>
      </c>
    </row>
    <row r="2333" spans="1:9">
      <c r="A2333" s="112">
        <f t="shared" si="36"/>
        <v>2331</v>
      </c>
      <c r="B2333" s="107" t="s">
        <v>256</v>
      </c>
      <c r="C2333" s="107" t="s">
        <v>257</v>
      </c>
      <c r="D2333" s="190" t="s">
        <v>2807</v>
      </c>
      <c r="E2333" s="163" t="s">
        <v>2829</v>
      </c>
      <c r="F2333" s="174">
        <v>20260618</v>
      </c>
      <c r="G2333" s="173"/>
      <c r="H2333" s="189" t="s">
        <v>259</v>
      </c>
      <c r="I2333" s="5" t="s">
        <v>483</v>
      </c>
    </row>
    <row r="2334" spans="1:9">
      <c r="A2334" s="112">
        <f t="shared" si="36"/>
        <v>2332</v>
      </c>
      <c r="B2334" s="107" t="s">
        <v>256</v>
      </c>
      <c r="C2334" s="107" t="s">
        <v>257</v>
      </c>
      <c r="D2334" s="190" t="s">
        <v>2808</v>
      </c>
      <c r="E2334" s="163" t="s">
        <v>2829</v>
      </c>
      <c r="F2334" s="174">
        <v>20260618</v>
      </c>
      <c r="G2334" s="173"/>
      <c r="H2334" s="189" t="s">
        <v>259</v>
      </c>
      <c r="I2334" s="5" t="s">
        <v>483</v>
      </c>
    </row>
    <row r="2335" spans="1:9">
      <c r="A2335" s="112">
        <f t="shared" si="36"/>
        <v>2333</v>
      </c>
      <c r="B2335" s="107" t="s">
        <v>256</v>
      </c>
      <c r="C2335" s="107" t="s">
        <v>257</v>
      </c>
      <c r="D2335" s="190" t="s">
        <v>2809</v>
      </c>
      <c r="E2335" s="163" t="s">
        <v>2829</v>
      </c>
      <c r="F2335" s="174">
        <v>20260618</v>
      </c>
      <c r="G2335" s="173"/>
      <c r="H2335" s="189" t="s">
        <v>259</v>
      </c>
      <c r="I2335" s="5" t="s">
        <v>483</v>
      </c>
    </row>
    <row r="2336" spans="1:9">
      <c r="A2336" s="112">
        <f t="shared" si="36"/>
        <v>2334</v>
      </c>
      <c r="B2336" s="107" t="s">
        <v>256</v>
      </c>
      <c r="C2336" s="107" t="s">
        <v>257</v>
      </c>
      <c r="D2336" s="190" t="s">
        <v>2810</v>
      </c>
      <c r="E2336" s="163" t="s">
        <v>2829</v>
      </c>
      <c r="F2336" s="174">
        <v>20260618</v>
      </c>
      <c r="G2336" s="173"/>
      <c r="H2336" s="189" t="s">
        <v>259</v>
      </c>
      <c r="I2336" s="5" t="s">
        <v>483</v>
      </c>
    </row>
    <row r="2337" spans="1:9">
      <c r="A2337" s="112">
        <f t="shared" si="36"/>
        <v>2335</v>
      </c>
      <c r="B2337" s="107" t="s">
        <v>256</v>
      </c>
      <c r="C2337" s="107" t="s">
        <v>257</v>
      </c>
      <c r="D2337" s="190" t="s">
        <v>2811</v>
      </c>
      <c r="E2337" s="163" t="s">
        <v>2829</v>
      </c>
      <c r="F2337" s="174">
        <v>20260618</v>
      </c>
      <c r="G2337" s="173"/>
      <c r="H2337" s="189" t="s">
        <v>259</v>
      </c>
      <c r="I2337" s="5" t="s">
        <v>483</v>
      </c>
    </row>
    <row r="2338" spans="1:9">
      <c r="A2338" s="112">
        <f t="shared" si="36"/>
        <v>2336</v>
      </c>
      <c r="B2338" s="107" t="s">
        <v>256</v>
      </c>
      <c r="C2338" s="107" t="s">
        <v>257</v>
      </c>
      <c r="D2338" s="190" t="s">
        <v>2812</v>
      </c>
      <c r="E2338" s="163" t="s">
        <v>2829</v>
      </c>
      <c r="F2338" s="174">
        <v>20260618</v>
      </c>
      <c r="G2338" s="173"/>
      <c r="H2338" s="189" t="s">
        <v>259</v>
      </c>
      <c r="I2338" s="5" t="s">
        <v>483</v>
      </c>
    </row>
    <row r="2339" spans="1:9">
      <c r="A2339" s="112">
        <f t="shared" si="36"/>
        <v>2337</v>
      </c>
      <c r="B2339" s="107" t="s">
        <v>256</v>
      </c>
      <c r="C2339" s="107" t="s">
        <v>257</v>
      </c>
      <c r="D2339" s="190" t="s">
        <v>2813</v>
      </c>
      <c r="E2339" s="163" t="s">
        <v>2829</v>
      </c>
      <c r="F2339" s="174">
        <v>20260618</v>
      </c>
      <c r="G2339" s="173"/>
      <c r="H2339" s="189" t="s">
        <v>259</v>
      </c>
      <c r="I2339" s="5" t="s">
        <v>483</v>
      </c>
    </row>
    <row r="2340" spans="1:9">
      <c r="A2340" s="112">
        <f t="shared" si="36"/>
        <v>2338</v>
      </c>
      <c r="B2340" s="107" t="s">
        <v>256</v>
      </c>
      <c r="C2340" s="107" t="s">
        <v>257</v>
      </c>
      <c r="D2340" s="190" t="s">
        <v>2814</v>
      </c>
      <c r="E2340" s="163" t="s">
        <v>2829</v>
      </c>
      <c r="F2340" s="174">
        <v>20260618</v>
      </c>
      <c r="G2340" s="173"/>
      <c r="H2340" s="189" t="s">
        <v>259</v>
      </c>
      <c r="I2340" s="5" t="s">
        <v>483</v>
      </c>
    </row>
    <row r="2341" spans="1:9">
      <c r="A2341" s="112">
        <f t="shared" si="36"/>
        <v>2339</v>
      </c>
      <c r="B2341" s="107" t="s">
        <v>256</v>
      </c>
      <c r="C2341" s="107" t="s">
        <v>257</v>
      </c>
      <c r="D2341" s="178" t="s">
        <v>2815</v>
      </c>
      <c r="E2341" s="163" t="s">
        <v>2829</v>
      </c>
      <c r="F2341" s="174">
        <v>20260618</v>
      </c>
      <c r="G2341" s="173"/>
      <c r="H2341" s="192" t="s">
        <v>259</v>
      </c>
      <c r="I2341" s="193" t="s">
        <v>491</v>
      </c>
    </row>
    <row r="2342" spans="1:9">
      <c r="A2342" s="112">
        <f t="shared" si="36"/>
        <v>2340</v>
      </c>
      <c r="B2342" s="107" t="s">
        <v>256</v>
      </c>
      <c r="C2342" s="107" t="s">
        <v>257</v>
      </c>
      <c r="D2342" s="178" t="s">
        <v>2816</v>
      </c>
      <c r="E2342" s="163" t="s">
        <v>2829</v>
      </c>
      <c r="F2342" s="174">
        <v>20260618</v>
      </c>
      <c r="G2342" s="173"/>
      <c r="H2342" s="192" t="s">
        <v>259</v>
      </c>
      <c r="I2342" s="193" t="s">
        <v>491</v>
      </c>
    </row>
    <row r="2343" spans="1:9">
      <c r="A2343" s="112">
        <f t="shared" si="36"/>
        <v>2341</v>
      </c>
      <c r="B2343" s="107" t="s">
        <v>256</v>
      </c>
      <c r="C2343" s="107" t="s">
        <v>257</v>
      </c>
      <c r="D2343" s="178" t="s">
        <v>2817</v>
      </c>
      <c r="E2343" s="163" t="s">
        <v>2829</v>
      </c>
      <c r="F2343" s="174">
        <v>20260618</v>
      </c>
      <c r="G2343" s="173"/>
      <c r="H2343" s="192" t="s">
        <v>259</v>
      </c>
      <c r="I2343" s="193" t="s">
        <v>491</v>
      </c>
    </row>
    <row r="2344" spans="1:9">
      <c r="A2344" s="112">
        <f t="shared" si="36"/>
        <v>2342</v>
      </c>
      <c r="B2344" s="107" t="s">
        <v>256</v>
      </c>
      <c r="C2344" s="107" t="s">
        <v>257</v>
      </c>
      <c r="D2344" s="178" t="s">
        <v>2818</v>
      </c>
      <c r="E2344" s="163" t="s">
        <v>2829</v>
      </c>
      <c r="F2344" s="174">
        <v>20260618</v>
      </c>
      <c r="G2344" s="173"/>
      <c r="H2344" s="192" t="s">
        <v>259</v>
      </c>
      <c r="I2344" s="193" t="s">
        <v>491</v>
      </c>
    </row>
    <row r="2345" spans="1:9">
      <c r="A2345" s="112">
        <f t="shared" si="36"/>
        <v>2343</v>
      </c>
      <c r="B2345" s="107" t="s">
        <v>256</v>
      </c>
      <c r="C2345" s="107" t="s">
        <v>257</v>
      </c>
      <c r="D2345" s="178" t="s">
        <v>2819</v>
      </c>
      <c r="E2345" s="163" t="s">
        <v>2829</v>
      </c>
      <c r="F2345" s="174">
        <v>20260618</v>
      </c>
      <c r="G2345" s="173"/>
      <c r="H2345" s="192" t="s">
        <v>259</v>
      </c>
      <c r="I2345" s="193" t="s">
        <v>491</v>
      </c>
    </row>
    <row r="2346" spans="1:9">
      <c r="A2346" s="112">
        <f t="shared" si="36"/>
        <v>2344</v>
      </c>
      <c r="B2346" s="107" t="s">
        <v>256</v>
      </c>
      <c r="C2346" s="107" t="s">
        <v>257</v>
      </c>
      <c r="D2346" s="178" t="s">
        <v>2820</v>
      </c>
      <c r="E2346" s="163" t="s">
        <v>2829</v>
      </c>
      <c r="F2346" s="174">
        <v>20260618</v>
      </c>
      <c r="G2346" s="173"/>
      <c r="H2346" s="192" t="s">
        <v>259</v>
      </c>
      <c r="I2346" s="193" t="s">
        <v>491</v>
      </c>
    </row>
    <row r="2347" spans="1:9">
      <c r="A2347" s="112">
        <f t="shared" si="36"/>
        <v>2345</v>
      </c>
      <c r="B2347" s="107" t="s">
        <v>256</v>
      </c>
      <c r="C2347" s="107" t="s">
        <v>257</v>
      </c>
      <c r="D2347" s="178" t="s">
        <v>2821</v>
      </c>
      <c r="E2347" s="163" t="s">
        <v>2829</v>
      </c>
      <c r="F2347" s="174">
        <v>20260618</v>
      </c>
      <c r="G2347" s="173"/>
      <c r="H2347" s="192" t="s">
        <v>259</v>
      </c>
      <c r="I2347" s="193" t="s">
        <v>491</v>
      </c>
    </row>
    <row r="2348" spans="1:9">
      <c r="A2348" s="112">
        <f t="shared" si="36"/>
        <v>2346</v>
      </c>
      <c r="B2348" s="107" t="s">
        <v>256</v>
      </c>
      <c r="C2348" s="107" t="s">
        <v>257</v>
      </c>
      <c r="D2348" s="178" t="s">
        <v>2822</v>
      </c>
      <c r="E2348" s="163" t="s">
        <v>2829</v>
      </c>
      <c r="F2348" s="174">
        <v>20260618</v>
      </c>
      <c r="G2348" s="173"/>
      <c r="H2348" s="192" t="s">
        <v>259</v>
      </c>
      <c r="I2348" s="193" t="s">
        <v>491</v>
      </c>
    </row>
    <row r="2349" spans="1:9">
      <c r="A2349" s="112">
        <f t="shared" si="36"/>
        <v>2347</v>
      </c>
      <c r="B2349" s="107" t="s">
        <v>256</v>
      </c>
      <c r="C2349" s="107" t="s">
        <v>257</v>
      </c>
      <c r="D2349" s="178" t="s">
        <v>2823</v>
      </c>
      <c r="E2349" s="163" t="s">
        <v>2829</v>
      </c>
      <c r="F2349" s="174">
        <v>20260618</v>
      </c>
      <c r="G2349" s="173"/>
      <c r="H2349" s="192" t="s">
        <v>259</v>
      </c>
      <c r="I2349" s="193" t="s">
        <v>491</v>
      </c>
    </row>
    <row r="2350" spans="1:9">
      <c r="A2350" s="112">
        <f t="shared" si="36"/>
        <v>2348</v>
      </c>
      <c r="B2350" s="107" t="s">
        <v>256</v>
      </c>
      <c r="C2350" s="107" t="s">
        <v>257</v>
      </c>
      <c r="D2350" s="178" t="s">
        <v>2824</v>
      </c>
      <c r="E2350" s="163" t="s">
        <v>2829</v>
      </c>
      <c r="F2350" s="174">
        <v>20260618</v>
      </c>
      <c r="G2350" s="173"/>
      <c r="H2350" s="194" t="s">
        <v>259</v>
      </c>
      <c r="I2350" s="5" t="s">
        <v>1822</v>
      </c>
    </row>
    <row r="2351" spans="1:9">
      <c r="A2351" s="112">
        <f t="shared" si="36"/>
        <v>2349</v>
      </c>
      <c r="B2351" s="107" t="s">
        <v>256</v>
      </c>
      <c r="C2351" s="107" t="s">
        <v>257</v>
      </c>
      <c r="D2351" s="178" t="s">
        <v>2825</v>
      </c>
      <c r="E2351" s="163" t="s">
        <v>2829</v>
      </c>
      <c r="F2351" s="174">
        <v>20260618</v>
      </c>
      <c r="G2351" s="173"/>
      <c r="H2351" s="194" t="s">
        <v>259</v>
      </c>
      <c r="I2351" s="5" t="s">
        <v>1822</v>
      </c>
    </row>
    <row r="2352" spans="1:9">
      <c r="A2352" s="112">
        <f t="shared" si="36"/>
        <v>2350</v>
      </c>
      <c r="B2352" s="107" t="s">
        <v>256</v>
      </c>
      <c r="C2352" s="107" t="s">
        <v>257</v>
      </c>
      <c r="D2352" s="178" t="s">
        <v>2826</v>
      </c>
      <c r="E2352" s="163" t="s">
        <v>2829</v>
      </c>
      <c r="F2352" s="174">
        <v>20260618</v>
      </c>
      <c r="G2352" s="173"/>
      <c r="H2352" s="194" t="s">
        <v>259</v>
      </c>
      <c r="I2352" s="5" t="s">
        <v>1822</v>
      </c>
    </row>
    <row r="2353" spans="1:9">
      <c r="A2353" s="112">
        <f t="shared" si="36"/>
        <v>2351</v>
      </c>
      <c r="B2353" s="107" t="s">
        <v>256</v>
      </c>
      <c r="C2353" s="107" t="s">
        <v>257</v>
      </c>
      <c r="D2353" s="178" t="s">
        <v>2827</v>
      </c>
      <c r="E2353" s="163" t="s">
        <v>2829</v>
      </c>
      <c r="F2353" s="174">
        <v>20260618</v>
      </c>
      <c r="G2353" s="173"/>
      <c r="H2353" s="194" t="s">
        <v>259</v>
      </c>
      <c r="I2353" s="5" t="s">
        <v>1822</v>
      </c>
    </row>
    <row r="2354" spans="1:9">
      <c r="A2354" s="112">
        <f t="shared" si="36"/>
        <v>2352</v>
      </c>
      <c r="B2354" s="107" t="s">
        <v>256</v>
      </c>
      <c r="C2354" s="107" t="s">
        <v>257</v>
      </c>
      <c r="D2354" s="178" t="s">
        <v>2828</v>
      </c>
      <c r="E2354" s="163" t="s">
        <v>2829</v>
      </c>
      <c r="F2354" s="174">
        <v>20260618</v>
      </c>
      <c r="G2354" s="173"/>
      <c r="H2354" s="194" t="s">
        <v>259</v>
      </c>
      <c r="I2354" s="5" t="s">
        <v>1822</v>
      </c>
    </row>
    <row r="2355" spans="1:9">
      <c r="A2355" s="112">
        <f t="shared" si="36"/>
        <v>2353</v>
      </c>
      <c r="B2355" s="107" t="s">
        <v>256</v>
      </c>
      <c r="C2355" s="107" t="s">
        <v>257</v>
      </c>
      <c r="D2355" s="178" t="s">
        <v>2836</v>
      </c>
      <c r="E2355" s="163" t="s">
        <v>2884</v>
      </c>
      <c r="F2355" s="196">
        <v>20260622</v>
      </c>
      <c r="G2355" s="195"/>
      <c r="H2355" s="195" t="s">
        <v>259</v>
      </c>
      <c r="I2355" s="5" t="s">
        <v>1828</v>
      </c>
    </row>
    <row r="2356" spans="1:9">
      <c r="A2356" s="112">
        <f t="shared" si="36"/>
        <v>2354</v>
      </c>
      <c r="B2356" s="107" t="s">
        <v>256</v>
      </c>
      <c r="C2356" s="107" t="s">
        <v>257</v>
      </c>
      <c r="D2356" s="178" t="s">
        <v>2837</v>
      </c>
      <c r="E2356" s="163" t="s">
        <v>2884</v>
      </c>
      <c r="F2356" s="196">
        <v>20260622</v>
      </c>
      <c r="G2356" s="195"/>
      <c r="H2356" s="198" t="s">
        <v>259</v>
      </c>
      <c r="I2356" s="5" t="s">
        <v>1828</v>
      </c>
    </row>
    <row r="2357" spans="1:9">
      <c r="A2357" s="112">
        <f t="shared" si="36"/>
        <v>2355</v>
      </c>
      <c r="B2357" s="107" t="s">
        <v>256</v>
      </c>
      <c r="C2357" s="107" t="s">
        <v>257</v>
      </c>
      <c r="D2357" s="178" t="s">
        <v>2838</v>
      </c>
      <c r="E2357" s="163" t="s">
        <v>2884</v>
      </c>
      <c r="F2357" s="196">
        <v>20260622</v>
      </c>
      <c r="G2357" s="195"/>
      <c r="H2357" s="198" t="s">
        <v>259</v>
      </c>
      <c r="I2357" s="5" t="s">
        <v>1828</v>
      </c>
    </row>
    <row r="2358" spans="1:9">
      <c r="A2358" s="112">
        <f t="shared" si="36"/>
        <v>2356</v>
      </c>
      <c r="B2358" s="107" t="s">
        <v>256</v>
      </c>
      <c r="C2358" s="107" t="s">
        <v>257</v>
      </c>
      <c r="D2358" s="178" t="s">
        <v>2839</v>
      </c>
      <c r="E2358" s="163" t="s">
        <v>2884</v>
      </c>
      <c r="F2358" s="196">
        <v>20260622</v>
      </c>
      <c r="G2358" s="195"/>
      <c r="H2358" s="198" t="s">
        <v>259</v>
      </c>
      <c r="I2358" s="5" t="s">
        <v>1828</v>
      </c>
    </row>
    <row r="2359" spans="1:9">
      <c r="A2359" s="112">
        <f t="shared" si="36"/>
        <v>2357</v>
      </c>
      <c r="B2359" s="107" t="s">
        <v>256</v>
      </c>
      <c r="C2359" s="107" t="s">
        <v>257</v>
      </c>
      <c r="D2359" s="178" t="s">
        <v>2840</v>
      </c>
      <c r="E2359" s="163" t="s">
        <v>2884</v>
      </c>
      <c r="F2359" s="196">
        <v>20260622</v>
      </c>
      <c r="G2359" s="195"/>
      <c r="H2359" s="198" t="s">
        <v>259</v>
      </c>
      <c r="I2359" s="5" t="s">
        <v>1828</v>
      </c>
    </row>
    <row r="2360" spans="1:9">
      <c r="A2360" s="112">
        <f t="shared" si="36"/>
        <v>2358</v>
      </c>
      <c r="B2360" s="107" t="s">
        <v>256</v>
      </c>
      <c r="C2360" s="107" t="s">
        <v>257</v>
      </c>
      <c r="D2360" s="178" t="s">
        <v>2841</v>
      </c>
      <c r="E2360" s="163" t="s">
        <v>2884</v>
      </c>
      <c r="F2360" s="196">
        <v>20260622</v>
      </c>
      <c r="G2360" s="195"/>
      <c r="H2360" s="198" t="s">
        <v>259</v>
      </c>
      <c r="I2360" s="5" t="s">
        <v>1828</v>
      </c>
    </row>
    <row r="2361" spans="1:9">
      <c r="A2361" s="112">
        <f t="shared" si="36"/>
        <v>2359</v>
      </c>
      <c r="B2361" s="107" t="s">
        <v>256</v>
      </c>
      <c r="C2361" s="107" t="s">
        <v>257</v>
      </c>
      <c r="D2361" s="178" t="s">
        <v>2842</v>
      </c>
      <c r="E2361" s="163" t="s">
        <v>2884</v>
      </c>
      <c r="F2361" s="196">
        <v>20260622</v>
      </c>
      <c r="G2361" s="195"/>
      <c r="H2361" s="198" t="s">
        <v>259</v>
      </c>
      <c r="I2361" s="5" t="s">
        <v>1828</v>
      </c>
    </row>
    <row r="2362" spans="1:9">
      <c r="A2362" s="112">
        <f t="shared" si="36"/>
        <v>2360</v>
      </c>
      <c r="B2362" s="107" t="s">
        <v>256</v>
      </c>
      <c r="C2362" s="107" t="s">
        <v>257</v>
      </c>
      <c r="D2362" s="178" t="s">
        <v>2843</v>
      </c>
      <c r="E2362" s="163" t="s">
        <v>2884</v>
      </c>
      <c r="F2362" s="196">
        <v>20260622</v>
      </c>
      <c r="G2362" s="195"/>
      <c r="H2362" s="198" t="s">
        <v>259</v>
      </c>
      <c r="I2362" s="5" t="s">
        <v>1828</v>
      </c>
    </row>
    <row r="2363" spans="1:9">
      <c r="A2363" s="112">
        <f t="shared" si="36"/>
        <v>2361</v>
      </c>
      <c r="B2363" s="107" t="s">
        <v>256</v>
      </c>
      <c r="C2363" s="107" t="s">
        <v>257</v>
      </c>
      <c r="D2363" s="190" t="s">
        <v>2844</v>
      </c>
      <c r="E2363" s="163" t="s">
        <v>2884</v>
      </c>
      <c r="F2363" s="196">
        <v>20260622</v>
      </c>
      <c r="G2363" s="195"/>
      <c r="H2363" s="199" t="s">
        <v>259</v>
      </c>
      <c r="I2363" s="5" t="s">
        <v>1831</v>
      </c>
    </row>
    <row r="2364" spans="1:9">
      <c r="A2364" s="112">
        <f t="shared" si="36"/>
        <v>2362</v>
      </c>
      <c r="B2364" s="107" t="s">
        <v>256</v>
      </c>
      <c r="C2364" s="107" t="s">
        <v>257</v>
      </c>
      <c r="D2364" s="190" t="s">
        <v>2845</v>
      </c>
      <c r="E2364" s="163" t="s">
        <v>2884</v>
      </c>
      <c r="F2364" s="196">
        <v>20260622</v>
      </c>
      <c r="G2364" s="195"/>
      <c r="H2364" s="199" t="s">
        <v>259</v>
      </c>
      <c r="I2364" s="5" t="s">
        <v>1831</v>
      </c>
    </row>
    <row r="2365" spans="1:9">
      <c r="A2365" s="112">
        <f t="shared" ref="A2365:A2428" si="37">+A2364+1</f>
        <v>2363</v>
      </c>
      <c r="B2365" s="107" t="s">
        <v>256</v>
      </c>
      <c r="C2365" s="107" t="s">
        <v>257</v>
      </c>
      <c r="D2365" s="190" t="s">
        <v>2846</v>
      </c>
      <c r="E2365" s="163" t="s">
        <v>2884</v>
      </c>
      <c r="F2365" s="196">
        <v>20260622</v>
      </c>
      <c r="G2365" s="195"/>
      <c r="H2365" s="199" t="s">
        <v>259</v>
      </c>
      <c r="I2365" s="5" t="s">
        <v>1831</v>
      </c>
    </row>
    <row r="2366" spans="1:9">
      <c r="A2366" s="112">
        <f t="shared" si="37"/>
        <v>2364</v>
      </c>
      <c r="B2366" s="107" t="s">
        <v>256</v>
      </c>
      <c r="C2366" s="107" t="s">
        <v>257</v>
      </c>
      <c r="D2366" s="190" t="s">
        <v>2847</v>
      </c>
      <c r="E2366" s="163" t="s">
        <v>2884</v>
      </c>
      <c r="F2366" s="196">
        <v>20260622</v>
      </c>
      <c r="G2366" s="195"/>
      <c r="H2366" s="199" t="s">
        <v>259</v>
      </c>
      <c r="I2366" s="5" t="s">
        <v>1831</v>
      </c>
    </row>
    <row r="2367" spans="1:9">
      <c r="A2367" s="112">
        <f t="shared" si="37"/>
        <v>2365</v>
      </c>
      <c r="B2367" s="107" t="s">
        <v>256</v>
      </c>
      <c r="C2367" s="107" t="s">
        <v>257</v>
      </c>
      <c r="D2367" s="190" t="s">
        <v>2848</v>
      </c>
      <c r="E2367" s="163" t="s">
        <v>2884</v>
      </c>
      <c r="F2367" s="196">
        <v>20260622</v>
      </c>
      <c r="G2367" s="195"/>
      <c r="H2367" s="199" t="s">
        <v>259</v>
      </c>
      <c r="I2367" s="5" t="s">
        <v>1831</v>
      </c>
    </row>
    <row r="2368" spans="1:9">
      <c r="A2368" s="112">
        <f t="shared" si="37"/>
        <v>2366</v>
      </c>
      <c r="B2368" s="107" t="s">
        <v>256</v>
      </c>
      <c r="C2368" s="107" t="s">
        <v>257</v>
      </c>
      <c r="D2368" s="190" t="s">
        <v>2849</v>
      </c>
      <c r="E2368" s="163" t="s">
        <v>2884</v>
      </c>
      <c r="F2368" s="196">
        <v>20260622</v>
      </c>
      <c r="G2368" s="195"/>
      <c r="H2368" s="199" t="s">
        <v>259</v>
      </c>
      <c r="I2368" s="5" t="s">
        <v>1831</v>
      </c>
    </row>
    <row r="2369" spans="1:9">
      <c r="A2369" s="112">
        <f t="shared" si="37"/>
        <v>2367</v>
      </c>
      <c r="B2369" s="107" t="s">
        <v>256</v>
      </c>
      <c r="C2369" s="107" t="s">
        <v>257</v>
      </c>
      <c r="D2369" s="190" t="s">
        <v>2850</v>
      </c>
      <c r="E2369" s="163" t="s">
        <v>2884</v>
      </c>
      <c r="F2369" s="196">
        <v>20260622</v>
      </c>
      <c r="G2369" s="195"/>
      <c r="H2369" s="199" t="s">
        <v>259</v>
      </c>
      <c r="I2369" s="5" t="s">
        <v>1831</v>
      </c>
    </row>
    <row r="2370" spans="1:9">
      <c r="A2370" s="112">
        <f t="shared" si="37"/>
        <v>2368</v>
      </c>
      <c r="B2370" s="107" t="s">
        <v>256</v>
      </c>
      <c r="C2370" s="107" t="s">
        <v>257</v>
      </c>
      <c r="D2370" s="190" t="s">
        <v>2851</v>
      </c>
      <c r="E2370" s="163" t="s">
        <v>2884</v>
      </c>
      <c r="F2370" s="196">
        <v>20260622</v>
      </c>
      <c r="G2370" s="195"/>
      <c r="H2370" s="199" t="s">
        <v>259</v>
      </c>
      <c r="I2370" s="5" t="s">
        <v>1831</v>
      </c>
    </row>
    <row r="2371" spans="1:9">
      <c r="A2371" s="112">
        <f t="shared" si="37"/>
        <v>2369</v>
      </c>
      <c r="B2371" s="107" t="s">
        <v>256</v>
      </c>
      <c r="C2371" s="107" t="s">
        <v>257</v>
      </c>
      <c r="D2371" s="178" t="s">
        <v>2852</v>
      </c>
      <c r="E2371" s="163" t="s">
        <v>2884</v>
      </c>
      <c r="F2371" s="196">
        <v>20260622</v>
      </c>
      <c r="G2371" s="195"/>
      <c r="H2371" s="202" t="s">
        <v>259</v>
      </c>
      <c r="I2371" s="5" t="s">
        <v>502</v>
      </c>
    </row>
    <row r="2372" spans="1:9">
      <c r="A2372" s="112">
        <f t="shared" si="37"/>
        <v>2370</v>
      </c>
      <c r="B2372" s="107" t="s">
        <v>256</v>
      </c>
      <c r="C2372" s="107" t="s">
        <v>257</v>
      </c>
      <c r="D2372" s="178" t="s">
        <v>2853</v>
      </c>
      <c r="E2372" s="163" t="s">
        <v>2884</v>
      </c>
      <c r="F2372" s="196">
        <v>20260622</v>
      </c>
      <c r="G2372" s="195"/>
      <c r="H2372" s="202" t="s">
        <v>259</v>
      </c>
      <c r="I2372" s="5" t="s">
        <v>502</v>
      </c>
    </row>
    <row r="2373" spans="1:9">
      <c r="A2373" s="112">
        <f t="shared" si="37"/>
        <v>2371</v>
      </c>
      <c r="B2373" s="107" t="s">
        <v>256</v>
      </c>
      <c r="C2373" s="107" t="s">
        <v>257</v>
      </c>
      <c r="D2373" s="178" t="s">
        <v>2854</v>
      </c>
      <c r="E2373" s="163" t="s">
        <v>2884</v>
      </c>
      <c r="F2373" s="196">
        <v>20260622</v>
      </c>
      <c r="G2373" s="195"/>
      <c r="H2373" s="202" t="s">
        <v>259</v>
      </c>
      <c r="I2373" s="5" t="s">
        <v>502</v>
      </c>
    </row>
    <row r="2374" spans="1:9">
      <c r="A2374" s="112">
        <f t="shared" si="37"/>
        <v>2372</v>
      </c>
      <c r="B2374" s="107" t="s">
        <v>256</v>
      </c>
      <c r="C2374" s="107" t="s">
        <v>257</v>
      </c>
      <c r="D2374" s="178" t="s">
        <v>2855</v>
      </c>
      <c r="E2374" s="163" t="s">
        <v>2884</v>
      </c>
      <c r="F2374" s="196">
        <v>20260622</v>
      </c>
      <c r="G2374" s="195"/>
      <c r="H2374" s="202" t="s">
        <v>259</v>
      </c>
      <c r="I2374" s="5" t="s">
        <v>502</v>
      </c>
    </row>
    <row r="2375" spans="1:9">
      <c r="A2375" s="112">
        <f t="shared" si="37"/>
        <v>2373</v>
      </c>
      <c r="B2375" s="107" t="s">
        <v>256</v>
      </c>
      <c r="C2375" s="107" t="s">
        <v>257</v>
      </c>
      <c r="D2375" s="178" t="s">
        <v>2856</v>
      </c>
      <c r="E2375" s="163" t="s">
        <v>2884</v>
      </c>
      <c r="F2375" s="196">
        <v>20260622</v>
      </c>
      <c r="G2375" s="195"/>
      <c r="H2375" s="202" t="s">
        <v>259</v>
      </c>
      <c r="I2375" s="5" t="s">
        <v>502</v>
      </c>
    </row>
    <row r="2376" spans="1:9">
      <c r="A2376" s="112">
        <f t="shared" si="37"/>
        <v>2374</v>
      </c>
      <c r="B2376" s="107" t="s">
        <v>256</v>
      </c>
      <c r="C2376" s="107" t="s">
        <v>257</v>
      </c>
      <c r="D2376" s="178" t="s">
        <v>2857</v>
      </c>
      <c r="E2376" s="163" t="s">
        <v>2884</v>
      </c>
      <c r="F2376" s="196">
        <v>20260622</v>
      </c>
      <c r="G2376" s="195"/>
      <c r="H2376" s="202" t="s">
        <v>259</v>
      </c>
      <c r="I2376" s="5" t="s">
        <v>502</v>
      </c>
    </row>
    <row r="2377" spans="1:9">
      <c r="A2377" s="112">
        <f t="shared" si="37"/>
        <v>2375</v>
      </c>
      <c r="B2377" s="107" t="s">
        <v>256</v>
      </c>
      <c r="C2377" s="107" t="s">
        <v>257</v>
      </c>
      <c r="D2377" s="178" t="s">
        <v>2858</v>
      </c>
      <c r="E2377" s="163" t="s">
        <v>2884</v>
      </c>
      <c r="F2377" s="196">
        <v>20260622</v>
      </c>
      <c r="G2377" s="195"/>
      <c r="H2377" s="202" t="s">
        <v>259</v>
      </c>
      <c r="I2377" s="5" t="s">
        <v>502</v>
      </c>
    </row>
    <row r="2378" spans="1:9">
      <c r="A2378" s="112">
        <f t="shared" si="37"/>
        <v>2376</v>
      </c>
      <c r="B2378" s="107" t="s">
        <v>256</v>
      </c>
      <c r="C2378" s="107" t="s">
        <v>257</v>
      </c>
      <c r="D2378" s="178" t="s">
        <v>2859</v>
      </c>
      <c r="E2378" s="163" t="s">
        <v>2884</v>
      </c>
      <c r="F2378" s="196">
        <v>20260622</v>
      </c>
      <c r="G2378" s="195"/>
      <c r="H2378" s="206" t="s">
        <v>259</v>
      </c>
      <c r="I2378" s="210" t="s">
        <v>569</v>
      </c>
    </row>
    <row r="2379" spans="1:9">
      <c r="A2379" s="112">
        <f t="shared" si="37"/>
        <v>2377</v>
      </c>
      <c r="B2379" s="107" t="s">
        <v>256</v>
      </c>
      <c r="C2379" s="107" t="s">
        <v>257</v>
      </c>
      <c r="D2379" s="178" t="s">
        <v>2860</v>
      </c>
      <c r="E2379" s="163" t="s">
        <v>2909</v>
      </c>
      <c r="F2379" s="196">
        <v>20260623</v>
      </c>
      <c r="G2379" s="195"/>
      <c r="H2379" s="206" t="s">
        <v>259</v>
      </c>
      <c r="I2379" s="210" t="s">
        <v>569</v>
      </c>
    </row>
    <row r="2380" spans="1:9">
      <c r="A2380" s="112">
        <f t="shared" si="37"/>
        <v>2378</v>
      </c>
      <c r="B2380" s="107" t="s">
        <v>256</v>
      </c>
      <c r="C2380" s="107" t="s">
        <v>257</v>
      </c>
      <c r="D2380" s="178" t="s">
        <v>2861</v>
      </c>
      <c r="E2380" s="163" t="s">
        <v>2909</v>
      </c>
      <c r="F2380" s="196">
        <v>20260623</v>
      </c>
      <c r="G2380" s="195"/>
      <c r="H2380" s="206" t="s">
        <v>259</v>
      </c>
      <c r="I2380" s="210" t="s">
        <v>569</v>
      </c>
    </row>
    <row r="2381" spans="1:9">
      <c r="A2381" s="112">
        <f t="shared" si="37"/>
        <v>2379</v>
      </c>
      <c r="B2381" s="107" t="s">
        <v>256</v>
      </c>
      <c r="C2381" s="107" t="s">
        <v>257</v>
      </c>
      <c r="D2381" s="178" t="s">
        <v>2862</v>
      </c>
      <c r="E2381" s="163" t="s">
        <v>2909</v>
      </c>
      <c r="F2381" s="196">
        <v>20260623</v>
      </c>
      <c r="G2381" s="195"/>
      <c r="H2381" s="206" t="s">
        <v>259</v>
      </c>
      <c r="I2381" s="210" t="s">
        <v>569</v>
      </c>
    </row>
    <row r="2382" spans="1:9">
      <c r="A2382" s="112">
        <f t="shared" si="37"/>
        <v>2380</v>
      </c>
      <c r="B2382" s="107" t="s">
        <v>256</v>
      </c>
      <c r="C2382" s="107" t="s">
        <v>257</v>
      </c>
      <c r="D2382" s="178" t="s">
        <v>2863</v>
      </c>
      <c r="E2382" s="163" t="s">
        <v>2909</v>
      </c>
      <c r="F2382" s="196">
        <v>20260623</v>
      </c>
      <c r="G2382" s="195"/>
      <c r="H2382" s="206" t="s">
        <v>259</v>
      </c>
      <c r="I2382" s="210" t="s">
        <v>569</v>
      </c>
    </row>
    <row r="2383" spans="1:9">
      <c r="A2383" s="112">
        <f t="shared" si="37"/>
        <v>2381</v>
      </c>
      <c r="B2383" s="107" t="s">
        <v>256</v>
      </c>
      <c r="C2383" s="107" t="s">
        <v>257</v>
      </c>
      <c r="D2383" s="178" t="s">
        <v>2864</v>
      </c>
      <c r="E2383" s="163" t="s">
        <v>2909</v>
      </c>
      <c r="F2383" s="196">
        <v>20260623</v>
      </c>
      <c r="G2383" s="195"/>
      <c r="H2383" s="206" t="s">
        <v>259</v>
      </c>
      <c r="I2383" s="210" t="s">
        <v>569</v>
      </c>
    </row>
    <row r="2384" spans="1:9">
      <c r="A2384" s="112">
        <f t="shared" si="37"/>
        <v>2382</v>
      </c>
      <c r="B2384" s="107" t="s">
        <v>256</v>
      </c>
      <c r="C2384" s="107" t="s">
        <v>257</v>
      </c>
      <c r="D2384" s="178" t="s">
        <v>2865</v>
      </c>
      <c r="E2384" s="163" t="s">
        <v>2909</v>
      </c>
      <c r="F2384" s="196">
        <v>20260623</v>
      </c>
      <c r="G2384" s="195"/>
      <c r="H2384" s="206" t="s">
        <v>259</v>
      </c>
      <c r="I2384" s="210" t="s">
        <v>569</v>
      </c>
    </row>
    <row r="2385" spans="1:9">
      <c r="A2385" s="112">
        <f t="shared" si="37"/>
        <v>2383</v>
      </c>
      <c r="B2385" s="107" t="s">
        <v>256</v>
      </c>
      <c r="C2385" s="107" t="s">
        <v>257</v>
      </c>
      <c r="D2385" s="178" t="s">
        <v>2866</v>
      </c>
      <c r="E2385" s="163" t="s">
        <v>2909</v>
      </c>
      <c r="F2385" s="196">
        <v>20260623</v>
      </c>
      <c r="G2385" s="195"/>
      <c r="H2385" s="206" t="s">
        <v>259</v>
      </c>
      <c r="I2385" s="210" t="s">
        <v>569</v>
      </c>
    </row>
    <row r="2386" spans="1:9">
      <c r="A2386" s="112">
        <f t="shared" si="37"/>
        <v>2384</v>
      </c>
      <c r="B2386" s="107" t="s">
        <v>256</v>
      </c>
      <c r="C2386" s="107" t="s">
        <v>257</v>
      </c>
      <c r="D2386" s="178" t="s">
        <v>2867</v>
      </c>
      <c r="E2386" s="163" t="s">
        <v>2909</v>
      </c>
      <c r="F2386" s="196">
        <v>20260623</v>
      </c>
      <c r="G2386" s="195"/>
      <c r="H2386" s="206" t="s">
        <v>259</v>
      </c>
      <c r="I2386" s="210" t="s">
        <v>569</v>
      </c>
    </row>
    <row r="2387" spans="1:9">
      <c r="A2387" s="112">
        <f t="shared" si="37"/>
        <v>2385</v>
      </c>
      <c r="B2387" s="107" t="s">
        <v>256</v>
      </c>
      <c r="C2387" s="107" t="s">
        <v>257</v>
      </c>
      <c r="D2387" s="178" t="s">
        <v>2868</v>
      </c>
      <c r="E2387" s="163" t="s">
        <v>2909</v>
      </c>
      <c r="F2387" s="196">
        <v>20260623</v>
      </c>
      <c r="G2387" s="195"/>
      <c r="H2387" s="206" t="s">
        <v>259</v>
      </c>
      <c r="I2387" s="210" t="s">
        <v>569</v>
      </c>
    </row>
    <row r="2388" spans="1:9">
      <c r="A2388" s="112">
        <f t="shared" si="37"/>
        <v>2386</v>
      </c>
      <c r="B2388" s="107" t="s">
        <v>256</v>
      </c>
      <c r="C2388" s="107" t="s">
        <v>257</v>
      </c>
      <c r="D2388" s="178" t="s">
        <v>2869</v>
      </c>
      <c r="E2388" s="163" t="s">
        <v>2909</v>
      </c>
      <c r="F2388" s="196">
        <v>20260623</v>
      </c>
      <c r="G2388" s="195"/>
      <c r="H2388" s="206" t="s">
        <v>259</v>
      </c>
      <c r="I2388" s="210" t="s">
        <v>569</v>
      </c>
    </row>
    <row r="2389" spans="1:9">
      <c r="A2389" s="112">
        <f t="shared" si="37"/>
        <v>2387</v>
      </c>
      <c r="B2389" s="107" t="s">
        <v>256</v>
      </c>
      <c r="C2389" s="107" t="s">
        <v>257</v>
      </c>
      <c r="D2389" s="178" t="s">
        <v>2870</v>
      </c>
      <c r="E2389" s="163" t="s">
        <v>2909</v>
      </c>
      <c r="F2389" s="196">
        <v>20260623</v>
      </c>
      <c r="G2389" s="195"/>
      <c r="H2389" s="206" t="s">
        <v>259</v>
      </c>
      <c r="I2389" s="210" t="s">
        <v>569</v>
      </c>
    </row>
    <row r="2390" spans="1:9">
      <c r="A2390" s="112">
        <f t="shared" si="37"/>
        <v>2388</v>
      </c>
      <c r="B2390" s="107" t="s">
        <v>256</v>
      </c>
      <c r="C2390" s="107" t="s">
        <v>257</v>
      </c>
      <c r="D2390" s="178" t="s">
        <v>2871</v>
      </c>
      <c r="E2390" s="163" t="s">
        <v>2909</v>
      </c>
      <c r="F2390" s="196">
        <v>20260623</v>
      </c>
      <c r="G2390" s="195"/>
      <c r="H2390" s="206" t="s">
        <v>259</v>
      </c>
      <c r="I2390" s="210" t="s">
        <v>569</v>
      </c>
    </row>
    <row r="2391" spans="1:9">
      <c r="A2391" s="112">
        <f t="shared" si="37"/>
        <v>2389</v>
      </c>
      <c r="B2391" s="107" t="s">
        <v>256</v>
      </c>
      <c r="C2391" s="107" t="s">
        <v>257</v>
      </c>
      <c r="D2391" s="178" t="s">
        <v>2872</v>
      </c>
      <c r="E2391" s="163" t="s">
        <v>2909</v>
      </c>
      <c r="F2391" s="196">
        <v>20260623</v>
      </c>
      <c r="G2391" s="195"/>
      <c r="H2391" s="206" t="s">
        <v>259</v>
      </c>
      <c r="I2391" s="210" t="s">
        <v>569</v>
      </c>
    </row>
    <row r="2392" spans="1:9">
      <c r="A2392" s="112">
        <f t="shared" si="37"/>
        <v>2390</v>
      </c>
      <c r="B2392" s="107" t="s">
        <v>256</v>
      </c>
      <c r="C2392" s="107" t="s">
        <v>257</v>
      </c>
      <c r="D2392" s="178" t="s">
        <v>2873</v>
      </c>
      <c r="E2392" s="163" t="s">
        <v>2909</v>
      </c>
      <c r="F2392" s="196">
        <v>20260623</v>
      </c>
      <c r="G2392" s="195"/>
      <c r="H2392" s="215" t="s">
        <v>259</v>
      </c>
      <c r="I2392" s="5" t="s">
        <v>583</v>
      </c>
    </row>
    <row r="2393" spans="1:9">
      <c r="A2393" s="112">
        <f t="shared" si="37"/>
        <v>2391</v>
      </c>
      <c r="B2393" s="107" t="s">
        <v>256</v>
      </c>
      <c r="C2393" s="107" t="s">
        <v>257</v>
      </c>
      <c r="D2393" s="178" t="s">
        <v>2874</v>
      </c>
      <c r="E2393" s="163" t="s">
        <v>2909</v>
      </c>
      <c r="F2393" s="196">
        <v>20260623</v>
      </c>
      <c r="G2393" s="195"/>
      <c r="H2393" s="215" t="s">
        <v>259</v>
      </c>
      <c r="I2393" s="5" t="s">
        <v>583</v>
      </c>
    </row>
    <row r="2394" spans="1:9">
      <c r="A2394" s="112">
        <f t="shared" si="37"/>
        <v>2392</v>
      </c>
      <c r="B2394" s="107" t="s">
        <v>256</v>
      </c>
      <c r="C2394" s="107" t="s">
        <v>257</v>
      </c>
      <c r="D2394" s="178" t="s">
        <v>2875</v>
      </c>
      <c r="E2394" s="163" t="s">
        <v>2909</v>
      </c>
      <c r="F2394" s="196">
        <v>20260623</v>
      </c>
      <c r="G2394" s="195"/>
      <c r="H2394" s="215" t="s">
        <v>259</v>
      </c>
      <c r="I2394" s="5" t="s">
        <v>583</v>
      </c>
    </row>
    <row r="2395" spans="1:9">
      <c r="A2395" s="112">
        <f t="shared" si="37"/>
        <v>2393</v>
      </c>
      <c r="B2395" s="107" t="s">
        <v>256</v>
      </c>
      <c r="C2395" s="107" t="s">
        <v>257</v>
      </c>
      <c r="D2395" s="178" t="s">
        <v>2876</v>
      </c>
      <c r="E2395" s="163" t="s">
        <v>2909</v>
      </c>
      <c r="F2395" s="196">
        <v>20260623</v>
      </c>
      <c r="G2395" s="195"/>
      <c r="H2395" s="215" t="s">
        <v>259</v>
      </c>
      <c r="I2395" s="5" t="s">
        <v>583</v>
      </c>
    </row>
    <row r="2396" spans="1:9">
      <c r="A2396" s="112">
        <f t="shared" si="37"/>
        <v>2394</v>
      </c>
      <c r="B2396" s="107" t="s">
        <v>256</v>
      </c>
      <c r="C2396" s="107" t="s">
        <v>257</v>
      </c>
      <c r="D2396" s="178" t="s">
        <v>2877</v>
      </c>
      <c r="E2396" s="163" t="s">
        <v>2909</v>
      </c>
      <c r="F2396" s="196">
        <v>20260623</v>
      </c>
      <c r="G2396" s="195"/>
      <c r="H2396" s="215" t="s">
        <v>259</v>
      </c>
      <c r="I2396" s="5" t="s">
        <v>583</v>
      </c>
    </row>
    <row r="2397" spans="1:9">
      <c r="A2397" s="112">
        <f t="shared" si="37"/>
        <v>2395</v>
      </c>
      <c r="B2397" s="107" t="s">
        <v>256</v>
      </c>
      <c r="C2397" s="107" t="s">
        <v>257</v>
      </c>
      <c r="D2397" s="178" t="s">
        <v>2878</v>
      </c>
      <c r="E2397" s="163" t="s">
        <v>2909</v>
      </c>
      <c r="F2397" s="196">
        <v>20260623</v>
      </c>
      <c r="G2397" s="195"/>
      <c r="H2397" s="215" t="s">
        <v>259</v>
      </c>
      <c r="I2397" s="5" t="s">
        <v>583</v>
      </c>
    </row>
    <row r="2398" spans="1:9">
      <c r="A2398" s="112">
        <f t="shared" si="37"/>
        <v>2396</v>
      </c>
      <c r="B2398" s="107" t="s">
        <v>256</v>
      </c>
      <c r="C2398" s="107" t="s">
        <v>257</v>
      </c>
      <c r="D2398" s="178" t="s">
        <v>2879</v>
      </c>
      <c r="E2398" s="163" t="s">
        <v>2909</v>
      </c>
      <c r="F2398" s="196">
        <v>20260623</v>
      </c>
      <c r="G2398" s="195"/>
      <c r="H2398" s="215" t="s">
        <v>259</v>
      </c>
      <c r="I2398" s="5" t="s">
        <v>583</v>
      </c>
    </row>
    <row r="2399" spans="1:9">
      <c r="A2399" s="112">
        <f t="shared" si="37"/>
        <v>2397</v>
      </c>
      <c r="B2399" s="107" t="s">
        <v>256</v>
      </c>
      <c r="C2399" s="107" t="s">
        <v>257</v>
      </c>
      <c r="D2399" s="178" t="s">
        <v>2880</v>
      </c>
      <c r="E2399" s="163" t="s">
        <v>2909</v>
      </c>
      <c r="F2399" s="196">
        <v>20260623</v>
      </c>
      <c r="G2399" s="195"/>
      <c r="H2399" s="215" t="s">
        <v>259</v>
      </c>
      <c r="I2399" s="5" t="s">
        <v>583</v>
      </c>
    </row>
    <row r="2400" spans="1:9">
      <c r="A2400" s="112">
        <f t="shared" si="37"/>
        <v>2398</v>
      </c>
      <c r="B2400" s="107" t="s">
        <v>256</v>
      </c>
      <c r="C2400" s="107" t="s">
        <v>257</v>
      </c>
      <c r="D2400" s="178" t="s">
        <v>2881</v>
      </c>
      <c r="E2400" s="163" t="s">
        <v>2909</v>
      </c>
      <c r="F2400" s="196">
        <v>20260623</v>
      </c>
      <c r="G2400" s="195"/>
      <c r="H2400" s="216" t="s">
        <v>259</v>
      </c>
      <c r="I2400" s="217" t="s">
        <v>592</v>
      </c>
    </row>
    <row r="2401" spans="1:9">
      <c r="A2401" s="112">
        <f t="shared" si="37"/>
        <v>2399</v>
      </c>
      <c r="B2401" s="107" t="s">
        <v>256</v>
      </c>
      <c r="C2401" s="107" t="s">
        <v>257</v>
      </c>
      <c r="D2401" s="178" t="s">
        <v>2882</v>
      </c>
      <c r="E2401" s="163" t="s">
        <v>2909</v>
      </c>
      <c r="F2401" s="196">
        <v>20260623</v>
      </c>
      <c r="G2401" s="195"/>
      <c r="H2401" s="216" t="s">
        <v>259</v>
      </c>
      <c r="I2401" s="217" t="s">
        <v>592</v>
      </c>
    </row>
    <row r="2402" spans="1:9">
      <c r="A2402" s="112">
        <f t="shared" si="37"/>
        <v>2400</v>
      </c>
      <c r="B2402" s="107" t="s">
        <v>256</v>
      </c>
      <c r="C2402" s="107" t="s">
        <v>257</v>
      </c>
      <c r="D2402" s="178" t="s">
        <v>2883</v>
      </c>
      <c r="E2402" s="163" t="s">
        <v>2909</v>
      </c>
      <c r="F2402" s="196">
        <v>20260623</v>
      </c>
      <c r="G2402" s="195"/>
      <c r="H2402" s="216" t="s">
        <v>259</v>
      </c>
      <c r="I2402" s="217" t="s">
        <v>592</v>
      </c>
    </row>
    <row r="2403" spans="1:9">
      <c r="A2403" s="112">
        <f t="shared" si="37"/>
        <v>2401</v>
      </c>
      <c r="B2403" s="107" t="s">
        <v>256</v>
      </c>
      <c r="C2403" s="107" t="s">
        <v>257</v>
      </c>
      <c r="D2403" s="178" t="s">
        <v>2885</v>
      </c>
      <c r="E2403" s="163" t="s">
        <v>2910</v>
      </c>
      <c r="F2403" s="196">
        <v>20260622</v>
      </c>
      <c r="G2403" s="195"/>
      <c r="H2403" s="198" t="s">
        <v>259</v>
      </c>
      <c r="I2403" s="5" t="s">
        <v>1828</v>
      </c>
    </row>
    <row r="2404" spans="1:9">
      <c r="A2404" s="112">
        <f t="shared" si="37"/>
        <v>2402</v>
      </c>
      <c r="B2404" s="107" t="s">
        <v>256</v>
      </c>
      <c r="C2404" s="107" t="s">
        <v>257</v>
      </c>
      <c r="D2404" s="178" t="s">
        <v>2886</v>
      </c>
      <c r="E2404" s="163" t="s">
        <v>2910</v>
      </c>
      <c r="F2404" s="196">
        <v>20260622</v>
      </c>
      <c r="G2404" s="195"/>
      <c r="H2404" s="198" t="s">
        <v>259</v>
      </c>
      <c r="I2404" s="5" t="s">
        <v>1828</v>
      </c>
    </row>
    <row r="2405" spans="1:9">
      <c r="A2405" s="112">
        <f t="shared" si="37"/>
        <v>2403</v>
      </c>
      <c r="B2405" s="107" t="s">
        <v>256</v>
      </c>
      <c r="C2405" s="107" t="s">
        <v>257</v>
      </c>
      <c r="D2405" s="178" t="s">
        <v>2887</v>
      </c>
      <c r="E2405" s="163" t="s">
        <v>2910</v>
      </c>
      <c r="F2405" s="196">
        <v>20260622</v>
      </c>
      <c r="G2405" s="195"/>
      <c r="H2405" s="198" t="s">
        <v>259</v>
      </c>
      <c r="I2405" s="5" t="s">
        <v>1828</v>
      </c>
    </row>
    <row r="2406" spans="1:9">
      <c r="A2406" s="112">
        <f t="shared" si="37"/>
        <v>2404</v>
      </c>
      <c r="B2406" s="107" t="s">
        <v>256</v>
      </c>
      <c r="C2406" s="107" t="s">
        <v>257</v>
      </c>
      <c r="D2406" s="190" t="s">
        <v>2888</v>
      </c>
      <c r="E2406" s="163" t="s">
        <v>2910</v>
      </c>
      <c r="F2406" s="196">
        <v>20260622</v>
      </c>
      <c r="G2406" s="195"/>
      <c r="H2406" s="199" t="s">
        <v>259</v>
      </c>
      <c r="I2406" s="5" t="s">
        <v>1831</v>
      </c>
    </row>
    <row r="2407" spans="1:9">
      <c r="A2407" s="112">
        <f t="shared" si="37"/>
        <v>2405</v>
      </c>
      <c r="B2407" s="107" t="s">
        <v>256</v>
      </c>
      <c r="C2407" s="107" t="s">
        <v>257</v>
      </c>
      <c r="D2407" s="190" t="s">
        <v>2889</v>
      </c>
      <c r="E2407" s="163" t="s">
        <v>2910</v>
      </c>
      <c r="F2407" s="196">
        <v>20260622</v>
      </c>
      <c r="G2407" s="195"/>
      <c r="H2407" s="199" t="s">
        <v>259</v>
      </c>
      <c r="I2407" s="5" t="s">
        <v>1831</v>
      </c>
    </row>
    <row r="2408" spans="1:9">
      <c r="A2408" s="112">
        <f t="shared" si="37"/>
        <v>2406</v>
      </c>
      <c r="B2408" s="107" t="s">
        <v>256</v>
      </c>
      <c r="C2408" s="107" t="s">
        <v>257</v>
      </c>
      <c r="D2408" s="190" t="s">
        <v>2890</v>
      </c>
      <c r="E2408" s="163" t="s">
        <v>2910</v>
      </c>
      <c r="F2408" s="196">
        <v>20260622</v>
      </c>
      <c r="G2408" s="195"/>
      <c r="H2408" s="199" t="s">
        <v>259</v>
      </c>
      <c r="I2408" s="5" t="s">
        <v>1831</v>
      </c>
    </row>
    <row r="2409" spans="1:9">
      <c r="A2409" s="112">
        <f t="shared" si="37"/>
        <v>2407</v>
      </c>
      <c r="B2409" s="107" t="s">
        <v>256</v>
      </c>
      <c r="C2409" s="107" t="s">
        <v>257</v>
      </c>
      <c r="D2409" s="178" t="s">
        <v>2891</v>
      </c>
      <c r="E2409" s="163" t="s">
        <v>2910</v>
      </c>
      <c r="F2409" s="196">
        <v>20260622</v>
      </c>
      <c r="G2409" s="195"/>
      <c r="H2409" s="202" t="s">
        <v>259</v>
      </c>
      <c r="I2409" s="5" t="s">
        <v>502</v>
      </c>
    </row>
    <row r="2410" spans="1:9">
      <c r="A2410" s="112">
        <f t="shared" si="37"/>
        <v>2408</v>
      </c>
      <c r="B2410" s="107" t="s">
        <v>256</v>
      </c>
      <c r="C2410" s="107" t="s">
        <v>257</v>
      </c>
      <c r="D2410" s="178" t="s">
        <v>2892</v>
      </c>
      <c r="E2410" s="163" t="s">
        <v>2910</v>
      </c>
      <c r="F2410" s="196">
        <v>20260622</v>
      </c>
      <c r="G2410" s="195"/>
      <c r="H2410" s="202" t="s">
        <v>259</v>
      </c>
      <c r="I2410" s="5" t="s">
        <v>502</v>
      </c>
    </row>
    <row r="2411" spans="1:9">
      <c r="A2411" s="112">
        <f t="shared" si="37"/>
        <v>2409</v>
      </c>
      <c r="B2411" s="107" t="s">
        <v>256</v>
      </c>
      <c r="C2411" s="107" t="s">
        <v>257</v>
      </c>
      <c r="D2411" s="178" t="s">
        <v>2893</v>
      </c>
      <c r="E2411" s="163" t="s">
        <v>2910</v>
      </c>
      <c r="F2411" s="196">
        <v>20260622</v>
      </c>
      <c r="G2411" s="195"/>
      <c r="H2411" s="202" t="s">
        <v>259</v>
      </c>
      <c r="I2411" s="5" t="s">
        <v>502</v>
      </c>
    </row>
    <row r="2412" spans="1:9">
      <c r="A2412" s="112">
        <f t="shared" si="37"/>
        <v>2410</v>
      </c>
      <c r="B2412" s="107" t="s">
        <v>256</v>
      </c>
      <c r="C2412" s="107" t="s">
        <v>257</v>
      </c>
      <c r="D2412" s="178" t="s">
        <v>2894</v>
      </c>
      <c r="E2412" s="163" t="s">
        <v>2910</v>
      </c>
      <c r="F2412" s="196">
        <v>20260622</v>
      </c>
      <c r="G2412" s="195"/>
      <c r="H2412" s="203" t="s">
        <v>259</v>
      </c>
      <c r="I2412" s="204" t="s">
        <v>538</v>
      </c>
    </row>
    <row r="2413" spans="1:9">
      <c r="A2413" s="112">
        <f t="shared" si="37"/>
        <v>2411</v>
      </c>
      <c r="B2413" s="107" t="s">
        <v>256</v>
      </c>
      <c r="C2413" s="107" t="s">
        <v>257</v>
      </c>
      <c r="D2413" s="178" t="s">
        <v>2895</v>
      </c>
      <c r="E2413" s="163" t="s">
        <v>2910</v>
      </c>
      <c r="F2413" s="196">
        <v>20260622</v>
      </c>
      <c r="G2413" s="195"/>
      <c r="H2413" s="203" t="s">
        <v>259</v>
      </c>
      <c r="I2413" s="204" t="s">
        <v>538</v>
      </c>
    </row>
    <row r="2414" spans="1:9">
      <c r="A2414" s="112">
        <f t="shared" si="37"/>
        <v>2412</v>
      </c>
      <c r="B2414" s="107" t="s">
        <v>256</v>
      </c>
      <c r="C2414" s="107" t="s">
        <v>257</v>
      </c>
      <c r="D2414" s="178" t="s">
        <v>2896</v>
      </c>
      <c r="E2414" s="163" t="s">
        <v>2910</v>
      </c>
      <c r="F2414" s="196">
        <v>20260622</v>
      </c>
      <c r="G2414" s="195"/>
      <c r="H2414" s="206" t="s">
        <v>259</v>
      </c>
      <c r="I2414" s="210" t="s">
        <v>569</v>
      </c>
    </row>
    <row r="2415" spans="1:9">
      <c r="A2415" s="112">
        <f t="shared" si="37"/>
        <v>2413</v>
      </c>
      <c r="B2415" s="107" t="s">
        <v>256</v>
      </c>
      <c r="C2415" s="107" t="s">
        <v>257</v>
      </c>
      <c r="D2415" s="178" t="s">
        <v>2897</v>
      </c>
      <c r="E2415" s="163" t="s">
        <v>2910</v>
      </c>
      <c r="F2415" s="196">
        <v>20260622</v>
      </c>
      <c r="G2415" s="195"/>
      <c r="H2415" s="206" t="s">
        <v>259</v>
      </c>
      <c r="I2415" s="210" t="s">
        <v>569</v>
      </c>
    </row>
    <row r="2416" spans="1:9">
      <c r="A2416" s="112">
        <f t="shared" si="37"/>
        <v>2414</v>
      </c>
      <c r="B2416" s="107" t="s">
        <v>256</v>
      </c>
      <c r="C2416" s="107" t="s">
        <v>257</v>
      </c>
      <c r="D2416" s="178" t="s">
        <v>2898</v>
      </c>
      <c r="E2416" s="163" t="s">
        <v>2910</v>
      </c>
      <c r="F2416" s="196">
        <v>20260622</v>
      </c>
      <c r="G2416" s="195"/>
      <c r="H2416" s="206" t="s">
        <v>259</v>
      </c>
      <c r="I2416" s="210" t="s">
        <v>569</v>
      </c>
    </row>
    <row r="2417" spans="1:9">
      <c r="A2417" s="112">
        <f t="shared" si="37"/>
        <v>2415</v>
      </c>
      <c r="B2417" s="107" t="s">
        <v>256</v>
      </c>
      <c r="C2417" s="107" t="s">
        <v>257</v>
      </c>
      <c r="D2417" s="178" t="s">
        <v>2899</v>
      </c>
      <c r="E2417" s="163" t="s">
        <v>2910</v>
      </c>
      <c r="F2417" s="196">
        <v>20260622</v>
      </c>
      <c r="G2417" s="195"/>
      <c r="H2417" s="206" t="s">
        <v>259</v>
      </c>
      <c r="I2417" s="210" t="s">
        <v>569</v>
      </c>
    </row>
    <row r="2418" spans="1:9">
      <c r="A2418" s="112">
        <f t="shared" si="37"/>
        <v>2416</v>
      </c>
      <c r="B2418" s="107" t="s">
        <v>256</v>
      </c>
      <c r="C2418" s="107" t="s">
        <v>257</v>
      </c>
      <c r="D2418" s="178" t="s">
        <v>2900</v>
      </c>
      <c r="E2418" s="163" t="s">
        <v>2910</v>
      </c>
      <c r="F2418" s="196">
        <v>20260622</v>
      </c>
      <c r="G2418" s="195"/>
      <c r="H2418" s="206" t="s">
        <v>259</v>
      </c>
      <c r="I2418" s="210" t="s">
        <v>569</v>
      </c>
    </row>
    <row r="2419" spans="1:9">
      <c r="A2419" s="112">
        <f t="shared" si="37"/>
        <v>2417</v>
      </c>
      <c r="B2419" s="107" t="s">
        <v>256</v>
      </c>
      <c r="C2419" s="107" t="s">
        <v>257</v>
      </c>
      <c r="D2419" s="178" t="s">
        <v>2901</v>
      </c>
      <c r="E2419" s="163" t="s">
        <v>2910</v>
      </c>
      <c r="F2419" s="196">
        <v>20260622</v>
      </c>
      <c r="G2419" s="195"/>
      <c r="H2419" s="206" t="s">
        <v>259</v>
      </c>
      <c r="I2419" s="210" t="s">
        <v>569</v>
      </c>
    </row>
    <row r="2420" spans="1:9">
      <c r="A2420" s="112">
        <f t="shared" si="37"/>
        <v>2418</v>
      </c>
      <c r="B2420" s="107" t="s">
        <v>256</v>
      </c>
      <c r="C2420" s="107" t="s">
        <v>257</v>
      </c>
      <c r="D2420" s="178" t="s">
        <v>2902</v>
      </c>
      <c r="E2420" s="163" t="s">
        <v>2910</v>
      </c>
      <c r="F2420" s="196">
        <v>20260622</v>
      </c>
      <c r="G2420" s="195"/>
      <c r="H2420" s="206" t="s">
        <v>259</v>
      </c>
      <c r="I2420" s="210" t="s">
        <v>569</v>
      </c>
    </row>
    <row r="2421" spans="1:9">
      <c r="A2421" s="112">
        <f t="shared" si="37"/>
        <v>2419</v>
      </c>
      <c r="B2421" s="107" t="s">
        <v>256</v>
      </c>
      <c r="C2421" s="107" t="s">
        <v>257</v>
      </c>
      <c r="D2421" s="178" t="s">
        <v>2903</v>
      </c>
      <c r="E2421" s="163" t="s">
        <v>2910</v>
      </c>
      <c r="F2421" s="196">
        <v>20260622</v>
      </c>
      <c r="G2421" s="195"/>
      <c r="H2421" s="206" t="s">
        <v>259</v>
      </c>
      <c r="I2421" s="210" t="s">
        <v>569</v>
      </c>
    </row>
    <row r="2422" spans="1:9">
      <c r="A2422" s="112">
        <f t="shared" si="37"/>
        <v>2420</v>
      </c>
      <c r="B2422" s="107" t="s">
        <v>256</v>
      </c>
      <c r="C2422" s="107" t="s">
        <v>257</v>
      </c>
      <c r="D2422" s="178" t="s">
        <v>2904</v>
      </c>
      <c r="E2422" s="163" t="s">
        <v>2910</v>
      </c>
      <c r="F2422" s="196">
        <v>20260622</v>
      </c>
      <c r="G2422" s="195"/>
      <c r="H2422" s="206" t="s">
        <v>259</v>
      </c>
      <c r="I2422" s="210" t="s">
        <v>569</v>
      </c>
    </row>
    <row r="2423" spans="1:9">
      <c r="A2423" s="112">
        <f t="shared" si="37"/>
        <v>2421</v>
      </c>
      <c r="B2423" s="107" t="s">
        <v>256</v>
      </c>
      <c r="C2423" s="107" t="s">
        <v>257</v>
      </c>
      <c r="D2423" s="178" t="s">
        <v>2905</v>
      </c>
      <c r="E2423" s="163" t="s">
        <v>2910</v>
      </c>
      <c r="F2423" s="196">
        <v>20260622</v>
      </c>
      <c r="G2423" s="195"/>
      <c r="H2423" s="206" t="s">
        <v>259</v>
      </c>
      <c r="I2423" s="210" t="s">
        <v>569</v>
      </c>
    </row>
    <row r="2424" spans="1:9">
      <c r="A2424" s="112">
        <f t="shared" si="37"/>
        <v>2422</v>
      </c>
      <c r="B2424" s="107" t="s">
        <v>256</v>
      </c>
      <c r="C2424" s="107" t="s">
        <v>257</v>
      </c>
      <c r="D2424" s="178" t="s">
        <v>2906</v>
      </c>
      <c r="E2424" s="163" t="s">
        <v>2910</v>
      </c>
      <c r="F2424" s="196">
        <v>20260622</v>
      </c>
      <c r="G2424" s="195"/>
      <c r="H2424" s="206" t="s">
        <v>259</v>
      </c>
      <c r="I2424" s="210" t="s">
        <v>569</v>
      </c>
    </row>
    <row r="2425" spans="1:9">
      <c r="A2425" s="112">
        <f t="shared" si="37"/>
        <v>2423</v>
      </c>
      <c r="B2425" s="107" t="s">
        <v>256</v>
      </c>
      <c r="C2425" s="107" t="s">
        <v>257</v>
      </c>
      <c r="D2425" s="178" t="s">
        <v>2907</v>
      </c>
      <c r="E2425" s="163" t="s">
        <v>2910</v>
      </c>
      <c r="F2425" s="196">
        <v>20260622</v>
      </c>
      <c r="G2425" s="195"/>
      <c r="H2425" s="212" t="s">
        <v>259</v>
      </c>
      <c r="I2425" s="214" t="s">
        <v>577</v>
      </c>
    </row>
    <row r="2426" spans="1:9">
      <c r="A2426" s="112">
        <f t="shared" si="37"/>
        <v>2424</v>
      </c>
      <c r="B2426" s="107" t="s">
        <v>256</v>
      </c>
      <c r="C2426" s="107" t="s">
        <v>257</v>
      </c>
      <c r="D2426" s="178" t="s">
        <v>2908</v>
      </c>
      <c r="E2426" s="163" t="s">
        <v>2910</v>
      </c>
      <c r="F2426" s="196">
        <v>20260622</v>
      </c>
      <c r="G2426" s="195"/>
      <c r="H2426" s="212" t="s">
        <v>259</v>
      </c>
      <c r="I2426" s="214" t="s">
        <v>577</v>
      </c>
    </row>
    <row r="2427" spans="1:9">
      <c r="A2427" s="112">
        <f t="shared" si="37"/>
        <v>2425</v>
      </c>
      <c r="B2427" s="107" t="s">
        <v>256</v>
      </c>
      <c r="C2427" s="107" t="s">
        <v>257</v>
      </c>
      <c r="D2427" s="213" t="s">
        <v>2918</v>
      </c>
      <c r="E2427" s="163" t="s">
        <v>2917</v>
      </c>
      <c r="F2427" s="209">
        <v>20260625</v>
      </c>
      <c r="G2427" s="195"/>
      <c r="H2427" s="216" t="s">
        <v>259</v>
      </c>
      <c r="I2427" s="217" t="s">
        <v>592</v>
      </c>
    </row>
    <row r="2428" spans="1:9">
      <c r="A2428" s="112">
        <f t="shared" si="37"/>
        <v>2426</v>
      </c>
      <c r="B2428" s="107" t="s">
        <v>256</v>
      </c>
      <c r="C2428" s="107" t="s">
        <v>257</v>
      </c>
      <c r="D2428" s="213" t="s">
        <v>2919</v>
      </c>
      <c r="E2428" s="163" t="s">
        <v>2917</v>
      </c>
      <c r="F2428" s="209">
        <v>20260625</v>
      </c>
      <c r="G2428" s="195"/>
      <c r="H2428" s="216" t="s">
        <v>259</v>
      </c>
      <c r="I2428" s="217" t="s">
        <v>592</v>
      </c>
    </row>
    <row r="2429" spans="1:9">
      <c r="A2429" s="112">
        <f t="shared" ref="A2429:A2492" si="38">+A2428+1</f>
        <v>2427</v>
      </c>
      <c r="B2429" s="107" t="s">
        <v>256</v>
      </c>
      <c r="C2429" s="107" t="s">
        <v>257</v>
      </c>
      <c r="D2429" s="213" t="s">
        <v>2920</v>
      </c>
      <c r="E2429" s="163" t="s">
        <v>2917</v>
      </c>
      <c r="F2429" s="209">
        <v>20260625</v>
      </c>
      <c r="G2429" s="195"/>
      <c r="H2429" s="216" t="s">
        <v>259</v>
      </c>
      <c r="I2429" s="217" t="s">
        <v>592</v>
      </c>
    </row>
    <row r="2430" spans="1:9">
      <c r="A2430" s="112">
        <f t="shared" si="38"/>
        <v>2428</v>
      </c>
      <c r="B2430" s="107" t="s">
        <v>256</v>
      </c>
      <c r="C2430" s="107" t="s">
        <v>257</v>
      </c>
      <c r="D2430" s="213" t="s">
        <v>2921</v>
      </c>
      <c r="E2430" s="163" t="s">
        <v>2917</v>
      </c>
      <c r="F2430" s="209">
        <v>20260625</v>
      </c>
      <c r="G2430" s="195"/>
      <c r="H2430" s="216" t="s">
        <v>259</v>
      </c>
      <c r="I2430" s="217" t="s">
        <v>592</v>
      </c>
    </row>
    <row r="2431" spans="1:9">
      <c r="A2431" s="112">
        <f t="shared" si="38"/>
        <v>2429</v>
      </c>
      <c r="B2431" s="107" t="s">
        <v>256</v>
      </c>
      <c r="C2431" s="107" t="s">
        <v>257</v>
      </c>
      <c r="D2431" s="213" t="s">
        <v>2922</v>
      </c>
      <c r="E2431" s="163" t="s">
        <v>2917</v>
      </c>
      <c r="F2431" s="209">
        <v>20260625</v>
      </c>
      <c r="G2431" s="195"/>
      <c r="H2431" s="216" t="s">
        <v>259</v>
      </c>
      <c r="I2431" s="217" t="s">
        <v>592</v>
      </c>
    </row>
    <row r="2432" spans="1:9">
      <c r="A2432" s="112">
        <f t="shared" si="38"/>
        <v>2430</v>
      </c>
      <c r="B2432" s="107" t="s">
        <v>256</v>
      </c>
      <c r="C2432" s="107" t="s">
        <v>257</v>
      </c>
      <c r="D2432" s="213" t="s">
        <v>2923</v>
      </c>
      <c r="E2432" s="163" t="s">
        <v>2917</v>
      </c>
      <c r="F2432" s="209">
        <v>20260625</v>
      </c>
      <c r="G2432" s="195"/>
      <c r="H2432" s="216" t="s">
        <v>259</v>
      </c>
      <c r="I2432" s="217" t="s">
        <v>592</v>
      </c>
    </row>
    <row r="2433" spans="1:9">
      <c r="A2433" s="112">
        <f t="shared" si="38"/>
        <v>2431</v>
      </c>
      <c r="B2433" s="107" t="s">
        <v>256</v>
      </c>
      <c r="C2433" s="107" t="s">
        <v>257</v>
      </c>
      <c r="D2433" s="213" t="s">
        <v>2924</v>
      </c>
      <c r="E2433" s="163" t="s">
        <v>2917</v>
      </c>
      <c r="F2433" s="209">
        <v>20260625</v>
      </c>
      <c r="G2433" s="195"/>
      <c r="H2433" s="219" t="s">
        <v>259</v>
      </c>
      <c r="I2433" s="221" t="s">
        <v>596</v>
      </c>
    </row>
    <row r="2434" spans="1:9">
      <c r="A2434" s="112">
        <f t="shared" si="38"/>
        <v>2432</v>
      </c>
      <c r="B2434" s="107" t="s">
        <v>256</v>
      </c>
      <c r="C2434" s="107" t="s">
        <v>257</v>
      </c>
      <c r="D2434" s="213" t="s">
        <v>2925</v>
      </c>
      <c r="E2434" s="163" t="s">
        <v>2917</v>
      </c>
      <c r="F2434" s="209">
        <v>20260625</v>
      </c>
      <c r="G2434" s="195"/>
      <c r="H2434" s="219" t="s">
        <v>259</v>
      </c>
      <c r="I2434" s="221" t="s">
        <v>596</v>
      </c>
    </row>
    <row r="2435" spans="1:9">
      <c r="A2435" s="112">
        <f t="shared" si="38"/>
        <v>2433</v>
      </c>
      <c r="B2435" s="107" t="s">
        <v>256</v>
      </c>
      <c r="C2435" s="107" t="s">
        <v>257</v>
      </c>
      <c r="D2435" s="213" t="s">
        <v>2926</v>
      </c>
      <c r="E2435" s="163" t="s">
        <v>2917</v>
      </c>
      <c r="F2435" s="209">
        <v>20260625</v>
      </c>
      <c r="G2435" s="195"/>
      <c r="H2435" s="219" t="s">
        <v>259</v>
      </c>
      <c r="I2435" s="221" t="s">
        <v>596</v>
      </c>
    </row>
    <row r="2436" spans="1:9">
      <c r="A2436" s="112">
        <f t="shared" si="38"/>
        <v>2434</v>
      </c>
      <c r="B2436" s="107" t="s">
        <v>256</v>
      </c>
      <c r="C2436" s="107" t="s">
        <v>257</v>
      </c>
      <c r="D2436" s="213" t="s">
        <v>2927</v>
      </c>
      <c r="E2436" s="163" t="s">
        <v>2917</v>
      </c>
      <c r="F2436" s="209">
        <v>20260625</v>
      </c>
      <c r="G2436" s="195"/>
      <c r="H2436" s="219" t="s">
        <v>259</v>
      </c>
      <c r="I2436" s="221" t="s">
        <v>596</v>
      </c>
    </row>
    <row r="2437" spans="1:9">
      <c r="A2437" s="112">
        <f t="shared" si="38"/>
        <v>2435</v>
      </c>
      <c r="B2437" s="107" t="s">
        <v>256</v>
      </c>
      <c r="C2437" s="107" t="s">
        <v>257</v>
      </c>
      <c r="D2437" s="213" t="s">
        <v>2928</v>
      </c>
      <c r="E2437" s="163" t="s">
        <v>2917</v>
      </c>
      <c r="F2437" s="209">
        <v>20260625</v>
      </c>
      <c r="G2437" s="195"/>
      <c r="H2437" s="219" t="s">
        <v>259</v>
      </c>
      <c r="I2437" s="221" t="s">
        <v>596</v>
      </c>
    </row>
    <row r="2438" spans="1:9">
      <c r="A2438" s="112">
        <f t="shared" si="38"/>
        <v>2436</v>
      </c>
      <c r="B2438" s="107" t="s">
        <v>256</v>
      </c>
      <c r="C2438" s="107" t="s">
        <v>257</v>
      </c>
      <c r="D2438" s="213" t="s">
        <v>2929</v>
      </c>
      <c r="E2438" s="163" t="s">
        <v>2917</v>
      </c>
      <c r="F2438" s="209">
        <v>20260625</v>
      </c>
      <c r="G2438" s="195"/>
      <c r="H2438" s="219" t="s">
        <v>259</v>
      </c>
      <c r="I2438" s="221" t="s">
        <v>596</v>
      </c>
    </row>
    <row r="2439" spans="1:9">
      <c r="A2439" s="112">
        <f t="shared" si="38"/>
        <v>2437</v>
      </c>
      <c r="B2439" s="107" t="s">
        <v>256</v>
      </c>
      <c r="C2439" s="107" t="s">
        <v>257</v>
      </c>
      <c r="D2439" s="213" t="s">
        <v>2930</v>
      </c>
      <c r="E2439" s="163" t="s">
        <v>2917</v>
      </c>
      <c r="F2439" s="209">
        <v>20260625</v>
      </c>
      <c r="G2439" s="195"/>
      <c r="H2439" s="219" t="s">
        <v>259</v>
      </c>
      <c r="I2439" s="221" t="s">
        <v>596</v>
      </c>
    </row>
    <row r="2440" spans="1:9">
      <c r="A2440" s="112">
        <f t="shared" si="38"/>
        <v>2438</v>
      </c>
      <c r="B2440" s="107" t="s">
        <v>256</v>
      </c>
      <c r="C2440" s="107" t="s">
        <v>257</v>
      </c>
      <c r="D2440" s="213" t="s">
        <v>2931</v>
      </c>
      <c r="E2440" s="163" t="s">
        <v>2917</v>
      </c>
      <c r="F2440" s="209">
        <v>20260625</v>
      </c>
      <c r="G2440" s="195"/>
      <c r="H2440" s="219" t="s">
        <v>259</v>
      </c>
      <c r="I2440" s="221" t="s">
        <v>596</v>
      </c>
    </row>
    <row r="2441" spans="1:9">
      <c r="A2441" s="112">
        <f t="shared" si="38"/>
        <v>2439</v>
      </c>
      <c r="B2441" s="107" t="s">
        <v>256</v>
      </c>
      <c r="C2441" s="107" t="s">
        <v>257</v>
      </c>
      <c r="D2441" s="213" t="s">
        <v>2932</v>
      </c>
      <c r="E2441" s="163" t="s">
        <v>2917</v>
      </c>
      <c r="F2441" s="209">
        <v>20260625</v>
      </c>
      <c r="G2441" s="195"/>
      <c r="H2441" s="219" t="s">
        <v>259</v>
      </c>
      <c r="I2441" s="221" t="s">
        <v>596</v>
      </c>
    </row>
    <row r="2442" spans="1:9">
      <c r="A2442" s="112">
        <f t="shared" si="38"/>
        <v>2440</v>
      </c>
      <c r="B2442" s="107" t="s">
        <v>256</v>
      </c>
      <c r="C2442" s="107" t="s">
        <v>257</v>
      </c>
      <c r="D2442" s="213" t="s">
        <v>2933</v>
      </c>
      <c r="E2442" s="163" t="s">
        <v>2917</v>
      </c>
      <c r="F2442" s="209">
        <v>20260625</v>
      </c>
      <c r="G2442" s="195"/>
      <c r="H2442" s="219" t="s">
        <v>259</v>
      </c>
      <c r="I2442" s="221" t="s">
        <v>596</v>
      </c>
    </row>
    <row r="2443" spans="1:9">
      <c r="A2443" s="112">
        <f t="shared" si="38"/>
        <v>2441</v>
      </c>
      <c r="B2443" s="107" t="s">
        <v>256</v>
      </c>
      <c r="C2443" s="107" t="s">
        <v>257</v>
      </c>
      <c r="D2443" s="213" t="s">
        <v>2934</v>
      </c>
      <c r="E2443" s="163" t="s">
        <v>2917</v>
      </c>
      <c r="F2443" s="209">
        <v>20260625</v>
      </c>
      <c r="G2443" s="195"/>
      <c r="H2443" s="220" t="s">
        <v>259</v>
      </c>
      <c r="I2443" s="5" t="s">
        <v>607</v>
      </c>
    </row>
    <row r="2444" spans="1:9">
      <c r="A2444" s="112">
        <f t="shared" si="38"/>
        <v>2442</v>
      </c>
      <c r="B2444" s="107" t="s">
        <v>256</v>
      </c>
      <c r="C2444" s="107" t="s">
        <v>257</v>
      </c>
      <c r="D2444" s="213" t="s">
        <v>2935</v>
      </c>
      <c r="E2444" s="163" t="s">
        <v>2917</v>
      </c>
      <c r="F2444" s="209">
        <v>20260625</v>
      </c>
      <c r="G2444" s="195"/>
      <c r="H2444" s="220" t="s">
        <v>259</v>
      </c>
      <c r="I2444" s="5" t="s">
        <v>607</v>
      </c>
    </row>
    <row r="2445" spans="1:9">
      <c r="A2445" s="112">
        <f t="shared" si="38"/>
        <v>2443</v>
      </c>
      <c r="B2445" s="107" t="s">
        <v>256</v>
      </c>
      <c r="C2445" s="107" t="s">
        <v>257</v>
      </c>
      <c r="D2445" s="213" t="s">
        <v>2936</v>
      </c>
      <c r="E2445" s="163" t="s">
        <v>2917</v>
      </c>
      <c r="F2445" s="209">
        <v>20260625</v>
      </c>
      <c r="G2445" s="195"/>
      <c r="H2445" s="220" t="s">
        <v>259</v>
      </c>
      <c r="I2445" s="5" t="s">
        <v>607</v>
      </c>
    </row>
    <row r="2446" spans="1:9">
      <c r="A2446" s="112">
        <f t="shared" si="38"/>
        <v>2444</v>
      </c>
      <c r="B2446" s="107" t="s">
        <v>256</v>
      </c>
      <c r="C2446" s="107" t="s">
        <v>257</v>
      </c>
      <c r="D2446" s="213" t="s">
        <v>2937</v>
      </c>
      <c r="E2446" s="163" t="s">
        <v>2917</v>
      </c>
      <c r="F2446" s="209">
        <v>20260625</v>
      </c>
      <c r="G2446" s="195"/>
      <c r="H2446" s="220" t="s">
        <v>259</v>
      </c>
      <c r="I2446" s="5" t="s">
        <v>607</v>
      </c>
    </row>
    <row r="2447" spans="1:9">
      <c r="A2447" s="112">
        <f t="shared" si="38"/>
        <v>2445</v>
      </c>
      <c r="B2447" s="107" t="s">
        <v>256</v>
      </c>
      <c r="C2447" s="107" t="s">
        <v>257</v>
      </c>
      <c r="D2447" s="213" t="s">
        <v>2938</v>
      </c>
      <c r="E2447" s="163" t="s">
        <v>2917</v>
      </c>
      <c r="F2447" s="209">
        <v>20260625</v>
      </c>
      <c r="G2447" s="195"/>
      <c r="H2447" s="220" t="s">
        <v>259</v>
      </c>
      <c r="I2447" s="5" t="s">
        <v>607</v>
      </c>
    </row>
    <row r="2448" spans="1:9">
      <c r="A2448" s="112">
        <f t="shared" si="38"/>
        <v>2446</v>
      </c>
      <c r="B2448" s="107" t="s">
        <v>256</v>
      </c>
      <c r="C2448" s="107" t="s">
        <v>257</v>
      </c>
      <c r="D2448" s="213" t="s">
        <v>2939</v>
      </c>
      <c r="E2448" s="163" t="s">
        <v>2917</v>
      </c>
      <c r="F2448" s="209">
        <v>20260625</v>
      </c>
      <c r="G2448" s="195"/>
      <c r="H2448" s="220" t="s">
        <v>259</v>
      </c>
      <c r="I2448" s="5" t="s">
        <v>607</v>
      </c>
    </row>
    <row r="2449" spans="1:9">
      <c r="A2449" s="112">
        <f t="shared" si="38"/>
        <v>2447</v>
      </c>
      <c r="B2449" s="107" t="s">
        <v>256</v>
      </c>
      <c r="C2449" s="107" t="s">
        <v>257</v>
      </c>
      <c r="D2449" s="213" t="s">
        <v>2940</v>
      </c>
      <c r="E2449" s="163" t="s">
        <v>2917</v>
      </c>
      <c r="F2449" s="209">
        <v>20260625</v>
      </c>
      <c r="G2449" s="195"/>
      <c r="H2449" s="220" t="s">
        <v>259</v>
      </c>
      <c r="I2449" s="5" t="s">
        <v>607</v>
      </c>
    </row>
    <row r="2450" spans="1:9">
      <c r="A2450" s="112">
        <f t="shared" si="38"/>
        <v>2448</v>
      </c>
      <c r="B2450" s="107" t="s">
        <v>256</v>
      </c>
      <c r="C2450" s="107" t="s">
        <v>257</v>
      </c>
      <c r="D2450" s="213" t="s">
        <v>2941</v>
      </c>
      <c r="E2450" s="163" t="s">
        <v>2917</v>
      </c>
      <c r="F2450" s="209">
        <v>20260625</v>
      </c>
      <c r="G2450" s="195"/>
      <c r="H2450" s="220" t="s">
        <v>259</v>
      </c>
      <c r="I2450" s="5" t="s">
        <v>607</v>
      </c>
    </row>
    <row r="2451" spans="1:9">
      <c r="A2451" s="112">
        <f t="shared" si="38"/>
        <v>2449</v>
      </c>
      <c r="B2451" s="107" t="s">
        <v>256</v>
      </c>
      <c r="C2451" s="107" t="s">
        <v>257</v>
      </c>
      <c r="D2451" s="213" t="s">
        <v>2942</v>
      </c>
      <c r="E2451" s="163" t="s">
        <v>2966</v>
      </c>
      <c r="F2451" s="209">
        <v>20260626</v>
      </c>
      <c r="G2451" s="195"/>
      <c r="H2451" s="222" t="s">
        <v>259</v>
      </c>
      <c r="I2451" s="225" t="s">
        <v>1168</v>
      </c>
    </row>
    <row r="2452" spans="1:9">
      <c r="A2452" s="112">
        <f t="shared" si="38"/>
        <v>2450</v>
      </c>
      <c r="B2452" s="107" t="s">
        <v>256</v>
      </c>
      <c r="C2452" s="107" t="s">
        <v>257</v>
      </c>
      <c r="D2452" s="213" t="s">
        <v>2943</v>
      </c>
      <c r="E2452" s="163" t="s">
        <v>2966</v>
      </c>
      <c r="F2452" s="209">
        <v>20260626</v>
      </c>
      <c r="G2452" s="195"/>
      <c r="H2452" s="222" t="s">
        <v>259</v>
      </c>
      <c r="I2452" s="225" t="s">
        <v>1168</v>
      </c>
    </row>
    <row r="2453" spans="1:9">
      <c r="A2453" s="112">
        <f t="shared" si="38"/>
        <v>2451</v>
      </c>
      <c r="B2453" s="107" t="s">
        <v>256</v>
      </c>
      <c r="C2453" s="107" t="s">
        <v>257</v>
      </c>
      <c r="D2453" s="213" t="s">
        <v>2944</v>
      </c>
      <c r="E2453" s="163" t="s">
        <v>2966</v>
      </c>
      <c r="F2453" s="209">
        <v>20260626</v>
      </c>
      <c r="G2453" s="195"/>
      <c r="H2453" s="222" t="s">
        <v>259</v>
      </c>
      <c r="I2453" s="225" t="s">
        <v>1168</v>
      </c>
    </row>
    <row r="2454" spans="1:9">
      <c r="A2454" s="112">
        <f t="shared" si="38"/>
        <v>2452</v>
      </c>
      <c r="B2454" s="107" t="s">
        <v>256</v>
      </c>
      <c r="C2454" s="107" t="s">
        <v>257</v>
      </c>
      <c r="D2454" s="213" t="s">
        <v>2945</v>
      </c>
      <c r="E2454" s="163" t="s">
        <v>2966</v>
      </c>
      <c r="F2454" s="209">
        <v>20260626</v>
      </c>
      <c r="G2454" s="195"/>
      <c r="H2454" s="222" t="s">
        <v>259</v>
      </c>
      <c r="I2454" s="225" t="s">
        <v>1168</v>
      </c>
    </row>
    <row r="2455" spans="1:9">
      <c r="A2455" s="112">
        <f t="shared" si="38"/>
        <v>2453</v>
      </c>
      <c r="B2455" s="107" t="s">
        <v>256</v>
      </c>
      <c r="C2455" s="107" t="s">
        <v>257</v>
      </c>
      <c r="D2455" s="213" t="s">
        <v>2946</v>
      </c>
      <c r="E2455" s="163" t="s">
        <v>2966</v>
      </c>
      <c r="F2455" s="209">
        <v>20260626</v>
      </c>
      <c r="G2455" s="195"/>
      <c r="H2455" s="222" t="s">
        <v>259</v>
      </c>
      <c r="I2455" s="225" t="s">
        <v>1168</v>
      </c>
    </row>
    <row r="2456" spans="1:9">
      <c r="A2456" s="112">
        <f t="shared" si="38"/>
        <v>2454</v>
      </c>
      <c r="B2456" s="107" t="s">
        <v>256</v>
      </c>
      <c r="C2456" s="107" t="s">
        <v>257</v>
      </c>
      <c r="D2456" s="213" t="s">
        <v>2947</v>
      </c>
      <c r="E2456" s="163" t="s">
        <v>2966</v>
      </c>
      <c r="F2456" s="209">
        <v>20260626</v>
      </c>
      <c r="G2456" s="195"/>
      <c r="H2456" s="222" t="s">
        <v>259</v>
      </c>
      <c r="I2456" s="225" t="s">
        <v>1168</v>
      </c>
    </row>
    <row r="2457" spans="1:9">
      <c r="A2457" s="112">
        <f t="shared" si="38"/>
        <v>2455</v>
      </c>
      <c r="B2457" s="107" t="s">
        <v>256</v>
      </c>
      <c r="C2457" s="107" t="s">
        <v>257</v>
      </c>
      <c r="D2457" s="213" t="s">
        <v>2948</v>
      </c>
      <c r="E2457" s="163" t="s">
        <v>2966</v>
      </c>
      <c r="F2457" s="209">
        <v>20260626</v>
      </c>
      <c r="G2457" s="195"/>
      <c r="H2457" s="222" t="s">
        <v>259</v>
      </c>
      <c r="I2457" s="225" t="s">
        <v>1168</v>
      </c>
    </row>
    <row r="2458" spans="1:9">
      <c r="A2458" s="112">
        <f t="shared" si="38"/>
        <v>2456</v>
      </c>
      <c r="B2458" s="107" t="s">
        <v>256</v>
      </c>
      <c r="C2458" s="107" t="s">
        <v>257</v>
      </c>
      <c r="D2458" s="213" t="s">
        <v>2949</v>
      </c>
      <c r="E2458" s="163" t="s">
        <v>2966</v>
      </c>
      <c r="F2458" s="209">
        <v>20260626</v>
      </c>
      <c r="G2458" s="195"/>
      <c r="H2458" s="222" t="s">
        <v>259</v>
      </c>
      <c r="I2458" s="225" t="s">
        <v>1168</v>
      </c>
    </row>
    <row r="2459" spans="1:9">
      <c r="A2459" s="112">
        <f t="shared" si="38"/>
        <v>2457</v>
      </c>
      <c r="B2459" s="107" t="s">
        <v>256</v>
      </c>
      <c r="C2459" s="107" t="s">
        <v>257</v>
      </c>
      <c r="D2459" s="213" t="s">
        <v>2950</v>
      </c>
      <c r="E2459" s="163" t="s">
        <v>2966</v>
      </c>
      <c r="F2459" s="209">
        <v>20260626</v>
      </c>
      <c r="G2459" s="195"/>
      <c r="H2459" s="222" t="s">
        <v>259</v>
      </c>
      <c r="I2459" s="225" t="s">
        <v>1168</v>
      </c>
    </row>
    <row r="2460" spans="1:9">
      <c r="A2460" s="112">
        <f t="shared" si="38"/>
        <v>2458</v>
      </c>
      <c r="B2460" s="107" t="s">
        <v>256</v>
      </c>
      <c r="C2460" s="107" t="s">
        <v>257</v>
      </c>
      <c r="D2460" s="213" t="s">
        <v>2951</v>
      </c>
      <c r="E2460" s="163" t="s">
        <v>2966</v>
      </c>
      <c r="F2460" s="209">
        <v>20260626</v>
      </c>
      <c r="G2460" s="195"/>
      <c r="H2460" s="222" t="s">
        <v>259</v>
      </c>
      <c r="I2460" s="225" t="s">
        <v>1168</v>
      </c>
    </row>
    <row r="2461" spans="1:9">
      <c r="A2461" s="112">
        <f t="shared" si="38"/>
        <v>2459</v>
      </c>
      <c r="B2461" s="107" t="s">
        <v>256</v>
      </c>
      <c r="C2461" s="107" t="s">
        <v>257</v>
      </c>
      <c r="D2461" s="213" t="s">
        <v>2952</v>
      </c>
      <c r="E2461" s="163" t="s">
        <v>2966</v>
      </c>
      <c r="F2461" s="209">
        <v>20260626</v>
      </c>
      <c r="G2461" s="208"/>
      <c r="H2461" s="222" t="s">
        <v>259</v>
      </c>
      <c r="I2461" s="225" t="s">
        <v>1168</v>
      </c>
    </row>
    <row r="2462" spans="1:9">
      <c r="A2462" s="112">
        <f t="shared" si="38"/>
        <v>2460</v>
      </c>
      <c r="B2462" s="107" t="s">
        <v>256</v>
      </c>
      <c r="C2462" s="107" t="s">
        <v>257</v>
      </c>
      <c r="D2462" s="213" t="s">
        <v>2953</v>
      </c>
      <c r="E2462" s="163" t="s">
        <v>2966</v>
      </c>
      <c r="F2462" s="209">
        <v>20260626</v>
      </c>
      <c r="G2462" s="208"/>
      <c r="H2462" s="222" t="s">
        <v>259</v>
      </c>
      <c r="I2462" s="225" t="s">
        <v>1168</v>
      </c>
    </row>
    <row r="2463" spans="1:9">
      <c r="A2463" s="112">
        <f t="shared" si="38"/>
        <v>2461</v>
      </c>
      <c r="B2463" s="107" t="s">
        <v>256</v>
      </c>
      <c r="C2463" s="107" t="s">
        <v>257</v>
      </c>
      <c r="D2463" s="213" t="s">
        <v>2954</v>
      </c>
      <c r="E2463" s="163" t="s">
        <v>2966</v>
      </c>
      <c r="F2463" s="209">
        <v>20260626</v>
      </c>
      <c r="G2463" s="208"/>
      <c r="H2463" s="222" t="s">
        <v>259</v>
      </c>
      <c r="I2463" s="225" t="s">
        <v>1168</v>
      </c>
    </row>
    <row r="2464" spans="1:9">
      <c r="A2464" s="112">
        <f t="shared" si="38"/>
        <v>2462</v>
      </c>
      <c r="B2464" s="107" t="s">
        <v>256</v>
      </c>
      <c r="C2464" s="107" t="s">
        <v>257</v>
      </c>
      <c r="D2464" s="213" t="s">
        <v>2955</v>
      </c>
      <c r="E2464" s="163" t="s">
        <v>2966</v>
      </c>
      <c r="F2464" s="209">
        <v>20260626</v>
      </c>
      <c r="G2464" s="208"/>
      <c r="H2464" s="222" t="s">
        <v>259</v>
      </c>
      <c r="I2464" s="225" t="s">
        <v>1168</v>
      </c>
    </row>
    <row r="2465" spans="1:9">
      <c r="A2465" s="112">
        <f t="shared" si="38"/>
        <v>2463</v>
      </c>
      <c r="B2465" s="107" t="s">
        <v>256</v>
      </c>
      <c r="C2465" s="107" t="s">
        <v>257</v>
      </c>
      <c r="D2465" s="213" t="s">
        <v>2956</v>
      </c>
      <c r="E2465" s="163" t="s">
        <v>2966</v>
      </c>
      <c r="F2465" s="209">
        <v>20260626</v>
      </c>
      <c r="G2465" s="208"/>
      <c r="H2465" s="222" t="s">
        <v>259</v>
      </c>
      <c r="I2465" s="225" t="s">
        <v>1168</v>
      </c>
    </row>
    <row r="2466" spans="1:9">
      <c r="A2466" s="112">
        <f t="shared" si="38"/>
        <v>2464</v>
      </c>
      <c r="B2466" s="107" t="s">
        <v>256</v>
      </c>
      <c r="C2466" s="107" t="s">
        <v>257</v>
      </c>
      <c r="D2466" s="213" t="s">
        <v>2957</v>
      </c>
      <c r="E2466" s="163" t="s">
        <v>2966</v>
      </c>
      <c r="F2466" s="209">
        <v>20260626</v>
      </c>
      <c r="G2466" s="208"/>
      <c r="H2466" s="224" t="s">
        <v>259</v>
      </c>
      <c r="I2466" s="228" t="s">
        <v>1182</v>
      </c>
    </row>
    <row r="2467" spans="1:9">
      <c r="A2467" s="112">
        <f t="shared" si="38"/>
        <v>2465</v>
      </c>
      <c r="B2467" s="107" t="s">
        <v>256</v>
      </c>
      <c r="C2467" s="107" t="s">
        <v>257</v>
      </c>
      <c r="D2467" s="213" t="s">
        <v>2958</v>
      </c>
      <c r="E2467" s="163" t="s">
        <v>2966</v>
      </c>
      <c r="F2467" s="209">
        <v>20260626</v>
      </c>
      <c r="G2467" s="208"/>
      <c r="H2467" s="224" t="s">
        <v>259</v>
      </c>
      <c r="I2467" s="228" t="s">
        <v>1182</v>
      </c>
    </row>
    <row r="2468" spans="1:9">
      <c r="A2468" s="112">
        <f t="shared" si="38"/>
        <v>2466</v>
      </c>
      <c r="B2468" s="107" t="s">
        <v>256</v>
      </c>
      <c r="C2468" s="107" t="s">
        <v>257</v>
      </c>
      <c r="D2468" s="213" t="s">
        <v>2959</v>
      </c>
      <c r="E2468" s="163" t="s">
        <v>2966</v>
      </c>
      <c r="F2468" s="209">
        <v>20260626</v>
      </c>
      <c r="G2468" s="208"/>
      <c r="H2468" s="224" t="s">
        <v>259</v>
      </c>
      <c r="I2468" s="228" t="s">
        <v>1182</v>
      </c>
    </row>
    <row r="2469" spans="1:9">
      <c r="A2469" s="112">
        <f t="shared" si="38"/>
        <v>2467</v>
      </c>
      <c r="B2469" s="107" t="s">
        <v>256</v>
      </c>
      <c r="C2469" s="107" t="s">
        <v>257</v>
      </c>
      <c r="D2469" s="213" t="s">
        <v>2960</v>
      </c>
      <c r="E2469" s="163" t="s">
        <v>2966</v>
      </c>
      <c r="F2469" s="209">
        <v>20260626</v>
      </c>
      <c r="G2469" s="208"/>
      <c r="H2469" s="224" t="s">
        <v>259</v>
      </c>
      <c r="I2469" s="228" t="s">
        <v>1182</v>
      </c>
    </row>
    <row r="2470" spans="1:9">
      <c r="A2470" s="112">
        <f t="shared" si="38"/>
        <v>2468</v>
      </c>
      <c r="B2470" s="107" t="s">
        <v>256</v>
      </c>
      <c r="C2470" s="107" t="s">
        <v>257</v>
      </c>
      <c r="D2470" s="213" t="s">
        <v>2961</v>
      </c>
      <c r="E2470" s="163" t="s">
        <v>2966</v>
      </c>
      <c r="F2470" s="209">
        <v>20260626</v>
      </c>
      <c r="G2470" s="208"/>
      <c r="H2470" s="224" t="s">
        <v>259</v>
      </c>
      <c r="I2470" s="228" t="s">
        <v>1182</v>
      </c>
    </row>
    <row r="2471" spans="1:9">
      <c r="A2471" s="112">
        <f t="shared" si="38"/>
        <v>2469</v>
      </c>
      <c r="B2471" s="107" t="s">
        <v>256</v>
      </c>
      <c r="C2471" s="107" t="s">
        <v>257</v>
      </c>
      <c r="D2471" s="213" t="s">
        <v>2962</v>
      </c>
      <c r="E2471" s="163" t="s">
        <v>2966</v>
      </c>
      <c r="F2471" s="209">
        <v>20260626</v>
      </c>
      <c r="G2471" s="208"/>
      <c r="H2471" s="224" t="s">
        <v>259</v>
      </c>
      <c r="I2471" s="228" t="s">
        <v>1182</v>
      </c>
    </row>
    <row r="2472" spans="1:9">
      <c r="A2472" s="112">
        <f t="shared" si="38"/>
        <v>2470</v>
      </c>
      <c r="B2472" s="107" t="s">
        <v>256</v>
      </c>
      <c r="C2472" s="107" t="s">
        <v>257</v>
      </c>
      <c r="D2472" s="213" t="s">
        <v>2963</v>
      </c>
      <c r="E2472" s="163" t="s">
        <v>2966</v>
      </c>
      <c r="F2472" s="209">
        <v>20260626</v>
      </c>
      <c r="G2472" s="208"/>
      <c r="H2472" s="224" t="s">
        <v>259</v>
      </c>
      <c r="I2472" s="228" t="s">
        <v>1182</v>
      </c>
    </row>
    <row r="2473" spans="1:9">
      <c r="A2473" s="112">
        <f t="shared" si="38"/>
        <v>2471</v>
      </c>
      <c r="B2473" s="107" t="s">
        <v>256</v>
      </c>
      <c r="C2473" s="107" t="s">
        <v>257</v>
      </c>
      <c r="D2473" s="213" t="s">
        <v>2964</v>
      </c>
      <c r="E2473" s="163" t="s">
        <v>2966</v>
      </c>
      <c r="F2473" s="209">
        <v>20260626</v>
      </c>
      <c r="G2473" s="208"/>
      <c r="H2473" s="224" t="s">
        <v>259</v>
      </c>
      <c r="I2473" s="228" t="s">
        <v>1182</v>
      </c>
    </row>
    <row r="2474" spans="1:9">
      <c r="A2474" s="112">
        <f t="shared" si="38"/>
        <v>2472</v>
      </c>
      <c r="B2474" s="107" t="s">
        <v>256</v>
      </c>
      <c r="C2474" s="107" t="s">
        <v>257</v>
      </c>
      <c r="D2474" s="213" t="s">
        <v>2965</v>
      </c>
      <c r="E2474" s="163" t="s">
        <v>2966</v>
      </c>
      <c r="F2474" s="209">
        <v>20260626</v>
      </c>
      <c r="G2474" s="208"/>
      <c r="H2474" s="227" t="s">
        <v>259</v>
      </c>
      <c r="I2474" s="228" t="s">
        <v>1182</v>
      </c>
    </row>
    <row r="2475" spans="1:9">
      <c r="A2475" s="112">
        <f t="shared" si="38"/>
        <v>2473</v>
      </c>
      <c r="B2475" s="107" t="s">
        <v>256</v>
      </c>
      <c r="C2475" s="107" t="s">
        <v>257</v>
      </c>
      <c r="D2475" s="223" t="s">
        <v>2975</v>
      </c>
      <c r="E2475" s="226" t="s">
        <v>2999</v>
      </c>
      <c r="F2475" s="223">
        <v>20260629</v>
      </c>
      <c r="G2475" s="222"/>
      <c r="H2475" s="229" t="s">
        <v>259</v>
      </c>
      <c r="I2475" s="231" t="s">
        <v>1218</v>
      </c>
    </row>
    <row r="2476" spans="1:9">
      <c r="A2476" s="112">
        <f t="shared" si="38"/>
        <v>2474</v>
      </c>
      <c r="B2476" s="107" t="s">
        <v>256</v>
      </c>
      <c r="C2476" s="107" t="s">
        <v>257</v>
      </c>
      <c r="D2476" s="223" t="s">
        <v>2976</v>
      </c>
      <c r="E2476" s="226" t="s">
        <v>2999</v>
      </c>
      <c r="F2476" s="223">
        <v>20260629</v>
      </c>
      <c r="G2476" s="222"/>
      <c r="H2476" s="229" t="s">
        <v>259</v>
      </c>
      <c r="I2476" s="231" t="s">
        <v>1218</v>
      </c>
    </row>
    <row r="2477" spans="1:9">
      <c r="A2477" s="112">
        <f t="shared" si="38"/>
        <v>2475</v>
      </c>
      <c r="B2477" s="107" t="s">
        <v>256</v>
      </c>
      <c r="C2477" s="107" t="s">
        <v>257</v>
      </c>
      <c r="D2477" s="223" t="s">
        <v>2977</v>
      </c>
      <c r="E2477" s="226" t="s">
        <v>2999</v>
      </c>
      <c r="F2477" s="223">
        <v>20260629</v>
      </c>
      <c r="G2477" s="222"/>
      <c r="H2477" s="229" t="s">
        <v>259</v>
      </c>
      <c r="I2477" s="231" t="s">
        <v>1218</v>
      </c>
    </row>
    <row r="2478" spans="1:9">
      <c r="A2478" s="112">
        <f t="shared" si="38"/>
        <v>2476</v>
      </c>
      <c r="B2478" s="107" t="s">
        <v>256</v>
      </c>
      <c r="C2478" s="107" t="s">
        <v>257</v>
      </c>
      <c r="D2478" s="223" t="s">
        <v>2978</v>
      </c>
      <c r="E2478" s="226" t="s">
        <v>2999</v>
      </c>
      <c r="F2478" s="223">
        <v>20260629</v>
      </c>
      <c r="G2478" s="222"/>
      <c r="H2478" s="229" t="s">
        <v>259</v>
      </c>
      <c r="I2478" s="231" t="s">
        <v>1218</v>
      </c>
    </row>
    <row r="2479" spans="1:9">
      <c r="A2479" s="112">
        <f t="shared" si="38"/>
        <v>2477</v>
      </c>
      <c r="B2479" s="107" t="s">
        <v>256</v>
      </c>
      <c r="C2479" s="107" t="s">
        <v>257</v>
      </c>
      <c r="D2479" s="223" t="s">
        <v>2979</v>
      </c>
      <c r="E2479" s="226" t="s">
        <v>2999</v>
      </c>
      <c r="F2479" s="223">
        <v>20260629</v>
      </c>
      <c r="G2479" s="222"/>
      <c r="H2479" s="229" t="s">
        <v>259</v>
      </c>
      <c r="I2479" s="231" t="s">
        <v>1218</v>
      </c>
    </row>
    <row r="2480" spans="1:9">
      <c r="A2480" s="112">
        <f t="shared" si="38"/>
        <v>2478</v>
      </c>
      <c r="B2480" s="107" t="s">
        <v>256</v>
      </c>
      <c r="C2480" s="107" t="s">
        <v>257</v>
      </c>
      <c r="D2480" s="223" t="s">
        <v>2980</v>
      </c>
      <c r="E2480" s="226" t="s">
        <v>2999</v>
      </c>
      <c r="F2480" s="223">
        <v>20260629</v>
      </c>
      <c r="G2480" s="222"/>
      <c r="H2480" s="230" t="s">
        <v>259</v>
      </c>
      <c r="I2480" s="5" t="s">
        <v>641</v>
      </c>
    </row>
    <row r="2481" spans="1:9">
      <c r="A2481" s="112">
        <f t="shared" si="38"/>
        <v>2479</v>
      </c>
      <c r="B2481" s="107" t="s">
        <v>256</v>
      </c>
      <c r="C2481" s="107" t="s">
        <v>257</v>
      </c>
      <c r="D2481" s="223" t="s">
        <v>2981</v>
      </c>
      <c r="E2481" s="226" t="s">
        <v>2999</v>
      </c>
      <c r="F2481" s="223">
        <v>20260629</v>
      </c>
      <c r="G2481" s="222"/>
      <c r="H2481" s="230" t="s">
        <v>259</v>
      </c>
      <c r="I2481" s="5" t="s">
        <v>641</v>
      </c>
    </row>
    <row r="2482" spans="1:9">
      <c r="A2482" s="112">
        <f t="shared" si="38"/>
        <v>2480</v>
      </c>
      <c r="B2482" s="107" t="s">
        <v>256</v>
      </c>
      <c r="C2482" s="107" t="s">
        <v>257</v>
      </c>
      <c r="D2482" s="223" t="s">
        <v>2982</v>
      </c>
      <c r="E2482" s="226" t="s">
        <v>2999</v>
      </c>
      <c r="F2482" s="223">
        <v>20260629</v>
      </c>
      <c r="G2482" s="222"/>
      <c r="H2482" s="230" t="s">
        <v>259</v>
      </c>
      <c r="I2482" s="5" t="s">
        <v>641</v>
      </c>
    </row>
    <row r="2483" spans="1:9">
      <c r="A2483" s="112">
        <f t="shared" si="38"/>
        <v>2481</v>
      </c>
      <c r="B2483" s="107" t="s">
        <v>256</v>
      </c>
      <c r="C2483" s="107" t="s">
        <v>257</v>
      </c>
      <c r="D2483" s="223" t="s">
        <v>2983</v>
      </c>
      <c r="E2483" s="226" t="s">
        <v>2999</v>
      </c>
      <c r="F2483" s="223">
        <v>20260629</v>
      </c>
      <c r="G2483" s="222"/>
      <c r="H2483" s="230" t="s">
        <v>259</v>
      </c>
      <c r="I2483" s="5" t="s">
        <v>641</v>
      </c>
    </row>
    <row r="2484" spans="1:9">
      <c r="A2484" s="112">
        <f t="shared" si="38"/>
        <v>2482</v>
      </c>
      <c r="B2484" s="107" t="s">
        <v>256</v>
      </c>
      <c r="C2484" s="107" t="s">
        <v>257</v>
      </c>
      <c r="D2484" s="223" t="s">
        <v>2984</v>
      </c>
      <c r="E2484" s="226" t="s">
        <v>2999</v>
      </c>
      <c r="F2484" s="223">
        <v>20260629</v>
      </c>
      <c r="G2484" s="222"/>
      <c r="H2484" s="230" t="s">
        <v>259</v>
      </c>
      <c r="I2484" s="5" t="s">
        <v>641</v>
      </c>
    </row>
    <row r="2485" spans="1:9">
      <c r="A2485" s="112">
        <f t="shared" si="38"/>
        <v>2483</v>
      </c>
      <c r="B2485" s="107" t="s">
        <v>256</v>
      </c>
      <c r="C2485" s="107" t="s">
        <v>257</v>
      </c>
      <c r="D2485" s="223" t="s">
        <v>2985</v>
      </c>
      <c r="E2485" s="226" t="s">
        <v>2999</v>
      </c>
      <c r="F2485" s="223">
        <v>20260629</v>
      </c>
      <c r="G2485" s="222"/>
      <c r="H2485" s="230" t="s">
        <v>259</v>
      </c>
      <c r="I2485" s="5" t="s">
        <v>641</v>
      </c>
    </row>
    <row r="2486" spans="1:9">
      <c r="A2486" s="112">
        <f t="shared" si="38"/>
        <v>2484</v>
      </c>
      <c r="B2486" s="107" t="s">
        <v>256</v>
      </c>
      <c r="C2486" s="107" t="s">
        <v>257</v>
      </c>
      <c r="D2486" s="223" t="s">
        <v>2986</v>
      </c>
      <c r="E2486" s="226" t="s">
        <v>2999</v>
      </c>
      <c r="F2486" s="223">
        <v>20260629</v>
      </c>
      <c r="G2486" s="222"/>
      <c r="H2486" s="230" t="s">
        <v>259</v>
      </c>
      <c r="I2486" s="5" t="s">
        <v>641</v>
      </c>
    </row>
    <row r="2487" spans="1:9">
      <c r="A2487" s="112">
        <f t="shared" si="38"/>
        <v>2485</v>
      </c>
      <c r="B2487" s="107" t="s">
        <v>256</v>
      </c>
      <c r="C2487" s="107" t="s">
        <v>257</v>
      </c>
      <c r="D2487" s="223" t="s">
        <v>2987</v>
      </c>
      <c r="E2487" s="226" t="s">
        <v>2999</v>
      </c>
      <c r="F2487" s="223">
        <v>20260629</v>
      </c>
      <c r="G2487" s="222"/>
      <c r="H2487" s="232" t="s">
        <v>259</v>
      </c>
      <c r="I2487" s="233" t="s">
        <v>655</v>
      </c>
    </row>
    <row r="2488" spans="1:9">
      <c r="A2488" s="112">
        <f t="shared" si="38"/>
        <v>2486</v>
      </c>
      <c r="B2488" s="107" t="s">
        <v>256</v>
      </c>
      <c r="C2488" s="107" t="s">
        <v>257</v>
      </c>
      <c r="D2488" s="223" t="s">
        <v>2988</v>
      </c>
      <c r="E2488" s="226" t="s">
        <v>2999</v>
      </c>
      <c r="F2488" s="223">
        <v>20260629</v>
      </c>
      <c r="G2488" s="222"/>
      <c r="H2488" s="232" t="s">
        <v>259</v>
      </c>
      <c r="I2488" s="233" t="s">
        <v>655</v>
      </c>
    </row>
    <row r="2489" spans="1:9">
      <c r="A2489" s="112">
        <f t="shared" si="38"/>
        <v>2487</v>
      </c>
      <c r="B2489" s="107" t="s">
        <v>256</v>
      </c>
      <c r="C2489" s="107" t="s">
        <v>257</v>
      </c>
      <c r="D2489" s="223" t="s">
        <v>2989</v>
      </c>
      <c r="E2489" s="226" t="s">
        <v>2999</v>
      </c>
      <c r="F2489" s="223">
        <v>20260629</v>
      </c>
      <c r="G2489" s="222"/>
      <c r="H2489" s="232" t="s">
        <v>259</v>
      </c>
      <c r="I2489" s="233" t="s">
        <v>655</v>
      </c>
    </row>
    <row r="2490" spans="1:9">
      <c r="A2490" s="112">
        <f t="shared" si="38"/>
        <v>2488</v>
      </c>
      <c r="B2490" s="107" t="s">
        <v>256</v>
      </c>
      <c r="C2490" s="107" t="s">
        <v>257</v>
      </c>
      <c r="D2490" s="223" t="s">
        <v>2990</v>
      </c>
      <c r="E2490" s="226" t="s">
        <v>2999</v>
      </c>
      <c r="F2490" s="223">
        <v>20260629</v>
      </c>
      <c r="G2490" s="222"/>
      <c r="H2490" s="232" t="s">
        <v>259</v>
      </c>
      <c r="I2490" s="233" t="s">
        <v>655</v>
      </c>
    </row>
    <row r="2491" spans="1:9">
      <c r="A2491" s="112">
        <f t="shared" si="38"/>
        <v>2489</v>
      </c>
      <c r="B2491" s="107" t="s">
        <v>256</v>
      </c>
      <c r="C2491" s="107" t="s">
        <v>257</v>
      </c>
      <c r="D2491" s="223" t="s">
        <v>2991</v>
      </c>
      <c r="E2491" s="226" t="s">
        <v>2999</v>
      </c>
      <c r="F2491" s="223">
        <v>20260629</v>
      </c>
      <c r="G2491" s="222"/>
      <c r="H2491" s="232" t="s">
        <v>259</v>
      </c>
      <c r="I2491" s="233" t="s">
        <v>655</v>
      </c>
    </row>
    <row r="2492" spans="1:9">
      <c r="A2492" s="112">
        <f t="shared" si="38"/>
        <v>2490</v>
      </c>
      <c r="B2492" s="107" t="s">
        <v>256</v>
      </c>
      <c r="C2492" s="107" t="s">
        <v>257</v>
      </c>
      <c r="D2492" s="223" t="s">
        <v>2992</v>
      </c>
      <c r="E2492" s="226" t="s">
        <v>2999</v>
      </c>
      <c r="F2492" s="223">
        <v>20260629</v>
      </c>
      <c r="G2492" s="222"/>
      <c r="H2492" s="232" t="s">
        <v>259</v>
      </c>
      <c r="I2492" s="233" t="s">
        <v>655</v>
      </c>
    </row>
    <row r="2493" spans="1:9">
      <c r="A2493" s="112">
        <f t="shared" ref="A2493:A2556" si="39">+A2492+1</f>
        <v>2491</v>
      </c>
      <c r="B2493" s="107" t="s">
        <v>256</v>
      </c>
      <c r="C2493" s="107" t="s">
        <v>257</v>
      </c>
      <c r="D2493" s="223" t="s">
        <v>2993</v>
      </c>
      <c r="E2493" s="226" t="s">
        <v>2999</v>
      </c>
      <c r="F2493" s="223">
        <v>20260629</v>
      </c>
      <c r="G2493" s="222"/>
      <c r="H2493" s="232" t="s">
        <v>259</v>
      </c>
      <c r="I2493" s="233" t="s">
        <v>655</v>
      </c>
    </row>
    <row r="2494" spans="1:9">
      <c r="A2494" s="112">
        <f t="shared" si="39"/>
        <v>2492</v>
      </c>
      <c r="B2494" s="107" t="s">
        <v>256</v>
      </c>
      <c r="C2494" s="107" t="s">
        <v>257</v>
      </c>
      <c r="D2494" s="223" t="s">
        <v>2994</v>
      </c>
      <c r="E2494" s="226" t="s">
        <v>2999</v>
      </c>
      <c r="F2494" s="223">
        <v>20260629</v>
      </c>
      <c r="G2494" s="222"/>
      <c r="H2494" s="232" t="s">
        <v>259</v>
      </c>
      <c r="I2494" s="233" t="s">
        <v>655</v>
      </c>
    </row>
    <row r="2495" spans="1:9">
      <c r="A2495" s="112">
        <f t="shared" si="39"/>
        <v>2493</v>
      </c>
      <c r="B2495" s="107" t="s">
        <v>256</v>
      </c>
      <c r="C2495" s="107" t="s">
        <v>257</v>
      </c>
      <c r="D2495" s="223" t="s">
        <v>2995</v>
      </c>
      <c r="E2495" s="226" t="s">
        <v>2999</v>
      </c>
      <c r="F2495" s="223">
        <v>20260629</v>
      </c>
      <c r="G2495" s="222"/>
      <c r="H2495" s="232" t="s">
        <v>259</v>
      </c>
      <c r="I2495" s="233" t="s">
        <v>655</v>
      </c>
    </row>
    <row r="2496" spans="1:9">
      <c r="A2496" s="112">
        <f t="shared" si="39"/>
        <v>2494</v>
      </c>
      <c r="B2496" s="107" t="s">
        <v>256</v>
      </c>
      <c r="C2496" s="107" t="s">
        <v>257</v>
      </c>
      <c r="D2496" s="223" t="s">
        <v>2996</v>
      </c>
      <c r="E2496" s="226" t="s">
        <v>2999</v>
      </c>
      <c r="F2496" s="223">
        <v>20260629</v>
      </c>
      <c r="G2496" s="222"/>
      <c r="H2496" s="232" t="s">
        <v>259</v>
      </c>
      <c r="I2496" s="233" t="s">
        <v>655</v>
      </c>
    </row>
    <row r="2497" spans="1:9">
      <c r="A2497" s="112">
        <f t="shared" si="39"/>
        <v>2495</v>
      </c>
      <c r="B2497" s="107" t="s">
        <v>256</v>
      </c>
      <c r="C2497" s="107" t="s">
        <v>257</v>
      </c>
      <c r="D2497" s="223" t="s">
        <v>2997</v>
      </c>
      <c r="E2497" s="226" t="s">
        <v>2999</v>
      </c>
      <c r="F2497" s="223">
        <v>20260629</v>
      </c>
      <c r="G2497" s="222"/>
      <c r="H2497" s="232" t="s">
        <v>259</v>
      </c>
      <c r="I2497" s="233" t="s">
        <v>655</v>
      </c>
    </row>
    <row r="2498" spans="1:9">
      <c r="A2498" s="112">
        <f t="shared" si="39"/>
        <v>2496</v>
      </c>
      <c r="B2498" s="107" t="s">
        <v>256</v>
      </c>
      <c r="C2498" s="107" t="s">
        <v>257</v>
      </c>
      <c r="D2498" s="223" t="s">
        <v>2998</v>
      </c>
      <c r="E2498" s="226" t="s">
        <v>2999</v>
      </c>
      <c r="F2498" s="223">
        <v>20260629</v>
      </c>
      <c r="G2498" s="222"/>
      <c r="H2498" s="232" t="s">
        <v>259</v>
      </c>
      <c r="I2498" s="233" t="s">
        <v>655</v>
      </c>
    </row>
    <row r="2499" spans="1:9">
      <c r="A2499" s="112">
        <f t="shared" si="39"/>
        <v>2497</v>
      </c>
      <c r="B2499" s="107" t="s">
        <v>256</v>
      </c>
      <c r="C2499" s="107" t="s">
        <v>257</v>
      </c>
      <c r="D2499" s="223" t="s">
        <v>3000</v>
      </c>
      <c r="E2499" s="226" t="s">
        <v>3024</v>
      </c>
      <c r="F2499" s="223">
        <v>20260629</v>
      </c>
      <c r="G2499" s="222"/>
      <c r="H2499" s="232" t="s">
        <v>259</v>
      </c>
      <c r="I2499" s="233" t="s">
        <v>655</v>
      </c>
    </row>
    <row r="2500" spans="1:9">
      <c r="A2500" s="112">
        <f t="shared" si="39"/>
        <v>2498</v>
      </c>
      <c r="B2500" s="107" t="s">
        <v>256</v>
      </c>
      <c r="C2500" s="107" t="s">
        <v>257</v>
      </c>
      <c r="D2500" s="112" t="s">
        <v>3001</v>
      </c>
      <c r="E2500" s="226" t="s">
        <v>3024</v>
      </c>
      <c r="F2500" s="223">
        <v>20260629</v>
      </c>
      <c r="G2500" s="222"/>
      <c r="H2500" s="234" t="s">
        <v>259</v>
      </c>
      <c r="I2500" s="237" t="s">
        <v>661</v>
      </c>
    </row>
    <row r="2501" spans="1:9">
      <c r="A2501" s="112">
        <f t="shared" si="39"/>
        <v>2499</v>
      </c>
      <c r="B2501" s="107" t="s">
        <v>256</v>
      </c>
      <c r="C2501" s="107" t="s">
        <v>257</v>
      </c>
      <c r="D2501" s="112" t="s">
        <v>3002</v>
      </c>
      <c r="E2501" s="226" t="s">
        <v>3024</v>
      </c>
      <c r="F2501" s="223">
        <v>20260629</v>
      </c>
      <c r="G2501" s="222"/>
      <c r="H2501" s="234" t="s">
        <v>259</v>
      </c>
      <c r="I2501" s="237" t="s">
        <v>661</v>
      </c>
    </row>
    <row r="2502" spans="1:9">
      <c r="A2502" s="112">
        <f t="shared" si="39"/>
        <v>2500</v>
      </c>
      <c r="B2502" s="107" t="s">
        <v>256</v>
      </c>
      <c r="C2502" s="107" t="s">
        <v>257</v>
      </c>
      <c r="D2502" s="112" t="s">
        <v>3003</v>
      </c>
      <c r="E2502" s="226" t="s">
        <v>3024</v>
      </c>
      <c r="F2502" s="223">
        <v>20260629</v>
      </c>
      <c r="G2502" s="222"/>
      <c r="H2502" s="234" t="s">
        <v>259</v>
      </c>
      <c r="I2502" s="237" t="s">
        <v>661</v>
      </c>
    </row>
    <row r="2503" spans="1:9">
      <c r="A2503" s="112">
        <f t="shared" si="39"/>
        <v>2501</v>
      </c>
      <c r="B2503" s="107" t="s">
        <v>256</v>
      </c>
      <c r="C2503" s="107" t="s">
        <v>257</v>
      </c>
      <c r="D2503" s="112" t="s">
        <v>3004</v>
      </c>
      <c r="E2503" s="226" t="s">
        <v>3024</v>
      </c>
      <c r="F2503" s="223">
        <v>20260629</v>
      </c>
      <c r="G2503" s="222"/>
      <c r="H2503" s="234" t="s">
        <v>259</v>
      </c>
      <c r="I2503" s="237" t="s">
        <v>661</v>
      </c>
    </row>
    <row r="2504" spans="1:9">
      <c r="A2504" s="112">
        <f t="shared" si="39"/>
        <v>2502</v>
      </c>
      <c r="B2504" s="107" t="s">
        <v>256</v>
      </c>
      <c r="C2504" s="107" t="s">
        <v>257</v>
      </c>
      <c r="D2504" s="112" t="s">
        <v>3005</v>
      </c>
      <c r="E2504" s="226" t="s">
        <v>3024</v>
      </c>
      <c r="F2504" s="223">
        <v>20260629</v>
      </c>
      <c r="G2504" s="222"/>
      <c r="H2504" s="234" t="s">
        <v>259</v>
      </c>
      <c r="I2504" s="237" t="s">
        <v>661</v>
      </c>
    </row>
    <row r="2505" spans="1:9">
      <c r="A2505" s="112">
        <f t="shared" si="39"/>
        <v>2503</v>
      </c>
      <c r="B2505" s="107" t="s">
        <v>256</v>
      </c>
      <c r="C2505" s="107" t="s">
        <v>257</v>
      </c>
      <c r="D2505" s="112" t="s">
        <v>3006</v>
      </c>
      <c r="E2505" s="226" t="s">
        <v>3024</v>
      </c>
      <c r="F2505" s="223">
        <v>20260629</v>
      </c>
      <c r="G2505" s="222"/>
      <c r="H2505" s="234" t="s">
        <v>259</v>
      </c>
      <c r="I2505" s="237" t="s">
        <v>661</v>
      </c>
    </row>
    <row r="2506" spans="1:9">
      <c r="A2506" s="112">
        <f t="shared" si="39"/>
        <v>2504</v>
      </c>
      <c r="B2506" s="107" t="s">
        <v>256</v>
      </c>
      <c r="C2506" s="107" t="s">
        <v>257</v>
      </c>
      <c r="D2506" s="112" t="s">
        <v>3007</v>
      </c>
      <c r="E2506" s="226" t="s">
        <v>3024</v>
      </c>
      <c r="F2506" s="223">
        <v>20260629</v>
      </c>
      <c r="G2506" s="222"/>
      <c r="H2506" s="234" t="s">
        <v>259</v>
      </c>
      <c r="I2506" s="237" t="s">
        <v>661</v>
      </c>
    </row>
    <row r="2507" spans="1:9">
      <c r="A2507" s="112">
        <f t="shared" si="39"/>
        <v>2505</v>
      </c>
      <c r="B2507" s="107" t="s">
        <v>256</v>
      </c>
      <c r="C2507" s="107" t="s">
        <v>257</v>
      </c>
      <c r="D2507" s="112" t="s">
        <v>3008</v>
      </c>
      <c r="E2507" s="226" t="s">
        <v>3024</v>
      </c>
      <c r="F2507" s="223">
        <v>20260629</v>
      </c>
      <c r="G2507" s="222"/>
      <c r="H2507" s="234" t="s">
        <v>259</v>
      </c>
      <c r="I2507" s="237" t="s">
        <v>661</v>
      </c>
    </row>
    <row r="2508" spans="1:9">
      <c r="A2508" s="112">
        <f t="shared" si="39"/>
        <v>2506</v>
      </c>
      <c r="B2508" s="107" t="s">
        <v>256</v>
      </c>
      <c r="C2508" s="107" t="s">
        <v>257</v>
      </c>
      <c r="D2508" s="112" t="s">
        <v>3009</v>
      </c>
      <c r="E2508" s="226" t="s">
        <v>3024</v>
      </c>
      <c r="F2508" s="223">
        <v>20260629</v>
      </c>
      <c r="G2508" s="222"/>
      <c r="H2508" s="234" t="s">
        <v>259</v>
      </c>
      <c r="I2508" s="237" t="s">
        <v>661</v>
      </c>
    </row>
    <row r="2509" spans="1:9">
      <c r="A2509" s="112">
        <f t="shared" si="39"/>
        <v>2507</v>
      </c>
      <c r="B2509" s="107" t="s">
        <v>256</v>
      </c>
      <c r="C2509" s="107" t="s">
        <v>257</v>
      </c>
      <c r="D2509" s="112" t="s">
        <v>3010</v>
      </c>
      <c r="E2509" s="226" t="s">
        <v>3024</v>
      </c>
      <c r="F2509" s="223">
        <v>20260629</v>
      </c>
      <c r="G2509" s="222"/>
      <c r="H2509" s="234" t="s">
        <v>259</v>
      </c>
      <c r="I2509" s="237" t="s">
        <v>661</v>
      </c>
    </row>
    <row r="2510" spans="1:9">
      <c r="A2510" s="112">
        <f t="shared" si="39"/>
        <v>2508</v>
      </c>
      <c r="B2510" s="107" t="s">
        <v>256</v>
      </c>
      <c r="C2510" s="107" t="s">
        <v>257</v>
      </c>
      <c r="D2510" s="112" t="s">
        <v>3011</v>
      </c>
      <c r="E2510" s="226" t="s">
        <v>3024</v>
      </c>
      <c r="F2510" s="223">
        <v>20260629</v>
      </c>
      <c r="G2510" s="222"/>
      <c r="H2510" s="234" t="s">
        <v>259</v>
      </c>
      <c r="I2510" s="237" t="s">
        <v>661</v>
      </c>
    </row>
    <row r="2511" spans="1:9">
      <c r="A2511" s="112">
        <f t="shared" si="39"/>
        <v>2509</v>
      </c>
      <c r="B2511" s="107" t="s">
        <v>256</v>
      </c>
      <c r="C2511" s="107" t="s">
        <v>257</v>
      </c>
      <c r="D2511" s="112" t="s">
        <v>3012</v>
      </c>
      <c r="E2511" s="226" t="s">
        <v>3024</v>
      </c>
      <c r="F2511" s="223">
        <v>20260629</v>
      </c>
      <c r="G2511" s="222"/>
      <c r="H2511" s="234" t="s">
        <v>259</v>
      </c>
      <c r="I2511" s="237" t="s">
        <v>661</v>
      </c>
    </row>
    <row r="2512" spans="1:9">
      <c r="A2512" s="112">
        <f t="shared" si="39"/>
        <v>2510</v>
      </c>
      <c r="B2512" s="107" t="s">
        <v>256</v>
      </c>
      <c r="C2512" s="107" t="s">
        <v>257</v>
      </c>
      <c r="D2512" s="112" t="s">
        <v>3013</v>
      </c>
      <c r="E2512" s="226" t="s">
        <v>3024</v>
      </c>
      <c r="F2512" s="223">
        <v>20260629</v>
      </c>
      <c r="G2512" s="222"/>
      <c r="H2512" s="234" t="s">
        <v>259</v>
      </c>
      <c r="I2512" s="237" t="s">
        <v>661</v>
      </c>
    </row>
    <row r="2513" spans="1:9">
      <c r="A2513" s="112">
        <f t="shared" si="39"/>
        <v>2511</v>
      </c>
      <c r="B2513" s="107" t="s">
        <v>256</v>
      </c>
      <c r="C2513" s="107" t="s">
        <v>257</v>
      </c>
      <c r="D2513" s="223" t="s">
        <v>3014</v>
      </c>
      <c r="E2513" s="226" t="s">
        <v>3024</v>
      </c>
      <c r="F2513" s="223">
        <v>20260629</v>
      </c>
      <c r="G2513" s="222"/>
      <c r="H2513" s="244" t="s">
        <v>259</v>
      </c>
      <c r="I2513" s="245" t="s">
        <v>683</v>
      </c>
    </row>
    <row r="2514" spans="1:9">
      <c r="A2514" s="112">
        <f t="shared" si="39"/>
        <v>2512</v>
      </c>
      <c r="B2514" s="107" t="s">
        <v>256</v>
      </c>
      <c r="C2514" s="107" t="s">
        <v>257</v>
      </c>
      <c r="D2514" s="223" t="s">
        <v>3015</v>
      </c>
      <c r="E2514" s="226" t="s">
        <v>3024</v>
      </c>
      <c r="F2514" s="223">
        <v>20260629</v>
      </c>
      <c r="G2514" s="222"/>
      <c r="H2514" s="244" t="s">
        <v>259</v>
      </c>
      <c r="I2514" s="245" t="s">
        <v>683</v>
      </c>
    </row>
    <row r="2515" spans="1:9">
      <c r="A2515" s="112">
        <f t="shared" si="39"/>
        <v>2513</v>
      </c>
      <c r="B2515" s="107" t="s">
        <v>256</v>
      </c>
      <c r="C2515" s="107" t="s">
        <v>257</v>
      </c>
      <c r="D2515" s="223" t="s">
        <v>3016</v>
      </c>
      <c r="E2515" s="226" t="s">
        <v>3024</v>
      </c>
      <c r="F2515" s="223">
        <v>20260629</v>
      </c>
      <c r="G2515" s="222"/>
      <c r="H2515" s="244" t="s">
        <v>259</v>
      </c>
      <c r="I2515" s="245" t="s">
        <v>683</v>
      </c>
    </row>
    <row r="2516" spans="1:9">
      <c r="A2516" s="112">
        <f t="shared" si="39"/>
        <v>2514</v>
      </c>
      <c r="B2516" s="107" t="s">
        <v>256</v>
      </c>
      <c r="C2516" s="107" t="s">
        <v>257</v>
      </c>
      <c r="D2516" s="223" t="s">
        <v>3017</v>
      </c>
      <c r="E2516" s="226" t="s">
        <v>3024</v>
      </c>
      <c r="F2516" s="223">
        <v>20260629</v>
      </c>
      <c r="G2516" s="222"/>
      <c r="H2516" s="243" t="s">
        <v>259</v>
      </c>
      <c r="I2516" s="246" t="s">
        <v>707</v>
      </c>
    </row>
    <row r="2517" spans="1:9">
      <c r="A2517" s="112">
        <f t="shared" si="39"/>
        <v>2515</v>
      </c>
      <c r="B2517" s="107" t="s">
        <v>256</v>
      </c>
      <c r="C2517" s="107" t="s">
        <v>257</v>
      </c>
      <c r="D2517" s="223" t="s">
        <v>3018</v>
      </c>
      <c r="E2517" s="226" t="s">
        <v>3024</v>
      </c>
      <c r="F2517" s="223">
        <v>20260629</v>
      </c>
      <c r="G2517" s="222"/>
      <c r="H2517" s="243" t="s">
        <v>259</v>
      </c>
      <c r="I2517" s="246" t="s">
        <v>707</v>
      </c>
    </row>
    <row r="2518" spans="1:9">
      <c r="A2518" s="112">
        <f t="shared" si="39"/>
        <v>2516</v>
      </c>
      <c r="B2518" s="107" t="s">
        <v>256</v>
      </c>
      <c r="C2518" s="107" t="s">
        <v>257</v>
      </c>
      <c r="D2518" s="223" t="s">
        <v>3019</v>
      </c>
      <c r="E2518" s="226" t="s">
        <v>3024</v>
      </c>
      <c r="F2518" s="223">
        <v>20260629</v>
      </c>
      <c r="G2518" s="222"/>
      <c r="H2518" s="243" t="s">
        <v>259</v>
      </c>
      <c r="I2518" s="246" t="s">
        <v>707</v>
      </c>
    </row>
    <row r="2519" spans="1:9">
      <c r="A2519" s="112">
        <f t="shared" si="39"/>
        <v>2517</v>
      </c>
      <c r="B2519" s="107" t="s">
        <v>256</v>
      </c>
      <c r="C2519" s="107" t="s">
        <v>257</v>
      </c>
      <c r="D2519" s="223" t="s">
        <v>3020</v>
      </c>
      <c r="E2519" s="226" t="s">
        <v>3024</v>
      </c>
      <c r="F2519" s="223">
        <v>20260629</v>
      </c>
      <c r="G2519" s="222"/>
      <c r="H2519" s="243" t="s">
        <v>259</v>
      </c>
      <c r="I2519" s="246" t="s">
        <v>707</v>
      </c>
    </row>
    <row r="2520" spans="1:9">
      <c r="A2520" s="112">
        <f t="shared" si="39"/>
        <v>2518</v>
      </c>
      <c r="B2520" s="107" t="s">
        <v>256</v>
      </c>
      <c r="C2520" s="107" t="s">
        <v>257</v>
      </c>
      <c r="D2520" s="223" t="s">
        <v>3021</v>
      </c>
      <c r="E2520" s="226" t="s">
        <v>3024</v>
      </c>
      <c r="F2520" s="223">
        <v>20260629</v>
      </c>
      <c r="G2520" s="222"/>
      <c r="H2520" s="243" t="s">
        <v>259</v>
      </c>
      <c r="I2520" s="246" t="s">
        <v>707</v>
      </c>
    </row>
    <row r="2521" spans="1:9">
      <c r="A2521" s="112">
        <f t="shared" si="39"/>
        <v>2519</v>
      </c>
      <c r="B2521" s="107" t="s">
        <v>256</v>
      </c>
      <c r="C2521" s="107" t="s">
        <v>257</v>
      </c>
      <c r="D2521" s="223" t="s">
        <v>3022</v>
      </c>
      <c r="E2521" s="226" t="s">
        <v>3024</v>
      </c>
      <c r="F2521" s="223">
        <v>20260629</v>
      </c>
      <c r="G2521" s="222"/>
      <c r="H2521" s="243" t="s">
        <v>259</v>
      </c>
      <c r="I2521" s="246" t="s">
        <v>707</v>
      </c>
    </row>
    <row r="2522" spans="1:9">
      <c r="A2522" s="112">
        <f t="shared" si="39"/>
        <v>2520</v>
      </c>
      <c r="B2522" s="107" t="s">
        <v>256</v>
      </c>
      <c r="C2522" s="107" t="s">
        <v>257</v>
      </c>
      <c r="D2522" s="223" t="s">
        <v>3023</v>
      </c>
      <c r="E2522" s="226" t="s">
        <v>3024</v>
      </c>
      <c r="F2522" s="223">
        <v>20260629</v>
      </c>
      <c r="G2522" s="222"/>
      <c r="H2522" s="243" t="s">
        <v>259</v>
      </c>
      <c r="I2522" s="246" t="s">
        <v>707</v>
      </c>
    </row>
    <row r="2523" spans="1:9">
      <c r="A2523" s="112">
        <f t="shared" si="39"/>
        <v>2521</v>
      </c>
      <c r="B2523" s="107" t="s">
        <v>256</v>
      </c>
      <c r="C2523" s="107" t="s">
        <v>257</v>
      </c>
      <c r="D2523" s="223" t="s">
        <v>3025</v>
      </c>
      <c r="E2523" s="226" t="s">
        <v>3049</v>
      </c>
      <c r="F2523" s="223">
        <v>20260630</v>
      </c>
      <c r="G2523" s="222"/>
      <c r="H2523" s="224" t="s">
        <v>259</v>
      </c>
      <c r="I2523" s="228" t="s">
        <v>1182</v>
      </c>
    </row>
    <row r="2524" spans="1:9">
      <c r="A2524" s="112">
        <f t="shared" si="39"/>
        <v>2522</v>
      </c>
      <c r="B2524" s="107" t="s">
        <v>256</v>
      </c>
      <c r="C2524" s="107" t="s">
        <v>257</v>
      </c>
      <c r="D2524" s="223" t="s">
        <v>3026</v>
      </c>
      <c r="E2524" s="226" t="s">
        <v>3049</v>
      </c>
      <c r="F2524" s="223">
        <v>20260630</v>
      </c>
      <c r="G2524" s="222"/>
      <c r="H2524" s="224" t="s">
        <v>259</v>
      </c>
      <c r="I2524" s="228" t="s">
        <v>1182</v>
      </c>
    </row>
    <row r="2525" spans="1:9">
      <c r="A2525" s="112">
        <f t="shared" si="39"/>
        <v>2523</v>
      </c>
      <c r="B2525" s="107" t="s">
        <v>256</v>
      </c>
      <c r="C2525" s="107" t="s">
        <v>257</v>
      </c>
      <c r="D2525" s="223" t="s">
        <v>3027</v>
      </c>
      <c r="E2525" s="226" t="s">
        <v>3049</v>
      </c>
      <c r="F2525" s="223">
        <v>20260630</v>
      </c>
      <c r="G2525" s="222"/>
      <c r="H2525" s="224" t="s">
        <v>259</v>
      </c>
      <c r="I2525" s="228" t="s">
        <v>1182</v>
      </c>
    </row>
    <row r="2526" spans="1:9">
      <c r="A2526" s="112">
        <f t="shared" si="39"/>
        <v>2524</v>
      </c>
      <c r="B2526" s="107" t="s">
        <v>256</v>
      </c>
      <c r="C2526" s="107" t="s">
        <v>257</v>
      </c>
      <c r="D2526" s="223" t="s">
        <v>3028</v>
      </c>
      <c r="E2526" s="226" t="s">
        <v>3049</v>
      </c>
      <c r="F2526" s="223">
        <v>20260630</v>
      </c>
      <c r="G2526" s="222"/>
      <c r="H2526" s="224" t="s">
        <v>259</v>
      </c>
      <c r="I2526" s="228" t="s">
        <v>1182</v>
      </c>
    </row>
    <row r="2527" spans="1:9">
      <c r="A2527" s="112">
        <f t="shared" si="39"/>
        <v>2525</v>
      </c>
      <c r="B2527" s="107" t="s">
        <v>256</v>
      </c>
      <c r="C2527" s="107" t="s">
        <v>257</v>
      </c>
      <c r="D2527" s="223" t="s">
        <v>3029</v>
      </c>
      <c r="E2527" s="226" t="s">
        <v>3049</v>
      </c>
      <c r="F2527" s="223">
        <v>20260630</v>
      </c>
      <c r="G2527" s="222"/>
      <c r="H2527" s="224" t="s">
        <v>259</v>
      </c>
      <c r="I2527" s="228" t="s">
        <v>1182</v>
      </c>
    </row>
    <row r="2528" spans="1:9">
      <c r="A2528" s="112">
        <f t="shared" si="39"/>
        <v>2526</v>
      </c>
      <c r="B2528" s="107" t="s">
        <v>256</v>
      </c>
      <c r="C2528" s="107" t="s">
        <v>257</v>
      </c>
      <c r="D2528" s="223" t="s">
        <v>3030</v>
      </c>
      <c r="E2528" s="226" t="s">
        <v>3049</v>
      </c>
      <c r="F2528" s="223">
        <v>20260630</v>
      </c>
      <c r="G2528" s="222"/>
      <c r="H2528" s="229" t="s">
        <v>259</v>
      </c>
      <c r="I2528" s="231" t="s">
        <v>1218</v>
      </c>
    </row>
    <row r="2529" spans="1:9">
      <c r="A2529" s="112">
        <f t="shared" si="39"/>
        <v>2527</v>
      </c>
      <c r="B2529" s="107" t="s">
        <v>256</v>
      </c>
      <c r="C2529" s="107" t="s">
        <v>257</v>
      </c>
      <c r="D2529" s="223" t="s">
        <v>3031</v>
      </c>
      <c r="E2529" s="226" t="s">
        <v>3049</v>
      </c>
      <c r="F2529" s="223">
        <v>20260630</v>
      </c>
      <c r="G2529" s="222"/>
      <c r="H2529" s="229" t="s">
        <v>259</v>
      </c>
      <c r="I2529" s="231" t="s">
        <v>1218</v>
      </c>
    </row>
    <row r="2530" spans="1:9">
      <c r="A2530" s="112">
        <f t="shared" si="39"/>
        <v>2528</v>
      </c>
      <c r="B2530" s="107" t="s">
        <v>256</v>
      </c>
      <c r="C2530" s="107" t="s">
        <v>257</v>
      </c>
      <c r="D2530" s="223" t="s">
        <v>3032</v>
      </c>
      <c r="E2530" s="226" t="s">
        <v>3049</v>
      </c>
      <c r="F2530" s="223">
        <v>20260630</v>
      </c>
      <c r="G2530" s="222"/>
      <c r="H2530" s="229" t="s">
        <v>259</v>
      </c>
      <c r="I2530" s="231" t="s">
        <v>1218</v>
      </c>
    </row>
    <row r="2531" spans="1:9">
      <c r="A2531" s="112">
        <f t="shared" si="39"/>
        <v>2529</v>
      </c>
      <c r="B2531" s="107" t="s">
        <v>256</v>
      </c>
      <c r="C2531" s="107" t="s">
        <v>257</v>
      </c>
      <c r="D2531" s="223" t="s">
        <v>3033</v>
      </c>
      <c r="E2531" s="226" t="s">
        <v>3049</v>
      </c>
      <c r="F2531" s="223">
        <v>20260630</v>
      </c>
      <c r="G2531" s="222"/>
      <c r="H2531" s="230" t="s">
        <v>259</v>
      </c>
      <c r="I2531" s="5" t="s">
        <v>641</v>
      </c>
    </row>
    <row r="2532" spans="1:9">
      <c r="A2532" s="112">
        <f t="shared" si="39"/>
        <v>2530</v>
      </c>
      <c r="B2532" s="107" t="s">
        <v>256</v>
      </c>
      <c r="C2532" s="107" t="s">
        <v>257</v>
      </c>
      <c r="D2532" s="223" t="s">
        <v>3034</v>
      </c>
      <c r="E2532" s="226" t="s">
        <v>3049</v>
      </c>
      <c r="F2532" s="223">
        <v>20260630</v>
      </c>
      <c r="G2532" s="222"/>
      <c r="H2532" s="230" t="s">
        <v>259</v>
      </c>
      <c r="I2532" s="5" t="s">
        <v>641</v>
      </c>
    </row>
    <row r="2533" spans="1:9">
      <c r="A2533" s="112">
        <f t="shared" si="39"/>
        <v>2531</v>
      </c>
      <c r="B2533" s="107" t="s">
        <v>256</v>
      </c>
      <c r="C2533" s="107" t="s">
        <v>257</v>
      </c>
      <c r="D2533" s="223" t="s">
        <v>3035</v>
      </c>
      <c r="E2533" s="226" t="s">
        <v>3049</v>
      </c>
      <c r="F2533" s="223">
        <v>20260630</v>
      </c>
      <c r="G2533" s="222"/>
      <c r="H2533" s="230" t="s">
        <v>259</v>
      </c>
      <c r="I2533" s="5" t="s">
        <v>641</v>
      </c>
    </row>
    <row r="2534" spans="1:9">
      <c r="A2534" s="112">
        <f t="shared" si="39"/>
        <v>2532</v>
      </c>
      <c r="B2534" s="107" t="s">
        <v>256</v>
      </c>
      <c r="C2534" s="107" t="s">
        <v>257</v>
      </c>
      <c r="D2534" s="223" t="s">
        <v>3036</v>
      </c>
      <c r="E2534" s="226" t="s">
        <v>3049</v>
      </c>
      <c r="F2534" s="223">
        <v>20260630</v>
      </c>
      <c r="G2534" s="222"/>
      <c r="H2534" s="230" t="s">
        <v>259</v>
      </c>
      <c r="I2534" s="5" t="s">
        <v>641</v>
      </c>
    </row>
    <row r="2535" spans="1:9">
      <c r="A2535" s="112">
        <f t="shared" si="39"/>
        <v>2533</v>
      </c>
      <c r="B2535" s="107" t="s">
        <v>256</v>
      </c>
      <c r="C2535" s="107" t="s">
        <v>257</v>
      </c>
      <c r="D2535" s="223" t="s">
        <v>3037</v>
      </c>
      <c r="E2535" s="226" t="s">
        <v>3049</v>
      </c>
      <c r="F2535" s="223">
        <v>20260630</v>
      </c>
      <c r="G2535" s="222"/>
      <c r="H2535" s="232" t="s">
        <v>259</v>
      </c>
      <c r="I2535" s="233" t="s">
        <v>655</v>
      </c>
    </row>
    <row r="2536" spans="1:9">
      <c r="A2536" s="112">
        <f t="shared" si="39"/>
        <v>2534</v>
      </c>
      <c r="B2536" s="107" t="s">
        <v>256</v>
      </c>
      <c r="C2536" s="107" t="s">
        <v>257</v>
      </c>
      <c r="D2536" s="223" t="s">
        <v>3038</v>
      </c>
      <c r="E2536" s="226" t="s">
        <v>3049</v>
      </c>
      <c r="F2536" s="223">
        <v>20260630</v>
      </c>
      <c r="G2536" s="222"/>
      <c r="H2536" s="232" t="s">
        <v>259</v>
      </c>
      <c r="I2536" s="233" t="s">
        <v>655</v>
      </c>
    </row>
    <row r="2537" spans="1:9">
      <c r="A2537" s="112">
        <f t="shared" si="39"/>
        <v>2535</v>
      </c>
      <c r="B2537" s="107" t="s">
        <v>256</v>
      </c>
      <c r="C2537" s="107" t="s">
        <v>257</v>
      </c>
      <c r="D2537" s="223" t="s">
        <v>3039</v>
      </c>
      <c r="E2537" s="226" t="s">
        <v>3049</v>
      </c>
      <c r="F2537" s="223">
        <v>20260630</v>
      </c>
      <c r="G2537" s="222"/>
      <c r="H2537" s="232" t="s">
        <v>259</v>
      </c>
      <c r="I2537" s="233" t="s">
        <v>655</v>
      </c>
    </row>
    <row r="2538" spans="1:9">
      <c r="A2538" s="112">
        <f t="shared" si="39"/>
        <v>2536</v>
      </c>
      <c r="B2538" s="107" t="s">
        <v>256</v>
      </c>
      <c r="C2538" s="107" t="s">
        <v>257</v>
      </c>
      <c r="D2538" s="223" t="s">
        <v>3040</v>
      </c>
      <c r="E2538" s="226" t="s">
        <v>3049</v>
      </c>
      <c r="F2538" s="223">
        <v>20260630</v>
      </c>
      <c r="G2538" s="222"/>
      <c r="H2538" s="234" t="s">
        <v>259</v>
      </c>
      <c r="I2538" s="237" t="s">
        <v>661</v>
      </c>
    </row>
    <row r="2539" spans="1:9">
      <c r="A2539" s="112">
        <f t="shared" si="39"/>
        <v>2537</v>
      </c>
      <c r="B2539" s="107" t="s">
        <v>256</v>
      </c>
      <c r="C2539" s="107" t="s">
        <v>257</v>
      </c>
      <c r="D2539" s="223" t="s">
        <v>3041</v>
      </c>
      <c r="E2539" s="226" t="s">
        <v>3049</v>
      </c>
      <c r="F2539" s="223">
        <v>20260630</v>
      </c>
      <c r="G2539" s="222"/>
      <c r="H2539" s="234" t="s">
        <v>259</v>
      </c>
      <c r="I2539" s="237" t="s">
        <v>661</v>
      </c>
    </row>
    <row r="2540" spans="1:9">
      <c r="A2540" s="112">
        <f t="shared" si="39"/>
        <v>2538</v>
      </c>
      <c r="B2540" s="107" t="s">
        <v>256</v>
      </c>
      <c r="C2540" s="107" t="s">
        <v>257</v>
      </c>
      <c r="D2540" s="223" t="s">
        <v>3042</v>
      </c>
      <c r="E2540" s="226" t="s">
        <v>3049</v>
      </c>
      <c r="F2540" s="223">
        <v>20260630</v>
      </c>
      <c r="G2540" s="222"/>
      <c r="H2540" s="234" t="s">
        <v>259</v>
      </c>
      <c r="I2540" s="237" t="s">
        <v>661</v>
      </c>
    </row>
    <row r="2541" spans="1:9">
      <c r="A2541" s="112">
        <f t="shared" si="39"/>
        <v>2539</v>
      </c>
      <c r="B2541" s="107" t="s">
        <v>256</v>
      </c>
      <c r="C2541" s="107" t="s">
        <v>257</v>
      </c>
      <c r="D2541" s="223" t="s">
        <v>3043</v>
      </c>
      <c r="E2541" s="226" t="s">
        <v>3049</v>
      </c>
      <c r="F2541" s="242">
        <v>20260630</v>
      </c>
      <c r="G2541" s="235"/>
      <c r="H2541" s="244" t="s">
        <v>259</v>
      </c>
      <c r="I2541" s="245" t="s">
        <v>683</v>
      </c>
    </row>
    <row r="2542" spans="1:9">
      <c r="A2542" s="112">
        <f t="shared" si="39"/>
        <v>2540</v>
      </c>
      <c r="B2542" s="107" t="s">
        <v>256</v>
      </c>
      <c r="C2542" s="107" t="s">
        <v>257</v>
      </c>
      <c r="D2542" s="223" t="s">
        <v>3044</v>
      </c>
      <c r="E2542" s="226" t="s">
        <v>3049</v>
      </c>
      <c r="F2542" s="242">
        <v>20260630</v>
      </c>
      <c r="G2542" s="235"/>
      <c r="H2542" s="244" t="s">
        <v>259</v>
      </c>
      <c r="I2542" s="245" t="s">
        <v>683</v>
      </c>
    </row>
    <row r="2543" spans="1:9">
      <c r="A2543" s="112">
        <f t="shared" si="39"/>
        <v>2541</v>
      </c>
      <c r="B2543" s="107" t="s">
        <v>256</v>
      </c>
      <c r="C2543" s="107" t="s">
        <v>257</v>
      </c>
      <c r="D2543" s="223" t="s">
        <v>3045</v>
      </c>
      <c r="E2543" s="226" t="s">
        <v>3049</v>
      </c>
      <c r="F2543" s="242">
        <v>20260630</v>
      </c>
      <c r="G2543" s="235"/>
      <c r="H2543" s="244" t="s">
        <v>259</v>
      </c>
      <c r="I2543" s="245" t="s">
        <v>683</v>
      </c>
    </row>
    <row r="2544" spans="1:9">
      <c r="A2544" s="112">
        <f t="shared" si="39"/>
        <v>2542</v>
      </c>
      <c r="B2544" s="107" t="s">
        <v>256</v>
      </c>
      <c r="C2544" s="107" t="s">
        <v>257</v>
      </c>
      <c r="D2544" s="223" t="s">
        <v>3046</v>
      </c>
      <c r="E2544" s="226" t="s">
        <v>3049</v>
      </c>
      <c r="F2544" s="242">
        <v>20260630</v>
      </c>
      <c r="G2544" s="235"/>
      <c r="H2544" s="244" t="s">
        <v>259</v>
      </c>
      <c r="I2544" s="245" t="s">
        <v>683</v>
      </c>
    </row>
    <row r="2545" spans="1:9">
      <c r="A2545" s="112">
        <f t="shared" si="39"/>
        <v>2543</v>
      </c>
      <c r="B2545" s="107" t="s">
        <v>256</v>
      </c>
      <c r="C2545" s="107" t="s">
        <v>257</v>
      </c>
      <c r="D2545" s="223" t="s">
        <v>3047</v>
      </c>
      <c r="E2545" s="226" t="s">
        <v>3049</v>
      </c>
      <c r="F2545" s="242">
        <v>20260630</v>
      </c>
      <c r="G2545" s="235"/>
      <c r="H2545" s="244" t="s">
        <v>259</v>
      </c>
      <c r="I2545" s="245" t="s">
        <v>683</v>
      </c>
    </row>
    <row r="2546" spans="1:9">
      <c r="A2546" s="112">
        <f t="shared" si="39"/>
        <v>2544</v>
      </c>
      <c r="B2546" s="107" t="s">
        <v>256</v>
      </c>
      <c r="C2546" s="107" t="s">
        <v>257</v>
      </c>
      <c r="D2546" s="223" t="s">
        <v>3048</v>
      </c>
      <c r="E2546" s="226" t="s">
        <v>3049</v>
      </c>
      <c r="F2546" s="242">
        <v>20260630</v>
      </c>
      <c r="G2546" s="235"/>
      <c r="H2546" s="243" t="s">
        <v>259</v>
      </c>
      <c r="I2546" s="246" t="s">
        <v>707</v>
      </c>
    </row>
    <row r="2547" spans="1:9">
      <c r="A2547" s="112">
        <f t="shared" si="39"/>
        <v>2545</v>
      </c>
      <c r="B2547" s="107" t="s">
        <v>256</v>
      </c>
      <c r="C2547" s="107" t="s">
        <v>257</v>
      </c>
      <c r="D2547" s="241" t="s">
        <v>3056</v>
      </c>
      <c r="E2547" s="226" t="s">
        <v>3104</v>
      </c>
      <c r="F2547" s="236">
        <v>20260702</v>
      </c>
      <c r="G2547" s="235"/>
      <c r="H2547" s="243" t="s">
        <v>259</v>
      </c>
      <c r="I2547" s="246" t="s">
        <v>707</v>
      </c>
    </row>
    <row r="2548" spans="1:9">
      <c r="A2548" s="112">
        <f t="shared" si="39"/>
        <v>2546</v>
      </c>
      <c r="B2548" s="107" t="s">
        <v>256</v>
      </c>
      <c r="C2548" s="107" t="s">
        <v>257</v>
      </c>
      <c r="D2548" s="241" t="s">
        <v>3057</v>
      </c>
      <c r="E2548" s="226" t="s">
        <v>3104</v>
      </c>
      <c r="F2548" s="236">
        <v>20260702</v>
      </c>
      <c r="G2548" s="235"/>
      <c r="H2548" s="243" t="s">
        <v>259</v>
      </c>
      <c r="I2548" s="246" t="s">
        <v>707</v>
      </c>
    </row>
    <row r="2549" spans="1:9">
      <c r="A2549" s="112">
        <f t="shared" si="39"/>
        <v>2547</v>
      </c>
      <c r="B2549" s="107" t="s">
        <v>256</v>
      </c>
      <c r="C2549" s="107" t="s">
        <v>257</v>
      </c>
      <c r="D2549" s="241" t="s">
        <v>3058</v>
      </c>
      <c r="E2549" s="226" t="s">
        <v>3104</v>
      </c>
      <c r="F2549" s="236">
        <v>20260702</v>
      </c>
      <c r="G2549" s="235"/>
      <c r="H2549" s="243" t="s">
        <v>259</v>
      </c>
      <c r="I2549" s="246" t="s">
        <v>707</v>
      </c>
    </row>
    <row r="2550" spans="1:9">
      <c r="A2550" s="112">
        <f t="shared" si="39"/>
        <v>2548</v>
      </c>
      <c r="B2550" s="107" t="s">
        <v>256</v>
      </c>
      <c r="C2550" s="107" t="s">
        <v>257</v>
      </c>
      <c r="D2550" s="241" t="s">
        <v>3059</v>
      </c>
      <c r="E2550" s="226" t="s">
        <v>3104</v>
      </c>
      <c r="F2550" s="236">
        <v>20260702</v>
      </c>
      <c r="G2550" s="235"/>
      <c r="H2550" s="243" t="s">
        <v>259</v>
      </c>
      <c r="I2550" s="246" t="s">
        <v>707</v>
      </c>
    </row>
    <row r="2551" spans="1:9">
      <c r="A2551" s="112">
        <f t="shared" si="39"/>
        <v>2549</v>
      </c>
      <c r="B2551" s="107" t="s">
        <v>256</v>
      </c>
      <c r="C2551" s="107" t="s">
        <v>257</v>
      </c>
      <c r="D2551" s="241" t="s">
        <v>3060</v>
      </c>
      <c r="E2551" s="226" t="s">
        <v>3104</v>
      </c>
      <c r="F2551" s="236">
        <v>20260702</v>
      </c>
      <c r="G2551" s="235"/>
      <c r="H2551" s="243" t="s">
        <v>259</v>
      </c>
      <c r="I2551" s="246" t="s">
        <v>707</v>
      </c>
    </row>
    <row r="2552" spans="1:9">
      <c r="A2552" s="112">
        <f t="shared" si="39"/>
        <v>2550</v>
      </c>
      <c r="B2552" s="107" t="s">
        <v>256</v>
      </c>
      <c r="C2552" s="107" t="s">
        <v>257</v>
      </c>
      <c r="D2552" s="241" t="s">
        <v>3061</v>
      </c>
      <c r="E2552" s="226" t="s">
        <v>3104</v>
      </c>
      <c r="F2552" s="236">
        <v>20260702</v>
      </c>
      <c r="G2552" s="235"/>
      <c r="H2552" s="247" t="s">
        <v>259</v>
      </c>
      <c r="I2552" s="248" t="s">
        <v>713</v>
      </c>
    </row>
    <row r="2553" spans="1:9">
      <c r="A2553" s="112">
        <f t="shared" si="39"/>
        <v>2551</v>
      </c>
      <c r="B2553" s="107" t="s">
        <v>256</v>
      </c>
      <c r="C2553" s="107" t="s">
        <v>257</v>
      </c>
      <c r="D2553" s="241" t="s">
        <v>3062</v>
      </c>
      <c r="E2553" s="226" t="s">
        <v>3104</v>
      </c>
      <c r="F2553" s="236">
        <v>20260702</v>
      </c>
      <c r="G2553" s="235"/>
      <c r="H2553" s="247" t="s">
        <v>259</v>
      </c>
      <c r="I2553" s="248" t="s">
        <v>713</v>
      </c>
    </row>
    <row r="2554" spans="1:9">
      <c r="A2554" s="112">
        <f t="shared" si="39"/>
        <v>2552</v>
      </c>
      <c r="B2554" s="107" t="s">
        <v>256</v>
      </c>
      <c r="C2554" s="107" t="s">
        <v>257</v>
      </c>
      <c r="D2554" s="241" t="s">
        <v>3063</v>
      </c>
      <c r="E2554" s="226" t="s">
        <v>3104</v>
      </c>
      <c r="F2554" s="236">
        <v>20260702</v>
      </c>
      <c r="G2554" s="235"/>
      <c r="H2554" s="247" t="s">
        <v>259</v>
      </c>
      <c r="I2554" s="248" t="s">
        <v>713</v>
      </c>
    </row>
    <row r="2555" spans="1:9">
      <c r="A2555" s="112">
        <f t="shared" si="39"/>
        <v>2553</v>
      </c>
      <c r="B2555" s="107" t="s">
        <v>256</v>
      </c>
      <c r="C2555" s="107" t="s">
        <v>257</v>
      </c>
      <c r="D2555" s="241" t="s">
        <v>3064</v>
      </c>
      <c r="E2555" s="226" t="s">
        <v>3104</v>
      </c>
      <c r="F2555" s="236">
        <v>20260702</v>
      </c>
      <c r="G2555" s="235"/>
      <c r="H2555" s="247" t="s">
        <v>259</v>
      </c>
      <c r="I2555" s="248" t="s">
        <v>713</v>
      </c>
    </row>
    <row r="2556" spans="1:9">
      <c r="A2556" s="112">
        <f t="shared" si="39"/>
        <v>2554</v>
      </c>
      <c r="B2556" s="107" t="s">
        <v>256</v>
      </c>
      <c r="C2556" s="107" t="s">
        <v>257</v>
      </c>
      <c r="D2556" s="241" t="s">
        <v>3065</v>
      </c>
      <c r="E2556" s="226" t="s">
        <v>3104</v>
      </c>
      <c r="F2556" s="236">
        <v>20260702</v>
      </c>
      <c r="G2556" s="235"/>
      <c r="H2556" s="247" t="s">
        <v>259</v>
      </c>
      <c r="I2556" s="248" t="s">
        <v>713</v>
      </c>
    </row>
    <row r="2557" spans="1:9">
      <c r="A2557" s="112">
        <f t="shared" ref="A2557:A2620" si="40">+A2556+1</f>
        <v>2555</v>
      </c>
      <c r="B2557" s="107" t="s">
        <v>256</v>
      </c>
      <c r="C2557" s="107" t="s">
        <v>257</v>
      </c>
      <c r="D2557" s="241" t="s">
        <v>3066</v>
      </c>
      <c r="E2557" s="226" t="s">
        <v>3104</v>
      </c>
      <c r="F2557" s="236">
        <v>20260702</v>
      </c>
      <c r="G2557" s="235"/>
      <c r="H2557" s="260" t="s">
        <v>259</v>
      </c>
      <c r="I2557" s="263" t="s">
        <v>719</v>
      </c>
    </row>
    <row r="2558" spans="1:9">
      <c r="A2558" s="112">
        <f t="shared" si="40"/>
        <v>2556</v>
      </c>
      <c r="B2558" s="107" t="s">
        <v>256</v>
      </c>
      <c r="C2558" s="107" t="s">
        <v>257</v>
      </c>
      <c r="D2558" s="241" t="s">
        <v>3067</v>
      </c>
      <c r="E2558" s="226" t="s">
        <v>3104</v>
      </c>
      <c r="F2558" s="236">
        <v>20260702</v>
      </c>
      <c r="G2558" s="235"/>
      <c r="H2558" s="260" t="s">
        <v>259</v>
      </c>
      <c r="I2558" s="263" t="s">
        <v>719</v>
      </c>
    </row>
    <row r="2559" spans="1:9">
      <c r="A2559" s="112">
        <f t="shared" si="40"/>
        <v>2557</v>
      </c>
      <c r="B2559" s="107" t="s">
        <v>256</v>
      </c>
      <c r="C2559" s="107" t="s">
        <v>257</v>
      </c>
      <c r="D2559" s="241" t="s">
        <v>3068</v>
      </c>
      <c r="E2559" s="226" t="s">
        <v>3104</v>
      </c>
      <c r="F2559" s="236">
        <v>20260702</v>
      </c>
      <c r="G2559" s="235"/>
      <c r="H2559" s="260" t="s">
        <v>259</v>
      </c>
      <c r="I2559" s="263" t="s">
        <v>719</v>
      </c>
    </row>
    <row r="2560" spans="1:9">
      <c r="A2560" s="112">
        <f t="shared" si="40"/>
        <v>2558</v>
      </c>
      <c r="B2560" s="107" t="s">
        <v>256</v>
      </c>
      <c r="C2560" s="107" t="s">
        <v>257</v>
      </c>
      <c r="D2560" s="241" t="s">
        <v>3069</v>
      </c>
      <c r="E2560" s="226" t="s">
        <v>3104</v>
      </c>
      <c r="F2560" s="236">
        <v>20260702</v>
      </c>
      <c r="G2560" s="235"/>
      <c r="H2560" s="260" t="s">
        <v>259</v>
      </c>
      <c r="I2560" s="263" t="s">
        <v>719</v>
      </c>
    </row>
    <row r="2561" spans="1:9">
      <c r="A2561" s="112">
        <f t="shared" si="40"/>
        <v>2559</v>
      </c>
      <c r="B2561" s="107" t="s">
        <v>256</v>
      </c>
      <c r="C2561" s="107" t="s">
        <v>257</v>
      </c>
      <c r="D2561" s="241" t="s">
        <v>3070</v>
      </c>
      <c r="E2561" s="226" t="s">
        <v>3104</v>
      </c>
      <c r="F2561" s="236">
        <v>20260702</v>
      </c>
      <c r="G2561" s="235"/>
      <c r="H2561" s="260" t="s">
        <v>259</v>
      </c>
      <c r="I2561" s="263" t="s">
        <v>719</v>
      </c>
    </row>
    <row r="2562" spans="1:9">
      <c r="A2562" s="112">
        <f t="shared" si="40"/>
        <v>2560</v>
      </c>
      <c r="B2562" s="107" t="s">
        <v>256</v>
      </c>
      <c r="C2562" s="107" t="s">
        <v>257</v>
      </c>
      <c r="D2562" s="241" t="s">
        <v>3071</v>
      </c>
      <c r="E2562" s="226" t="s">
        <v>3104</v>
      </c>
      <c r="F2562" s="236">
        <v>20260702</v>
      </c>
      <c r="G2562" s="235"/>
      <c r="H2562" s="260" t="s">
        <v>259</v>
      </c>
      <c r="I2562" s="263" t="s">
        <v>719</v>
      </c>
    </row>
    <row r="2563" spans="1:9">
      <c r="A2563" s="112">
        <f t="shared" si="40"/>
        <v>2561</v>
      </c>
      <c r="B2563" s="107" t="s">
        <v>256</v>
      </c>
      <c r="C2563" s="107" t="s">
        <v>257</v>
      </c>
      <c r="D2563" s="241" t="s">
        <v>3072</v>
      </c>
      <c r="E2563" s="226" t="s">
        <v>3104</v>
      </c>
      <c r="F2563" s="236">
        <v>20260702</v>
      </c>
      <c r="G2563" s="235"/>
      <c r="H2563" s="260" t="s">
        <v>259</v>
      </c>
      <c r="I2563" s="263" t="s">
        <v>719</v>
      </c>
    </row>
    <row r="2564" spans="1:9">
      <c r="A2564" s="112">
        <f t="shared" si="40"/>
        <v>2562</v>
      </c>
      <c r="B2564" s="107" t="s">
        <v>256</v>
      </c>
      <c r="C2564" s="107" t="s">
        <v>257</v>
      </c>
      <c r="D2564" s="241" t="s">
        <v>3073</v>
      </c>
      <c r="E2564" s="226" t="s">
        <v>3104</v>
      </c>
      <c r="F2564" s="236">
        <v>20260702</v>
      </c>
      <c r="G2564" s="235"/>
      <c r="H2564" s="262" t="s">
        <v>259</v>
      </c>
      <c r="I2564" s="266" t="s">
        <v>260</v>
      </c>
    </row>
    <row r="2565" spans="1:9">
      <c r="A2565" s="112">
        <f t="shared" si="40"/>
        <v>2563</v>
      </c>
      <c r="B2565" s="107" t="s">
        <v>256</v>
      </c>
      <c r="C2565" s="107" t="s">
        <v>257</v>
      </c>
      <c r="D2565" s="241" t="s">
        <v>3074</v>
      </c>
      <c r="E2565" s="226" t="s">
        <v>3104</v>
      </c>
      <c r="F2565" s="236">
        <v>20260702</v>
      </c>
      <c r="G2565" s="235"/>
      <c r="H2565" s="262" t="s">
        <v>259</v>
      </c>
      <c r="I2565" s="266" t="s">
        <v>260</v>
      </c>
    </row>
    <row r="2566" spans="1:9">
      <c r="A2566" s="112">
        <f t="shared" si="40"/>
        <v>2564</v>
      </c>
      <c r="B2566" s="107" t="s">
        <v>256</v>
      </c>
      <c r="C2566" s="107" t="s">
        <v>257</v>
      </c>
      <c r="D2566" s="241" t="s">
        <v>3075</v>
      </c>
      <c r="E2566" s="226" t="s">
        <v>3104</v>
      </c>
      <c r="F2566" s="236">
        <v>20260702</v>
      </c>
      <c r="G2566" s="235"/>
      <c r="H2566" s="262" t="s">
        <v>259</v>
      </c>
      <c r="I2566" s="266" t="s">
        <v>260</v>
      </c>
    </row>
    <row r="2567" spans="1:9">
      <c r="A2567" s="112">
        <f t="shared" si="40"/>
        <v>2565</v>
      </c>
      <c r="B2567" s="107" t="s">
        <v>256</v>
      </c>
      <c r="C2567" s="107" t="s">
        <v>257</v>
      </c>
      <c r="D2567" s="241" t="s">
        <v>3076</v>
      </c>
      <c r="E2567" s="226" t="s">
        <v>3104</v>
      </c>
      <c r="F2567" s="236">
        <v>20260702</v>
      </c>
      <c r="G2567" s="235"/>
      <c r="H2567" s="262" t="s">
        <v>259</v>
      </c>
      <c r="I2567" s="266" t="s">
        <v>260</v>
      </c>
    </row>
    <row r="2568" spans="1:9">
      <c r="A2568" s="112">
        <f t="shared" si="40"/>
        <v>2566</v>
      </c>
      <c r="B2568" s="107" t="s">
        <v>256</v>
      </c>
      <c r="C2568" s="107" t="s">
        <v>257</v>
      </c>
      <c r="D2568" s="241" t="s">
        <v>3077</v>
      </c>
      <c r="E2568" s="226" t="s">
        <v>3104</v>
      </c>
      <c r="F2568" s="236">
        <v>20260702</v>
      </c>
      <c r="G2568" s="235"/>
      <c r="H2568" s="262" t="s">
        <v>259</v>
      </c>
      <c r="I2568" s="266" t="s">
        <v>260</v>
      </c>
    </row>
    <row r="2569" spans="1:9">
      <c r="A2569" s="112">
        <f t="shared" si="40"/>
        <v>2567</v>
      </c>
      <c r="B2569" s="107" t="s">
        <v>256</v>
      </c>
      <c r="C2569" s="107" t="s">
        <v>257</v>
      </c>
      <c r="D2569" s="241" t="s">
        <v>3078</v>
      </c>
      <c r="E2569" s="226" t="s">
        <v>3104</v>
      </c>
      <c r="F2569" s="236">
        <v>20260702</v>
      </c>
      <c r="G2569" s="235"/>
      <c r="H2569" s="262" t="s">
        <v>259</v>
      </c>
      <c r="I2569" s="266" t="s">
        <v>260</v>
      </c>
    </row>
    <row r="2570" spans="1:9">
      <c r="A2570" s="112">
        <f t="shared" si="40"/>
        <v>2568</v>
      </c>
      <c r="B2570" s="107" t="s">
        <v>256</v>
      </c>
      <c r="C2570" s="107" t="s">
        <v>257</v>
      </c>
      <c r="D2570" s="241" t="s">
        <v>3079</v>
      </c>
      <c r="E2570" s="226" t="s">
        <v>3104</v>
      </c>
      <c r="F2570" s="236">
        <v>20260702</v>
      </c>
      <c r="G2570" s="235"/>
      <c r="H2570" s="262" t="s">
        <v>259</v>
      </c>
      <c r="I2570" s="266" t="s">
        <v>260</v>
      </c>
    </row>
    <row r="2571" spans="1:9">
      <c r="A2571" s="112">
        <f t="shared" si="40"/>
        <v>2569</v>
      </c>
      <c r="B2571" s="107" t="s">
        <v>256</v>
      </c>
      <c r="C2571" s="107" t="s">
        <v>257</v>
      </c>
      <c r="D2571" s="241" t="s">
        <v>3080</v>
      </c>
      <c r="E2571" s="226" t="s">
        <v>3105</v>
      </c>
      <c r="F2571" s="236">
        <v>20260703</v>
      </c>
      <c r="G2571" s="235"/>
      <c r="H2571" s="262" t="s">
        <v>259</v>
      </c>
      <c r="I2571" s="266" t="s">
        <v>260</v>
      </c>
    </row>
    <row r="2572" spans="1:9">
      <c r="A2572" s="112">
        <f t="shared" si="40"/>
        <v>2570</v>
      </c>
      <c r="B2572" s="107" t="s">
        <v>256</v>
      </c>
      <c r="C2572" s="107" t="s">
        <v>257</v>
      </c>
      <c r="D2572" s="241" t="s">
        <v>3081</v>
      </c>
      <c r="E2572" s="226" t="s">
        <v>3105</v>
      </c>
      <c r="F2572" s="236">
        <v>20260703</v>
      </c>
      <c r="G2572" s="235"/>
      <c r="H2572" s="262" t="s">
        <v>259</v>
      </c>
      <c r="I2572" s="266" t="s">
        <v>260</v>
      </c>
    </row>
    <row r="2573" spans="1:9">
      <c r="A2573" s="112">
        <f t="shared" si="40"/>
        <v>2571</v>
      </c>
      <c r="B2573" s="107" t="s">
        <v>256</v>
      </c>
      <c r="C2573" s="107" t="s">
        <v>257</v>
      </c>
      <c r="D2573" s="241" t="s">
        <v>3082</v>
      </c>
      <c r="E2573" s="226" t="s">
        <v>3105</v>
      </c>
      <c r="F2573" s="236">
        <v>20260703</v>
      </c>
      <c r="G2573" s="235"/>
      <c r="H2573" s="262" t="s">
        <v>259</v>
      </c>
      <c r="I2573" s="266" t="s">
        <v>260</v>
      </c>
    </row>
    <row r="2574" spans="1:9">
      <c r="A2574" s="112">
        <f t="shared" si="40"/>
        <v>2572</v>
      </c>
      <c r="B2574" s="107" t="s">
        <v>256</v>
      </c>
      <c r="C2574" s="107" t="s">
        <v>257</v>
      </c>
      <c r="D2574" s="241" t="s">
        <v>3083</v>
      </c>
      <c r="E2574" s="226" t="s">
        <v>3105</v>
      </c>
      <c r="F2574" s="236">
        <v>20260703</v>
      </c>
      <c r="G2574" s="235"/>
      <c r="H2574" s="273" t="s">
        <v>259</v>
      </c>
      <c r="I2574" s="275" t="s">
        <v>269</v>
      </c>
    </row>
    <row r="2575" spans="1:9">
      <c r="A2575" s="112">
        <f t="shared" si="40"/>
        <v>2573</v>
      </c>
      <c r="B2575" s="107" t="s">
        <v>256</v>
      </c>
      <c r="C2575" s="107" t="s">
        <v>257</v>
      </c>
      <c r="D2575" s="241" t="s">
        <v>3084</v>
      </c>
      <c r="E2575" s="226" t="s">
        <v>3105</v>
      </c>
      <c r="F2575" s="236">
        <v>20260703</v>
      </c>
      <c r="G2575" s="235"/>
      <c r="H2575" s="273" t="s">
        <v>259</v>
      </c>
      <c r="I2575" s="275" t="s">
        <v>269</v>
      </c>
    </row>
    <row r="2576" spans="1:9">
      <c r="A2576" s="112">
        <f t="shared" si="40"/>
        <v>2574</v>
      </c>
      <c r="B2576" s="107" t="s">
        <v>256</v>
      </c>
      <c r="C2576" s="107" t="s">
        <v>257</v>
      </c>
      <c r="D2576" s="241" t="s">
        <v>3085</v>
      </c>
      <c r="E2576" s="226" t="s">
        <v>3105</v>
      </c>
      <c r="F2576" s="236">
        <v>20260703</v>
      </c>
      <c r="G2576" s="235"/>
      <c r="H2576" s="273" t="s">
        <v>259</v>
      </c>
      <c r="I2576" s="275" t="s">
        <v>269</v>
      </c>
    </row>
    <row r="2577" spans="1:9">
      <c r="A2577" s="112">
        <f t="shared" si="40"/>
        <v>2575</v>
      </c>
      <c r="B2577" s="107" t="s">
        <v>256</v>
      </c>
      <c r="C2577" s="107" t="s">
        <v>257</v>
      </c>
      <c r="D2577" s="241" t="s">
        <v>3086</v>
      </c>
      <c r="E2577" s="226" t="s">
        <v>3105</v>
      </c>
      <c r="F2577" s="236">
        <v>20260703</v>
      </c>
      <c r="G2577" s="235"/>
      <c r="H2577" s="273" t="s">
        <v>259</v>
      </c>
      <c r="I2577" s="275" t="s">
        <v>269</v>
      </c>
    </row>
    <row r="2578" spans="1:9">
      <c r="A2578" s="112">
        <f t="shared" si="40"/>
        <v>2576</v>
      </c>
      <c r="B2578" s="107" t="s">
        <v>256</v>
      </c>
      <c r="C2578" s="107" t="s">
        <v>257</v>
      </c>
      <c r="D2578" s="241" t="s">
        <v>3087</v>
      </c>
      <c r="E2578" s="226" t="s">
        <v>3105</v>
      </c>
      <c r="F2578" s="236">
        <v>20260703</v>
      </c>
      <c r="G2578" s="235"/>
      <c r="H2578" s="273" t="s">
        <v>259</v>
      </c>
      <c r="I2578" s="275" t="s">
        <v>269</v>
      </c>
    </row>
    <row r="2579" spans="1:9">
      <c r="A2579" s="112">
        <f t="shared" si="40"/>
        <v>2577</v>
      </c>
      <c r="B2579" s="107" t="s">
        <v>256</v>
      </c>
      <c r="C2579" s="107" t="s">
        <v>257</v>
      </c>
      <c r="D2579" s="241" t="s">
        <v>3088</v>
      </c>
      <c r="E2579" s="226" t="s">
        <v>3105</v>
      </c>
      <c r="F2579" s="236">
        <v>20260703</v>
      </c>
      <c r="G2579" s="235"/>
      <c r="H2579" s="273" t="s">
        <v>259</v>
      </c>
      <c r="I2579" s="275" t="s">
        <v>269</v>
      </c>
    </row>
    <row r="2580" spans="1:9">
      <c r="A2580" s="112">
        <f t="shared" si="40"/>
        <v>2578</v>
      </c>
      <c r="B2580" s="107" t="s">
        <v>256</v>
      </c>
      <c r="C2580" s="107" t="s">
        <v>257</v>
      </c>
      <c r="D2580" s="241" t="s">
        <v>3089</v>
      </c>
      <c r="E2580" s="226" t="s">
        <v>3105</v>
      </c>
      <c r="F2580" s="236">
        <v>20260703</v>
      </c>
      <c r="G2580" s="235"/>
      <c r="H2580" s="273" t="s">
        <v>259</v>
      </c>
      <c r="I2580" s="275" t="s">
        <v>269</v>
      </c>
    </row>
    <row r="2581" spans="1:9">
      <c r="A2581" s="112">
        <f t="shared" si="40"/>
        <v>2579</v>
      </c>
      <c r="B2581" s="107" t="s">
        <v>256</v>
      </c>
      <c r="C2581" s="107" t="s">
        <v>257</v>
      </c>
      <c r="D2581" s="241" t="s">
        <v>3090</v>
      </c>
      <c r="E2581" s="226" t="s">
        <v>3105</v>
      </c>
      <c r="F2581" s="236">
        <v>20260703</v>
      </c>
      <c r="G2581" s="235"/>
      <c r="H2581" s="273" t="s">
        <v>259</v>
      </c>
      <c r="I2581" s="275" t="s">
        <v>269</v>
      </c>
    </row>
    <row r="2582" spans="1:9">
      <c r="A2582" s="112">
        <f t="shared" si="40"/>
        <v>2580</v>
      </c>
      <c r="B2582" s="107" t="s">
        <v>256</v>
      </c>
      <c r="C2582" s="107" t="s">
        <v>257</v>
      </c>
      <c r="D2582" s="241" t="s">
        <v>3091</v>
      </c>
      <c r="E2582" s="226" t="s">
        <v>3105</v>
      </c>
      <c r="F2582" s="236">
        <v>20260703</v>
      </c>
      <c r="G2582" s="235"/>
      <c r="H2582" s="273" t="s">
        <v>259</v>
      </c>
      <c r="I2582" s="275" t="s">
        <v>269</v>
      </c>
    </row>
    <row r="2583" spans="1:9">
      <c r="A2583" s="112">
        <f t="shared" si="40"/>
        <v>2581</v>
      </c>
      <c r="B2583" s="107" t="s">
        <v>256</v>
      </c>
      <c r="C2583" s="107" t="s">
        <v>257</v>
      </c>
      <c r="D2583" s="241" t="s">
        <v>3092</v>
      </c>
      <c r="E2583" s="226" t="s">
        <v>3105</v>
      </c>
      <c r="F2583" s="236">
        <v>20260703</v>
      </c>
      <c r="G2583" s="235"/>
      <c r="H2583" s="273" t="s">
        <v>259</v>
      </c>
      <c r="I2583" s="275" t="s">
        <v>269</v>
      </c>
    </row>
    <row r="2584" spans="1:9">
      <c r="A2584" s="112">
        <f t="shared" si="40"/>
        <v>2582</v>
      </c>
      <c r="B2584" s="107" t="s">
        <v>256</v>
      </c>
      <c r="C2584" s="107" t="s">
        <v>257</v>
      </c>
      <c r="D2584" s="241" t="s">
        <v>3093</v>
      </c>
      <c r="E2584" s="226" t="s">
        <v>3105</v>
      </c>
      <c r="F2584" s="236">
        <v>20260703</v>
      </c>
      <c r="G2584" s="235"/>
      <c r="H2584" s="274" t="s">
        <v>259</v>
      </c>
      <c r="I2584" s="276" t="s">
        <v>1641</v>
      </c>
    </row>
    <row r="2585" spans="1:9">
      <c r="A2585" s="112">
        <f t="shared" si="40"/>
        <v>2583</v>
      </c>
      <c r="B2585" s="107" t="s">
        <v>256</v>
      </c>
      <c r="C2585" s="107" t="s">
        <v>257</v>
      </c>
      <c r="D2585" s="241" t="s">
        <v>3094</v>
      </c>
      <c r="E2585" s="226" t="s">
        <v>3105</v>
      </c>
      <c r="F2585" s="236">
        <v>20260703</v>
      </c>
      <c r="G2585" s="235"/>
      <c r="H2585" s="274" t="s">
        <v>259</v>
      </c>
      <c r="I2585" s="276" t="s">
        <v>1641</v>
      </c>
    </row>
    <row r="2586" spans="1:9">
      <c r="A2586" s="112">
        <f t="shared" si="40"/>
        <v>2584</v>
      </c>
      <c r="B2586" s="107" t="s">
        <v>256</v>
      </c>
      <c r="C2586" s="107" t="s">
        <v>257</v>
      </c>
      <c r="D2586" s="241" t="s">
        <v>3095</v>
      </c>
      <c r="E2586" s="226" t="s">
        <v>3105</v>
      </c>
      <c r="F2586" s="236">
        <v>20260703</v>
      </c>
      <c r="G2586" s="235"/>
      <c r="H2586" s="274" t="s">
        <v>259</v>
      </c>
      <c r="I2586" s="276" t="s">
        <v>1641</v>
      </c>
    </row>
    <row r="2587" spans="1:9">
      <c r="A2587" s="112">
        <f t="shared" si="40"/>
        <v>2585</v>
      </c>
      <c r="B2587" s="107" t="s">
        <v>256</v>
      </c>
      <c r="C2587" s="107" t="s">
        <v>257</v>
      </c>
      <c r="D2587" s="241" t="s">
        <v>3096</v>
      </c>
      <c r="E2587" s="226" t="s">
        <v>3105</v>
      </c>
      <c r="F2587" s="236">
        <v>20260703</v>
      </c>
      <c r="G2587" s="235"/>
      <c r="H2587" s="274" t="s">
        <v>259</v>
      </c>
      <c r="I2587" s="276" t="s">
        <v>1641</v>
      </c>
    </row>
    <row r="2588" spans="1:9">
      <c r="A2588" s="112">
        <f t="shared" si="40"/>
        <v>2586</v>
      </c>
      <c r="B2588" s="107" t="s">
        <v>256</v>
      </c>
      <c r="C2588" s="107" t="s">
        <v>257</v>
      </c>
      <c r="D2588" s="241" t="s">
        <v>3097</v>
      </c>
      <c r="E2588" s="226" t="s">
        <v>3105</v>
      </c>
      <c r="F2588" s="236">
        <v>20260703</v>
      </c>
      <c r="G2588" s="235"/>
      <c r="H2588" s="274" t="s">
        <v>259</v>
      </c>
      <c r="I2588" s="276" t="s">
        <v>1641</v>
      </c>
    </row>
    <row r="2589" spans="1:9">
      <c r="A2589" s="112">
        <f t="shared" si="40"/>
        <v>2587</v>
      </c>
      <c r="B2589" s="107" t="s">
        <v>256</v>
      </c>
      <c r="C2589" s="107" t="s">
        <v>257</v>
      </c>
      <c r="D2589" s="241" t="s">
        <v>3098</v>
      </c>
      <c r="E2589" s="226" t="s">
        <v>3105</v>
      </c>
      <c r="F2589" s="236">
        <v>20260703</v>
      </c>
      <c r="G2589" s="235"/>
      <c r="H2589" s="274" t="s">
        <v>259</v>
      </c>
      <c r="I2589" s="276" t="s">
        <v>1641</v>
      </c>
    </row>
    <row r="2590" spans="1:9">
      <c r="A2590" s="112">
        <f t="shared" si="40"/>
        <v>2588</v>
      </c>
      <c r="B2590" s="107" t="s">
        <v>256</v>
      </c>
      <c r="C2590" s="107" t="s">
        <v>257</v>
      </c>
      <c r="D2590" s="241" t="s">
        <v>3099</v>
      </c>
      <c r="E2590" s="226" t="s">
        <v>3105</v>
      </c>
      <c r="F2590" s="236">
        <v>20260703</v>
      </c>
      <c r="G2590" s="235"/>
      <c r="H2590" s="274" t="s">
        <v>259</v>
      </c>
      <c r="I2590" s="276" t="s">
        <v>1641</v>
      </c>
    </row>
    <row r="2591" spans="1:9">
      <c r="A2591" s="112">
        <f t="shared" si="40"/>
        <v>2589</v>
      </c>
      <c r="B2591" s="107" t="s">
        <v>256</v>
      </c>
      <c r="C2591" s="107" t="s">
        <v>257</v>
      </c>
      <c r="D2591" s="241" t="s">
        <v>3100</v>
      </c>
      <c r="E2591" s="226" t="s">
        <v>3105</v>
      </c>
      <c r="F2591" s="236">
        <v>20260703</v>
      </c>
      <c r="G2591" s="235"/>
      <c r="H2591" s="274" t="s">
        <v>259</v>
      </c>
      <c r="I2591" s="276" t="s">
        <v>1641</v>
      </c>
    </row>
    <row r="2592" spans="1:9">
      <c r="A2592" s="112">
        <f t="shared" si="40"/>
        <v>2590</v>
      </c>
      <c r="B2592" s="107" t="s">
        <v>256</v>
      </c>
      <c r="C2592" s="107" t="s">
        <v>257</v>
      </c>
      <c r="D2592" s="241" t="s">
        <v>3101</v>
      </c>
      <c r="E2592" s="226" t="s">
        <v>3105</v>
      </c>
      <c r="F2592" s="236">
        <v>20260703</v>
      </c>
      <c r="G2592" s="235"/>
      <c r="H2592" s="274" t="s">
        <v>259</v>
      </c>
      <c r="I2592" s="276" t="s">
        <v>1641</v>
      </c>
    </row>
    <row r="2593" spans="1:9">
      <c r="A2593" s="112">
        <f t="shared" si="40"/>
        <v>2591</v>
      </c>
      <c r="B2593" s="107" t="s">
        <v>256</v>
      </c>
      <c r="C2593" s="107" t="s">
        <v>257</v>
      </c>
      <c r="D2593" s="241" t="s">
        <v>3102</v>
      </c>
      <c r="E2593" s="226" t="s">
        <v>3105</v>
      </c>
      <c r="F2593" s="236">
        <v>20260703</v>
      </c>
      <c r="G2593" s="235"/>
      <c r="H2593" s="278" t="s">
        <v>259</v>
      </c>
      <c r="I2593" s="279" t="s">
        <v>1352</v>
      </c>
    </row>
    <row r="2594" spans="1:9">
      <c r="A2594" s="112">
        <f t="shared" si="40"/>
        <v>2592</v>
      </c>
      <c r="B2594" s="107" t="s">
        <v>256</v>
      </c>
      <c r="C2594" s="107" t="s">
        <v>257</v>
      </c>
      <c r="D2594" s="241" t="s">
        <v>3103</v>
      </c>
      <c r="E2594" s="226" t="s">
        <v>3105</v>
      </c>
      <c r="F2594" s="236">
        <v>20260703</v>
      </c>
      <c r="G2594" s="235"/>
      <c r="H2594" s="278" t="s">
        <v>259</v>
      </c>
      <c r="I2594" s="279" t="s">
        <v>1352</v>
      </c>
    </row>
    <row r="2595" spans="1:9">
      <c r="A2595" s="112">
        <f t="shared" si="40"/>
        <v>2593</v>
      </c>
      <c r="B2595" s="107" t="s">
        <v>256</v>
      </c>
      <c r="C2595" s="107" t="s">
        <v>257</v>
      </c>
      <c r="D2595" s="284" t="s">
        <v>3144</v>
      </c>
      <c r="E2595" s="285" t="s">
        <v>3168</v>
      </c>
      <c r="F2595" s="284">
        <v>20260713</v>
      </c>
      <c r="G2595" s="283"/>
      <c r="H2595" s="288" t="s">
        <v>259</v>
      </c>
      <c r="I2595" s="290" t="s">
        <v>332</v>
      </c>
    </row>
    <row r="2596" spans="1:9">
      <c r="A2596" s="112">
        <f t="shared" si="40"/>
        <v>2594</v>
      </c>
      <c r="B2596" s="107" t="s">
        <v>256</v>
      </c>
      <c r="C2596" s="107" t="s">
        <v>257</v>
      </c>
      <c r="D2596" s="284" t="s">
        <v>3145</v>
      </c>
      <c r="E2596" s="285" t="s">
        <v>3168</v>
      </c>
      <c r="F2596" s="284">
        <v>20260713</v>
      </c>
      <c r="G2596" s="283"/>
      <c r="H2596" s="288" t="s">
        <v>259</v>
      </c>
      <c r="I2596" s="290" t="s">
        <v>332</v>
      </c>
    </row>
    <row r="2597" spans="1:9">
      <c r="A2597" s="112">
        <f t="shared" si="40"/>
        <v>2595</v>
      </c>
      <c r="B2597" s="107" t="s">
        <v>256</v>
      </c>
      <c r="C2597" s="107" t="s">
        <v>257</v>
      </c>
      <c r="D2597" s="284" t="s">
        <v>3146</v>
      </c>
      <c r="E2597" s="285" t="s">
        <v>3168</v>
      </c>
      <c r="F2597" s="284">
        <v>20260713</v>
      </c>
      <c r="G2597" s="283"/>
      <c r="H2597" s="288" t="s">
        <v>259</v>
      </c>
      <c r="I2597" s="290" t="s">
        <v>332</v>
      </c>
    </row>
    <row r="2598" spans="1:9">
      <c r="A2598" s="112">
        <f t="shared" si="40"/>
        <v>2596</v>
      </c>
      <c r="B2598" s="107" t="s">
        <v>256</v>
      </c>
      <c r="C2598" s="107" t="s">
        <v>257</v>
      </c>
      <c r="D2598" s="284" t="s">
        <v>3147</v>
      </c>
      <c r="E2598" s="285" t="s">
        <v>3168</v>
      </c>
      <c r="F2598" s="284">
        <v>20260713</v>
      </c>
      <c r="G2598" s="283"/>
      <c r="H2598" s="288" t="s">
        <v>259</v>
      </c>
      <c r="I2598" s="290" t="s">
        <v>332</v>
      </c>
    </row>
    <row r="2599" spans="1:9">
      <c r="A2599" s="112">
        <f t="shared" si="40"/>
        <v>2597</v>
      </c>
      <c r="B2599" s="107" t="s">
        <v>256</v>
      </c>
      <c r="C2599" s="107" t="s">
        <v>257</v>
      </c>
      <c r="D2599" s="284" t="s">
        <v>3148</v>
      </c>
      <c r="E2599" s="285" t="s">
        <v>3168</v>
      </c>
      <c r="F2599" s="284">
        <v>20260713</v>
      </c>
      <c r="G2599" s="283"/>
      <c r="H2599" s="288" t="s">
        <v>259</v>
      </c>
      <c r="I2599" s="290" t="s">
        <v>332</v>
      </c>
    </row>
    <row r="2600" spans="1:9">
      <c r="A2600" s="112">
        <f t="shared" si="40"/>
        <v>2598</v>
      </c>
      <c r="B2600" s="107" t="s">
        <v>256</v>
      </c>
      <c r="C2600" s="107" t="s">
        <v>257</v>
      </c>
      <c r="D2600" s="284" t="s">
        <v>3149</v>
      </c>
      <c r="E2600" s="285" t="s">
        <v>3168</v>
      </c>
      <c r="F2600" s="284">
        <v>20260713</v>
      </c>
      <c r="G2600" s="283"/>
      <c r="H2600" s="288" t="s">
        <v>259</v>
      </c>
      <c r="I2600" s="290" t="s">
        <v>332</v>
      </c>
    </row>
    <row r="2601" spans="1:9">
      <c r="A2601" s="112">
        <f t="shared" si="40"/>
        <v>2599</v>
      </c>
      <c r="B2601" s="107" t="s">
        <v>256</v>
      </c>
      <c r="C2601" s="107" t="s">
        <v>257</v>
      </c>
      <c r="D2601" s="284" t="s">
        <v>3150</v>
      </c>
      <c r="E2601" s="285" t="s">
        <v>3168</v>
      </c>
      <c r="F2601" s="284">
        <v>20260713</v>
      </c>
      <c r="G2601" s="283"/>
      <c r="H2601" s="288" t="s">
        <v>259</v>
      </c>
      <c r="I2601" s="290" t="s">
        <v>332</v>
      </c>
    </row>
    <row r="2602" spans="1:9">
      <c r="A2602" s="112">
        <f t="shared" si="40"/>
        <v>2600</v>
      </c>
      <c r="B2602" s="107" t="s">
        <v>256</v>
      </c>
      <c r="C2602" s="107" t="s">
        <v>257</v>
      </c>
      <c r="D2602" s="284" t="s">
        <v>3151</v>
      </c>
      <c r="E2602" s="285" t="s">
        <v>3168</v>
      </c>
      <c r="F2602" s="284">
        <v>20260713</v>
      </c>
      <c r="G2602" s="283"/>
      <c r="H2602" s="289" t="s">
        <v>259</v>
      </c>
      <c r="I2602" s="292" t="s">
        <v>342</v>
      </c>
    </row>
    <row r="2603" spans="1:9">
      <c r="A2603" s="112">
        <f t="shared" si="40"/>
        <v>2601</v>
      </c>
      <c r="B2603" s="107" t="s">
        <v>256</v>
      </c>
      <c r="C2603" s="107" t="s">
        <v>257</v>
      </c>
      <c r="D2603" s="284" t="s">
        <v>3152</v>
      </c>
      <c r="E2603" s="285" t="s">
        <v>3168</v>
      </c>
      <c r="F2603" s="284">
        <v>20260713</v>
      </c>
      <c r="G2603" s="283"/>
      <c r="H2603" s="289" t="s">
        <v>259</v>
      </c>
      <c r="I2603" s="292" t="s">
        <v>342</v>
      </c>
    </row>
    <row r="2604" spans="1:9">
      <c r="A2604" s="112">
        <f t="shared" si="40"/>
        <v>2602</v>
      </c>
      <c r="B2604" s="107" t="s">
        <v>256</v>
      </c>
      <c r="C2604" s="107" t="s">
        <v>257</v>
      </c>
      <c r="D2604" s="284" t="s">
        <v>3153</v>
      </c>
      <c r="E2604" s="285" t="s">
        <v>3168</v>
      </c>
      <c r="F2604" s="284">
        <v>20260713</v>
      </c>
      <c r="G2604" s="283"/>
      <c r="H2604" s="289" t="s">
        <v>259</v>
      </c>
      <c r="I2604" s="292" t="s">
        <v>342</v>
      </c>
    </row>
    <row r="2605" spans="1:9">
      <c r="A2605" s="112">
        <f t="shared" si="40"/>
        <v>2603</v>
      </c>
      <c r="B2605" s="107" t="s">
        <v>256</v>
      </c>
      <c r="C2605" s="107" t="s">
        <v>257</v>
      </c>
      <c r="D2605" s="284" t="s">
        <v>3154</v>
      </c>
      <c r="E2605" s="285" t="s">
        <v>3168</v>
      </c>
      <c r="F2605" s="284">
        <v>20260713</v>
      </c>
      <c r="G2605" s="283"/>
      <c r="H2605" s="289" t="s">
        <v>259</v>
      </c>
      <c r="I2605" s="292" t="s">
        <v>342</v>
      </c>
    </row>
    <row r="2606" spans="1:9">
      <c r="A2606" s="112">
        <f t="shared" si="40"/>
        <v>2604</v>
      </c>
      <c r="B2606" s="107" t="s">
        <v>256</v>
      </c>
      <c r="C2606" s="107" t="s">
        <v>257</v>
      </c>
      <c r="D2606" s="284" t="s">
        <v>3155</v>
      </c>
      <c r="E2606" s="285" t="s">
        <v>3168</v>
      </c>
      <c r="F2606" s="284">
        <v>20260713</v>
      </c>
      <c r="G2606" s="283"/>
      <c r="H2606" s="293" t="s">
        <v>259</v>
      </c>
      <c r="I2606" s="294" t="s">
        <v>365</v>
      </c>
    </row>
    <row r="2607" spans="1:9">
      <c r="A2607" s="112">
        <f t="shared" si="40"/>
        <v>2605</v>
      </c>
      <c r="B2607" s="107" t="s">
        <v>256</v>
      </c>
      <c r="C2607" s="107" t="s">
        <v>257</v>
      </c>
      <c r="D2607" s="284" t="s">
        <v>3156</v>
      </c>
      <c r="E2607" s="285" t="s">
        <v>3168</v>
      </c>
      <c r="F2607" s="284">
        <v>20260713</v>
      </c>
      <c r="G2607" s="283"/>
      <c r="H2607" s="293" t="s">
        <v>259</v>
      </c>
      <c r="I2607" s="294" t="s">
        <v>365</v>
      </c>
    </row>
    <row r="2608" spans="1:9">
      <c r="A2608" s="112">
        <f t="shared" si="40"/>
        <v>2606</v>
      </c>
      <c r="B2608" s="107" t="s">
        <v>256</v>
      </c>
      <c r="C2608" s="107" t="s">
        <v>257</v>
      </c>
      <c r="D2608" s="284" t="s">
        <v>3157</v>
      </c>
      <c r="E2608" s="285" t="s">
        <v>3168</v>
      </c>
      <c r="F2608" s="284">
        <v>20260713</v>
      </c>
      <c r="G2608" s="283"/>
      <c r="H2608" s="293" t="s">
        <v>259</v>
      </c>
      <c r="I2608" s="294" t="s">
        <v>365</v>
      </c>
    </row>
    <row r="2609" spans="1:9">
      <c r="A2609" s="112">
        <f t="shared" si="40"/>
        <v>2607</v>
      </c>
      <c r="B2609" s="107" t="s">
        <v>256</v>
      </c>
      <c r="C2609" s="107" t="s">
        <v>257</v>
      </c>
      <c r="D2609" s="284" t="s">
        <v>3158</v>
      </c>
      <c r="E2609" s="285" t="s">
        <v>3168</v>
      </c>
      <c r="F2609" s="284">
        <v>20260713</v>
      </c>
      <c r="G2609" s="283"/>
      <c r="H2609" s="293" t="s">
        <v>259</v>
      </c>
      <c r="I2609" s="294" t="s">
        <v>365</v>
      </c>
    </row>
    <row r="2610" spans="1:9">
      <c r="A2610" s="112">
        <f t="shared" si="40"/>
        <v>2608</v>
      </c>
      <c r="B2610" s="107" t="s">
        <v>256</v>
      </c>
      <c r="C2610" s="107" t="s">
        <v>257</v>
      </c>
      <c r="D2610" s="284" t="s">
        <v>3159</v>
      </c>
      <c r="E2610" s="285" t="s">
        <v>3168</v>
      </c>
      <c r="F2610" s="284">
        <v>20260713</v>
      </c>
      <c r="G2610" s="283"/>
      <c r="H2610" s="293" t="s">
        <v>259</v>
      </c>
      <c r="I2610" s="294" t="s">
        <v>365</v>
      </c>
    </row>
    <row r="2611" spans="1:9">
      <c r="A2611" s="112">
        <f t="shared" si="40"/>
        <v>2609</v>
      </c>
      <c r="B2611" s="107" t="s">
        <v>256</v>
      </c>
      <c r="C2611" s="107" t="s">
        <v>257</v>
      </c>
      <c r="D2611" s="284" t="s">
        <v>3160</v>
      </c>
      <c r="E2611" s="285" t="s">
        <v>3168</v>
      </c>
      <c r="F2611" s="284">
        <v>20260713</v>
      </c>
      <c r="G2611" s="283"/>
      <c r="H2611" s="293" t="s">
        <v>259</v>
      </c>
      <c r="I2611" s="294" t="s">
        <v>365</v>
      </c>
    </row>
    <row r="2612" spans="1:9">
      <c r="A2612" s="112">
        <f t="shared" si="40"/>
        <v>2610</v>
      </c>
      <c r="B2612" s="107" t="s">
        <v>256</v>
      </c>
      <c r="C2612" s="107" t="s">
        <v>257</v>
      </c>
      <c r="D2612" s="284" t="s">
        <v>3161</v>
      </c>
      <c r="E2612" s="285" t="s">
        <v>3168</v>
      </c>
      <c r="F2612" s="284">
        <v>20260713</v>
      </c>
      <c r="G2612" s="283"/>
      <c r="H2612" s="295" t="s">
        <v>259</v>
      </c>
      <c r="I2612" s="296" t="s">
        <v>374</v>
      </c>
    </row>
    <row r="2613" spans="1:9">
      <c r="A2613" s="112">
        <f t="shared" si="40"/>
        <v>2611</v>
      </c>
      <c r="B2613" s="107" t="s">
        <v>256</v>
      </c>
      <c r="C2613" s="107" t="s">
        <v>257</v>
      </c>
      <c r="D2613" s="284" t="s">
        <v>3162</v>
      </c>
      <c r="E2613" s="285" t="s">
        <v>3168</v>
      </c>
      <c r="F2613" s="284">
        <v>20260713</v>
      </c>
      <c r="G2613" s="283"/>
      <c r="H2613" s="295" t="s">
        <v>259</v>
      </c>
      <c r="I2613" s="296" t="s">
        <v>374</v>
      </c>
    </row>
    <row r="2614" spans="1:9">
      <c r="A2614" s="112">
        <f t="shared" si="40"/>
        <v>2612</v>
      </c>
      <c r="B2614" s="107" t="s">
        <v>256</v>
      </c>
      <c r="C2614" s="107" t="s">
        <v>257</v>
      </c>
      <c r="D2614" s="284" t="s">
        <v>3163</v>
      </c>
      <c r="E2614" s="285" t="s">
        <v>3168</v>
      </c>
      <c r="F2614" s="284">
        <v>20260713</v>
      </c>
      <c r="G2614" s="283"/>
      <c r="H2614" s="295" t="s">
        <v>259</v>
      </c>
      <c r="I2614" s="296" t="s">
        <v>374</v>
      </c>
    </row>
    <row r="2615" spans="1:9">
      <c r="A2615" s="112">
        <f t="shared" si="40"/>
        <v>2613</v>
      </c>
      <c r="B2615" s="107" t="s">
        <v>256</v>
      </c>
      <c r="C2615" s="107" t="s">
        <v>257</v>
      </c>
      <c r="D2615" s="284" t="s">
        <v>3164</v>
      </c>
      <c r="E2615" s="285" t="s">
        <v>3168</v>
      </c>
      <c r="F2615" s="284">
        <v>20260713</v>
      </c>
      <c r="G2615" s="283"/>
      <c r="H2615" s="295" t="s">
        <v>259</v>
      </c>
      <c r="I2615" s="296" t="s">
        <v>374</v>
      </c>
    </row>
    <row r="2616" spans="1:9">
      <c r="A2616" s="112">
        <f t="shared" si="40"/>
        <v>2614</v>
      </c>
      <c r="B2616" s="107" t="s">
        <v>256</v>
      </c>
      <c r="C2616" s="107" t="s">
        <v>257</v>
      </c>
      <c r="D2616" s="284" t="s">
        <v>3165</v>
      </c>
      <c r="E2616" s="285" t="s">
        <v>3168</v>
      </c>
      <c r="F2616" s="284">
        <v>20260713</v>
      </c>
      <c r="G2616" s="283"/>
      <c r="H2616" s="295" t="s">
        <v>259</v>
      </c>
      <c r="I2616" s="296" t="s">
        <v>374</v>
      </c>
    </row>
    <row r="2617" spans="1:9">
      <c r="A2617" s="112">
        <f t="shared" si="40"/>
        <v>2615</v>
      </c>
      <c r="B2617" s="107" t="s">
        <v>256</v>
      </c>
      <c r="C2617" s="107" t="s">
        <v>257</v>
      </c>
      <c r="D2617" s="284" t="s">
        <v>3166</v>
      </c>
      <c r="E2617" s="285" t="s">
        <v>3168</v>
      </c>
      <c r="F2617" s="284">
        <v>20260713</v>
      </c>
      <c r="G2617" s="283"/>
      <c r="H2617" s="295" t="s">
        <v>259</v>
      </c>
      <c r="I2617" s="296" t="s">
        <v>374</v>
      </c>
    </row>
    <row r="2618" spans="1:9">
      <c r="A2618" s="112">
        <f t="shared" si="40"/>
        <v>2616</v>
      </c>
      <c r="B2618" s="107" t="s">
        <v>256</v>
      </c>
      <c r="C2618" s="107" t="s">
        <v>257</v>
      </c>
      <c r="D2618" s="284" t="s">
        <v>3167</v>
      </c>
      <c r="E2618" s="285" t="s">
        <v>3168</v>
      </c>
      <c r="F2618" s="284">
        <v>20260713</v>
      </c>
      <c r="G2618" s="283"/>
      <c r="H2618" s="295" t="s">
        <v>259</v>
      </c>
      <c r="I2618" s="296" t="s">
        <v>374</v>
      </c>
    </row>
    <row r="2619" spans="1:9">
      <c r="A2619" s="112">
        <f t="shared" si="40"/>
        <v>2617</v>
      </c>
      <c r="B2619" s="107" t="s">
        <v>256</v>
      </c>
      <c r="C2619" s="107" t="s">
        <v>257</v>
      </c>
      <c r="D2619" s="119" t="s">
        <v>3194</v>
      </c>
      <c r="E2619" s="285" t="s">
        <v>3218</v>
      </c>
      <c r="F2619" s="284">
        <v>20260713</v>
      </c>
      <c r="G2619" s="283"/>
      <c r="H2619" s="286" t="s">
        <v>259</v>
      </c>
      <c r="I2619" s="287" t="s">
        <v>323</v>
      </c>
    </row>
    <row r="2620" spans="1:9">
      <c r="A2620" s="112">
        <f t="shared" si="40"/>
        <v>2618</v>
      </c>
      <c r="B2620" s="107" t="s">
        <v>256</v>
      </c>
      <c r="C2620" s="107" t="s">
        <v>257</v>
      </c>
      <c r="D2620" s="284" t="s">
        <v>3195</v>
      </c>
      <c r="E2620" s="285" t="s">
        <v>3218</v>
      </c>
      <c r="F2620" s="284">
        <v>20260713</v>
      </c>
      <c r="G2620" s="283"/>
      <c r="H2620" s="286" t="s">
        <v>259</v>
      </c>
      <c r="I2620" s="287" t="s">
        <v>323</v>
      </c>
    </row>
    <row r="2621" spans="1:9">
      <c r="A2621" s="112">
        <f t="shared" ref="A2621:A2684" si="41">+A2620+1</f>
        <v>2619</v>
      </c>
      <c r="B2621" s="107" t="s">
        <v>256</v>
      </c>
      <c r="C2621" s="107" t="s">
        <v>257</v>
      </c>
      <c r="D2621" s="284" t="s">
        <v>3196</v>
      </c>
      <c r="E2621" s="285" t="s">
        <v>3218</v>
      </c>
      <c r="F2621" s="284">
        <v>20260713</v>
      </c>
      <c r="G2621" s="283"/>
      <c r="H2621" s="286" t="s">
        <v>259</v>
      </c>
      <c r="I2621" s="287" t="s">
        <v>323</v>
      </c>
    </row>
    <row r="2622" spans="1:9">
      <c r="A2622" s="112">
        <f t="shared" si="41"/>
        <v>2620</v>
      </c>
      <c r="B2622" s="107" t="s">
        <v>256</v>
      </c>
      <c r="C2622" s="107" t="s">
        <v>257</v>
      </c>
      <c r="D2622" s="284" t="s">
        <v>3197</v>
      </c>
      <c r="E2622" s="285" t="s">
        <v>3218</v>
      </c>
      <c r="F2622" s="284">
        <v>20260713</v>
      </c>
      <c r="G2622" s="283"/>
      <c r="H2622" s="289" t="s">
        <v>259</v>
      </c>
      <c r="I2622" s="292" t="s">
        <v>342</v>
      </c>
    </row>
    <row r="2623" spans="1:9">
      <c r="A2623" s="112">
        <f t="shared" si="41"/>
        <v>2621</v>
      </c>
      <c r="B2623" s="107" t="s">
        <v>256</v>
      </c>
      <c r="C2623" s="107" t="s">
        <v>257</v>
      </c>
      <c r="D2623" s="284" t="s">
        <v>3198</v>
      </c>
      <c r="E2623" s="285" t="s">
        <v>3218</v>
      </c>
      <c r="F2623" s="284">
        <v>20260713</v>
      </c>
      <c r="G2623" s="283"/>
      <c r="H2623" s="289" t="s">
        <v>259</v>
      </c>
      <c r="I2623" s="292" t="s">
        <v>342</v>
      </c>
    </row>
    <row r="2624" spans="1:9">
      <c r="A2624" s="112">
        <f t="shared" si="41"/>
        <v>2622</v>
      </c>
      <c r="B2624" s="107" t="s">
        <v>256</v>
      </c>
      <c r="C2624" s="107" t="s">
        <v>257</v>
      </c>
      <c r="D2624" s="284" t="s">
        <v>3199</v>
      </c>
      <c r="E2624" s="285" t="s">
        <v>3218</v>
      </c>
      <c r="F2624" s="284">
        <v>20260713</v>
      </c>
      <c r="G2624" s="283"/>
      <c r="H2624" s="295" t="s">
        <v>259</v>
      </c>
      <c r="I2624" s="301" t="s">
        <v>903</v>
      </c>
    </row>
    <row r="2625" spans="1:9">
      <c r="A2625" s="112">
        <f t="shared" si="41"/>
        <v>2623</v>
      </c>
      <c r="B2625" s="107" t="s">
        <v>256</v>
      </c>
      <c r="C2625" s="107" t="s">
        <v>257</v>
      </c>
      <c r="D2625" s="284" t="s">
        <v>3200</v>
      </c>
      <c r="E2625" s="285" t="s">
        <v>3218</v>
      </c>
      <c r="F2625" s="284">
        <v>20260713</v>
      </c>
      <c r="G2625" s="283"/>
      <c r="H2625" s="295" t="s">
        <v>259</v>
      </c>
      <c r="I2625" s="301" t="s">
        <v>903</v>
      </c>
    </row>
    <row r="2626" spans="1:9">
      <c r="A2626" s="112">
        <f t="shared" si="41"/>
        <v>2624</v>
      </c>
      <c r="B2626" s="107" t="s">
        <v>256</v>
      </c>
      <c r="C2626" s="107" t="s">
        <v>257</v>
      </c>
      <c r="D2626" s="284" t="s">
        <v>3201</v>
      </c>
      <c r="E2626" s="285" t="s">
        <v>3218</v>
      </c>
      <c r="F2626" s="284">
        <v>20260713</v>
      </c>
      <c r="G2626" s="283"/>
      <c r="H2626" s="295" t="s">
        <v>259</v>
      </c>
      <c r="I2626" s="301" t="s">
        <v>903</v>
      </c>
    </row>
    <row r="2627" spans="1:9">
      <c r="A2627" s="112">
        <f t="shared" si="41"/>
        <v>2625</v>
      </c>
      <c r="B2627" s="107" t="s">
        <v>256</v>
      </c>
      <c r="C2627" s="107" t="s">
        <v>257</v>
      </c>
      <c r="D2627" s="284" t="s">
        <v>3202</v>
      </c>
      <c r="E2627" s="285" t="s">
        <v>3218</v>
      </c>
      <c r="F2627" s="284">
        <v>20260713</v>
      </c>
      <c r="G2627" s="283"/>
      <c r="H2627" s="295" t="s">
        <v>259</v>
      </c>
      <c r="I2627" s="301" t="s">
        <v>903</v>
      </c>
    </row>
    <row r="2628" spans="1:9">
      <c r="A2628" s="112">
        <f t="shared" si="41"/>
        <v>2626</v>
      </c>
      <c r="B2628" s="107" t="s">
        <v>256</v>
      </c>
      <c r="C2628" s="107" t="s">
        <v>257</v>
      </c>
      <c r="D2628" s="284" t="s">
        <v>3203</v>
      </c>
      <c r="E2628" s="285" t="s">
        <v>3218</v>
      </c>
      <c r="F2628" s="284">
        <v>20260713</v>
      </c>
      <c r="G2628" s="283"/>
      <c r="H2628" s="295" t="s">
        <v>259</v>
      </c>
      <c r="I2628" s="301" t="s">
        <v>903</v>
      </c>
    </row>
    <row r="2629" spans="1:9">
      <c r="A2629" s="112">
        <f t="shared" si="41"/>
        <v>2627</v>
      </c>
      <c r="B2629" s="107" t="s">
        <v>256</v>
      </c>
      <c r="C2629" s="107" t="s">
        <v>257</v>
      </c>
      <c r="D2629" s="284" t="s">
        <v>3204</v>
      </c>
      <c r="E2629" s="285" t="s">
        <v>3218</v>
      </c>
      <c r="F2629" s="284">
        <v>20260713</v>
      </c>
      <c r="G2629" s="283"/>
      <c r="H2629" s="295" t="s">
        <v>259</v>
      </c>
      <c r="I2629" s="301" t="s">
        <v>903</v>
      </c>
    </row>
    <row r="2630" spans="1:9">
      <c r="A2630" s="112">
        <f t="shared" si="41"/>
        <v>2628</v>
      </c>
      <c r="B2630" s="107" t="s">
        <v>256</v>
      </c>
      <c r="C2630" s="107" t="s">
        <v>257</v>
      </c>
      <c r="D2630" s="284" t="s">
        <v>3205</v>
      </c>
      <c r="E2630" s="285" t="s">
        <v>3218</v>
      </c>
      <c r="F2630" s="284">
        <v>20260713</v>
      </c>
      <c r="G2630" s="283"/>
      <c r="H2630" s="295" t="s">
        <v>259</v>
      </c>
      <c r="I2630" s="301" t="s">
        <v>903</v>
      </c>
    </row>
    <row r="2631" spans="1:9">
      <c r="A2631" s="112">
        <f t="shared" si="41"/>
        <v>2629</v>
      </c>
      <c r="B2631" s="107" t="s">
        <v>256</v>
      </c>
      <c r="C2631" s="107" t="s">
        <v>257</v>
      </c>
      <c r="D2631" s="284" t="s">
        <v>3206</v>
      </c>
      <c r="E2631" s="285" t="s">
        <v>3218</v>
      </c>
      <c r="F2631" s="284">
        <v>20260713</v>
      </c>
      <c r="G2631" s="283"/>
      <c r="H2631" s="295" t="s">
        <v>259</v>
      </c>
      <c r="I2631" s="301" t="s">
        <v>903</v>
      </c>
    </row>
    <row r="2632" spans="1:9">
      <c r="A2632" s="112">
        <f t="shared" si="41"/>
        <v>2630</v>
      </c>
      <c r="B2632" s="107" t="s">
        <v>256</v>
      </c>
      <c r="C2632" s="107" t="s">
        <v>257</v>
      </c>
      <c r="D2632" s="284" t="s">
        <v>3207</v>
      </c>
      <c r="E2632" s="285" t="s">
        <v>3218</v>
      </c>
      <c r="F2632" s="284">
        <v>20260713</v>
      </c>
      <c r="G2632" s="283"/>
      <c r="H2632" s="295" t="s">
        <v>259</v>
      </c>
      <c r="I2632" s="301" t="s">
        <v>903</v>
      </c>
    </row>
    <row r="2633" spans="1:9">
      <c r="A2633" s="112">
        <f t="shared" si="41"/>
        <v>2631</v>
      </c>
      <c r="B2633" s="107" t="s">
        <v>256</v>
      </c>
      <c r="C2633" s="107" t="s">
        <v>257</v>
      </c>
      <c r="D2633" s="284" t="s">
        <v>3208</v>
      </c>
      <c r="E2633" s="285" t="s">
        <v>3218</v>
      </c>
      <c r="F2633" s="284">
        <v>20260713</v>
      </c>
      <c r="G2633" s="283"/>
      <c r="H2633" s="295" t="s">
        <v>259</v>
      </c>
      <c r="I2633" s="301" t="s">
        <v>903</v>
      </c>
    </row>
    <row r="2634" spans="1:9">
      <c r="A2634" s="112">
        <f t="shared" si="41"/>
        <v>2632</v>
      </c>
      <c r="B2634" s="107" t="s">
        <v>256</v>
      </c>
      <c r="C2634" s="107" t="s">
        <v>257</v>
      </c>
      <c r="D2634" s="284" t="s">
        <v>3209</v>
      </c>
      <c r="E2634" s="285" t="s">
        <v>3218</v>
      </c>
      <c r="F2634" s="284">
        <v>20260713</v>
      </c>
      <c r="G2634" s="283"/>
      <c r="H2634" s="295" t="s">
        <v>259</v>
      </c>
      <c r="I2634" s="301" t="s">
        <v>903</v>
      </c>
    </row>
    <row r="2635" spans="1:9">
      <c r="A2635" s="112">
        <f t="shared" si="41"/>
        <v>2633</v>
      </c>
      <c r="B2635" s="107" t="s">
        <v>256</v>
      </c>
      <c r="C2635" s="107" t="s">
        <v>257</v>
      </c>
      <c r="D2635" s="284" t="s">
        <v>3210</v>
      </c>
      <c r="E2635" s="285" t="s">
        <v>3218</v>
      </c>
      <c r="F2635" s="284">
        <v>20260713</v>
      </c>
      <c r="G2635" s="283"/>
      <c r="H2635" s="295" t="s">
        <v>259</v>
      </c>
      <c r="I2635" s="301" t="s">
        <v>903</v>
      </c>
    </row>
    <row r="2636" spans="1:9">
      <c r="A2636" s="112">
        <f t="shared" si="41"/>
        <v>2634</v>
      </c>
      <c r="B2636" s="107" t="s">
        <v>256</v>
      </c>
      <c r="C2636" s="107" t="s">
        <v>257</v>
      </c>
      <c r="D2636" s="284" t="s">
        <v>3211</v>
      </c>
      <c r="E2636" s="285" t="s">
        <v>3218</v>
      </c>
      <c r="F2636" s="284">
        <v>20260713</v>
      </c>
      <c r="G2636" s="283"/>
      <c r="H2636" s="295" t="s">
        <v>259</v>
      </c>
      <c r="I2636" s="301" t="s">
        <v>903</v>
      </c>
    </row>
    <row r="2637" spans="1:9">
      <c r="A2637" s="112">
        <f t="shared" si="41"/>
        <v>2635</v>
      </c>
      <c r="B2637" s="107" t="s">
        <v>256</v>
      </c>
      <c r="C2637" s="107" t="s">
        <v>257</v>
      </c>
      <c r="D2637" s="284" t="s">
        <v>3212</v>
      </c>
      <c r="E2637" s="285" t="s">
        <v>3218</v>
      </c>
      <c r="F2637" s="284">
        <v>20260713</v>
      </c>
      <c r="G2637" s="283"/>
      <c r="H2637" s="295" t="s">
        <v>259</v>
      </c>
      <c r="I2637" s="301" t="s">
        <v>903</v>
      </c>
    </row>
    <row r="2638" spans="1:9">
      <c r="A2638" s="112">
        <f t="shared" si="41"/>
        <v>2636</v>
      </c>
      <c r="B2638" s="107" t="s">
        <v>256</v>
      </c>
      <c r="C2638" s="107" t="s">
        <v>257</v>
      </c>
      <c r="D2638" s="284" t="s">
        <v>3213</v>
      </c>
      <c r="E2638" s="285" t="s">
        <v>3218</v>
      </c>
      <c r="F2638" s="284">
        <v>20260713</v>
      </c>
      <c r="G2638" s="283"/>
      <c r="H2638" s="295" t="s">
        <v>259</v>
      </c>
      <c r="I2638" s="301" t="s">
        <v>903</v>
      </c>
    </row>
    <row r="2639" spans="1:9">
      <c r="A2639" s="112">
        <f t="shared" si="41"/>
        <v>2637</v>
      </c>
      <c r="B2639" s="107" t="s">
        <v>256</v>
      </c>
      <c r="C2639" s="107" t="s">
        <v>257</v>
      </c>
      <c r="D2639" s="284" t="s">
        <v>3214</v>
      </c>
      <c r="E2639" s="285" t="s">
        <v>3218</v>
      </c>
      <c r="F2639" s="284">
        <v>20260713</v>
      </c>
      <c r="G2639" s="283"/>
      <c r="H2639" s="295" t="s">
        <v>259</v>
      </c>
      <c r="I2639" s="301" t="s">
        <v>903</v>
      </c>
    </row>
    <row r="2640" spans="1:9">
      <c r="A2640" s="112">
        <f t="shared" si="41"/>
        <v>2638</v>
      </c>
      <c r="B2640" s="107" t="s">
        <v>256</v>
      </c>
      <c r="C2640" s="107" t="s">
        <v>257</v>
      </c>
      <c r="D2640" s="284" t="s">
        <v>3215</v>
      </c>
      <c r="E2640" s="285" t="s">
        <v>3218</v>
      </c>
      <c r="F2640" s="284">
        <v>20260713</v>
      </c>
      <c r="G2640" s="283"/>
      <c r="H2640" s="295" t="s">
        <v>259</v>
      </c>
      <c r="I2640" s="301" t="s">
        <v>903</v>
      </c>
    </row>
    <row r="2641" spans="1:9">
      <c r="A2641" s="112">
        <f t="shared" si="41"/>
        <v>2639</v>
      </c>
      <c r="B2641" s="107" t="s">
        <v>256</v>
      </c>
      <c r="C2641" s="107" t="s">
        <v>257</v>
      </c>
      <c r="D2641" s="284" t="s">
        <v>3216</v>
      </c>
      <c r="E2641" s="285" t="s">
        <v>3218</v>
      </c>
      <c r="F2641" s="284">
        <v>20260713</v>
      </c>
      <c r="G2641" s="283"/>
      <c r="H2641" s="295" t="s">
        <v>259</v>
      </c>
      <c r="I2641" s="301" t="s">
        <v>903</v>
      </c>
    </row>
    <row r="2642" spans="1:9">
      <c r="A2642" s="112">
        <f t="shared" si="41"/>
        <v>2640</v>
      </c>
      <c r="B2642" s="107" t="s">
        <v>256</v>
      </c>
      <c r="C2642" s="107" t="s">
        <v>257</v>
      </c>
      <c r="D2642" s="284" t="s">
        <v>3217</v>
      </c>
      <c r="E2642" s="285" t="s">
        <v>3218</v>
      </c>
      <c r="F2642" s="284">
        <v>20260713</v>
      </c>
      <c r="G2642" s="283"/>
      <c r="H2642" s="295" t="s">
        <v>259</v>
      </c>
      <c r="I2642" s="301" t="s">
        <v>903</v>
      </c>
    </row>
    <row r="2643" spans="1:9">
      <c r="A2643" s="112">
        <f t="shared" si="41"/>
        <v>2641</v>
      </c>
      <c r="B2643" s="107" t="s">
        <v>256</v>
      </c>
      <c r="C2643" s="107" t="s">
        <v>257</v>
      </c>
      <c r="D2643" s="119" t="s">
        <v>3169</v>
      </c>
      <c r="E2643" s="285" t="s">
        <v>3193</v>
      </c>
      <c r="F2643" s="284">
        <v>20260714</v>
      </c>
      <c r="G2643" s="283"/>
      <c r="H2643" s="297" t="s">
        <v>259</v>
      </c>
      <c r="I2643" s="5" t="s">
        <v>383</v>
      </c>
    </row>
    <row r="2644" spans="1:9">
      <c r="A2644" s="112">
        <f t="shared" si="41"/>
        <v>2642</v>
      </c>
      <c r="B2644" s="107" t="s">
        <v>256</v>
      </c>
      <c r="C2644" s="107" t="s">
        <v>257</v>
      </c>
      <c r="D2644" s="284" t="s">
        <v>3170</v>
      </c>
      <c r="E2644" s="285" t="s">
        <v>3193</v>
      </c>
      <c r="F2644" s="284">
        <v>20260714</v>
      </c>
      <c r="G2644" s="283"/>
      <c r="H2644" s="297" t="s">
        <v>259</v>
      </c>
      <c r="I2644" s="5" t="s">
        <v>383</v>
      </c>
    </row>
    <row r="2645" spans="1:9">
      <c r="A2645" s="112">
        <f t="shared" si="41"/>
        <v>2643</v>
      </c>
      <c r="B2645" s="107" t="s">
        <v>256</v>
      </c>
      <c r="C2645" s="107" t="s">
        <v>257</v>
      </c>
      <c r="D2645" s="284" t="s">
        <v>3171</v>
      </c>
      <c r="E2645" s="285" t="s">
        <v>3193</v>
      </c>
      <c r="F2645" s="284">
        <v>20260714</v>
      </c>
      <c r="G2645" s="283"/>
      <c r="H2645" s="297" t="s">
        <v>259</v>
      </c>
      <c r="I2645" s="5" t="s">
        <v>383</v>
      </c>
    </row>
    <row r="2646" spans="1:9">
      <c r="A2646" s="112">
        <f t="shared" si="41"/>
        <v>2644</v>
      </c>
      <c r="B2646" s="107" t="s">
        <v>256</v>
      </c>
      <c r="C2646" s="107" t="s">
        <v>257</v>
      </c>
      <c r="D2646" s="284" t="s">
        <v>3172</v>
      </c>
      <c r="E2646" s="285" t="s">
        <v>3193</v>
      </c>
      <c r="F2646" s="284">
        <v>20260714</v>
      </c>
      <c r="G2646" s="283"/>
      <c r="H2646" s="297" t="s">
        <v>259</v>
      </c>
      <c r="I2646" s="5" t="s">
        <v>383</v>
      </c>
    </row>
    <row r="2647" spans="1:9">
      <c r="A2647" s="112">
        <f t="shared" si="41"/>
        <v>2645</v>
      </c>
      <c r="B2647" s="107" t="s">
        <v>256</v>
      </c>
      <c r="C2647" s="107" t="s">
        <v>257</v>
      </c>
      <c r="D2647" s="284" t="s">
        <v>3173</v>
      </c>
      <c r="E2647" s="285" t="s">
        <v>3193</v>
      </c>
      <c r="F2647" s="284">
        <v>20260714</v>
      </c>
      <c r="G2647" s="283"/>
      <c r="H2647" s="297" t="s">
        <v>259</v>
      </c>
      <c r="I2647" s="5" t="s">
        <v>383</v>
      </c>
    </row>
    <row r="2648" spans="1:9">
      <c r="A2648" s="112">
        <f t="shared" si="41"/>
        <v>2646</v>
      </c>
      <c r="B2648" s="107" t="s">
        <v>256</v>
      </c>
      <c r="C2648" s="107" t="s">
        <v>257</v>
      </c>
      <c r="D2648" s="284" t="s">
        <v>3174</v>
      </c>
      <c r="E2648" s="285" t="s">
        <v>3193</v>
      </c>
      <c r="F2648" s="284">
        <v>20260714</v>
      </c>
      <c r="G2648" s="283"/>
      <c r="H2648" s="297" t="s">
        <v>259</v>
      </c>
      <c r="I2648" s="5" t="s">
        <v>383</v>
      </c>
    </row>
    <row r="2649" spans="1:9">
      <c r="A2649" s="112">
        <f t="shared" si="41"/>
        <v>2647</v>
      </c>
      <c r="B2649" s="107" t="s">
        <v>256</v>
      </c>
      <c r="C2649" s="107" t="s">
        <v>257</v>
      </c>
      <c r="D2649" s="284" t="s">
        <v>3175</v>
      </c>
      <c r="E2649" s="285" t="s">
        <v>3193</v>
      </c>
      <c r="F2649" s="284">
        <v>20260714</v>
      </c>
      <c r="G2649" s="283"/>
      <c r="H2649" s="298" t="s">
        <v>259</v>
      </c>
      <c r="I2649" s="299" t="s">
        <v>895</v>
      </c>
    </row>
    <row r="2650" spans="1:9">
      <c r="A2650" s="112">
        <f t="shared" si="41"/>
        <v>2648</v>
      </c>
      <c r="B2650" s="107" t="s">
        <v>256</v>
      </c>
      <c r="C2650" s="107" t="s">
        <v>257</v>
      </c>
      <c r="D2650" s="284" t="s">
        <v>3176</v>
      </c>
      <c r="E2650" s="285" t="s">
        <v>3193</v>
      </c>
      <c r="F2650" s="284">
        <v>20260714</v>
      </c>
      <c r="G2650" s="283"/>
      <c r="H2650" s="298" t="s">
        <v>259</v>
      </c>
      <c r="I2650" s="299" t="s">
        <v>895</v>
      </c>
    </row>
    <row r="2651" spans="1:9">
      <c r="A2651" s="112">
        <f t="shared" si="41"/>
        <v>2649</v>
      </c>
      <c r="B2651" s="107" t="s">
        <v>256</v>
      </c>
      <c r="C2651" s="107" t="s">
        <v>257</v>
      </c>
      <c r="D2651" s="284" t="s">
        <v>3177</v>
      </c>
      <c r="E2651" s="285" t="s">
        <v>3193</v>
      </c>
      <c r="F2651" s="284">
        <v>20260714</v>
      </c>
      <c r="G2651" s="283"/>
      <c r="H2651" s="298" t="s">
        <v>259</v>
      </c>
      <c r="I2651" s="299" t="s">
        <v>895</v>
      </c>
    </row>
    <row r="2652" spans="1:9">
      <c r="A2652" s="112">
        <f t="shared" si="41"/>
        <v>2650</v>
      </c>
      <c r="B2652" s="107" t="s">
        <v>256</v>
      </c>
      <c r="C2652" s="107" t="s">
        <v>257</v>
      </c>
      <c r="D2652" s="284" t="s">
        <v>3178</v>
      </c>
      <c r="E2652" s="285" t="s">
        <v>3193</v>
      </c>
      <c r="F2652" s="284">
        <v>20260714</v>
      </c>
      <c r="G2652" s="283"/>
      <c r="H2652" s="295" t="s">
        <v>259</v>
      </c>
      <c r="I2652" s="301" t="s">
        <v>903</v>
      </c>
    </row>
    <row r="2653" spans="1:9">
      <c r="A2653" s="112">
        <f t="shared" si="41"/>
        <v>2651</v>
      </c>
      <c r="B2653" s="107" t="s">
        <v>256</v>
      </c>
      <c r="C2653" s="107" t="s">
        <v>257</v>
      </c>
      <c r="D2653" s="284" t="s">
        <v>3179</v>
      </c>
      <c r="E2653" s="285" t="s">
        <v>3193</v>
      </c>
      <c r="F2653" s="284">
        <v>20260714</v>
      </c>
      <c r="G2653" s="283"/>
      <c r="H2653" s="295" t="s">
        <v>259</v>
      </c>
      <c r="I2653" s="301" t="s">
        <v>903</v>
      </c>
    </row>
    <row r="2654" spans="1:9">
      <c r="A2654" s="112">
        <f t="shared" si="41"/>
        <v>2652</v>
      </c>
      <c r="B2654" s="107" t="s">
        <v>256</v>
      </c>
      <c r="C2654" s="107" t="s">
        <v>257</v>
      </c>
      <c r="D2654" s="284" t="s">
        <v>3180</v>
      </c>
      <c r="E2654" s="285" t="s">
        <v>3193</v>
      </c>
      <c r="F2654" s="284">
        <v>20260714</v>
      </c>
      <c r="G2654" s="283"/>
      <c r="H2654" s="295" t="s">
        <v>259</v>
      </c>
      <c r="I2654" s="301" t="s">
        <v>903</v>
      </c>
    </row>
    <row r="2655" spans="1:9">
      <c r="A2655" s="112">
        <f t="shared" si="41"/>
        <v>2653</v>
      </c>
      <c r="B2655" s="107" t="s">
        <v>256</v>
      </c>
      <c r="C2655" s="107" t="s">
        <v>257</v>
      </c>
      <c r="D2655" s="284" t="s">
        <v>3181</v>
      </c>
      <c r="E2655" s="285" t="s">
        <v>3193</v>
      </c>
      <c r="F2655" s="284">
        <v>20260714</v>
      </c>
      <c r="G2655" s="283"/>
      <c r="H2655" s="295" t="s">
        <v>259</v>
      </c>
      <c r="I2655" s="301" t="s">
        <v>903</v>
      </c>
    </row>
    <row r="2656" spans="1:9">
      <c r="A2656" s="112">
        <f t="shared" si="41"/>
        <v>2654</v>
      </c>
      <c r="B2656" s="107" t="s">
        <v>256</v>
      </c>
      <c r="C2656" s="107" t="s">
        <v>257</v>
      </c>
      <c r="D2656" s="284" t="s">
        <v>3182</v>
      </c>
      <c r="E2656" s="285" t="s">
        <v>3193</v>
      </c>
      <c r="F2656" s="284">
        <v>20260714</v>
      </c>
      <c r="G2656" s="283"/>
      <c r="H2656" s="295" t="s">
        <v>259</v>
      </c>
      <c r="I2656" s="301" t="s">
        <v>903</v>
      </c>
    </row>
    <row r="2657" spans="1:9">
      <c r="A2657" s="112">
        <f t="shared" si="41"/>
        <v>2655</v>
      </c>
      <c r="B2657" s="107" t="s">
        <v>256</v>
      </c>
      <c r="C2657" s="107" t="s">
        <v>257</v>
      </c>
      <c r="D2657" s="284" t="s">
        <v>3183</v>
      </c>
      <c r="E2657" s="285" t="s">
        <v>3193</v>
      </c>
      <c r="F2657" s="284">
        <v>20260714</v>
      </c>
      <c r="G2657" s="283"/>
      <c r="H2657" s="295" t="s">
        <v>259</v>
      </c>
      <c r="I2657" s="301" t="s">
        <v>903</v>
      </c>
    </row>
    <row r="2658" spans="1:9">
      <c r="A2658" s="112">
        <f t="shared" si="41"/>
        <v>2656</v>
      </c>
      <c r="B2658" s="107" t="s">
        <v>256</v>
      </c>
      <c r="C2658" s="107" t="s">
        <v>257</v>
      </c>
      <c r="D2658" s="284" t="s">
        <v>3184</v>
      </c>
      <c r="E2658" s="285" t="s">
        <v>3193</v>
      </c>
      <c r="F2658" s="284">
        <v>20260714</v>
      </c>
      <c r="G2658" s="283"/>
      <c r="H2658" s="295" t="s">
        <v>259</v>
      </c>
      <c r="I2658" s="301" t="s">
        <v>903</v>
      </c>
    </row>
    <row r="2659" spans="1:9">
      <c r="A2659" s="112">
        <f t="shared" si="41"/>
        <v>2657</v>
      </c>
      <c r="B2659" s="107" t="s">
        <v>256</v>
      </c>
      <c r="C2659" s="107" t="s">
        <v>257</v>
      </c>
      <c r="D2659" s="284" t="s">
        <v>3185</v>
      </c>
      <c r="E2659" s="285" t="s">
        <v>3193</v>
      </c>
      <c r="F2659" s="284">
        <v>20260714</v>
      </c>
      <c r="G2659" s="283"/>
      <c r="H2659" s="295" t="s">
        <v>259</v>
      </c>
      <c r="I2659" s="301" t="s">
        <v>903</v>
      </c>
    </row>
    <row r="2660" spans="1:9">
      <c r="A2660" s="112">
        <f t="shared" si="41"/>
        <v>2658</v>
      </c>
      <c r="B2660" s="107" t="s">
        <v>256</v>
      </c>
      <c r="C2660" s="107" t="s">
        <v>257</v>
      </c>
      <c r="D2660" s="284" t="s">
        <v>3186</v>
      </c>
      <c r="E2660" s="285" t="s">
        <v>3193</v>
      </c>
      <c r="F2660" s="284">
        <v>20260714</v>
      </c>
      <c r="G2660" s="283"/>
      <c r="H2660" s="295" t="s">
        <v>259</v>
      </c>
      <c r="I2660" s="304" t="s">
        <v>448</v>
      </c>
    </row>
    <row r="2661" spans="1:9">
      <c r="A2661" s="112">
        <f t="shared" si="41"/>
        <v>2659</v>
      </c>
      <c r="B2661" s="107" t="s">
        <v>256</v>
      </c>
      <c r="C2661" s="107" t="s">
        <v>257</v>
      </c>
      <c r="D2661" s="284" t="s">
        <v>3187</v>
      </c>
      <c r="E2661" s="285" t="s">
        <v>3193</v>
      </c>
      <c r="F2661" s="284">
        <v>20260714</v>
      </c>
      <c r="G2661" s="283"/>
      <c r="H2661" s="284" t="s">
        <v>259</v>
      </c>
      <c r="I2661" s="5" t="s">
        <v>448</v>
      </c>
    </row>
    <row r="2662" spans="1:9">
      <c r="A2662" s="112">
        <f t="shared" si="41"/>
        <v>2660</v>
      </c>
      <c r="B2662" s="107" t="s">
        <v>256</v>
      </c>
      <c r="C2662" s="107" t="s">
        <v>257</v>
      </c>
      <c r="D2662" s="284" t="s">
        <v>3188</v>
      </c>
      <c r="E2662" s="285" t="s">
        <v>3193</v>
      </c>
      <c r="F2662" s="284">
        <v>20260714</v>
      </c>
      <c r="G2662" s="283"/>
      <c r="H2662" s="284" t="s">
        <v>259</v>
      </c>
      <c r="I2662" s="5" t="s">
        <v>448</v>
      </c>
    </row>
    <row r="2663" spans="1:9">
      <c r="A2663" s="112">
        <f t="shared" si="41"/>
        <v>2661</v>
      </c>
      <c r="B2663" s="107" t="s">
        <v>256</v>
      </c>
      <c r="C2663" s="107" t="s">
        <v>257</v>
      </c>
      <c r="D2663" s="284" t="s">
        <v>3189</v>
      </c>
      <c r="E2663" s="285" t="s">
        <v>3193</v>
      </c>
      <c r="F2663" s="284">
        <v>20260714</v>
      </c>
      <c r="G2663" s="283"/>
      <c r="H2663" s="284" t="s">
        <v>259</v>
      </c>
      <c r="I2663" s="5" t="s">
        <v>448</v>
      </c>
    </row>
    <row r="2664" spans="1:9">
      <c r="A2664" s="112">
        <f t="shared" si="41"/>
        <v>2662</v>
      </c>
      <c r="B2664" s="107" t="s">
        <v>256</v>
      </c>
      <c r="C2664" s="107" t="s">
        <v>257</v>
      </c>
      <c r="D2664" s="284" t="s">
        <v>3190</v>
      </c>
      <c r="E2664" s="285" t="s">
        <v>3193</v>
      </c>
      <c r="F2664" s="284">
        <v>20260714</v>
      </c>
      <c r="G2664" s="283"/>
      <c r="H2664" s="284" t="s">
        <v>259</v>
      </c>
      <c r="I2664" s="5" t="s">
        <v>448</v>
      </c>
    </row>
    <row r="2665" spans="1:9">
      <c r="A2665" s="112">
        <f t="shared" si="41"/>
        <v>2663</v>
      </c>
      <c r="B2665" s="107" t="s">
        <v>256</v>
      </c>
      <c r="C2665" s="107" t="s">
        <v>257</v>
      </c>
      <c r="D2665" s="284" t="s">
        <v>3191</v>
      </c>
      <c r="E2665" s="285" t="s">
        <v>3193</v>
      </c>
      <c r="F2665" s="284">
        <v>20260714</v>
      </c>
      <c r="G2665" s="283"/>
      <c r="H2665" s="284" t="s">
        <v>259</v>
      </c>
      <c r="I2665" s="5" t="s">
        <v>448</v>
      </c>
    </row>
    <row r="2666" spans="1:9">
      <c r="A2666" s="112">
        <f t="shared" si="41"/>
        <v>2664</v>
      </c>
      <c r="B2666" s="107" t="s">
        <v>256</v>
      </c>
      <c r="C2666" s="107" t="s">
        <v>257</v>
      </c>
      <c r="D2666" s="284" t="s">
        <v>3192</v>
      </c>
      <c r="E2666" s="285" t="s">
        <v>3193</v>
      </c>
      <c r="F2666" s="284">
        <v>20260714</v>
      </c>
      <c r="G2666" s="283"/>
      <c r="H2666" s="284" t="s">
        <v>259</v>
      </c>
      <c r="I2666" s="5" t="s">
        <v>448</v>
      </c>
    </row>
    <row r="2667" spans="1:9">
      <c r="A2667" s="112">
        <f t="shared" si="41"/>
        <v>2665</v>
      </c>
      <c r="B2667" s="107" t="s">
        <v>256</v>
      </c>
      <c r="C2667" s="107" t="s">
        <v>257</v>
      </c>
      <c r="D2667" s="284" t="s">
        <v>3221</v>
      </c>
      <c r="E2667" s="284" t="s">
        <v>3245</v>
      </c>
      <c r="F2667" s="284">
        <v>20260716</v>
      </c>
      <c r="G2667" s="283"/>
      <c r="H2667" s="303" t="s">
        <v>259</v>
      </c>
      <c r="I2667" s="306" t="s">
        <v>457</v>
      </c>
    </row>
    <row r="2668" spans="1:9">
      <c r="A2668" s="112">
        <f t="shared" si="41"/>
        <v>2666</v>
      </c>
      <c r="B2668" s="107" t="s">
        <v>256</v>
      </c>
      <c r="C2668" s="107" t="s">
        <v>257</v>
      </c>
      <c r="D2668" s="284" t="s">
        <v>3222</v>
      </c>
      <c r="E2668" s="284" t="s">
        <v>3245</v>
      </c>
      <c r="F2668" s="284">
        <v>20260716</v>
      </c>
      <c r="G2668" s="283"/>
      <c r="H2668" s="303" t="s">
        <v>259</v>
      </c>
      <c r="I2668" s="306" t="s">
        <v>457</v>
      </c>
    </row>
    <row r="2669" spans="1:9">
      <c r="A2669" s="112">
        <f t="shared" si="41"/>
        <v>2667</v>
      </c>
      <c r="B2669" s="107" t="s">
        <v>256</v>
      </c>
      <c r="C2669" s="107" t="s">
        <v>257</v>
      </c>
      <c r="D2669" s="284" t="s">
        <v>3223</v>
      </c>
      <c r="E2669" s="284" t="s">
        <v>3245</v>
      </c>
      <c r="F2669" s="284">
        <v>20260716</v>
      </c>
      <c r="G2669" s="283"/>
      <c r="H2669" s="303" t="s">
        <v>259</v>
      </c>
      <c r="I2669" s="306" t="s">
        <v>457</v>
      </c>
    </row>
    <row r="2670" spans="1:9">
      <c r="A2670" s="112">
        <f t="shared" si="41"/>
        <v>2668</v>
      </c>
      <c r="B2670" s="107" t="s">
        <v>256</v>
      </c>
      <c r="C2670" s="107" t="s">
        <v>257</v>
      </c>
      <c r="D2670" s="284" t="s">
        <v>3224</v>
      </c>
      <c r="E2670" s="284" t="s">
        <v>3245</v>
      </c>
      <c r="F2670" s="284">
        <v>20260716</v>
      </c>
      <c r="G2670" s="283"/>
      <c r="H2670" s="303" t="s">
        <v>259</v>
      </c>
      <c r="I2670" s="306" t="s">
        <v>457</v>
      </c>
    </row>
    <row r="2671" spans="1:9">
      <c r="A2671" s="112">
        <f t="shared" si="41"/>
        <v>2669</v>
      </c>
      <c r="B2671" s="107" t="s">
        <v>256</v>
      </c>
      <c r="C2671" s="107" t="s">
        <v>257</v>
      </c>
      <c r="D2671" s="284" t="s">
        <v>3225</v>
      </c>
      <c r="E2671" s="284" t="s">
        <v>3245</v>
      </c>
      <c r="F2671" s="284">
        <v>20260716</v>
      </c>
      <c r="G2671" s="283"/>
      <c r="H2671" s="303" t="s">
        <v>259</v>
      </c>
      <c r="I2671" s="306" t="s">
        <v>457</v>
      </c>
    </row>
    <row r="2672" spans="1:9">
      <c r="A2672" s="112">
        <f t="shared" si="41"/>
        <v>2670</v>
      </c>
      <c r="B2672" s="107" t="s">
        <v>256</v>
      </c>
      <c r="C2672" s="107" t="s">
        <v>257</v>
      </c>
      <c r="D2672" s="284" t="s">
        <v>3226</v>
      </c>
      <c r="E2672" s="284" t="s">
        <v>3245</v>
      </c>
      <c r="F2672" s="284">
        <v>20260716</v>
      </c>
      <c r="G2672" s="283"/>
      <c r="H2672" s="305" t="s">
        <v>259</v>
      </c>
      <c r="I2672" s="307" t="s">
        <v>466</v>
      </c>
    </row>
    <row r="2673" spans="1:9">
      <c r="A2673" s="112">
        <f t="shared" si="41"/>
        <v>2671</v>
      </c>
      <c r="B2673" s="107" t="s">
        <v>256</v>
      </c>
      <c r="C2673" s="107" t="s">
        <v>257</v>
      </c>
      <c r="D2673" s="284" t="s">
        <v>3227</v>
      </c>
      <c r="E2673" s="284" t="s">
        <v>3245</v>
      </c>
      <c r="F2673" s="284">
        <v>20260716</v>
      </c>
      <c r="G2673" s="283"/>
      <c r="H2673" s="284" t="s">
        <v>259</v>
      </c>
      <c r="I2673" s="5" t="s">
        <v>466</v>
      </c>
    </row>
    <row r="2674" spans="1:9">
      <c r="A2674" s="112">
        <f t="shared" si="41"/>
        <v>2672</v>
      </c>
      <c r="B2674" s="107" t="s">
        <v>256</v>
      </c>
      <c r="C2674" s="107" t="s">
        <v>257</v>
      </c>
      <c r="D2674" s="284" t="s">
        <v>3228</v>
      </c>
      <c r="E2674" s="284" t="s">
        <v>3245</v>
      </c>
      <c r="F2674" s="284">
        <v>20260716</v>
      </c>
      <c r="G2674" s="283"/>
      <c r="H2674" s="284" t="s">
        <v>259</v>
      </c>
      <c r="I2674" s="5" t="s">
        <v>466</v>
      </c>
    </row>
    <row r="2675" spans="1:9">
      <c r="A2675" s="112">
        <f t="shared" si="41"/>
        <v>2673</v>
      </c>
      <c r="B2675" s="107" t="s">
        <v>256</v>
      </c>
      <c r="C2675" s="107" t="s">
        <v>257</v>
      </c>
      <c r="D2675" s="284" t="s">
        <v>3229</v>
      </c>
      <c r="E2675" s="284" t="s">
        <v>3245</v>
      </c>
      <c r="F2675" s="284">
        <v>20260716</v>
      </c>
      <c r="G2675" s="283"/>
      <c r="H2675" s="284" t="s">
        <v>259</v>
      </c>
      <c r="I2675" s="5" t="s">
        <v>466</v>
      </c>
    </row>
    <row r="2676" spans="1:9">
      <c r="A2676" s="112">
        <f t="shared" si="41"/>
        <v>2674</v>
      </c>
      <c r="B2676" s="107" t="s">
        <v>256</v>
      </c>
      <c r="C2676" s="107" t="s">
        <v>257</v>
      </c>
      <c r="D2676" s="284" t="s">
        <v>3230</v>
      </c>
      <c r="E2676" s="284" t="s">
        <v>3245</v>
      </c>
      <c r="F2676" s="284">
        <v>20260716</v>
      </c>
      <c r="G2676" s="283"/>
      <c r="H2676" s="284" t="s">
        <v>259</v>
      </c>
      <c r="I2676" s="5" t="s">
        <v>466</v>
      </c>
    </row>
    <row r="2677" spans="1:9">
      <c r="A2677" s="112">
        <f t="shared" si="41"/>
        <v>2675</v>
      </c>
      <c r="B2677" s="107" t="s">
        <v>256</v>
      </c>
      <c r="C2677" s="107" t="s">
        <v>257</v>
      </c>
      <c r="D2677" s="284" t="s">
        <v>3231</v>
      </c>
      <c r="E2677" s="284" t="s">
        <v>3245</v>
      </c>
      <c r="F2677" s="284">
        <v>20260716</v>
      </c>
      <c r="G2677" s="283"/>
      <c r="H2677" s="284" t="s">
        <v>259</v>
      </c>
      <c r="I2677" s="5" t="s">
        <v>466</v>
      </c>
    </row>
    <row r="2678" spans="1:9">
      <c r="A2678" s="112">
        <f t="shared" si="41"/>
        <v>2676</v>
      </c>
      <c r="B2678" s="107" t="s">
        <v>256</v>
      </c>
      <c r="C2678" s="107" t="s">
        <v>257</v>
      </c>
      <c r="D2678" s="284" t="s">
        <v>3232</v>
      </c>
      <c r="E2678" s="284" t="s">
        <v>3245</v>
      </c>
      <c r="F2678" s="284">
        <v>20260716</v>
      </c>
      <c r="G2678" s="283"/>
      <c r="H2678" s="284" t="s">
        <v>259</v>
      </c>
      <c r="I2678" s="5" t="s">
        <v>466</v>
      </c>
    </row>
    <row r="2679" spans="1:9">
      <c r="A2679" s="112">
        <f t="shared" si="41"/>
        <v>2677</v>
      </c>
      <c r="B2679" s="107" t="s">
        <v>256</v>
      </c>
      <c r="C2679" s="107" t="s">
        <v>257</v>
      </c>
      <c r="D2679" s="284" t="s">
        <v>3233</v>
      </c>
      <c r="E2679" s="284" t="s">
        <v>3245</v>
      </c>
      <c r="F2679" s="284">
        <v>20260716</v>
      </c>
      <c r="G2679" s="283"/>
      <c r="H2679" s="284" t="s">
        <v>259</v>
      </c>
      <c r="I2679" s="5" t="s">
        <v>466</v>
      </c>
    </row>
    <row r="2680" spans="1:9">
      <c r="A2680" s="112">
        <f t="shared" si="41"/>
        <v>2678</v>
      </c>
      <c r="B2680" s="107" t="s">
        <v>256</v>
      </c>
      <c r="C2680" s="107" t="s">
        <v>257</v>
      </c>
      <c r="D2680" s="284" t="s">
        <v>3234</v>
      </c>
      <c r="E2680" s="284" t="s">
        <v>3245</v>
      </c>
      <c r="F2680" s="284">
        <v>20260716</v>
      </c>
      <c r="G2680" s="283"/>
      <c r="H2680" s="284" t="s">
        <v>259</v>
      </c>
      <c r="I2680" s="5" t="s">
        <v>466</v>
      </c>
    </row>
    <row r="2681" spans="1:9">
      <c r="A2681" s="112">
        <f t="shared" si="41"/>
        <v>2679</v>
      </c>
      <c r="B2681" s="107" t="s">
        <v>256</v>
      </c>
      <c r="C2681" s="107" t="s">
        <v>257</v>
      </c>
      <c r="D2681" s="284" t="s">
        <v>3235</v>
      </c>
      <c r="E2681" s="284" t="s">
        <v>3245</v>
      </c>
      <c r="F2681" s="284">
        <v>20260716</v>
      </c>
      <c r="G2681" s="283"/>
      <c r="H2681" s="284" t="s">
        <v>259</v>
      </c>
      <c r="I2681" s="5" t="s">
        <v>466</v>
      </c>
    </row>
    <row r="2682" spans="1:9">
      <c r="A2682" s="112">
        <f t="shared" si="41"/>
        <v>2680</v>
      </c>
      <c r="B2682" s="107" t="s">
        <v>256</v>
      </c>
      <c r="C2682" s="107" t="s">
        <v>257</v>
      </c>
      <c r="D2682" s="284" t="s">
        <v>3236</v>
      </c>
      <c r="E2682" s="284" t="s">
        <v>3245</v>
      </c>
      <c r="F2682" s="284">
        <v>20260716</v>
      </c>
      <c r="G2682" s="283"/>
      <c r="H2682" s="308" t="s">
        <v>259</v>
      </c>
      <c r="I2682" s="5" t="s">
        <v>483</v>
      </c>
    </row>
    <row r="2683" spans="1:9">
      <c r="A2683" s="112">
        <f t="shared" si="41"/>
        <v>2681</v>
      </c>
      <c r="B2683" s="107" t="s">
        <v>256</v>
      </c>
      <c r="C2683" s="107" t="s">
        <v>257</v>
      </c>
      <c r="D2683" s="284" t="s">
        <v>3237</v>
      </c>
      <c r="E2683" s="284" t="s">
        <v>3245</v>
      </c>
      <c r="F2683" s="284">
        <v>20260716</v>
      </c>
      <c r="G2683" s="283"/>
      <c r="H2683" s="308" t="s">
        <v>259</v>
      </c>
      <c r="I2683" s="5" t="s">
        <v>483</v>
      </c>
    </row>
    <row r="2684" spans="1:9">
      <c r="A2684" s="112">
        <f t="shared" si="41"/>
        <v>2682</v>
      </c>
      <c r="B2684" s="107" t="s">
        <v>256</v>
      </c>
      <c r="C2684" s="107" t="s">
        <v>257</v>
      </c>
      <c r="D2684" s="284" t="s">
        <v>3238</v>
      </c>
      <c r="E2684" s="284" t="s">
        <v>3245</v>
      </c>
      <c r="F2684" s="284">
        <v>20260716</v>
      </c>
      <c r="G2684" s="283"/>
      <c r="H2684" s="308" t="s">
        <v>259</v>
      </c>
      <c r="I2684" s="5" t="s">
        <v>483</v>
      </c>
    </row>
    <row r="2685" spans="1:9">
      <c r="A2685" s="112">
        <f t="shared" ref="A2685:A2748" si="42">+A2684+1</f>
        <v>2683</v>
      </c>
      <c r="B2685" s="107" t="s">
        <v>256</v>
      </c>
      <c r="C2685" s="107" t="s">
        <v>257</v>
      </c>
      <c r="D2685" s="284" t="s">
        <v>3239</v>
      </c>
      <c r="E2685" s="284" t="s">
        <v>3245</v>
      </c>
      <c r="F2685" s="284">
        <v>20260716</v>
      </c>
      <c r="G2685" s="283"/>
      <c r="H2685" s="308" t="s">
        <v>259</v>
      </c>
      <c r="I2685" s="5" t="s">
        <v>483</v>
      </c>
    </row>
    <row r="2686" spans="1:9">
      <c r="A2686" s="112">
        <f t="shared" si="42"/>
        <v>2684</v>
      </c>
      <c r="B2686" s="107" t="s">
        <v>256</v>
      </c>
      <c r="C2686" s="107" t="s">
        <v>257</v>
      </c>
      <c r="D2686" s="284" t="s">
        <v>3240</v>
      </c>
      <c r="E2686" s="284" t="s">
        <v>3245</v>
      </c>
      <c r="F2686" s="284">
        <v>20260716</v>
      </c>
      <c r="G2686" s="283"/>
      <c r="H2686" s="308" t="s">
        <v>259</v>
      </c>
      <c r="I2686" s="5" t="s">
        <v>483</v>
      </c>
    </row>
    <row r="2687" spans="1:9">
      <c r="A2687" s="112">
        <f t="shared" si="42"/>
        <v>2685</v>
      </c>
      <c r="B2687" s="107" t="s">
        <v>256</v>
      </c>
      <c r="C2687" s="107" t="s">
        <v>257</v>
      </c>
      <c r="D2687" s="284" t="s">
        <v>3241</v>
      </c>
      <c r="E2687" s="284" t="s">
        <v>3245</v>
      </c>
      <c r="F2687" s="284">
        <v>20260716</v>
      </c>
      <c r="G2687" s="283"/>
      <c r="H2687" s="308" t="s">
        <v>259</v>
      </c>
      <c r="I2687" s="5" t="s">
        <v>483</v>
      </c>
    </row>
    <row r="2688" spans="1:9">
      <c r="A2688" s="112">
        <f t="shared" si="42"/>
        <v>2686</v>
      </c>
      <c r="B2688" s="107" t="s">
        <v>256</v>
      </c>
      <c r="C2688" s="107" t="s">
        <v>257</v>
      </c>
      <c r="D2688" s="284" t="s">
        <v>3242</v>
      </c>
      <c r="E2688" s="284" t="s">
        <v>3245</v>
      </c>
      <c r="F2688" s="284">
        <v>20260716</v>
      </c>
      <c r="G2688" s="283"/>
      <c r="H2688" s="308" t="s">
        <v>259</v>
      </c>
      <c r="I2688" s="5" t="s">
        <v>483</v>
      </c>
    </row>
    <row r="2689" spans="1:9">
      <c r="A2689" s="112">
        <f t="shared" si="42"/>
        <v>2687</v>
      </c>
      <c r="B2689" s="107" t="s">
        <v>256</v>
      </c>
      <c r="C2689" s="107" t="s">
        <v>257</v>
      </c>
      <c r="D2689" s="284" t="s">
        <v>3243</v>
      </c>
      <c r="E2689" s="284" t="s">
        <v>3245</v>
      </c>
      <c r="F2689" s="284">
        <v>20260716</v>
      </c>
      <c r="G2689" s="283"/>
      <c r="H2689" s="308" t="s">
        <v>259</v>
      </c>
      <c r="I2689" s="5" t="s">
        <v>483</v>
      </c>
    </row>
    <row r="2690" spans="1:9">
      <c r="A2690" s="112">
        <f t="shared" si="42"/>
        <v>2688</v>
      </c>
      <c r="B2690" s="107" t="s">
        <v>256</v>
      </c>
      <c r="C2690" s="107" t="s">
        <v>257</v>
      </c>
      <c r="D2690" s="284" t="s">
        <v>3244</v>
      </c>
      <c r="E2690" s="284" t="s">
        <v>3245</v>
      </c>
      <c r="F2690" s="284">
        <v>20260716</v>
      </c>
      <c r="G2690" s="283"/>
      <c r="H2690" s="309" t="s">
        <v>259</v>
      </c>
      <c r="I2690" s="312" t="s">
        <v>491</v>
      </c>
    </row>
    <row r="2691" spans="1:9">
      <c r="A2691" s="112">
        <f t="shared" si="42"/>
        <v>2689</v>
      </c>
      <c r="B2691" s="107" t="s">
        <v>256</v>
      </c>
      <c r="C2691" s="107" t="s">
        <v>257</v>
      </c>
      <c r="D2691" s="310" t="s">
        <v>3260</v>
      </c>
      <c r="E2691" s="311" t="s">
        <v>3284</v>
      </c>
      <c r="F2691" s="310">
        <v>20260720</v>
      </c>
      <c r="G2691" s="309"/>
      <c r="H2691" s="309" t="s">
        <v>259</v>
      </c>
      <c r="I2691" s="312" t="s">
        <v>491</v>
      </c>
    </row>
    <row r="2692" spans="1:9">
      <c r="A2692" s="112">
        <f t="shared" si="42"/>
        <v>2690</v>
      </c>
      <c r="B2692" s="107" t="s">
        <v>256</v>
      </c>
      <c r="C2692" s="107" t="s">
        <v>257</v>
      </c>
      <c r="D2692" s="310" t="s">
        <v>3261</v>
      </c>
      <c r="E2692" s="311" t="s">
        <v>3284</v>
      </c>
      <c r="F2692" s="310">
        <v>20260720</v>
      </c>
      <c r="G2692" s="309"/>
      <c r="H2692" s="309" t="s">
        <v>259</v>
      </c>
      <c r="I2692" s="312" t="s">
        <v>491</v>
      </c>
    </row>
    <row r="2693" spans="1:9">
      <c r="A2693" s="112">
        <f t="shared" si="42"/>
        <v>2691</v>
      </c>
      <c r="B2693" s="107" t="s">
        <v>256</v>
      </c>
      <c r="C2693" s="107" t="s">
        <v>257</v>
      </c>
      <c r="D2693" s="310" t="s">
        <v>3262</v>
      </c>
      <c r="E2693" s="311" t="s">
        <v>3284</v>
      </c>
      <c r="F2693" s="310">
        <v>20260720</v>
      </c>
      <c r="G2693" s="309"/>
      <c r="H2693" s="309" t="s">
        <v>259</v>
      </c>
      <c r="I2693" s="312" t="s">
        <v>491</v>
      </c>
    </row>
    <row r="2694" spans="1:9">
      <c r="A2694" s="112">
        <f t="shared" si="42"/>
        <v>2692</v>
      </c>
      <c r="B2694" s="107" t="s">
        <v>256</v>
      </c>
      <c r="C2694" s="107" t="s">
        <v>257</v>
      </c>
      <c r="D2694" s="310" t="s">
        <v>3263</v>
      </c>
      <c r="E2694" s="311" t="s">
        <v>3284</v>
      </c>
      <c r="F2694" s="310">
        <v>20260720</v>
      </c>
      <c r="G2694" s="309"/>
      <c r="H2694" s="309" t="s">
        <v>259</v>
      </c>
      <c r="I2694" s="312" t="s">
        <v>491</v>
      </c>
    </row>
    <row r="2695" spans="1:9">
      <c r="A2695" s="112">
        <f t="shared" si="42"/>
        <v>2693</v>
      </c>
      <c r="B2695" s="107" t="s">
        <v>256</v>
      </c>
      <c r="C2695" s="107" t="s">
        <v>257</v>
      </c>
      <c r="D2695" s="310" t="s">
        <v>3264</v>
      </c>
      <c r="E2695" s="311" t="s">
        <v>3284</v>
      </c>
      <c r="F2695" s="310">
        <v>20260720</v>
      </c>
      <c r="G2695" s="309"/>
      <c r="H2695" s="309" t="s">
        <v>259</v>
      </c>
      <c r="I2695" s="312" t="s">
        <v>491</v>
      </c>
    </row>
    <row r="2696" spans="1:9">
      <c r="A2696" s="112">
        <f t="shared" si="42"/>
        <v>2694</v>
      </c>
      <c r="B2696" s="107" t="s">
        <v>256</v>
      </c>
      <c r="C2696" s="107" t="s">
        <v>257</v>
      </c>
      <c r="D2696" s="310" t="s">
        <v>3265</v>
      </c>
      <c r="E2696" s="311" t="s">
        <v>3284</v>
      </c>
      <c r="F2696" s="310">
        <v>20260720</v>
      </c>
      <c r="G2696" s="309"/>
      <c r="H2696" s="309" t="s">
        <v>259</v>
      </c>
      <c r="I2696" s="312" t="s">
        <v>491</v>
      </c>
    </row>
    <row r="2697" spans="1:9">
      <c r="A2697" s="112">
        <f t="shared" si="42"/>
        <v>2695</v>
      </c>
      <c r="B2697" s="107" t="s">
        <v>256</v>
      </c>
      <c r="C2697" s="107" t="s">
        <v>257</v>
      </c>
      <c r="D2697" s="310" t="s">
        <v>3266</v>
      </c>
      <c r="E2697" s="311" t="s">
        <v>3284</v>
      </c>
      <c r="F2697" s="310">
        <v>20260720</v>
      </c>
      <c r="G2697" s="309"/>
      <c r="H2697" s="309" t="s">
        <v>259</v>
      </c>
      <c r="I2697" s="312" t="s">
        <v>491</v>
      </c>
    </row>
    <row r="2698" spans="1:9">
      <c r="A2698" s="112">
        <f t="shared" si="42"/>
        <v>2696</v>
      </c>
      <c r="B2698" s="107" t="s">
        <v>256</v>
      </c>
      <c r="C2698" s="107" t="s">
        <v>257</v>
      </c>
      <c r="D2698" s="310" t="s">
        <v>3267</v>
      </c>
      <c r="E2698" s="311" t="s">
        <v>3284</v>
      </c>
      <c r="F2698" s="310">
        <v>20260720</v>
      </c>
      <c r="G2698" s="309"/>
      <c r="H2698" s="313" t="s">
        <v>259</v>
      </c>
      <c r="I2698" s="5" t="s">
        <v>1810</v>
      </c>
    </row>
    <row r="2699" spans="1:9">
      <c r="A2699" s="112">
        <f t="shared" si="42"/>
        <v>2697</v>
      </c>
      <c r="B2699" s="107" t="s">
        <v>256</v>
      </c>
      <c r="C2699" s="107" t="s">
        <v>257</v>
      </c>
      <c r="D2699" s="310" t="s">
        <v>3268</v>
      </c>
      <c r="E2699" s="311" t="s">
        <v>3284</v>
      </c>
      <c r="F2699" s="310">
        <v>20260720</v>
      </c>
      <c r="G2699" s="309"/>
      <c r="H2699" s="313" t="s">
        <v>259</v>
      </c>
      <c r="I2699" s="5" t="s">
        <v>1810</v>
      </c>
    </row>
    <row r="2700" spans="1:9">
      <c r="A2700" s="112">
        <f t="shared" si="42"/>
        <v>2698</v>
      </c>
      <c r="B2700" s="107" t="s">
        <v>256</v>
      </c>
      <c r="C2700" s="107" t="s">
        <v>257</v>
      </c>
      <c r="D2700" s="310" t="s">
        <v>3269</v>
      </c>
      <c r="E2700" s="311" t="s">
        <v>3284</v>
      </c>
      <c r="F2700" s="310">
        <v>20260720</v>
      </c>
      <c r="G2700" s="309"/>
      <c r="H2700" s="313" t="s">
        <v>259</v>
      </c>
      <c r="I2700" s="5" t="s">
        <v>1810</v>
      </c>
    </row>
    <row r="2701" spans="1:9">
      <c r="A2701" s="112">
        <f t="shared" si="42"/>
        <v>2699</v>
      </c>
      <c r="B2701" s="107" t="s">
        <v>256</v>
      </c>
      <c r="C2701" s="107" t="s">
        <v>257</v>
      </c>
      <c r="D2701" s="310" t="s">
        <v>3270</v>
      </c>
      <c r="E2701" s="311" t="s">
        <v>3284</v>
      </c>
      <c r="F2701" s="310">
        <v>20260720</v>
      </c>
      <c r="G2701" s="309"/>
      <c r="H2701" s="313" t="s">
        <v>259</v>
      </c>
      <c r="I2701" s="5" t="s">
        <v>1810</v>
      </c>
    </row>
    <row r="2702" spans="1:9">
      <c r="A2702" s="112">
        <f t="shared" si="42"/>
        <v>2700</v>
      </c>
      <c r="B2702" s="107" t="s">
        <v>256</v>
      </c>
      <c r="C2702" s="107" t="s">
        <v>257</v>
      </c>
      <c r="D2702" s="310" t="s">
        <v>3271</v>
      </c>
      <c r="E2702" s="311" t="s">
        <v>3284</v>
      </c>
      <c r="F2702" s="310">
        <v>20260720</v>
      </c>
      <c r="G2702" s="309"/>
      <c r="H2702" s="314" t="s">
        <v>259</v>
      </c>
      <c r="I2702" s="315" t="s">
        <v>1816</v>
      </c>
    </row>
    <row r="2703" spans="1:9">
      <c r="A2703" s="112">
        <f t="shared" si="42"/>
        <v>2701</v>
      </c>
      <c r="B2703" s="107" t="s">
        <v>256</v>
      </c>
      <c r="C2703" s="107" t="s">
        <v>257</v>
      </c>
      <c r="D2703" s="310" t="s">
        <v>3272</v>
      </c>
      <c r="E2703" s="311" t="s">
        <v>3284</v>
      </c>
      <c r="F2703" s="310">
        <v>20260720</v>
      </c>
      <c r="G2703" s="309"/>
      <c r="H2703" s="314" t="s">
        <v>259</v>
      </c>
      <c r="I2703" s="315" t="s">
        <v>1816</v>
      </c>
    </row>
    <row r="2704" spans="1:9">
      <c r="A2704" s="112">
        <f t="shared" si="42"/>
        <v>2702</v>
      </c>
      <c r="B2704" s="107" t="s">
        <v>256</v>
      </c>
      <c r="C2704" s="107" t="s">
        <v>257</v>
      </c>
      <c r="D2704" s="310" t="s">
        <v>3273</v>
      </c>
      <c r="E2704" s="311" t="s">
        <v>3284</v>
      </c>
      <c r="F2704" s="310">
        <v>20260720</v>
      </c>
      <c r="G2704" s="309"/>
      <c r="H2704" s="314" t="s">
        <v>259</v>
      </c>
      <c r="I2704" s="315" t="s">
        <v>1816</v>
      </c>
    </row>
    <row r="2705" spans="1:9">
      <c r="A2705" s="112">
        <f t="shared" si="42"/>
        <v>2703</v>
      </c>
      <c r="B2705" s="107" t="s">
        <v>256</v>
      </c>
      <c r="C2705" s="107" t="s">
        <v>257</v>
      </c>
      <c r="D2705" s="310" t="s">
        <v>3274</v>
      </c>
      <c r="E2705" s="311" t="s">
        <v>3284</v>
      </c>
      <c r="F2705" s="310">
        <v>20260720</v>
      </c>
      <c r="G2705" s="309"/>
      <c r="H2705" s="314" t="s">
        <v>259</v>
      </c>
      <c r="I2705" s="315" t="s">
        <v>1816</v>
      </c>
    </row>
    <row r="2706" spans="1:9">
      <c r="A2706" s="112">
        <f t="shared" si="42"/>
        <v>2704</v>
      </c>
      <c r="B2706" s="107" t="s">
        <v>256</v>
      </c>
      <c r="C2706" s="107" t="s">
        <v>257</v>
      </c>
      <c r="D2706" s="310" t="s">
        <v>3275</v>
      </c>
      <c r="E2706" s="311" t="s">
        <v>3284</v>
      </c>
      <c r="F2706" s="310">
        <v>20260720</v>
      </c>
      <c r="G2706" s="309"/>
      <c r="H2706" s="314" t="s">
        <v>259</v>
      </c>
      <c r="I2706" s="315" t="s">
        <v>1816</v>
      </c>
    </row>
    <row r="2707" spans="1:9">
      <c r="A2707" s="112">
        <f t="shared" si="42"/>
        <v>2705</v>
      </c>
      <c r="B2707" s="107" t="s">
        <v>256</v>
      </c>
      <c r="C2707" s="107" t="s">
        <v>257</v>
      </c>
      <c r="D2707" s="310" t="s">
        <v>3276</v>
      </c>
      <c r="E2707" s="311" t="s">
        <v>3284</v>
      </c>
      <c r="F2707" s="310">
        <v>20260720</v>
      </c>
      <c r="G2707" s="309"/>
      <c r="H2707" s="310" t="s">
        <v>259</v>
      </c>
      <c r="I2707" s="5" t="s">
        <v>1822</v>
      </c>
    </row>
    <row r="2708" spans="1:9">
      <c r="A2708" s="112">
        <f t="shared" si="42"/>
        <v>2706</v>
      </c>
      <c r="B2708" s="107" t="s">
        <v>256</v>
      </c>
      <c r="C2708" s="107" t="s">
        <v>257</v>
      </c>
      <c r="D2708" s="310" t="s">
        <v>3277</v>
      </c>
      <c r="E2708" s="311" t="s">
        <v>3284</v>
      </c>
      <c r="F2708" s="310">
        <v>20260720</v>
      </c>
      <c r="G2708" s="309"/>
      <c r="H2708" s="310" t="s">
        <v>259</v>
      </c>
      <c r="I2708" s="5" t="s">
        <v>1822</v>
      </c>
    </row>
    <row r="2709" spans="1:9">
      <c r="A2709" s="112">
        <f t="shared" si="42"/>
        <v>2707</v>
      </c>
      <c r="B2709" s="107" t="s">
        <v>256</v>
      </c>
      <c r="C2709" s="107" t="s">
        <v>257</v>
      </c>
      <c r="D2709" s="310" t="s">
        <v>3278</v>
      </c>
      <c r="E2709" s="311" t="s">
        <v>3284</v>
      </c>
      <c r="F2709" s="310">
        <v>20260720</v>
      </c>
      <c r="G2709" s="309"/>
      <c r="H2709" s="310" t="s">
        <v>259</v>
      </c>
      <c r="I2709" s="5" t="s">
        <v>1822</v>
      </c>
    </row>
    <row r="2710" spans="1:9">
      <c r="A2710" s="112">
        <f t="shared" si="42"/>
        <v>2708</v>
      </c>
      <c r="B2710" s="107" t="s">
        <v>256</v>
      </c>
      <c r="C2710" s="107" t="s">
        <v>257</v>
      </c>
      <c r="D2710" s="310" t="s">
        <v>3279</v>
      </c>
      <c r="E2710" s="311" t="s">
        <v>3284</v>
      </c>
      <c r="F2710" s="310">
        <v>20260720</v>
      </c>
      <c r="G2710" s="309"/>
      <c r="H2710" s="310" t="s">
        <v>259</v>
      </c>
      <c r="I2710" s="5" t="s">
        <v>1822</v>
      </c>
    </row>
    <row r="2711" spans="1:9">
      <c r="A2711" s="112">
        <f t="shared" si="42"/>
        <v>2709</v>
      </c>
      <c r="B2711" s="107" t="s">
        <v>256</v>
      </c>
      <c r="C2711" s="107" t="s">
        <v>257</v>
      </c>
      <c r="D2711" s="310" t="s">
        <v>3280</v>
      </c>
      <c r="E2711" s="311" t="s">
        <v>3284</v>
      </c>
      <c r="F2711" s="310">
        <v>20260720</v>
      </c>
      <c r="G2711" s="309"/>
      <c r="H2711" s="310" t="s">
        <v>259</v>
      </c>
      <c r="I2711" s="5" t="s">
        <v>1822</v>
      </c>
    </row>
    <row r="2712" spans="1:9">
      <c r="A2712" s="112">
        <f t="shared" si="42"/>
        <v>2710</v>
      </c>
      <c r="B2712" s="107" t="s">
        <v>256</v>
      </c>
      <c r="C2712" s="107" t="s">
        <v>257</v>
      </c>
      <c r="D2712" s="310" t="s">
        <v>3281</v>
      </c>
      <c r="E2712" s="311" t="s">
        <v>3284</v>
      </c>
      <c r="F2712" s="310">
        <v>20260720</v>
      </c>
      <c r="G2712" s="309"/>
      <c r="H2712" s="310" t="s">
        <v>259</v>
      </c>
      <c r="I2712" s="5" t="s">
        <v>1822</v>
      </c>
    </row>
    <row r="2713" spans="1:9">
      <c r="A2713" s="112">
        <f t="shared" si="42"/>
        <v>2711</v>
      </c>
      <c r="B2713" s="107" t="s">
        <v>256</v>
      </c>
      <c r="C2713" s="107" t="s">
        <v>257</v>
      </c>
      <c r="D2713" s="310" t="s">
        <v>3282</v>
      </c>
      <c r="E2713" s="311" t="s">
        <v>3284</v>
      </c>
      <c r="F2713" s="310">
        <v>20260720</v>
      </c>
      <c r="G2713" s="309"/>
      <c r="H2713" s="310" t="s">
        <v>259</v>
      </c>
      <c r="I2713" s="5" t="s">
        <v>1822</v>
      </c>
    </row>
    <row r="2714" spans="1:9">
      <c r="A2714" s="112">
        <f t="shared" si="42"/>
        <v>2712</v>
      </c>
      <c r="B2714" s="107" t="s">
        <v>256</v>
      </c>
      <c r="C2714" s="107" t="s">
        <v>257</v>
      </c>
      <c r="D2714" s="310" t="s">
        <v>3283</v>
      </c>
      <c r="E2714" s="311" t="s">
        <v>3284</v>
      </c>
      <c r="F2714" s="310">
        <v>20260720</v>
      </c>
      <c r="G2714" s="309"/>
      <c r="H2714" s="310" t="s">
        <v>259</v>
      </c>
      <c r="I2714" s="5" t="s">
        <v>1822</v>
      </c>
    </row>
    <row r="2715" spans="1:9">
      <c r="A2715" s="112">
        <f t="shared" si="42"/>
        <v>2713</v>
      </c>
      <c r="B2715" s="107" t="s">
        <v>256</v>
      </c>
      <c r="C2715" s="107" t="s">
        <v>257</v>
      </c>
      <c r="D2715" s="310" t="s">
        <v>3285</v>
      </c>
      <c r="E2715" s="311" t="s">
        <v>3309</v>
      </c>
      <c r="F2715" s="310">
        <v>20260720</v>
      </c>
      <c r="G2715" s="309"/>
      <c r="H2715" s="310" t="s">
        <v>259</v>
      </c>
      <c r="I2715" s="5" t="s">
        <v>1822</v>
      </c>
    </row>
    <row r="2716" spans="1:9">
      <c r="A2716" s="112">
        <f t="shared" si="42"/>
        <v>2714</v>
      </c>
      <c r="B2716" s="107" t="s">
        <v>256</v>
      </c>
      <c r="C2716" s="107" t="s">
        <v>257</v>
      </c>
      <c r="D2716" s="310" t="s">
        <v>3286</v>
      </c>
      <c r="E2716" s="311" t="s">
        <v>3309</v>
      </c>
      <c r="F2716" s="310">
        <v>20260720</v>
      </c>
      <c r="G2716" s="309"/>
      <c r="H2716" s="310" t="s">
        <v>259</v>
      </c>
      <c r="I2716" s="5" t="s">
        <v>1822</v>
      </c>
    </row>
    <row r="2717" spans="1:9">
      <c r="A2717" s="112">
        <f t="shared" si="42"/>
        <v>2715</v>
      </c>
      <c r="B2717" s="107" t="s">
        <v>256</v>
      </c>
      <c r="C2717" s="107" t="s">
        <v>257</v>
      </c>
      <c r="D2717" s="310" t="s">
        <v>3287</v>
      </c>
      <c r="E2717" s="311" t="s">
        <v>3309</v>
      </c>
      <c r="F2717" s="310">
        <v>20260720</v>
      </c>
      <c r="G2717" s="309"/>
      <c r="H2717" s="316" t="s">
        <v>259</v>
      </c>
      <c r="I2717" s="322" t="s">
        <v>1828</v>
      </c>
    </row>
    <row r="2718" spans="1:9">
      <c r="A2718" s="112">
        <f t="shared" si="42"/>
        <v>2716</v>
      </c>
      <c r="B2718" s="107" t="s">
        <v>256</v>
      </c>
      <c r="C2718" s="107" t="s">
        <v>257</v>
      </c>
      <c r="D2718" s="310" t="s">
        <v>3288</v>
      </c>
      <c r="E2718" s="311" t="s">
        <v>3309</v>
      </c>
      <c r="F2718" s="310">
        <v>20260720</v>
      </c>
      <c r="G2718" s="309"/>
      <c r="H2718" s="316" t="s">
        <v>259</v>
      </c>
      <c r="I2718" s="322" t="s">
        <v>1828</v>
      </c>
    </row>
    <row r="2719" spans="1:9">
      <c r="A2719" s="112">
        <f t="shared" si="42"/>
        <v>2717</v>
      </c>
      <c r="B2719" s="107" t="s">
        <v>256</v>
      </c>
      <c r="C2719" s="107" t="s">
        <v>257</v>
      </c>
      <c r="D2719" s="310" t="s">
        <v>3289</v>
      </c>
      <c r="E2719" s="311" t="s">
        <v>3309</v>
      </c>
      <c r="F2719" s="310">
        <v>20260720</v>
      </c>
      <c r="G2719" s="309"/>
      <c r="H2719" s="316" t="s">
        <v>259</v>
      </c>
      <c r="I2719" s="322" t="s">
        <v>1828</v>
      </c>
    </row>
    <row r="2720" spans="1:9">
      <c r="A2720" s="112">
        <f t="shared" si="42"/>
        <v>2718</v>
      </c>
      <c r="B2720" s="107" t="s">
        <v>256</v>
      </c>
      <c r="C2720" s="107" t="s">
        <v>257</v>
      </c>
      <c r="D2720" s="310" t="s">
        <v>3290</v>
      </c>
      <c r="E2720" s="311" t="s">
        <v>3309</v>
      </c>
      <c r="F2720" s="310">
        <v>20260720</v>
      </c>
      <c r="G2720" s="309"/>
      <c r="H2720" s="316" t="s">
        <v>259</v>
      </c>
      <c r="I2720" s="322" t="s">
        <v>1828</v>
      </c>
    </row>
    <row r="2721" spans="1:9">
      <c r="A2721" s="112">
        <f t="shared" si="42"/>
        <v>2719</v>
      </c>
      <c r="B2721" s="107" t="s">
        <v>256</v>
      </c>
      <c r="C2721" s="107" t="s">
        <v>257</v>
      </c>
      <c r="D2721" s="310" t="s">
        <v>3291</v>
      </c>
      <c r="E2721" s="311" t="s">
        <v>3309</v>
      </c>
      <c r="F2721" s="310">
        <v>20260720</v>
      </c>
      <c r="G2721" s="309"/>
      <c r="H2721" s="316" t="s">
        <v>259</v>
      </c>
      <c r="I2721" s="322" t="s">
        <v>1828</v>
      </c>
    </row>
    <row r="2722" spans="1:9">
      <c r="A2722" s="112">
        <f t="shared" si="42"/>
        <v>2720</v>
      </c>
      <c r="B2722" s="107" t="s">
        <v>256</v>
      </c>
      <c r="C2722" s="107" t="s">
        <v>257</v>
      </c>
      <c r="D2722" s="310" t="s">
        <v>3292</v>
      </c>
      <c r="E2722" s="311" t="s">
        <v>3309</v>
      </c>
      <c r="F2722" s="310">
        <v>20260720</v>
      </c>
      <c r="G2722" s="309"/>
      <c r="H2722" s="316" t="s">
        <v>259</v>
      </c>
      <c r="I2722" s="322" t="s">
        <v>1828</v>
      </c>
    </row>
    <row r="2723" spans="1:9">
      <c r="A2723" s="112">
        <f t="shared" si="42"/>
        <v>2721</v>
      </c>
      <c r="B2723" s="107" t="s">
        <v>256</v>
      </c>
      <c r="C2723" s="107" t="s">
        <v>257</v>
      </c>
      <c r="D2723" s="310" t="s">
        <v>3293</v>
      </c>
      <c r="E2723" s="311" t="s">
        <v>3309</v>
      </c>
      <c r="F2723" s="310">
        <v>20260720</v>
      </c>
      <c r="G2723" s="309"/>
      <c r="H2723" s="316" t="s">
        <v>259</v>
      </c>
      <c r="I2723" s="322" t="s">
        <v>1828</v>
      </c>
    </row>
    <row r="2724" spans="1:9">
      <c r="A2724" s="112">
        <f t="shared" si="42"/>
        <v>2722</v>
      </c>
      <c r="B2724" s="107" t="s">
        <v>256</v>
      </c>
      <c r="C2724" s="107" t="s">
        <v>257</v>
      </c>
      <c r="D2724" s="310" t="s">
        <v>3294</v>
      </c>
      <c r="E2724" s="311" t="s">
        <v>3309</v>
      </c>
      <c r="F2724" s="310">
        <v>20260720</v>
      </c>
      <c r="G2724" s="309"/>
      <c r="H2724" s="316" t="s">
        <v>259</v>
      </c>
      <c r="I2724" s="322" t="s">
        <v>1828</v>
      </c>
    </row>
    <row r="2725" spans="1:9">
      <c r="A2725" s="112">
        <f t="shared" si="42"/>
        <v>2723</v>
      </c>
      <c r="B2725" s="107" t="s">
        <v>256</v>
      </c>
      <c r="C2725" s="107" t="s">
        <v>257</v>
      </c>
      <c r="D2725" s="310" t="s">
        <v>3295</v>
      </c>
      <c r="E2725" s="311" t="s">
        <v>3309</v>
      </c>
      <c r="F2725" s="310">
        <v>20260720</v>
      </c>
      <c r="G2725" s="309"/>
      <c r="H2725" s="324" t="s">
        <v>259</v>
      </c>
      <c r="I2725" s="322" t="s">
        <v>1828</v>
      </c>
    </row>
    <row r="2726" spans="1:9">
      <c r="A2726" s="112">
        <f t="shared" si="42"/>
        <v>2724</v>
      </c>
      <c r="B2726" s="107" t="s">
        <v>256</v>
      </c>
      <c r="C2726" s="107" t="s">
        <v>257</v>
      </c>
      <c r="D2726" s="310" t="s">
        <v>3296</v>
      </c>
      <c r="E2726" s="311" t="s">
        <v>3309</v>
      </c>
      <c r="F2726" s="310">
        <v>20260720</v>
      </c>
      <c r="G2726" s="309"/>
      <c r="H2726" s="324" t="s">
        <v>259</v>
      </c>
      <c r="I2726" s="322" t="s">
        <v>1828</v>
      </c>
    </row>
    <row r="2727" spans="1:9">
      <c r="A2727" s="112">
        <f t="shared" si="42"/>
        <v>2725</v>
      </c>
      <c r="B2727" s="107" t="s">
        <v>256</v>
      </c>
      <c r="C2727" s="107" t="s">
        <v>257</v>
      </c>
      <c r="D2727" s="310" t="s">
        <v>3297</v>
      </c>
      <c r="E2727" s="311" t="s">
        <v>3309</v>
      </c>
      <c r="F2727" s="310">
        <v>20260720</v>
      </c>
      <c r="G2727" s="309"/>
      <c r="H2727" s="324" t="s">
        <v>259</v>
      </c>
      <c r="I2727" s="322" t="s">
        <v>1828</v>
      </c>
    </row>
    <row r="2728" spans="1:9">
      <c r="A2728" s="112">
        <f t="shared" si="42"/>
        <v>2726</v>
      </c>
      <c r="B2728" s="107" t="s">
        <v>256</v>
      </c>
      <c r="C2728" s="107" t="s">
        <v>257</v>
      </c>
      <c r="D2728" s="310" t="s">
        <v>3298</v>
      </c>
      <c r="E2728" s="311" t="s">
        <v>3309</v>
      </c>
      <c r="F2728" s="310">
        <v>20260720</v>
      </c>
      <c r="G2728" s="309"/>
      <c r="H2728" s="324" t="s">
        <v>259</v>
      </c>
      <c r="I2728" s="322" t="s">
        <v>1828</v>
      </c>
    </row>
    <row r="2729" spans="1:9">
      <c r="A2729" s="112">
        <f t="shared" si="42"/>
        <v>2727</v>
      </c>
      <c r="B2729" s="107" t="s">
        <v>256</v>
      </c>
      <c r="C2729" s="107" t="s">
        <v>257</v>
      </c>
      <c r="D2729" s="310" t="s">
        <v>3299</v>
      </c>
      <c r="E2729" s="311" t="s">
        <v>3309</v>
      </c>
      <c r="F2729" s="310">
        <v>20260720</v>
      </c>
      <c r="G2729" s="309"/>
      <c r="H2729" s="324" t="s">
        <v>259</v>
      </c>
      <c r="I2729" s="322" t="s">
        <v>1828</v>
      </c>
    </row>
    <row r="2730" spans="1:9">
      <c r="A2730" s="112">
        <f t="shared" si="42"/>
        <v>2728</v>
      </c>
      <c r="B2730" s="107" t="s">
        <v>256</v>
      </c>
      <c r="C2730" s="107" t="s">
        <v>257</v>
      </c>
      <c r="D2730" s="310" t="s">
        <v>3300</v>
      </c>
      <c r="E2730" s="311" t="s">
        <v>3309</v>
      </c>
      <c r="F2730" s="310">
        <v>20260720</v>
      </c>
      <c r="G2730" s="309"/>
      <c r="H2730" s="324" t="s">
        <v>259</v>
      </c>
      <c r="I2730" s="322" t="s">
        <v>1828</v>
      </c>
    </row>
    <row r="2731" spans="1:9">
      <c r="A2731" s="112">
        <f t="shared" si="42"/>
        <v>2729</v>
      </c>
      <c r="B2731" s="107" t="s">
        <v>256</v>
      </c>
      <c r="C2731" s="107" t="s">
        <v>257</v>
      </c>
      <c r="D2731" s="310" t="s">
        <v>3301</v>
      </c>
      <c r="E2731" s="311" t="s">
        <v>3309</v>
      </c>
      <c r="F2731" s="310">
        <v>20260720</v>
      </c>
      <c r="G2731" s="309"/>
      <c r="H2731" s="324" t="s">
        <v>259</v>
      </c>
      <c r="I2731" s="322" t="s">
        <v>1828</v>
      </c>
    </row>
    <row r="2732" spans="1:9">
      <c r="A2732" s="112">
        <f t="shared" si="42"/>
        <v>2730</v>
      </c>
      <c r="B2732" s="107" t="s">
        <v>256</v>
      </c>
      <c r="C2732" s="107" t="s">
        <v>257</v>
      </c>
      <c r="D2732" s="310" t="s">
        <v>3302</v>
      </c>
      <c r="E2732" s="311" t="s">
        <v>3309</v>
      </c>
      <c r="F2732" s="310">
        <v>20260720</v>
      </c>
      <c r="G2732" s="309"/>
      <c r="H2732" s="324" t="s">
        <v>259</v>
      </c>
      <c r="I2732" s="322" t="s">
        <v>1828</v>
      </c>
    </row>
    <row r="2733" spans="1:9">
      <c r="A2733" s="112">
        <f t="shared" si="42"/>
        <v>2731</v>
      </c>
      <c r="B2733" s="107" t="s">
        <v>256</v>
      </c>
      <c r="C2733" s="107" t="s">
        <v>257</v>
      </c>
      <c r="D2733" s="310" t="s">
        <v>3303</v>
      </c>
      <c r="E2733" s="311" t="s">
        <v>3309</v>
      </c>
      <c r="F2733" s="310">
        <v>20260720</v>
      </c>
      <c r="G2733" s="309"/>
      <c r="H2733" s="324" t="s">
        <v>259</v>
      </c>
      <c r="I2733" s="322" t="s">
        <v>1828</v>
      </c>
    </row>
    <row r="2734" spans="1:9">
      <c r="A2734" s="112">
        <f t="shared" si="42"/>
        <v>2732</v>
      </c>
      <c r="B2734" s="107" t="s">
        <v>256</v>
      </c>
      <c r="C2734" s="107" t="s">
        <v>257</v>
      </c>
      <c r="D2734" s="310" t="s">
        <v>3304</v>
      </c>
      <c r="E2734" s="311" t="s">
        <v>3309</v>
      </c>
      <c r="F2734" s="310">
        <v>20260720</v>
      </c>
      <c r="G2734" s="309"/>
      <c r="H2734" s="324" t="s">
        <v>259</v>
      </c>
      <c r="I2734" s="322" t="s">
        <v>1828</v>
      </c>
    </row>
    <row r="2735" spans="1:9">
      <c r="A2735" s="112">
        <f t="shared" si="42"/>
        <v>2733</v>
      </c>
      <c r="B2735" s="107" t="s">
        <v>256</v>
      </c>
      <c r="C2735" s="107" t="s">
        <v>257</v>
      </c>
      <c r="D2735" s="310" t="s">
        <v>3305</v>
      </c>
      <c r="E2735" s="311" t="s">
        <v>3309</v>
      </c>
      <c r="F2735" s="310">
        <v>20260720</v>
      </c>
      <c r="G2735" s="309"/>
      <c r="H2735" s="324" t="s">
        <v>259</v>
      </c>
      <c r="I2735" s="322" t="s">
        <v>1828</v>
      </c>
    </row>
    <row r="2736" spans="1:9">
      <c r="A2736" s="112">
        <f t="shared" si="42"/>
        <v>2734</v>
      </c>
      <c r="B2736" s="107" t="s">
        <v>256</v>
      </c>
      <c r="C2736" s="107" t="s">
        <v>257</v>
      </c>
      <c r="D2736" s="310" t="s">
        <v>3306</v>
      </c>
      <c r="E2736" s="311" t="s">
        <v>3309</v>
      </c>
      <c r="F2736" s="310">
        <v>20260720</v>
      </c>
      <c r="G2736" s="309"/>
      <c r="H2736" s="324" t="s">
        <v>259</v>
      </c>
      <c r="I2736" s="326" t="s">
        <v>1831</v>
      </c>
    </row>
    <row r="2737" spans="1:9">
      <c r="A2737" s="112">
        <f t="shared" si="42"/>
        <v>2735</v>
      </c>
      <c r="B2737" s="107" t="s">
        <v>256</v>
      </c>
      <c r="C2737" s="107" t="s">
        <v>257</v>
      </c>
      <c r="D2737" s="310" t="s">
        <v>3307</v>
      </c>
      <c r="E2737" s="311" t="s">
        <v>3309</v>
      </c>
      <c r="F2737" s="310">
        <v>20260720</v>
      </c>
      <c r="G2737" s="309"/>
      <c r="H2737" s="324" t="s">
        <v>259</v>
      </c>
      <c r="I2737" s="326" t="s">
        <v>1831</v>
      </c>
    </row>
    <row r="2738" spans="1:9">
      <c r="A2738" s="112">
        <f t="shared" si="42"/>
        <v>2736</v>
      </c>
      <c r="B2738" s="107" t="s">
        <v>256</v>
      </c>
      <c r="C2738" s="107" t="s">
        <v>257</v>
      </c>
      <c r="D2738" s="310" t="s">
        <v>3308</v>
      </c>
      <c r="E2738" s="311" t="s">
        <v>3309</v>
      </c>
      <c r="F2738" s="310">
        <v>20260720</v>
      </c>
      <c r="G2738" s="309"/>
      <c r="H2738" s="324" t="s">
        <v>259</v>
      </c>
      <c r="I2738" s="326" t="s">
        <v>1831</v>
      </c>
    </row>
    <row r="2739" spans="1:9">
      <c r="A2739" s="112">
        <f t="shared" si="42"/>
        <v>2737</v>
      </c>
      <c r="B2739" s="107" t="s">
        <v>256</v>
      </c>
      <c r="C2739" s="107" t="s">
        <v>257</v>
      </c>
      <c r="D2739" s="310" t="s">
        <v>3310</v>
      </c>
      <c r="E2739" s="311" t="s">
        <v>3334</v>
      </c>
      <c r="F2739" s="310">
        <v>20260721</v>
      </c>
      <c r="G2739" s="309"/>
      <c r="H2739" s="313" t="s">
        <v>259</v>
      </c>
      <c r="I2739" s="5" t="s">
        <v>1810</v>
      </c>
    </row>
    <row r="2740" spans="1:9">
      <c r="A2740" s="112">
        <f t="shared" si="42"/>
        <v>2738</v>
      </c>
      <c r="B2740" s="107" t="s">
        <v>256</v>
      </c>
      <c r="C2740" s="107" t="s">
        <v>257</v>
      </c>
      <c r="D2740" s="310" t="s">
        <v>3311</v>
      </c>
      <c r="E2740" s="311" t="s">
        <v>3334</v>
      </c>
      <c r="F2740" s="310">
        <v>20260721</v>
      </c>
      <c r="G2740" s="309"/>
      <c r="H2740" s="314" t="s">
        <v>259</v>
      </c>
      <c r="I2740" s="315" t="s">
        <v>1816</v>
      </c>
    </row>
    <row r="2741" spans="1:9">
      <c r="A2741" s="112">
        <f t="shared" si="42"/>
        <v>2739</v>
      </c>
      <c r="B2741" s="107" t="s">
        <v>256</v>
      </c>
      <c r="C2741" s="107" t="s">
        <v>257</v>
      </c>
      <c r="D2741" s="310" t="s">
        <v>3312</v>
      </c>
      <c r="E2741" s="311" t="s">
        <v>3334</v>
      </c>
      <c r="F2741" s="310">
        <v>20260721</v>
      </c>
      <c r="G2741" s="309"/>
      <c r="H2741" s="314" t="s">
        <v>259</v>
      </c>
      <c r="I2741" s="315" t="s">
        <v>1816</v>
      </c>
    </row>
    <row r="2742" spans="1:9">
      <c r="A2742" s="112">
        <f t="shared" si="42"/>
        <v>2740</v>
      </c>
      <c r="B2742" s="107" t="s">
        <v>256</v>
      </c>
      <c r="C2742" s="107" t="s">
        <v>257</v>
      </c>
      <c r="D2742" s="310" t="s">
        <v>3313</v>
      </c>
      <c r="E2742" s="311" t="s">
        <v>3334</v>
      </c>
      <c r="F2742" s="310">
        <v>20260721</v>
      </c>
      <c r="G2742" s="309"/>
      <c r="H2742" s="310" t="s">
        <v>259</v>
      </c>
      <c r="I2742" s="5" t="s">
        <v>1816</v>
      </c>
    </row>
    <row r="2743" spans="1:9">
      <c r="A2743" s="112">
        <f t="shared" si="42"/>
        <v>2741</v>
      </c>
      <c r="B2743" s="107" t="s">
        <v>256</v>
      </c>
      <c r="C2743" s="107" t="s">
        <v>257</v>
      </c>
      <c r="D2743" s="310" t="s">
        <v>3314</v>
      </c>
      <c r="E2743" s="311" t="s">
        <v>3334</v>
      </c>
      <c r="F2743" s="310">
        <v>20260721</v>
      </c>
      <c r="G2743" s="309"/>
      <c r="H2743" s="310" t="s">
        <v>259</v>
      </c>
      <c r="I2743" s="5" t="s">
        <v>1822</v>
      </c>
    </row>
    <row r="2744" spans="1:9">
      <c r="A2744" s="112">
        <f t="shared" si="42"/>
        <v>2742</v>
      </c>
      <c r="B2744" s="107" t="s">
        <v>256</v>
      </c>
      <c r="C2744" s="107" t="s">
        <v>257</v>
      </c>
      <c r="D2744" s="310" t="s">
        <v>3315</v>
      </c>
      <c r="E2744" s="311" t="s">
        <v>3334</v>
      </c>
      <c r="F2744" s="310">
        <v>20260721</v>
      </c>
      <c r="G2744" s="309"/>
      <c r="H2744" s="310" t="s">
        <v>259</v>
      </c>
      <c r="I2744" s="5" t="s">
        <v>1822</v>
      </c>
    </row>
    <row r="2745" spans="1:9">
      <c r="A2745" s="112">
        <f t="shared" si="42"/>
        <v>2743</v>
      </c>
      <c r="B2745" s="107" t="s">
        <v>256</v>
      </c>
      <c r="C2745" s="107" t="s">
        <v>257</v>
      </c>
      <c r="D2745" s="310" t="s">
        <v>3316</v>
      </c>
      <c r="E2745" s="311" t="s">
        <v>3334</v>
      </c>
      <c r="F2745" s="310">
        <v>20260721</v>
      </c>
      <c r="G2745" s="309"/>
      <c r="H2745" s="310" t="s">
        <v>259</v>
      </c>
      <c r="I2745" s="5" t="s">
        <v>1822</v>
      </c>
    </row>
    <row r="2746" spans="1:9">
      <c r="A2746" s="112">
        <f t="shared" si="42"/>
        <v>2744</v>
      </c>
      <c r="B2746" s="107" t="s">
        <v>256</v>
      </c>
      <c r="C2746" s="107" t="s">
        <v>257</v>
      </c>
      <c r="D2746" s="310" t="s">
        <v>3317</v>
      </c>
      <c r="E2746" s="311" t="s">
        <v>3334</v>
      </c>
      <c r="F2746" s="310">
        <v>20260721</v>
      </c>
      <c r="G2746" s="309"/>
      <c r="H2746" s="310" t="s">
        <v>259</v>
      </c>
      <c r="I2746" s="5" t="s">
        <v>1822</v>
      </c>
    </row>
    <row r="2747" spans="1:9">
      <c r="A2747" s="112">
        <f t="shared" si="42"/>
        <v>2745</v>
      </c>
      <c r="B2747" s="107" t="s">
        <v>256</v>
      </c>
      <c r="C2747" s="107" t="s">
        <v>257</v>
      </c>
      <c r="D2747" s="310" t="s">
        <v>3318</v>
      </c>
      <c r="E2747" s="311" t="s">
        <v>3334</v>
      </c>
      <c r="F2747" s="310">
        <v>20260721</v>
      </c>
      <c r="G2747" s="309"/>
      <c r="H2747" s="310" t="s">
        <v>259</v>
      </c>
      <c r="I2747" s="5" t="s">
        <v>1822</v>
      </c>
    </row>
    <row r="2748" spans="1:9">
      <c r="A2748" s="112">
        <f t="shared" si="42"/>
        <v>2746</v>
      </c>
      <c r="B2748" s="107" t="s">
        <v>256</v>
      </c>
      <c r="C2748" s="107" t="s">
        <v>257</v>
      </c>
      <c r="D2748" s="310" t="s">
        <v>3319</v>
      </c>
      <c r="E2748" s="311" t="s">
        <v>3334</v>
      </c>
      <c r="F2748" s="310">
        <v>20260721</v>
      </c>
      <c r="G2748" s="309"/>
      <c r="H2748" s="316" t="s">
        <v>259</v>
      </c>
      <c r="I2748" s="322" t="s">
        <v>1828</v>
      </c>
    </row>
    <row r="2749" spans="1:9">
      <c r="A2749" s="112">
        <f t="shared" ref="A2749:A2812" si="43">+A2748+1</f>
        <v>2747</v>
      </c>
      <c r="B2749" s="107" t="s">
        <v>256</v>
      </c>
      <c r="C2749" s="107" t="s">
        <v>257</v>
      </c>
      <c r="D2749" s="310" t="s">
        <v>3320</v>
      </c>
      <c r="E2749" s="311" t="s">
        <v>3334</v>
      </c>
      <c r="F2749" s="310">
        <v>20260721</v>
      </c>
      <c r="G2749" s="309"/>
      <c r="H2749" s="316" t="s">
        <v>259</v>
      </c>
      <c r="I2749" s="322" t="s">
        <v>1828</v>
      </c>
    </row>
    <row r="2750" spans="1:9">
      <c r="A2750" s="112">
        <f t="shared" si="43"/>
        <v>2748</v>
      </c>
      <c r="B2750" s="107" t="s">
        <v>256</v>
      </c>
      <c r="C2750" s="107" t="s">
        <v>257</v>
      </c>
      <c r="D2750" s="310" t="s">
        <v>3321</v>
      </c>
      <c r="E2750" s="311" t="s">
        <v>3334</v>
      </c>
      <c r="F2750" s="310">
        <v>20260721</v>
      </c>
      <c r="G2750" s="309"/>
      <c r="H2750" s="316" t="s">
        <v>259</v>
      </c>
      <c r="I2750" s="322" t="s">
        <v>1828</v>
      </c>
    </row>
    <row r="2751" spans="1:9">
      <c r="A2751" s="112">
        <f t="shared" si="43"/>
        <v>2749</v>
      </c>
      <c r="B2751" s="107" t="s">
        <v>256</v>
      </c>
      <c r="C2751" s="107" t="s">
        <v>257</v>
      </c>
      <c r="D2751" s="310" t="s">
        <v>3322</v>
      </c>
      <c r="E2751" s="311" t="s">
        <v>3334</v>
      </c>
      <c r="F2751" s="310">
        <v>20260721</v>
      </c>
      <c r="G2751" s="309"/>
      <c r="H2751" s="330" t="s">
        <v>259</v>
      </c>
      <c r="I2751" s="331" t="s">
        <v>538</v>
      </c>
    </row>
    <row r="2752" spans="1:9">
      <c r="A2752" s="112">
        <f t="shared" si="43"/>
        <v>2750</v>
      </c>
      <c r="B2752" s="107" t="s">
        <v>256</v>
      </c>
      <c r="C2752" s="107" t="s">
        <v>257</v>
      </c>
      <c r="D2752" s="310" t="s">
        <v>3323</v>
      </c>
      <c r="E2752" s="311" t="s">
        <v>3334</v>
      </c>
      <c r="F2752" s="310">
        <v>20260721</v>
      </c>
      <c r="G2752" s="309"/>
      <c r="H2752" s="330" t="s">
        <v>259</v>
      </c>
      <c r="I2752" s="331" t="s">
        <v>538</v>
      </c>
    </row>
    <row r="2753" spans="1:9">
      <c r="A2753" s="112">
        <f t="shared" si="43"/>
        <v>2751</v>
      </c>
      <c r="B2753" s="107" t="s">
        <v>256</v>
      </c>
      <c r="C2753" s="107" t="s">
        <v>257</v>
      </c>
      <c r="D2753" s="310" t="s">
        <v>3324</v>
      </c>
      <c r="E2753" s="311" t="s">
        <v>3334</v>
      </c>
      <c r="F2753" s="310">
        <v>20260721</v>
      </c>
      <c r="G2753" s="309"/>
      <c r="H2753" s="330" t="s">
        <v>259</v>
      </c>
      <c r="I2753" s="331" t="s">
        <v>538</v>
      </c>
    </row>
    <row r="2754" spans="1:9">
      <c r="A2754" s="112">
        <f t="shared" si="43"/>
        <v>2752</v>
      </c>
      <c r="B2754" s="107" t="s">
        <v>256</v>
      </c>
      <c r="C2754" s="107" t="s">
        <v>257</v>
      </c>
      <c r="D2754" s="310" t="s">
        <v>3325</v>
      </c>
      <c r="E2754" s="311" t="s">
        <v>3334</v>
      </c>
      <c r="F2754" s="310">
        <v>20260721</v>
      </c>
      <c r="G2754" s="309"/>
      <c r="H2754" s="330" t="s">
        <v>259</v>
      </c>
      <c r="I2754" s="331" t="s">
        <v>538</v>
      </c>
    </row>
    <row r="2755" spans="1:9">
      <c r="A2755" s="112">
        <f t="shared" si="43"/>
        <v>2753</v>
      </c>
      <c r="B2755" s="107" t="s">
        <v>256</v>
      </c>
      <c r="C2755" s="107" t="s">
        <v>257</v>
      </c>
      <c r="D2755" s="310" t="s">
        <v>3326</v>
      </c>
      <c r="E2755" s="311" t="s">
        <v>3334</v>
      </c>
      <c r="F2755" s="310">
        <v>20260721</v>
      </c>
      <c r="G2755" s="309"/>
      <c r="H2755" s="330" t="s">
        <v>259</v>
      </c>
      <c r="I2755" s="331" t="s">
        <v>538</v>
      </c>
    </row>
    <row r="2756" spans="1:9">
      <c r="A2756" s="112">
        <f t="shared" si="43"/>
        <v>2754</v>
      </c>
      <c r="B2756" s="107" t="s">
        <v>256</v>
      </c>
      <c r="C2756" s="107" t="s">
        <v>257</v>
      </c>
      <c r="D2756" s="310" t="s">
        <v>3327</v>
      </c>
      <c r="E2756" s="311" t="s">
        <v>3334</v>
      </c>
      <c r="F2756" s="310">
        <v>20260721</v>
      </c>
      <c r="G2756" s="309"/>
      <c r="H2756" s="330" t="s">
        <v>259</v>
      </c>
      <c r="I2756" s="331" t="s">
        <v>538</v>
      </c>
    </row>
    <row r="2757" spans="1:9">
      <c r="A2757" s="112">
        <f t="shared" si="43"/>
        <v>2755</v>
      </c>
      <c r="B2757" s="107" t="s">
        <v>256</v>
      </c>
      <c r="C2757" s="107" t="s">
        <v>257</v>
      </c>
      <c r="D2757" s="310" t="s">
        <v>3328</v>
      </c>
      <c r="E2757" s="311" t="s">
        <v>3334</v>
      </c>
      <c r="F2757" s="310">
        <v>20260721</v>
      </c>
      <c r="G2757" s="309"/>
      <c r="H2757" s="330" t="s">
        <v>259</v>
      </c>
      <c r="I2757" s="331" t="s">
        <v>538</v>
      </c>
    </row>
    <row r="2758" spans="1:9">
      <c r="A2758" s="112">
        <f t="shared" si="43"/>
        <v>2756</v>
      </c>
      <c r="B2758" s="107" t="s">
        <v>256</v>
      </c>
      <c r="C2758" s="107" t="s">
        <v>257</v>
      </c>
      <c r="D2758" s="310" t="s">
        <v>3329</v>
      </c>
      <c r="E2758" s="311" t="s">
        <v>3334</v>
      </c>
      <c r="F2758" s="310">
        <v>20260721</v>
      </c>
      <c r="G2758" s="309"/>
      <c r="H2758" s="329" t="s">
        <v>259</v>
      </c>
      <c r="I2758" s="322" t="s">
        <v>1828</v>
      </c>
    </row>
    <row r="2759" spans="1:9">
      <c r="A2759" s="112">
        <f t="shared" si="43"/>
        <v>2757</v>
      </c>
      <c r="B2759" s="107" t="s">
        <v>256</v>
      </c>
      <c r="C2759" s="107" t="s">
        <v>257</v>
      </c>
      <c r="D2759" s="310" t="s">
        <v>3330</v>
      </c>
      <c r="E2759" s="311" t="s">
        <v>3334</v>
      </c>
      <c r="F2759" s="310">
        <v>20260721</v>
      </c>
      <c r="G2759" s="309"/>
      <c r="H2759" s="329" t="s">
        <v>259</v>
      </c>
      <c r="I2759" s="322" t="s">
        <v>1828</v>
      </c>
    </row>
    <row r="2760" spans="1:9">
      <c r="A2760" s="112">
        <f t="shared" si="43"/>
        <v>2758</v>
      </c>
      <c r="B2760" s="107" t="s">
        <v>256</v>
      </c>
      <c r="C2760" s="107" t="s">
        <v>257</v>
      </c>
      <c r="D2760" s="310" t="s">
        <v>3331</v>
      </c>
      <c r="E2760" s="311" t="s">
        <v>3334</v>
      </c>
      <c r="F2760" s="310">
        <v>20260721</v>
      </c>
      <c r="G2760" s="309"/>
      <c r="H2760" s="329" t="s">
        <v>259</v>
      </c>
      <c r="I2760" s="322" t="s">
        <v>1828</v>
      </c>
    </row>
    <row r="2761" spans="1:9">
      <c r="A2761" s="112">
        <f t="shared" si="43"/>
        <v>2759</v>
      </c>
      <c r="B2761" s="107" t="s">
        <v>256</v>
      </c>
      <c r="C2761" s="107" t="s">
        <v>257</v>
      </c>
      <c r="D2761" s="310" t="s">
        <v>3332</v>
      </c>
      <c r="E2761" s="311" t="s">
        <v>3334</v>
      </c>
      <c r="F2761" s="310">
        <v>20260721</v>
      </c>
      <c r="G2761" s="309"/>
      <c r="H2761" s="333" t="s">
        <v>259</v>
      </c>
      <c r="I2761" s="5" t="s">
        <v>558</v>
      </c>
    </row>
    <row r="2762" spans="1:9">
      <c r="A2762" s="112">
        <f t="shared" si="43"/>
        <v>2760</v>
      </c>
      <c r="B2762" s="107" t="s">
        <v>256</v>
      </c>
      <c r="C2762" s="107" t="s">
        <v>257</v>
      </c>
      <c r="D2762" s="310" t="s">
        <v>3333</v>
      </c>
      <c r="E2762" s="311" t="s">
        <v>3334</v>
      </c>
      <c r="F2762" s="310">
        <v>20260721</v>
      </c>
      <c r="G2762" s="309"/>
      <c r="H2762" s="333" t="s">
        <v>259</v>
      </c>
      <c r="I2762" s="5" t="s">
        <v>558</v>
      </c>
    </row>
    <row r="2763" spans="1:9">
      <c r="A2763" s="112">
        <f t="shared" si="43"/>
        <v>2761</v>
      </c>
      <c r="B2763" s="107" t="s">
        <v>256</v>
      </c>
      <c r="C2763" s="107" t="s">
        <v>257</v>
      </c>
      <c r="D2763" s="327" t="s">
        <v>3360</v>
      </c>
      <c r="E2763" s="327" t="s">
        <v>3384</v>
      </c>
      <c r="F2763" s="321">
        <v>20260723</v>
      </c>
      <c r="G2763" s="319"/>
      <c r="H2763" s="325" t="s">
        <v>259</v>
      </c>
      <c r="I2763" s="5" t="s">
        <v>1831</v>
      </c>
    </row>
    <row r="2764" spans="1:9">
      <c r="A2764" s="112">
        <f t="shared" si="43"/>
        <v>2762</v>
      </c>
      <c r="B2764" s="107" t="s">
        <v>256</v>
      </c>
      <c r="C2764" s="107" t="s">
        <v>257</v>
      </c>
      <c r="D2764" s="327" t="s">
        <v>3361</v>
      </c>
      <c r="E2764" s="327" t="s">
        <v>3384</v>
      </c>
      <c r="F2764" s="321">
        <v>20260723</v>
      </c>
      <c r="G2764" s="319"/>
      <c r="H2764" s="325" t="s">
        <v>259</v>
      </c>
      <c r="I2764" s="5" t="s">
        <v>1831</v>
      </c>
    </row>
    <row r="2765" spans="1:9">
      <c r="A2765" s="112">
        <f t="shared" si="43"/>
        <v>2763</v>
      </c>
      <c r="B2765" s="107" t="s">
        <v>256</v>
      </c>
      <c r="C2765" s="107" t="s">
        <v>257</v>
      </c>
      <c r="D2765" s="327" t="s">
        <v>3362</v>
      </c>
      <c r="E2765" s="327" t="s">
        <v>3384</v>
      </c>
      <c r="F2765" s="321">
        <v>20260723</v>
      </c>
      <c r="G2765" s="319"/>
      <c r="H2765" s="325" t="s">
        <v>259</v>
      </c>
      <c r="I2765" s="5" t="s">
        <v>1831</v>
      </c>
    </row>
    <row r="2766" spans="1:9">
      <c r="A2766" s="112">
        <f t="shared" si="43"/>
        <v>2764</v>
      </c>
      <c r="B2766" s="107" t="s">
        <v>256</v>
      </c>
      <c r="C2766" s="107" t="s">
        <v>257</v>
      </c>
      <c r="D2766" s="327" t="s">
        <v>3363</v>
      </c>
      <c r="E2766" s="327" t="s">
        <v>3384</v>
      </c>
      <c r="F2766" s="321">
        <v>20260723</v>
      </c>
      <c r="G2766" s="319"/>
      <c r="H2766" s="325" t="s">
        <v>259</v>
      </c>
      <c r="I2766" s="5" t="s">
        <v>1831</v>
      </c>
    </row>
    <row r="2767" spans="1:9">
      <c r="A2767" s="112">
        <f t="shared" si="43"/>
        <v>2765</v>
      </c>
      <c r="B2767" s="107" t="s">
        <v>256</v>
      </c>
      <c r="C2767" s="107" t="s">
        <v>257</v>
      </c>
      <c r="D2767" s="327" t="s">
        <v>3364</v>
      </c>
      <c r="E2767" s="327" t="s">
        <v>3384</v>
      </c>
      <c r="F2767" s="321">
        <v>20260723</v>
      </c>
      <c r="G2767" s="319"/>
      <c r="H2767" s="325" t="s">
        <v>259</v>
      </c>
      <c r="I2767" s="5" t="s">
        <v>1831</v>
      </c>
    </row>
    <row r="2768" spans="1:9">
      <c r="A2768" s="112">
        <f t="shared" si="43"/>
        <v>2766</v>
      </c>
      <c r="B2768" s="107" t="s">
        <v>256</v>
      </c>
      <c r="C2768" s="107" t="s">
        <v>257</v>
      </c>
      <c r="D2768" s="327" t="s">
        <v>3365</v>
      </c>
      <c r="E2768" s="327" t="s">
        <v>3384</v>
      </c>
      <c r="F2768" s="321">
        <v>20260723</v>
      </c>
      <c r="G2768" s="319"/>
      <c r="H2768" s="325" t="s">
        <v>259</v>
      </c>
      <c r="I2768" s="5" t="s">
        <v>1831</v>
      </c>
    </row>
    <row r="2769" spans="1:9">
      <c r="A2769" s="112">
        <f t="shared" si="43"/>
        <v>2767</v>
      </c>
      <c r="B2769" s="107" t="s">
        <v>256</v>
      </c>
      <c r="C2769" s="107" t="s">
        <v>257</v>
      </c>
      <c r="D2769" s="327" t="s">
        <v>3366</v>
      </c>
      <c r="E2769" s="327" t="s">
        <v>3384</v>
      </c>
      <c r="F2769" s="321">
        <v>20260723</v>
      </c>
      <c r="G2769" s="319"/>
      <c r="H2769" s="325" t="s">
        <v>259</v>
      </c>
      <c r="I2769" s="5" t="s">
        <v>1831</v>
      </c>
    </row>
    <row r="2770" spans="1:9">
      <c r="A2770" s="112">
        <f t="shared" si="43"/>
        <v>2768</v>
      </c>
      <c r="B2770" s="107" t="s">
        <v>256</v>
      </c>
      <c r="C2770" s="107" t="s">
        <v>257</v>
      </c>
      <c r="D2770" s="327" t="s">
        <v>3367</v>
      </c>
      <c r="E2770" s="327" t="s">
        <v>3384</v>
      </c>
      <c r="F2770" s="321">
        <v>20260723</v>
      </c>
      <c r="G2770" s="319"/>
      <c r="H2770" s="325" t="s">
        <v>259</v>
      </c>
      <c r="I2770" s="5" t="s">
        <v>1831</v>
      </c>
    </row>
    <row r="2771" spans="1:9">
      <c r="A2771" s="112">
        <f t="shared" si="43"/>
        <v>2769</v>
      </c>
      <c r="B2771" s="107" t="s">
        <v>256</v>
      </c>
      <c r="C2771" s="107" t="s">
        <v>257</v>
      </c>
      <c r="D2771" s="327" t="s">
        <v>3368</v>
      </c>
      <c r="E2771" s="327" t="s">
        <v>3384</v>
      </c>
      <c r="F2771" s="321">
        <v>20260723</v>
      </c>
      <c r="G2771" s="319"/>
      <c r="H2771" s="325" t="s">
        <v>259</v>
      </c>
      <c r="I2771" s="5" t="s">
        <v>1831</v>
      </c>
    </row>
    <row r="2772" spans="1:9">
      <c r="A2772" s="112">
        <f t="shared" si="43"/>
        <v>2770</v>
      </c>
      <c r="B2772" s="107" t="s">
        <v>256</v>
      </c>
      <c r="C2772" s="107" t="s">
        <v>257</v>
      </c>
      <c r="D2772" s="327" t="s">
        <v>3369</v>
      </c>
      <c r="E2772" s="327" t="s">
        <v>3384</v>
      </c>
      <c r="F2772" s="321">
        <v>20260723</v>
      </c>
      <c r="G2772" s="319"/>
      <c r="H2772" s="325" t="s">
        <v>259</v>
      </c>
      <c r="I2772" s="5" t="s">
        <v>1831</v>
      </c>
    </row>
    <row r="2773" spans="1:9">
      <c r="A2773" s="112">
        <f t="shared" si="43"/>
        <v>2771</v>
      </c>
      <c r="B2773" s="107" t="s">
        <v>256</v>
      </c>
      <c r="C2773" s="107" t="s">
        <v>257</v>
      </c>
      <c r="D2773" s="327" t="s">
        <v>3370</v>
      </c>
      <c r="E2773" s="327" t="s">
        <v>3384</v>
      </c>
      <c r="F2773" s="321">
        <v>20260723</v>
      </c>
      <c r="G2773" s="319"/>
      <c r="H2773" s="321" t="s">
        <v>259</v>
      </c>
      <c r="I2773" s="5" t="s">
        <v>1831</v>
      </c>
    </row>
    <row r="2774" spans="1:9">
      <c r="A2774" s="112">
        <f t="shared" si="43"/>
        <v>2772</v>
      </c>
      <c r="B2774" s="107" t="s">
        <v>256</v>
      </c>
      <c r="C2774" s="107" t="s">
        <v>257</v>
      </c>
      <c r="D2774" s="327" t="s">
        <v>3371</v>
      </c>
      <c r="E2774" s="327" t="s">
        <v>3384</v>
      </c>
      <c r="F2774" s="321">
        <v>20260723</v>
      </c>
      <c r="G2774" s="319"/>
      <c r="H2774" s="321" t="s">
        <v>259</v>
      </c>
      <c r="I2774" s="5" t="s">
        <v>1831</v>
      </c>
    </row>
    <row r="2775" spans="1:9">
      <c r="A2775" s="112">
        <f t="shared" si="43"/>
        <v>2773</v>
      </c>
      <c r="B2775" s="107" t="s">
        <v>256</v>
      </c>
      <c r="C2775" s="107" t="s">
        <v>257</v>
      </c>
      <c r="D2775" s="327" t="s">
        <v>3372</v>
      </c>
      <c r="E2775" s="327" t="s">
        <v>3384</v>
      </c>
      <c r="F2775" s="321">
        <v>20260723</v>
      </c>
      <c r="G2775" s="319"/>
      <c r="H2775" s="321" t="s">
        <v>259</v>
      </c>
      <c r="I2775" s="5" t="s">
        <v>1831</v>
      </c>
    </row>
    <row r="2776" spans="1:9">
      <c r="A2776" s="112">
        <f t="shared" si="43"/>
        <v>2774</v>
      </c>
      <c r="B2776" s="107" t="s">
        <v>256</v>
      </c>
      <c r="C2776" s="107" t="s">
        <v>257</v>
      </c>
      <c r="D2776" s="327" t="s">
        <v>3373</v>
      </c>
      <c r="E2776" s="327" t="s">
        <v>3384</v>
      </c>
      <c r="F2776" s="321">
        <v>20260723</v>
      </c>
      <c r="G2776" s="319"/>
      <c r="H2776" s="321" t="s">
        <v>259</v>
      </c>
      <c r="I2776" s="5" t="s">
        <v>1831</v>
      </c>
    </row>
    <row r="2777" spans="1:9">
      <c r="A2777" s="112">
        <f t="shared" si="43"/>
        <v>2775</v>
      </c>
      <c r="B2777" s="107" t="s">
        <v>256</v>
      </c>
      <c r="C2777" s="107" t="s">
        <v>257</v>
      </c>
      <c r="D2777" s="327" t="s">
        <v>3374</v>
      </c>
      <c r="E2777" s="327" t="s">
        <v>3384</v>
      </c>
      <c r="F2777" s="321">
        <v>20260723</v>
      </c>
      <c r="G2777" s="319"/>
      <c r="H2777" s="321" t="s">
        <v>259</v>
      </c>
      <c r="I2777" s="5" t="s">
        <v>1831</v>
      </c>
    </row>
    <row r="2778" spans="1:9">
      <c r="A2778" s="112">
        <f t="shared" si="43"/>
        <v>2776</v>
      </c>
      <c r="B2778" s="107" t="s">
        <v>256</v>
      </c>
      <c r="C2778" s="107" t="s">
        <v>257</v>
      </c>
      <c r="D2778" s="327" t="s">
        <v>3375</v>
      </c>
      <c r="E2778" s="327" t="s">
        <v>3384</v>
      </c>
      <c r="F2778" s="321">
        <v>20260723</v>
      </c>
      <c r="G2778" s="319"/>
      <c r="H2778" s="330" t="s">
        <v>259</v>
      </c>
      <c r="I2778" s="331" t="s">
        <v>538</v>
      </c>
    </row>
    <row r="2779" spans="1:9">
      <c r="A2779" s="112">
        <f t="shared" si="43"/>
        <v>2777</v>
      </c>
      <c r="B2779" s="107" t="s">
        <v>256</v>
      </c>
      <c r="C2779" s="107" t="s">
        <v>257</v>
      </c>
      <c r="D2779" s="327" t="s">
        <v>3376</v>
      </c>
      <c r="E2779" s="327" t="s">
        <v>3384</v>
      </c>
      <c r="F2779" s="321">
        <v>20260723</v>
      </c>
      <c r="G2779" s="319"/>
      <c r="H2779" s="330" t="s">
        <v>259</v>
      </c>
      <c r="I2779" s="331" t="s">
        <v>538</v>
      </c>
    </row>
    <row r="2780" spans="1:9">
      <c r="A2780" s="112">
        <f t="shared" si="43"/>
        <v>2778</v>
      </c>
      <c r="B2780" s="107" t="s">
        <v>256</v>
      </c>
      <c r="C2780" s="107" t="s">
        <v>257</v>
      </c>
      <c r="D2780" s="327" t="s">
        <v>3377</v>
      </c>
      <c r="E2780" s="327" t="s">
        <v>3384</v>
      </c>
      <c r="F2780" s="321">
        <v>20260723</v>
      </c>
      <c r="G2780" s="319"/>
      <c r="H2780" s="330" t="s">
        <v>259</v>
      </c>
      <c r="I2780" s="331" t="s">
        <v>538</v>
      </c>
    </row>
    <row r="2781" spans="1:9">
      <c r="A2781" s="112">
        <f t="shared" si="43"/>
        <v>2779</v>
      </c>
      <c r="B2781" s="107" t="s">
        <v>256</v>
      </c>
      <c r="C2781" s="107" t="s">
        <v>257</v>
      </c>
      <c r="D2781" s="327" t="s">
        <v>3378</v>
      </c>
      <c r="E2781" s="327" t="s">
        <v>3384</v>
      </c>
      <c r="F2781" s="321">
        <v>20260723</v>
      </c>
      <c r="G2781" s="319"/>
      <c r="H2781" s="329" t="s">
        <v>259</v>
      </c>
      <c r="I2781" s="322" t="s">
        <v>1828</v>
      </c>
    </row>
    <row r="2782" spans="1:9">
      <c r="A2782" s="112">
        <f t="shared" si="43"/>
        <v>2780</v>
      </c>
      <c r="B2782" s="107" t="s">
        <v>256</v>
      </c>
      <c r="C2782" s="107" t="s">
        <v>257</v>
      </c>
      <c r="D2782" s="327" t="s">
        <v>3379</v>
      </c>
      <c r="E2782" s="327" t="s">
        <v>3384</v>
      </c>
      <c r="F2782" s="321">
        <v>20260723</v>
      </c>
      <c r="G2782" s="319"/>
      <c r="H2782" s="329" t="s">
        <v>259</v>
      </c>
      <c r="I2782" s="322" t="s">
        <v>1828</v>
      </c>
    </row>
    <row r="2783" spans="1:9">
      <c r="A2783" s="112">
        <f t="shared" si="43"/>
        <v>2781</v>
      </c>
      <c r="B2783" s="107" t="s">
        <v>256</v>
      </c>
      <c r="C2783" s="107" t="s">
        <v>257</v>
      </c>
      <c r="D2783" s="327" t="s">
        <v>3380</v>
      </c>
      <c r="E2783" s="327" t="s">
        <v>3384</v>
      </c>
      <c r="F2783" s="321">
        <v>20260723</v>
      </c>
      <c r="G2783" s="319"/>
      <c r="H2783" s="329" t="s">
        <v>259</v>
      </c>
      <c r="I2783" s="322" t="s">
        <v>1828</v>
      </c>
    </row>
    <row r="2784" spans="1:9">
      <c r="A2784" s="112">
        <f t="shared" si="43"/>
        <v>2782</v>
      </c>
      <c r="B2784" s="107" t="s">
        <v>256</v>
      </c>
      <c r="C2784" s="107" t="s">
        <v>257</v>
      </c>
      <c r="D2784" s="327" t="s">
        <v>3381</v>
      </c>
      <c r="E2784" s="327" t="s">
        <v>3384</v>
      </c>
      <c r="F2784" s="321">
        <v>20260723</v>
      </c>
      <c r="G2784" s="319"/>
      <c r="H2784" s="329" t="s">
        <v>259</v>
      </c>
      <c r="I2784" s="322" t="s">
        <v>1828</v>
      </c>
    </row>
    <row r="2785" spans="1:9">
      <c r="A2785" s="112">
        <f t="shared" si="43"/>
        <v>2783</v>
      </c>
      <c r="B2785" s="107" t="s">
        <v>256</v>
      </c>
      <c r="C2785" s="107" t="s">
        <v>257</v>
      </c>
      <c r="D2785" s="327" t="s">
        <v>3382</v>
      </c>
      <c r="E2785" s="327" t="s">
        <v>3384</v>
      </c>
      <c r="F2785" s="321">
        <v>20260723</v>
      </c>
      <c r="G2785" s="319"/>
      <c r="H2785" s="333" t="s">
        <v>259</v>
      </c>
      <c r="I2785" s="5" t="s">
        <v>558</v>
      </c>
    </row>
    <row r="2786" spans="1:9">
      <c r="A2786" s="112">
        <f t="shared" si="43"/>
        <v>2784</v>
      </c>
      <c r="B2786" s="107" t="s">
        <v>256</v>
      </c>
      <c r="C2786" s="107" t="s">
        <v>257</v>
      </c>
      <c r="D2786" s="327" t="s">
        <v>3383</v>
      </c>
      <c r="E2786" s="327" t="s">
        <v>3384</v>
      </c>
      <c r="F2786" s="321">
        <v>20260723</v>
      </c>
      <c r="G2786" s="319"/>
      <c r="H2786" s="333" t="s">
        <v>259</v>
      </c>
      <c r="I2786" s="5" t="s">
        <v>558</v>
      </c>
    </row>
    <row r="2787" spans="1:9">
      <c r="A2787" s="112">
        <f t="shared" si="43"/>
        <v>2785</v>
      </c>
      <c r="B2787" s="107" t="s">
        <v>256</v>
      </c>
      <c r="C2787" s="107" t="s">
        <v>257</v>
      </c>
      <c r="D2787" s="327" t="s">
        <v>3393</v>
      </c>
      <c r="E2787" s="327" t="s">
        <v>3417</v>
      </c>
      <c r="F2787" s="335">
        <v>20260727</v>
      </c>
      <c r="G2787" s="334"/>
      <c r="H2787" s="337" t="s">
        <v>259</v>
      </c>
      <c r="I2787" s="5" t="s">
        <v>577</v>
      </c>
    </row>
    <row r="2788" spans="1:9">
      <c r="A2788" s="112">
        <f t="shared" si="43"/>
        <v>2786</v>
      </c>
      <c r="B2788" s="107" t="s">
        <v>256</v>
      </c>
      <c r="C2788" s="107" t="s">
        <v>257</v>
      </c>
      <c r="D2788" s="327" t="s">
        <v>3394</v>
      </c>
      <c r="E2788" s="327" t="s">
        <v>3417</v>
      </c>
      <c r="F2788" s="335">
        <v>20260727</v>
      </c>
      <c r="G2788" s="334"/>
      <c r="H2788" s="337" t="s">
        <v>259</v>
      </c>
      <c r="I2788" s="5" t="s">
        <v>577</v>
      </c>
    </row>
    <row r="2789" spans="1:9">
      <c r="A2789" s="112">
        <f t="shared" si="43"/>
        <v>2787</v>
      </c>
      <c r="B2789" s="107" t="s">
        <v>256</v>
      </c>
      <c r="C2789" s="107" t="s">
        <v>257</v>
      </c>
      <c r="D2789" s="327" t="s">
        <v>3395</v>
      </c>
      <c r="E2789" s="327" t="s">
        <v>3417</v>
      </c>
      <c r="F2789" s="335">
        <v>20260727</v>
      </c>
      <c r="G2789" s="334"/>
      <c r="H2789" s="337" t="s">
        <v>259</v>
      </c>
      <c r="I2789" s="5" t="s">
        <v>577</v>
      </c>
    </row>
    <row r="2790" spans="1:9">
      <c r="A2790" s="112">
        <f t="shared" si="43"/>
        <v>2788</v>
      </c>
      <c r="B2790" s="107" t="s">
        <v>256</v>
      </c>
      <c r="C2790" s="107" t="s">
        <v>257</v>
      </c>
      <c r="D2790" s="327" t="s">
        <v>3396</v>
      </c>
      <c r="E2790" s="327" t="s">
        <v>3417</v>
      </c>
      <c r="F2790" s="335">
        <v>20260727</v>
      </c>
      <c r="G2790" s="334"/>
      <c r="H2790" s="337" t="s">
        <v>259</v>
      </c>
      <c r="I2790" s="5" t="s">
        <v>577</v>
      </c>
    </row>
    <row r="2791" spans="1:9">
      <c r="A2791" s="112">
        <f t="shared" si="43"/>
        <v>2789</v>
      </c>
      <c r="B2791" s="107" t="s">
        <v>256</v>
      </c>
      <c r="C2791" s="107" t="s">
        <v>257</v>
      </c>
      <c r="D2791" s="327" t="s">
        <v>3397</v>
      </c>
      <c r="E2791" s="327" t="s">
        <v>3417</v>
      </c>
      <c r="F2791" s="335">
        <v>20260727</v>
      </c>
      <c r="G2791" s="334"/>
      <c r="H2791" s="338" t="s">
        <v>259</v>
      </c>
      <c r="I2791" s="341" t="s">
        <v>583</v>
      </c>
    </row>
    <row r="2792" spans="1:9">
      <c r="A2792" s="112">
        <f t="shared" si="43"/>
        <v>2790</v>
      </c>
      <c r="B2792" s="107" t="s">
        <v>256</v>
      </c>
      <c r="C2792" s="107" t="s">
        <v>257</v>
      </c>
      <c r="D2792" s="327" t="s">
        <v>3398</v>
      </c>
      <c r="E2792" s="327" t="s">
        <v>3417</v>
      </c>
      <c r="F2792" s="335">
        <v>20260727</v>
      </c>
      <c r="G2792" s="334"/>
      <c r="H2792" s="338" t="s">
        <v>259</v>
      </c>
      <c r="I2792" s="341" t="s">
        <v>583</v>
      </c>
    </row>
    <row r="2793" spans="1:9">
      <c r="A2793" s="112">
        <f t="shared" si="43"/>
        <v>2791</v>
      </c>
      <c r="B2793" s="107" t="s">
        <v>256</v>
      </c>
      <c r="C2793" s="107" t="s">
        <v>257</v>
      </c>
      <c r="D2793" s="327" t="s">
        <v>3399</v>
      </c>
      <c r="E2793" s="327" t="s">
        <v>3417</v>
      </c>
      <c r="F2793" s="335">
        <v>20260727</v>
      </c>
      <c r="G2793" s="334"/>
      <c r="H2793" s="338" t="s">
        <v>259</v>
      </c>
      <c r="I2793" s="341" t="s">
        <v>583</v>
      </c>
    </row>
    <row r="2794" spans="1:9">
      <c r="A2794" s="112">
        <f t="shared" si="43"/>
        <v>2792</v>
      </c>
      <c r="B2794" s="107" t="s">
        <v>256</v>
      </c>
      <c r="C2794" s="107" t="s">
        <v>257</v>
      </c>
      <c r="D2794" s="327" t="s">
        <v>3400</v>
      </c>
      <c r="E2794" s="327" t="s">
        <v>3417</v>
      </c>
      <c r="F2794" s="335">
        <v>20260727</v>
      </c>
      <c r="G2794" s="334"/>
      <c r="H2794" s="338" t="s">
        <v>259</v>
      </c>
      <c r="I2794" s="341" t="s">
        <v>583</v>
      </c>
    </row>
    <row r="2795" spans="1:9">
      <c r="A2795" s="112">
        <f t="shared" si="43"/>
        <v>2793</v>
      </c>
      <c r="B2795" s="107" t="s">
        <v>256</v>
      </c>
      <c r="C2795" s="107" t="s">
        <v>257</v>
      </c>
      <c r="D2795" s="327" t="s">
        <v>3401</v>
      </c>
      <c r="E2795" s="327" t="s">
        <v>3417</v>
      </c>
      <c r="F2795" s="335">
        <v>20260727</v>
      </c>
      <c r="G2795" s="334"/>
      <c r="H2795" s="340" t="s">
        <v>259</v>
      </c>
      <c r="I2795" s="5" t="s">
        <v>592</v>
      </c>
    </row>
    <row r="2796" spans="1:9">
      <c r="A2796" s="112">
        <f t="shared" si="43"/>
        <v>2794</v>
      </c>
      <c r="B2796" s="107" t="s">
        <v>256</v>
      </c>
      <c r="C2796" s="107" t="s">
        <v>257</v>
      </c>
      <c r="D2796" s="327" t="s">
        <v>3402</v>
      </c>
      <c r="E2796" s="327" t="s">
        <v>3417</v>
      </c>
      <c r="F2796" s="335">
        <v>20260727</v>
      </c>
      <c r="G2796" s="334"/>
      <c r="H2796" s="340" t="s">
        <v>259</v>
      </c>
      <c r="I2796" s="5" t="s">
        <v>592</v>
      </c>
    </row>
    <row r="2797" spans="1:9">
      <c r="A2797" s="112">
        <f t="shared" si="43"/>
        <v>2795</v>
      </c>
      <c r="B2797" s="107" t="s">
        <v>256</v>
      </c>
      <c r="C2797" s="107" t="s">
        <v>257</v>
      </c>
      <c r="D2797" s="327" t="s">
        <v>3403</v>
      </c>
      <c r="E2797" s="327" t="s">
        <v>3417</v>
      </c>
      <c r="F2797" s="335">
        <v>20260727</v>
      </c>
      <c r="G2797" s="334"/>
      <c r="H2797" s="340" t="s">
        <v>259</v>
      </c>
      <c r="I2797" s="5" t="s">
        <v>592</v>
      </c>
    </row>
    <row r="2798" spans="1:9">
      <c r="A2798" s="112">
        <f t="shared" si="43"/>
        <v>2796</v>
      </c>
      <c r="B2798" s="107" t="s">
        <v>256</v>
      </c>
      <c r="C2798" s="107" t="s">
        <v>257</v>
      </c>
      <c r="D2798" s="327" t="s">
        <v>3404</v>
      </c>
      <c r="E2798" s="327" t="s">
        <v>3417</v>
      </c>
      <c r="F2798" s="335">
        <v>20260727</v>
      </c>
      <c r="G2798" s="334"/>
      <c r="H2798" s="340" t="s">
        <v>259</v>
      </c>
      <c r="I2798" s="5" t="s">
        <v>592</v>
      </c>
    </row>
    <row r="2799" spans="1:9">
      <c r="A2799" s="112">
        <f t="shared" si="43"/>
        <v>2797</v>
      </c>
      <c r="B2799" s="107" t="s">
        <v>256</v>
      </c>
      <c r="C2799" s="107" t="s">
        <v>257</v>
      </c>
      <c r="D2799" s="327" t="s">
        <v>3405</v>
      </c>
      <c r="E2799" s="327" t="s">
        <v>3417</v>
      </c>
      <c r="F2799" s="335">
        <v>20260727</v>
      </c>
      <c r="G2799" s="334"/>
      <c r="H2799" s="340" t="s">
        <v>259</v>
      </c>
      <c r="I2799" s="5" t="s">
        <v>592</v>
      </c>
    </row>
    <row r="2800" spans="1:9">
      <c r="A2800" s="112">
        <f t="shared" si="43"/>
        <v>2798</v>
      </c>
      <c r="B2800" s="107" t="s">
        <v>256</v>
      </c>
      <c r="C2800" s="107" t="s">
        <v>257</v>
      </c>
      <c r="D2800" s="327" t="s">
        <v>3406</v>
      </c>
      <c r="E2800" s="327" t="s">
        <v>3417</v>
      </c>
      <c r="F2800" s="335">
        <v>20260727</v>
      </c>
      <c r="G2800" s="334"/>
      <c r="H2800" s="342" t="s">
        <v>259</v>
      </c>
      <c r="I2800" s="344" t="s">
        <v>596</v>
      </c>
    </row>
    <row r="2801" spans="1:9">
      <c r="A2801" s="112">
        <f t="shared" si="43"/>
        <v>2799</v>
      </c>
      <c r="B2801" s="107" t="s">
        <v>256</v>
      </c>
      <c r="C2801" s="107" t="s">
        <v>257</v>
      </c>
      <c r="D2801" s="327" t="s">
        <v>3407</v>
      </c>
      <c r="E2801" s="327" t="s">
        <v>3417</v>
      </c>
      <c r="F2801" s="335">
        <v>20260727</v>
      </c>
      <c r="G2801" s="334"/>
      <c r="H2801" s="342" t="s">
        <v>259</v>
      </c>
      <c r="I2801" s="344" t="s">
        <v>596</v>
      </c>
    </row>
    <row r="2802" spans="1:9">
      <c r="A2802" s="112">
        <f t="shared" si="43"/>
        <v>2800</v>
      </c>
      <c r="B2802" s="107" t="s">
        <v>256</v>
      </c>
      <c r="C2802" s="107" t="s">
        <v>257</v>
      </c>
      <c r="D2802" s="327" t="s">
        <v>3408</v>
      </c>
      <c r="E2802" s="327" t="s">
        <v>3417</v>
      </c>
      <c r="F2802" s="335">
        <v>20260727</v>
      </c>
      <c r="G2802" s="334"/>
      <c r="H2802" s="342" t="s">
        <v>259</v>
      </c>
      <c r="I2802" s="344" t="s">
        <v>596</v>
      </c>
    </row>
    <row r="2803" spans="1:9">
      <c r="A2803" s="112">
        <f t="shared" si="43"/>
        <v>2801</v>
      </c>
      <c r="B2803" s="107" t="s">
        <v>256</v>
      </c>
      <c r="C2803" s="107" t="s">
        <v>257</v>
      </c>
      <c r="D2803" s="327" t="s">
        <v>3409</v>
      </c>
      <c r="E2803" s="327" t="s">
        <v>3417</v>
      </c>
      <c r="F2803" s="335">
        <v>20260727</v>
      </c>
      <c r="G2803" s="334"/>
      <c r="H2803" s="342" t="s">
        <v>259</v>
      </c>
      <c r="I2803" s="344" t="s">
        <v>596</v>
      </c>
    </row>
    <row r="2804" spans="1:9">
      <c r="A2804" s="112">
        <f t="shared" si="43"/>
        <v>2802</v>
      </c>
      <c r="B2804" s="107" t="s">
        <v>256</v>
      </c>
      <c r="C2804" s="107" t="s">
        <v>257</v>
      </c>
      <c r="D2804" s="327" t="s">
        <v>3410</v>
      </c>
      <c r="E2804" s="327" t="s">
        <v>3417</v>
      </c>
      <c r="F2804" s="335">
        <v>20260727</v>
      </c>
      <c r="G2804" s="334"/>
      <c r="H2804" s="343" t="s">
        <v>259</v>
      </c>
      <c r="I2804" s="346" t="s">
        <v>607</v>
      </c>
    </row>
    <row r="2805" spans="1:9">
      <c r="A2805" s="112">
        <f t="shared" si="43"/>
        <v>2803</v>
      </c>
      <c r="B2805" s="107" t="s">
        <v>256</v>
      </c>
      <c r="C2805" s="107" t="s">
        <v>257</v>
      </c>
      <c r="D2805" s="327" t="s">
        <v>3411</v>
      </c>
      <c r="E2805" s="327" t="s">
        <v>3417</v>
      </c>
      <c r="F2805" s="335">
        <v>20260727</v>
      </c>
      <c r="G2805" s="334"/>
      <c r="H2805" s="343" t="s">
        <v>259</v>
      </c>
      <c r="I2805" s="346" t="s">
        <v>607</v>
      </c>
    </row>
    <row r="2806" spans="1:9">
      <c r="A2806" s="112">
        <f t="shared" si="43"/>
        <v>2804</v>
      </c>
      <c r="B2806" s="107" t="s">
        <v>256</v>
      </c>
      <c r="C2806" s="107" t="s">
        <v>257</v>
      </c>
      <c r="D2806" s="327" t="s">
        <v>3412</v>
      </c>
      <c r="E2806" s="327" t="s">
        <v>3417</v>
      </c>
      <c r="F2806" s="335">
        <v>20260727</v>
      </c>
      <c r="G2806" s="334"/>
      <c r="H2806" s="343" t="s">
        <v>259</v>
      </c>
      <c r="I2806" s="346" t="s">
        <v>607</v>
      </c>
    </row>
    <row r="2807" spans="1:9">
      <c r="A2807" s="112">
        <f t="shared" si="43"/>
        <v>2805</v>
      </c>
      <c r="B2807" s="107" t="s">
        <v>256</v>
      </c>
      <c r="C2807" s="107" t="s">
        <v>257</v>
      </c>
      <c r="D2807" s="327" t="s">
        <v>3413</v>
      </c>
      <c r="E2807" s="327" t="s">
        <v>3417</v>
      </c>
      <c r="F2807" s="335">
        <v>20260727</v>
      </c>
      <c r="G2807" s="334"/>
      <c r="H2807" s="343" t="s">
        <v>259</v>
      </c>
      <c r="I2807" s="346" t="s">
        <v>607</v>
      </c>
    </row>
    <row r="2808" spans="1:9">
      <c r="A2808" s="112">
        <f t="shared" si="43"/>
        <v>2806</v>
      </c>
      <c r="B2808" s="107" t="s">
        <v>256</v>
      </c>
      <c r="C2808" s="107" t="s">
        <v>257</v>
      </c>
      <c r="D2808" s="327" t="s">
        <v>3414</v>
      </c>
      <c r="E2808" s="327" t="s">
        <v>3417</v>
      </c>
      <c r="F2808" s="335">
        <v>20260727</v>
      </c>
      <c r="G2808" s="334"/>
      <c r="H2808" s="343" t="s">
        <v>259</v>
      </c>
      <c r="I2808" s="346" t="s">
        <v>607</v>
      </c>
    </row>
    <row r="2809" spans="1:9">
      <c r="A2809" s="112">
        <f t="shared" si="43"/>
        <v>2807</v>
      </c>
      <c r="B2809" s="107" t="s">
        <v>256</v>
      </c>
      <c r="C2809" s="107" t="s">
        <v>257</v>
      </c>
      <c r="D2809" s="327" t="s">
        <v>3415</v>
      </c>
      <c r="E2809" s="327" t="s">
        <v>3417</v>
      </c>
      <c r="F2809" s="335">
        <v>20260727</v>
      </c>
      <c r="G2809" s="334"/>
      <c r="H2809" s="343" t="s">
        <v>259</v>
      </c>
      <c r="I2809" s="346" t="s">
        <v>607</v>
      </c>
    </row>
    <row r="2810" spans="1:9">
      <c r="A2810" s="112">
        <f t="shared" si="43"/>
        <v>2808</v>
      </c>
      <c r="B2810" s="107" t="s">
        <v>256</v>
      </c>
      <c r="C2810" s="107" t="s">
        <v>257</v>
      </c>
      <c r="D2810" s="327" t="s">
        <v>3416</v>
      </c>
      <c r="E2810" s="327" t="s">
        <v>3417</v>
      </c>
      <c r="F2810" s="335">
        <v>20260727</v>
      </c>
      <c r="G2810" s="334"/>
      <c r="H2810" s="345" t="s">
        <v>259</v>
      </c>
      <c r="I2810" s="349" t="s">
        <v>1168</v>
      </c>
    </row>
    <row r="2811" spans="1:9">
      <c r="A2811" s="112">
        <f t="shared" si="43"/>
        <v>2809</v>
      </c>
      <c r="B2811" s="107" t="s">
        <v>256</v>
      </c>
      <c r="C2811" s="107" t="s">
        <v>257</v>
      </c>
      <c r="D2811" s="327" t="s">
        <v>3418</v>
      </c>
      <c r="E2811" s="327" t="s">
        <v>3442</v>
      </c>
      <c r="F2811" s="335">
        <v>20260728</v>
      </c>
      <c r="G2811" s="334"/>
      <c r="H2811" s="345" t="s">
        <v>259</v>
      </c>
      <c r="I2811" s="349" t="s">
        <v>1168</v>
      </c>
    </row>
    <row r="2812" spans="1:9">
      <c r="A2812" s="112">
        <f t="shared" si="43"/>
        <v>2810</v>
      </c>
      <c r="B2812" s="107" t="s">
        <v>256</v>
      </c>
      <c r="C2812" s="107" t="s">
        <v>257</v>
      </c>
      <c r="D2812" s="327" t="s">
        <v>3419</v>
      </c>
      <c r="E2812" s="327" t="s">
        <v>3442</v>
      </c>
      <c r="F2812" s="335">
        <v>20260728</v>
      </c>
      <c r="G2812" s="334"/>
      <c r="H2812" s="345" t="s">
        <v>259</v>
      </c>
      <c r="I2812" s="349" t="s">
        <v>1168</v>
      </c>
    </row>
    <row r="2813" spans="1:9">
      <c r="A2813" s="112">
        <f t="shared" ref="A2813:A2876" si="44">+A2812+1</f>
        <v>2811</v>
      </c>
      <c r="B2813" s="107" t="s">
        <v>256</v>
      </c>
      <c r="C2813" s="107" t="s">
        <v>257</v>
      </c>
      <c r="D2813" s="327" t="s">
        <v>3420</v>
      </c>
      <c r="E2813" s="327" t="s">
        <v>3442</v>
      </c>
      <c r="F2813" s="335">
        <v>20260728</v>
      </c>
      <c r="G2813" s="334"/>
      <c r="H2813" s="345" t="s">
        <v>259</v>
      </c>
      <c r="I2813" s="349" t="s">
        <v>1168</v>
      </c>
    </row>
    <row r="2814" spans="1:9">
      <c r="A2814" s="112">
        <f t="shared" si="44"/>
        <v>2812</v>
      </c>
      <c r="B2814" s="107" t="s">
        <v>256</v>
      </c>
      <c r="C2814" s="107" t="s">
        <v>257</v>
      </c>
      <c r="D2814" s="327" t="s">
        <v>3421</v>
      </c>
      <c r="E2814" s="327" t="s">
        <v>3442</v>
      </c>
      <c r="F2814" s="335">
        <v>20260728</v>
      </c>
      <c r="G2814" s="334"/>
      <c r="H2814" s="345" t="s">
        <v>259</v>
      </c>
      <c r="I2814" s="349" t="s">
        <v>1168</v>
      </c>
    </row>
    <row r="2815" spans="1:9">
      <c r="A2815" s="112">
        <f t="shared" si="44"/>
        <v>2813</v>
      </c>
      <c r="B2815" s="107" t="s">
        <v>256</v>
      </c>
      <c r="C2815" s="107" t="s">
        <v>257</v>
      </c>
      <c r="D2815" s="327" t="s">
        <v>3422</v>
      </c>
      <c r="E2815" s="327" t="s">
        <v>3442</v>
      </c>
      <c r="F2815" s="335">
        <v>20260728</v>
      </c>
      <c r="G2815" s="334"/>
      <c r="H2815" s="345" t="s">
        <v>259</v>
      </c>
      <c r="I2815" s="349" t="s">
        <v>1168</v>
      </c>
    </row>
    <row r="2816" spans="1:9">
      <c r="A2816" s="112">
        <f t="shared" si="44"/>
        <v>2814</v>
      </c>
      <c r="B2816" s="107" t="s">
        <v>256</v>
      </c>
      <c r="C2816" s="107" t="s">
        <v>257</v>
      </c>
      <c r="D2816" s="327" t="s">
        <v>3423</v>
      </c>
      <c r="E2816" s="327" t="s">
        <v>3442</v>
      </c>
      <c r="F2816" s="335">
        <v>20260728</v>
      </c>
      <c r="G2816" s="334"/>
      <c r="H2816" s="345" t="s">
        <v>259</v>
      </c>
      <c r="I2816" s="349" t="s">
        <v>1168</v>
      </c>
    </row>
    <row r="2817" spans="1:9">
      <c r="A2817" s="112">
        <f t="shared" si="44"/>
        <v>2815</v>
      </c>
      <c r="B2817" s="107" t="s">
        <v>256</v>
      </c>
      <c r="C2817" s="107" t="s">
        <v>257</v>
      </c>
      <c r="D2817" s="327" t="s">
        <v>3424</v>
      </c>
      <c r="E2817" s="327" t="s">
        <v>3442</v>
      </c>
      <c r="F2817" s="335">
        <v>20260728</v>
      </c>
      <c r="G2817" s="334"/>
      <c r="H2817" s="345" t="s">
        <v>259</v>
      </c>
      <c r="I2817" s="349" t="s">
        <v>1168</v>
      </c>
    </row>
    <row r="2818" spans="1:9">
      <c r="A2818" s="112">
        <f t="shared" si="44"/>
        <v>2816</v>
      </c>
      <c r="B2818" s="107" t="s">
        <v>256</v>
      </c>
      <c r="C2818" s="107" t="s">
        <v>257</v>
      </c>
      <c r="D2818" s="327" t="s">
        <v>3425</v>
      </c>
      <c r="E2818" s="327" t="s">
        <v>3442</v>
      </c>
      <c r="F2818" s="335">
        <v>20260728</v>
      </c>
      <c r="G2818" s="334"/>
      <c r="H2818" s="345" t="s">
        <v>259</v>
      </c>
      <c r="I2818" s="349" t="s">
        <v>1168</v>
      </c>
    </row>
    <row r="2819" spans="1:9">
      <c r="A2819" s="112">
        <f t="shared" si="44"/>
        <v>2817</v>
      </c>
      <c r="B2819" s="107" t="s">
        <v>256</v>
      </c>
      <c r="C2819" s="107" t="s">
        <v>257</v>
      </c>
      <c r="D2819" s="327" t="s">
        <v>3426</v>
      </c>
      <c r="E2819" s="327" t="s">
        <v>3442</v>
      </c>
      <c r="F2819" s="335">
        <v>20260728</v>
      </c>
      <c r="G2819" s="334"/>
      <c r="H2819" s="345" t="s">
        <v>259</v>
      </c>
      <c r="I2819" s="349" t="s">
        <v>1168</v>
      </c>
    </row>
    <row r="2820" spans="1:9">
      <c r="A2820" s="112">
        <f t="shared" si="44"/>
        <v>2818</v>
      </c>
      <c r="B2820" s="107" t="s">
        <v>256</v>
      </c>
      <c r="C2820" s="107" t="s">
        <v>257</v>
      </c>
      <c r="D2820" s="327" t="s">
        <v>3427</v>
      </c>
      <c r="E2820" s="327" t="s">
        <v>3442</v>
      </c>
      <c r="F2820" s="335">
        <v>20260728</v>
      </c>
      <c r="G2820" s="334"/>
      <c r="H2820" s="347" t="s">
        <v>259</v>
      </c>
      <c r="I2820" s="5" t="s">
        <v>1182</v>
      </c>
    </row>
    <row r="2821" spans="1:9">
      <c r="A2821" s="112">
        <f t="shared" si="44"/>
        <v>2819</v>
      </c>
      <c r="B2821" s="107" t="s">
        <v>256</v>
      </c>
      <c r="C2821" s="107" t="s">
        <v>257</v>
      </c>
      <c r="D2821" s="327" t="s">
        <v>3428</v>
      </c>
      <c r="E2821" s="327" t="s">
        <v>3442</v>
      </c>
      <c r="F2821" s="335">
        <v>20260728</v>
      </c>
      <c r="G2821" s="334"/>
      <c r="H2821" s="347" t="s">
        <v>259</v>
      </c>
      <c r="I2821" s="5" t="s">
        <v>1182</v>
      </c>
    </row>
    <row r="2822" spans="1:9">
      <c r="A2822" s="112">
        <f t="shared" si="44"/>
        <v>2820</v>
      </c>
      <c r="B2822" s="107" t="s">
        <v>256</v>
      </c>
      <c r="C2822" s="107" t="s">
        <v>257</v>
      </c>
      <c r="D2822" s="327" t="s">
        <v>3429</v>
      </c>
      <c r="E2822" s="327" t="s">
        <v>3442</v>
      </c>
      <c r="F2822" s="335">
        <v>20260728</v>
      </c>
      <c r="G2822" s="334"/>
      <c r="H2822" s="347" t="s">
        <v>259</v>
      </c>
      <c r="I2822" s="5" t="s">
        <v>1182</v>
      </c>
    </row>
    <row r="2823" spans="1:9">
      <c r="A2823" s="112">
        <f t="shared" si="44"/>
        <v>2821</v>
      </c>
      <c r="B2823" s="107" t="s">
        <v>256</v>
      </c>
      <c r="C2823" s="107" t="s">
        <v>257</v>
      </c>
      <c r="D2823" s="327" t="s">
        <v>3430</v>
      </c>
      <c r="E2823" s="327" t="s">
        <v>3442</v>
      </c>
      <c r="F2823" s="335">
        <v>20260728</v>
      </c>
      <c r="G2823" s="334"/>
      <c r="H2823" s="347" t="s">
        <v>259</v>
      </c>
      <c r="I2823" s="5" t="s">
        <v>1182</v>
      </c>
    </row>
    <row r="2824" spans="1:9">
      <c r="A2824" s="112">
        <f t="shared" si="44"/>
        <v>2822</v>
      </c>
      <c r="B2824" s="107" t="s">
        <v>256</v>
      </c>
      <c r="C2824" s="107" t="s">
        <v>257</v>
      </c>
      <c r="D2824" s="327" t="s">
        <v>3431</v>
      </c>
      <c r="E2824" s="327" t="s">
        <v>3442</v>
      </c>
      <c r="F2824" s="335">
        <v>20260728</v>
      </c>
      <c r="G2824" s="334"/>
      <c r="H2824" s="347" t="s">
        <v>259</v>
      </c>
      <c r="I2824" s="5" t="s">
        <v>1182</v>
      </c>
    </row>
    <row r="2825" spans="1:9">
      <c r="A2825" s="112">
        <f t="shared" si="44"/>
        <v>2823</v>
      </c>
      <c r="B2825" s="107" t="s">
        <v>256</v>
      </c>
      <c r="C2825" s="107" t="s">
        <v>257</v>
      </c>
      <c r="D2825" s="327" t="s">
        <v>3432</v>
      </c>
      <c r="E2825" s="327" t="s">
        <v>3442</v>
      </c>
      <c r="F2825" s="335">
        <v>20260728</v>
      </c>
      <c r="G2825" s="334"/>
      <c r="H2825" s="347" t="s">
        <v>259</v>
      </c>
      <c r="I2825" s="5" t="s">
        <v>1182</v>
      </c>
    </row>
    <row r="2826" spans="1:9">
      <c r="A2826" s="112">
        <f t="shared" si="44"/>
        <v>2824</v>
      </c>
      <c r="B2826" s="107" t="s">
        <v>256</v>
      </c>
      <c r="C2826" s="107" t="s">
        <v>257</v>
      </c>
      <c r="D2826" s="327" t="s">
        <v>3433</v>
      </c>
      <c r="E2826" s="327" t="s">
        <v>3442</v>
      </c>
      <c r="F2826" s="335">
        <v>20260728</v>
      </c>
      <c r="G2826" s="334"/>
      <c r="H2826" s="347" t="s">
        <v>259</v>
      </c>
      <c r="I2826" s="5" t="s">
        <v>1182</v>
      </c>
    </row>
    <row r="2827" spans="1:9">
      <c r="A2827" s="112">
        <f t="shared" si="44"/>
        <v>2825</v>
      </c>
      <c r="B2827" s="107" t="s">
        <v>256</v>
      </c>
      <c r="C2827" s="107" t="s">
        <v>257</v>
      </c>
      <c r="D2827" s="327" t="s">
        <v>3434</v>
      </c>
      <c r="E2827" s="327" t="s">
        <v>3442</v>
      </c>
      <c r="F2827" s="335">
        <v>20260728</v>
      </c>
      <c r="G2827" s="334"/>
      <c r="H2827" s="347" t="s">
        <v>259</v>
      </c>
      <c r="I2827" s="5" t="s">
        <v>1182</v>
      </c>
    </row>
    <row r="2828" spans="1:9">
      <c r="A2828" s="112">
        <f t="shared" si="44"/>
        <v>2826</v>
      </c>
      <c r="B2828" s="107" t="s">
        <v>256</v>
      </c>
      <c r="C2828" s="107" t="s">
        <v>257</v>
      </c>
      <c r="D2828" s="327" t="s">
        <v>3435</v>
      </c>
      <c r="E2828" s="327" t="s">
        <v>3442</v>
      </c>
      <c r="F2828" s="335">
        <v>20260728</v>
      </c>
      <c r="G2828" s="334"/>
      <c r="H2828" s="353" t="s">
        <v>259</v>
      </c>
      <c r="I2828" s="354" t="s">
        <v>683</v>
      </c>
    </row>
    <row r="2829" spans="1:9">
      <c r="A2829" s="112">
        <f t="shared" si="44"/>
        <v>2827</v>
      </c>
      <c r="B2829" s="107" t="s">
        <v>256</v>
      </c>
      <c r="C2829" s="107" t="s">
        <v>257</v>
      </c>
      <c r="D2829" s="327" t="s">
        <v>3436</v>
      </c>
      <c r="E2829" s="327" t="s">
        <v>3442</v>
      </c>
      <c r="F2829" s="335">
        <v>20260728</v>
      </c>
      <c r="G2829" s="334"/>
      <c r="H2829" s="353" t="s">
        <v>259</v>
      </c>
      <c r="I2829" s="354" t="s">
        <v>683</v>
      </c>
    </row>
    <row r="2830" spans="1:9">
      <c r="A2830" s="112">
        <f t="shared" si="44"/>
        <v>2828</v>
      </c>
      <c r="B2830" s="107" t="s">
        <v>256</v>
      </c>
      <c r="C2830" s="107" t="s">
        <v>257</v>
      </c>
      <c r="D2830" s="327" t="s">
        <v>3437</v>
      </c>
      <c r="E2830" s="327" t="s">
        <v>3442</v>
      </c>
      <c r="F2830" s="335">
        <v>20260728</v>
      </c>
      <c r="G2830" s="334"/>
      <c r="H2830" s="353" t="s">
        <v>259</v>
      </c>
      <c r="I2830" s="354" t="s">
        <v>683</v>
      </c>
    </row>
    <row r="2831" spans="1:9">
      <c r="A2831" s="112">
        <f t="shared" si="44"/>
        <v>2829</v>
      </c>
      <c r="B2831" s="107" t="s">
        <v>256</v>
      </c>
      <c r="C2831" s="107" t="s">
        <v>257</v>
      </c>
      <c r="D2831" s="327" t="s">
        <v>3438</v>
      </c>
      <c r="E2831" s="327" t="s">
        <v>3442</v>
      </c>
      <c r="F2831" s="335">
        <v>20260728</v>
      </c>
      <c r="G2831" s="334"/>
      <c r="H2831" s="353" t="s">
        <v>259</v>
      </c>
      <c r="I2831" s="354" t="s">
        <v>683</v>
      </c>
    </row>
    <row r="2832" spans="1:9">
      <c r="A2832" s="112">
        <f t="shared" si="44"/>
        <v>2830</v>
      </c>
      <c r="B2832" s="107" t="s">
        <v>256</v>
      </c>
      <c r="C2832" s="107" t="s">
        <v>257</v>
      </c>
      <c r="D2832" s="327" t="s">
        <v>3439</v>
      </c>
      <c r="E2832" s="327" t="s">
        <v>3442</v>
      </c>
      <c r="F2832" s="335">
        <v>20260728</v>
      </c>
      <c r="G2832" s="334"/>
      <c r="H2832" s="353" t="s">
        <v>259</v>
      </c>
      <c r="I2832" s="354" t="s">
        <v>683</v>
      </c>
    </row>
    <row r="2833" spans="1:9">
      <c r="A2833" s="112">
        <f t="shared" si="44"/>
        <v>2831</v>
      </c>
      <c r="B2833" s="107" t="s">
        <v>256</v>
      </c>
      <c r="C2833" s="107" t="s">
        <v>257</v>
      </c>
      <c r="D2833" s="327" t="s">
        <v>3440</v>
      </c>
      <c r="E2833" s="327" t="s">
        <v>3442</v>
      </c>
      <c r="F2833" s="335">
        <v>20260728</v>
      </c>
      <c r="G2833" s="334"/>
      <c r="H2833" s="353" t="s">
        <v>259</v>
      </c>
      <c r="I2833" s="354" t="s">
        <v>683</v>
      </c>
    </row>
    <row r="2834" spans="1:9">
      <c r="A2834" s="112">
        <f t="shared" si="44"/>
        <v>2832</v>
      </c>
      <c r="B2834" s="107" t="s">
        <v>256</v>
      </c>
      <c r="C2834" s="107" t="s">
        <v>257</v>
      </c>
      <c r="D2834" s="327" t="s">
        <v>3441</v>
      </c>
      <c r="E2834" s="327" t="s">
        <v>3442</v>
      </c>
      <c r="F2834" s="335">
        <v>20260728</v>
      </c>
      <c r="G2834" s="334"/>
      <c r="H2834" s="353" t="s">
        <v>259</v>
      </c>
      <c r="I2834" s="354" t="s">
        <v>683</v>
      </c>
    </row>
    <row r="2835" spans="1:9">
      <c r="A2835" s="112">
        <f t="shared" si="44"/>
        <v>2833</v>
      </c>
      <c r="B2835" s="107" t="s">
        <v>256</v>
      </c>
      <c r="C2835" s="107" t="s">
        <v>257</v>
      </c>
      <c r="D2835" s="327" t="s">
        <v>3452</v>
      </c>
      <c r="E2835" s="327" t="s">
        <v>3500</v>
      </c>
      <c r="F2835" s="348">
        <v>20260730</v>
      </c>
      <c r="G2835" s="347"/>
      <c r="H2835" s="353" t="s">
        <v>259</v>
      </c>
      <c r="I2835" s="354" t="s">
        <v>683</v>
      </c>
    </row>
    <row r="2836" spans="1:9">
      <c r="A2836" s="112">
        <f t="shared" si="44"/>
        <v>2834</v>
      </c>
      <c r="B2836" s="107" t="s">
        <v>256</v>
      </c>
      <c r="C2836" s="107" t="s">
        <v>257</v>
      </c>
      <c r="D2836" s="327" t="s">
        <v>3453</v>
      </c>
      <c r="E2836" s="327" t="s">
        <v>3500</v>
      </c>
      <c r="F2836" s="348">
        <v>20260730</v>
      </c>
      <c r="G2836" s="347"/>
      <c r="H2836" s="355" t="s">
        <v>259</v>
      </c>
      <c r="I2836" s="357" t="s">
        <v>689</v>
      </c>
    </row>
    <row r="2837" spans="1:9">
      <c r="A2837" s="112">
        <f t="shared" si="44"/>
        <v>2835</v>
      </c>
      <c r="B2837" s="107" t="s">
        <v>256</v>
      </c>
      <c r="C2837" s="107" t="s">
        <v>257</v>
      </c>
      <c r="D2837" s="327" t="s">
        <v>3454</v>
      </c>
      <c r="E2837" s="327" t="s">
        <v>3500</v>
      </c>
      <c r="F2837" s="348">
        <v>20260730</v>
      </c>
      <c r="G2837" s="347"/>
      <c r="H2837" s="355" t="s">
        <v>259</v>
      </c>
      <c r="I2837" s="357" t="s">
        <v>689</v>
      </c>
    </row>
    <row r="2838" spans="1:9">
      <c r="A2838" s="112">
        <f t="shared" si="44"/>
        <v>2836</v>
      </c>
      <c r="B2838" s="107" t="s">
        <v>256</v>
      </c>
      <c r="C2838" s="107" t="s">
        <v>257</v>
      </c>
      <c r="D2838" s="327" t="s">
        <v>3455</v>
      </c>
      <c r="E2838" s="327" t="s">
        <v>3500</v>
      </c>
      <c r="F2838" s="348">
        <v>20260730</v>
      </c>
      <c r="G2838" s="347"/>
      <c r="H2838" s="355" t="s">
        <v>259</v>
      </c>
      <c r="I2838" s="357" t="s">
        <v>689</v>
      </c>
    </row>
    <row r="2839" spans="1:9">
      <c r="A2839" s="112">
        <f t="shared" si="44"/>
        <v>2837</v>
      </c>
      <c r="B2839" s="107" t="s">
        <v>256</v>
      </c>
      <c r="C2839" s="107" t="s">
        <v>257</v>
      </c>
      <c r="D2839" s="327" t="s">
        <v>3456</v>
      </c>
      <c r="E2839" s="327" t="s">
        <v>3500</v>
      </c>
      <c r="F2839" s="348">
        <v>20260730</v>
      </c>
      <c r="G2839" s="347"/>
      <c r="H2839" s="355" t="s">
        <v>259</v>
      </c>
      <c r="I2839" s="357" t="s">
        <v>689</v>
      </c>
    </row>
    <row r="2840" spans="1:9">
      <c r="A2840" s="112">
        <f t="shared" si="44"/>
        <v>2838</v>
      </c>
      <c r="B2840" s="107" t="s">
        <v>256</v>
      </c>
      <c r="C2840" s="107" t="s">
        <v>257</v>
      </c>
      <c r="D2840" s="327" t="s">
        <v>3457</v>
      </c>
      <c r="E2840" s="327" t="s">
        <v>3500</v>
      </c>
      <c r="F2840" s="348">
        <v>20260730</v>
      </c>
      <c r="G2840" s="347"/>
      <c r="H2840" s="355" t="s">
        <v>259</v>
      </c>
      <c r="I2840" s="357" t="s">
        <v>689</v>
      </c>
    </row>
    <row r="2841" spans="1:9">
      <c r="A2841" s="112">
        <f t="shared" si="44"/>
        <v>2839</v>
      </c>
      <c r="B2841" s="107" t="s">
        <v>256</v>
      </c>
      <c r="C2841" s="107" t="s">
        <v>257</v>
      </c>
      <c r="D2841" s="327" t="s">
        <v>3458</v>
      </c>
      <c r="E2841" s="327" t="s">
        <v>3500</v>
      </c>
      <c r="F2841" s="348">
        <v>20260730</v>
      </c>
      <c r="G2841" s="347"/>
      <c r="H2841" s="355" t="s">
        <v>259</v>
      </c>
      <c r="I2841" s="357" t="s">
        <v>689</v>
      </c>
    </row>
    <row r="2842" spans="1:9">
      <c r="A2842" s="112">
        <f t="shared" si="44"/>
        <v>2840</v>
      </c>
      <c r="B2842" s="107" t="s">
        <v>256</v>
      </c>
      <c r="C2842" s="107" t="s">
        <v>257</v>
      </c>
      <c r="D2842" s="327" t="s">
        <v>3459</v>
      </c>
      <c r="E2842" s="327" t="s">
        <v>3500</v>
      </c>
      <c r="F2842" s="348">
        <v>20260730</v>
      </c>
      <c r="G2842" s="347"/>
      <c r="H2842" s="355" t="s">
        <v>259</v>
      </c>
      <c r="I2842" s="357" t="s">
        <v>689</v>
      </c>
    </row>
    <row r="2843" spans="1:9">
      <c r="A2843" s="112">
        <f t="shared" si="44"/>
        <v>2841</v>
      </c>
      <c r="B2843" s="107" t="s">
        <v>256</v>
      </c>
      <c r="C2843" s="107" t="s">
        <v>257</v>
      </c>
      <c r="D2843" s="327" t="s">
        <v>3460</v>
      </c>
      <c r="E2843" s="327" t="s">
        <v>3500</v>
      </c>
      <c r="F2843" s="348">
        <v>20260730</v>
      </c>
      <c r="G2843" s="347"/>
      <c r="H2843" s="355" t="s">
        <v>259</v>
      </c>
      <c r="I2843" s="357" t="s">
        <v>689</v>
      </c>
    </row>
    <row r="2844" spans="1:9">
      <c r="A2844" s="112">
        <f t="shared" si="44"/>
        <v>2842</v>
      </c>
      <c r="B2844" s="107" t="s">
        <v>256</v>
      </c>
      <c r="C2844" s="107" t="s">
        <v>257</v>
      </c>
      <c r="D2844" s="327" t="s">
        <v>3461</v>
      </c>
      <c r="E2844" s="327" t="s">
        <v>3500</v>
      </c>
      <c r="F2844" s="348">
        <v>20260730</v>
      </c>
      <c r="G2844" s="347"/>
      <c r="H2844" s="355" t="s">
        <v>259</v>
      </c>
      <c r="I2844" s="357" t="s">
        <v>689</v>
      </c>
    </row>
    <row r="2845" spans="1:9">
      <c r="A2845" s="112">
        <f t="shared" si="44"/>
        <v>2843</v>
      </c>
      <c r="B2845" s="107" t="s">
        <v>256</v>
      </c>
      <c r="C2845" s="107" t="s">
        <v>257</v>
      </c>
      <c r="D2845" s="327" t="s">
        <v>3462</v>
      </c>
      <c r="E2845" s="327" t="s">
        <v>3500</v>
      </c>
      <c r="F2845" s="348">
        <v>20260730</v>
      </c>
      <c r="G2845" s="347"/>
      <c r="H2845" s="356" t="s">
        <v>259</v>
      </c>
      <c r="I2845" s="360" t="s">
        <v>697</v>
      </c>
    </row>
    <row r="2846" spans="1:9">
      <c r="A2846" s="112">
        <f t="shared" si="44"/>
        <v>2844</v>
      </c>
      <c r="B2846" s="107" t="s">
        <v>256</v>
      </c>
      <c r="C2846" s="107" t="s">
        <v>257</v>
      </c>
      <c r="D2846" s="327" t="s">
        <v>3463</v>
      </c>
      <c r="E2846" s="327" t="s">
        <v>3500</v>
      </c>
      <c r="F2846" s="348">
        <v>20260730</v>
      </c>
      <c r="G2846" s="347"/>
      <c r="H2846" s="356" t="s">
        <v>259</v>
      </c>
      <c r="I2846" s="357" t="s">
        <v>697</v>
      </c>
    </row>
    <row r="2847" spans="1:9">
      <c r="A2847" s="112">
        <f t="shared" si="44"/>
        <v>2845</v>
      </c>
      <c r="B2847" s="107" t="s">
        <v>256</v>
      </c>
      <c r="C2847" s="107" t="s">
        <v>257</v>
      </c>
      <c r="D2847" s="327" t="s">
        <v>3464</v>
      </c>
      <c r="E2847" s="327" t="s">
        <v>3500</v>
      </c>
      <c r="F2847" s="348">
        <v>20260730</v>
      </c>
      <c r="G2847" s="347"/>
      <c r="H2847" s="348" t="s">
        <v>259</v>
      </c>
      <c r="I2847" s="5" t="s">
        <v>697</v>
      </c>
    </row>
    <row r="2848" spans="1:9">
      <c r="A2848" s="112">
        <f t="shared" si="44"/>
        <v>2846</v>
      </c>
      <c r="B2848" s="107" t="s">
        <v>256</v>
      </c>
      <c r="C2848" s="107" t="s">
        <v>257</v>
      </c>
      <c r="D2848" s="327" t="s">
        <v>3465</v>
      </c>
      <c r="E2848" s="327" t="s">
        <v>3500</v>
      </c>
      <c r="F2848" s="348">
        <v>20260730</v>
      </c>
      <c r="G2848" s="347"/>
      <c r="H2848" s="348" t="s">
        <v>259</v>
      </c>
      <c r="I2848" s="5" t="s">
        <v>697</v>
      </c>
    </row>
    <row r="2849" spans="1:9">
      <c r="A2849" s="112">
        <f t="shared" si="44"/>
        <v>2847</v>
      </c>
      <c r="B2849" s="107" t="s">
        <v>256</v>
      </c>
      <c r="C2849" s="107" t="s">
        <v>257</v>
      </c>
      <c r="D2849" s="327" t="s">
        <v>3466</v>
      </c>
      <c r="E2849" s="327" t="s">
        <v>3500</v>
      </c>
      <c r="F2849" s="348">
        <v>20260730</v>
      </c>
      <c r="G2849" s="347"/>
      <c r="H2849" s="348" t="s">
        <v>259</v>
      </c>
      <c r="I2849" s="5" t="s">
        <v>697</v>
      </c>
    </row>
    <row r="2850" spans="1:9">
      <c r="A2850" s="112">
        <f t="shared" si="44"/>
        <v>2848</v>
      </c>
      <c r="B2850" s="107" t="s">
        <v>256</v>
      </c>
      <c r="C2850" s="107" t="s">
        <v>257</v>
      </c>
      <c r="D2850" s="327" t="s">
        <v>3467</v>
      </c>
      <c r="E2850" s="327" t="s">
        <v>3500</v>
      </c>
      <c r="F2850" s="348">
        <v>20260730</v>
      </c>
      <c r="G2850" s="347"/>
      <c r="H2850" s="348" t="s">
        <v>259</v>
      </c>
      <c r="I2850" s="5" t="s">
        <v>697</v>
      </c>
    </row>
    <row r="2851" spans="1:9">
      <c r="A2851" s="112">
        <f t="shared" si="44"/>
        <v>2849</v>
      </c>
      <c r="B2851" s="107" t="s">
        <v>256</v>
      </c>
      <c r="C2851" s="107" t="s">
        <v>257</v>
      </c>
      <c r="D2851" s="327" t="s">
        <v>3468</v>
      </c>
      <c r="E2851" s="327" t="s">
        <v>3500</v>
      </c>
      <c r="F2851" s="348">
        <v>20260730</v>
      </c>
      <c r="G2851" s="347"/>
      <c r="H2851" s="348" t="s">
        <v>259</v>
      </c>
      <c r="I2851" s="5" t="s">
        <v>697</v>
      </c>
    </row>
    <row r="2852" spans="1:9">
      <c r="A2852" s="112">
        <f t="shared" si="44"/>
        <v>2850</v>
      </c>
      <c r="B2852" s="107" t="s">
        <v>256</v>
      </c>
      <c r="C2852" s="107" t="s">
        <v>257</v>
      </c>
      <c r="D2852" s="327" t="s">
        <v>3469</v>
      </c>
      <c r="E2852" s="327" t="s">
        <v>3500</v>
      </c>
      <c r="F2852" s="348">
        <v>20260730</v>
      </c>
      <c r="G2852" s="347"/>
      <c r="H2852" s="348" t="s">
        <v>259</v>
      </c>
      <c r="I2852" s="5" t="s">
        <v>697</v>
      </c>
    </row>
    <row r="2853" spans="1:9">
      <c r="A2853" s="112">
        <f t="shared" si="44"/>
        <v>2851</v>
      </c>
      <c r="B2853" s="107" t="s">
        <v>256</v>
      </c>
      <c r="C2853" s="107" t="s">
        <v>257</v>
      </c>
      <c r="D2853" s="327" t="s">
        <v>3470</v>
      </c>
      <c r="E2853" s="327" t="s">
        <v>3500</v>
      </c>
      <c r="F2853" s="348">
        <v>20260730</v>
      </c>
      <c r="G2853" s="347"/>
      <c r="H2853" s="348" t="s">
        <v>259</v>
      </c>
      <c r="I2853" s="5" t="s">
        <v>697</v>
      </c>
    </row>
    <row r="2854" spans="1:9">
      <c r="A2854" s="112">
        <f t="shared" si="44"/>
        <v>2852</v>
      </c>
      <c r="B2854" s="107" t="s">
        <v>256</v>
      </c>
      <c r="C2854" s="107" t="s">
        <v>257</v>
      </c>
      <c r="D2854" s="327" t="s">
        <v>3471</v>
      </c>
      <c r="E2854" s="327" t="s">
        <v>3500</v>
      </c>
      <c r="F2854" s="348">
        <v>20260730</v>
      </c>
      <c r="G2854" s="347"/>
      <c r="H2854" s="359" t="s">
        <v>259</v>
      </c>
      <c r="I2854" s="362" t="s">
        <v>707</v>
      </c>
    </row>
    <row r="2855" spans="1:9">
      <c r="A2855" s="112">
        <f t="shared" si="44"/>
        <v>2853</v>
      </c>
      <c r="B2855" s="107" t="s">
        <v>256</v>
      </c>
      <c r="C2855" s="107" t="s">
        <v>257</v>
      </c>
      <c r="D2855" s="327" t="s">
        <v>3472</v>
      </c>
      <c r="E2855" s="327" t="s">
        <v>3500</v>
      </c>
      <c r="F2855" s="348">
        <v>20260730</v>
      </c>
      <c r="G2855" s="347"/>
      <c r="H2855" s="359" t="s">
        <v>259</v>
      </c>
      <c r="I2855" s="362" t="s">
        <v>707</v>
      </c>
    </row>
    <row r="2856" spans="1:9">
      <c r="A2856" s="112">
        <f t="shared" si="44"/>
        <v>2854</v>
      </c>
      <c r="B2856" s="107" t="s">
        <v>256</v>
      </c>
      <c r="C2856" s="107" t="s">
        <v>257</v>
      </c>
      <c r="D2856" s="327" t="s">
        <v>3473</v>
      </c>
      <c r="E2856" s="327" t="s">
        <v>3500</v>
      </c>
      <c r="F2856" s="348">
        <v>20260730</v>
      </c>
      <c r="G2856" s="347"/>
      <c r="H2856" s="359" t="s">
        <v>259</v>
      </c>
      <c r="I2856" s="362" t="s">
        <v>707</v>
      </c>
    </row>
    <row r="2857" spans="1:9">
      <c r="A2857" s="112">
        <f t="shared" si="44"/>
        <v>2855</v>
      </c>
      <c r="B2857" s="107" t="s">
        <v>256</v>
      </c>
      <c r="C2857" s="107" t="s">
        <v>257</v>
      </c>
      <c r="D2857" s="327" t="s">
        <v>3474</v>
      </c>
      <c r="E2857" s="327" t="s">
        <v>3500</v>
      </c>
      <c r="F2857" s="348">
        <v>20260730</v>
      </c>
      <c r="G2857" s="347"/>
      <c r="H2857" s="359" t="s">
        <v>259</v>
      </c>
      <c r="I2857" s="362" t="s">
        <v>707</v>
      </c>
    </row>
    <row r="2858" spans="1:9">
      <c r="A2858" s="112">
        <f t="shared" si="44"/>
        <v>2856</v>
      </c>
      <c r="B2858" s="107" t="s">
        <v>256</v>
      </c>
      <c r="C2858" s="107" t="s">
        <v>257</v>
      </c>
      <c r="D2858" s="327" t="s">
        <v>3475</v>
      </c>
      <c r="E2858" s="327" t="s">
        <v>3500</v>
      </c>
      <c r="F2858" s="348">
        <v>20260730</v>
      </c>
      <c r="G2858" s="347"/>
      <c r="H2858" s="361" t="s">
        <v>259</v>
      </c>
      <c r="I2858" s="364" t="s">
        <v>713</v>
      </c>
    </row>
    <row r="2859" spans="1:9">
      <c r="A2859" s="112">
        <f t="shared" si="44"/>
        <v>2857</v>
      </c>
      <c r="B2859" s="107" t="s">
        <v>256</v>
      </c>
      <c r="C2859" s="107" t="s">
        <v>257</v>
      </c>
      <c r="D2859" s="327" t="s">
        <v>3476</v>
      </c>
      <c r="E2859" s="327" t="s">
        <v>3501</v>
      </c>
      <c r="F2859" s="348">
        <v>20260731</v>
      </c>
      <c r="G2859" s="347"/>
      <c r="H2859" s="348" t="s">
        <v>259</v>
      </c>
      <c r="I2859" s="5" t="s">
        <v>713</v>
      </c>
    </row>
    <row r="2860" spans="1:9">
      <c r="A2860" s="112">
        <f t="shared" si="44"/>
        <v>2858</v>
      </c>
      <c r="B2860" s="107" t="s">
        <v>256</v>
      </c>
      <c r="C2860" s="107" t="s">
        <v>257</v>
      </c>
      <c r="D2860" s="327" t="s">
        <v>3477</v>
      </c>
      <c r="E2860" s="327" t="s">
        <v>3501</v>
      </c>
      <c r="F2860" s="348">
        <v>20260731</v>
      </c>
      <c r="G2860" s="347"/>
      <c r="H2860" s="348" t="s">
        <v>259</v>
      </c>
      <c r="I2860" s="5" t="s">
        <v>713</v>
      </c>
    </row>
    <row r="2861" spans="1:9">
      <c r="A2861" s="112">
        <f t="shared" si="44"/>
        <v>2859</v>
      </c>
      <c r="B2861" s="107" t="s">
        <v>256</v>
      </c>
      <c r="C2861" s="107" t="s">
        <v>257</v>
      </c>
      <c r="D2861" s="327" t="s">
        <v>3478</v>
      </c>
      <c r="E2861" s="327" t="s">
        <v>3501</v>
      </c>
      <c r="F2861" s="348">
        <v>20260731</v>
      </c>
      <c r="G2861" s="347"/>
      <c r="H2861" s="348" t="s">
        <v>259</v>
      </c>
      <c r="I2861" s="5" t="s">
        <v>713</v>
      </c>
    </row>
    <row r="2862" spans="1:9">
      <c r="A2862" s="112">
        <f t="shared" si="44"/>
        <v>2860</v>
      </c>
      <c r="B2862" s="107" t="s">
        <v>256</v>
      </c>
      <c r="C2862" s="107" t="s">
        <v>257</v>
      </c>
      <c r="D2862" s="327" t="s">
        <v>3479</v>
      </c>
      <c r="E2862" s="327" t="s">
        <v>3501</v>
      </c>
      <c r="F2862" s="348">
        <v>20260731</v>
      </c>
      <c r="G2862" s="347"/>
      <c r="H2862" s="348" t="s">
        <v>259</v>
      </c>
      <c r="I2862" s="5" t="s">
        <v>713</v>
      </c>
    </row>
    <row r="2863" spans="1:9">
      <c r="A2863" s="112">
        <f t="shared" si="44"/>
        <v>2861</v>
      </c>
      <c r="B2863" s="107" t="s">
        <v>256</v>
      </c>
      <c r="C2863" s="107" t="s">
        <v>257</v>
      </c>
      <c r="D2863" s="327" t="s">
        <v>3480</v>
      </c>
      <c r="E2863" s="327" t="s">
        <v>3501</v>
      </c>
      <c r="F2863" s="348">
        <v>20260731</v>
      </c>
      <c r="G2863" s="347"/>
      <c r="H2863" s="348" t="s">
        <v>259</v>
      </c>
      <c r="I2863" s="5" t="s">
        <v>713</v>
      </c>
    </row>
    <row r="2864" spans="1:9">
      <c r="A2864" s="112">
        <f t="shared" si="44"/>
        <v>2862</v>
      </c>
      <c r="B2864" s="107" t="s">
        <v>256</v>
      </c>
      <c r="C2864" s="107" t="s">
        <v>257</v>
      </c>
      <c r="D2864" s="327" t="s">
        <v>3481</v>
      </c>
      <c r="E2864" s="327" t="s">
        <v>3501</v>
      </c>
      <c r="F2864" s="348">
        <v>20260731</v>
      </c>
      <c r="G2864" s="347"/>
      <c r="H2864" s="348" t="s">
        <v>259</v>
      </c>
      <c r="I2864" s="5" t="s">
        <v>713</v>
      </c>
    </row>
    <row r="2865" spans="1:9">
      <c r="A2865" s="112">
        <f t="shared" si="44"/>
        <v>2863</v>
      </c>
      <c r="B2865" s="107" t="s">
        <v>256</v>
      </c>
      <c r="C2865" s="107" t="s">
        <v>257</v>
      </c>
      <c r="D2865" s="327" t="s">
        <v>3482</v>
      </c>
      <c r="E2865" s="327" t="s">
        <v>3501</v>
      </c>
      <c r="F2865" s="348">
        <v>20260731</v>
      </c>
      <c r="G2865" s="347"/>
      <c r="H2865" s="348" t="s">
        <v>259</v>
      </c>
      <c r="I2865" s="5" t="s">
        <v>713</v>
      </c>
    </row>
    <row r="2866" spans="1:9">
      <c r="A2866" s="112">
        <f t="shared" si="44"/>
        <v>2864</v>
      </c>
      <c r="B2866" s="107" t="s">
        <v>256</v>
      </c>
      <c r="C2866" s="107" t="s">
        <v>257</v>
      </c>
      <c r="D2866" s="327" t="s">
        <v>3483</v>
      </c>
      <c r="E2866" s="327" t="s">
        <v>3501</v>
      </c>
      <c r="F2866" s="348">
        <v>20260731</v>
      </c>
      <c r="G2866" s="347"/>
      <c r="H2866" s="348" t="s">
        <v>259</v>
      </c>
      <c r="I2866" s="5" t="s">
        <v>713</v>
      </c>
    </row>
    <row r="2867" spans="1:9">
      <c r="A2867" s="112">
        <f t="shared" si="44"/>
        <v>2865</v>
      </c>
      <c r="B2867" s="107" t="s">
        <v>256</v>
      </c>
      <c r="C2867" s="107" t="s">
        <v>257</v>
      </c>
      <c r="D2867" s="327" t="s">
        <v>3484</v>
      </c>
      <c r="E2867" s="327" t="s">
        <v>3501</v>
      </c>
      <c r="F2867" s="348">
        <v>20260731</v>
      </c>
      <c r="G2867" s="347"/>
      <c r="H2867" s="363" t="s">
        <v>259</v>
      </c>
      <c r="I2867" s="367" t="s">
        <v>719</v>
      </c>
    </row>
    <row r="2868" spans="1:9">
      <c r="A2868" s="112">
        <f t="shared" si="44"/>
        <v>2866</v>
      </c>
      <c r="B2868" s="107" t="s">
        <v>256</v>
      </c>
      <c r="C2868" s="107" t="s">
        <v>257</v>
      </c>
      <c r="D2868" s="327" t="s">
        <v>3485</v>
      </c>
      <c r="E2868" s="327" t="s">
        <v>3501</v>
      </c>
      <c r="F2868" s="348">
        <v>20260731</v>
      </c>
      <c r="G2868" s="347"/>
      <c r="H2868" s="363" t="s">
        <v>259</v>
      </c>
      <c r="I2868" s="367" t="s">
        <v>719</v>
      </c>
    </row>
    <row r="2869" spans="1:9">
      <c r="A2869" s="112">
        <f t="shared" si="44"/>
        <v>2867</v>
      </c>
      <c r="B2869" s="107" t="s">
        <v>256</v>
      </c>
      <c r="C2869" s="107" t="s">
        <v>257</v>
      </c>
      <c r="D2869" s="327" t="s">
        <v>3486</v>
      </c>
      <c r="E2869" s="327" t="s">
        <v>3501</v>
      </c>
      <c r="F2869" s="348">
        <v>20260731</v>
      </c>
      <c r="G2869" s="347"/>
      <c r="H2869" s="363" t="s">
        <v>259</v>
      </c>
      <c r="I2869" s="367" t="s">
        <v>719</v>
      </c>
    </row>
    <row r="2870" spans="1:9">
      <c r="A2870" s="112">
        <f t="shared" si="44"/>
        <v>2868</v>
      </c>
      <c r="B2870" s="107" t="s">
        <v>256</v>
      </c>
      <c r="C2870" s="107" t="s">
        <v>257</v>
      </c>
      <c r="D2870" s="327" t="s">
        <v>3487</v>
      </c>
      <c r="E2870" s="327" t="s">
        <v>3501</v>
      </c>
      <c r="F2870" s="348">
        <v>20260731</v>
      </c>
      <c r="G2870" s="347"/>
      <c r="H2870" s="363" t="s">
        <v>259</v>
      </c>
      <c r="I2870" s="367" t="s">
        <v>719</v>
      </c>
    </row>
    <row r="2871" spans="1:9">
      <c r="A2871" s="112">
        <f t="shared" si="44"/>
        <v>2869</v>
      </c>
      <c r="B2871" s="107" t="s">
        <v>256</v>
      </c>
      <c r="C2871" s="107" t="s">
        <v>257</v>
      </c>
      <c r="D2871" s="327" t="s">
        <v>3488</v>
      </c>
      <c r="E2871" s="327" t="s">
        <v>3501</v>
      </c>
      <c r="F2871" s="348">
        <v>20260731</v>
      </c>
      <c r="G2871" s="347"/>
      <c r="H2871" s="363" t="s">
        <v>259</v>
      </c>
      <c r="I2871" s="367" t="s">
        <v>719</v>
      </c>
    </row>
    <row r="2872" spans="1:9">
      <c r="A2872" s="112">
        <f t="shared" si="44"/>
        <v>2870</v>
      </c>
      <c r="B2872" s="107" t="s">
        <v>256</v>
      </c>
      <c r="C2872" s="107" t="s">
        <v>257</v>
      </c>
      <c r="D2872" s="327" t="s">
        <v>3489</v>
      </c>
      <c r="E2872" s="327" t="s">
        <v>3501</v>
      </c>
      <c r="F2872" s="348">
        <v>20260731</v>
      </c>
      <c r="G2872" s="347"/>
      <c r="H2872" s="368" t="s">
        <v>259</v>
      </c>
      <c r="I2872" s="5" t="s">
        <v>260</v>
      </c>
    </row>
    <row r="2873" spans="1:9">
      <c r="A2873" s="112">
        <f t="shared" si="44"/>
        <v>2871</v>
      </c>
      <c r="B2873" s="107" t="s">
        <v>256</v>
      </c>
      <c r="C2873" s="107" t="s">
        <v>257</v>
      </c>
      <c r="D2873" s="327" t="s">
        <v>3490</v>
      </c>
      <c r="E2873" s="327" t="s">
        <v>3501</v>
      </c>
      <c r="F2873" s="348">
        <v>20260731</v>
      </c>
      <c r="G2873" s="347"/>
      <c r="H2873" s="368" t="s">
        <v>259</v>
      </c>
      <c r="I2873" s="5" t="s">
        <v>260</v>
      </c>
    </row>
    <row r="2874" spans="1:9">
      <c r="A2874" s="112">
        <f t="shared" si="44"/>
        <v>2872</v>
      </c>
      <c r="B2874" s="107" t="s">
        <v>256</v>
      </c>
      <c r="C2874" s="107" t="s">
        <v>257</v>
      </c>
      <c r="D2874" s="327" t="s">
        <v>3491</v>
      </c>
      <c r="E2874" s="327" t="s">
        <v>3501</v>
      </c>
      <c r="F2874" s="348">
        <v>20260731</v>
      </c>
      <c r="G2874" s="347"/>
      <c r="H2874" s="368" t="s">
        <v>259</v>
      </c>
      <c r="I2874" s="5" t="s">
        <v>260</v>
      </c>
    </row>
    <row r="2875" spans="1:9">
      <c r="A2875" s="112">
        <f t="shared" si="44"/>
        <v>2873</v>
      </c>
      <c r="B2875" s="107" t="s">
        <v>256</v>
      </c>
      <c r="C2875" s="107" t="s">
        <v>257</v>
      </c>
      <c r="D2875" s="327" t="s">
        <v>3492</v>
      </c>
      <c r="E2875" s="327" t="s">
        <v>3501</v>
      </c>
      <c r="F2875" s="348">
        <v>20260731</v>
      </c>
      <c r="G2875" s="347"/>
      <c r="H2875" s="368" t="s">
        <v>259</v>
      </c>
      <c r="I2875" s="5" t="s">
        <v>260</v>
      </c>
    </row>
    <row r="2876" spans="1:9">
      <c r="A2876" s="112">
        <f t="shared" si="44"/>
        <v>2874</v>
      </c>
      <c r="B2876" s="107" t="s">
        <v>256</v>
      </c>
      <c r="C2876" s="107" t="s">
        <v>257</v>
      </c>
      <c r="D2876" s="327" t="s">
        <v>3493</v>
      </c>
      <c r="E2876" s="327" t="s">
        <v>3501</v>
      </c>
      <c r="F2876" s="348">
        <v>20260731</v>
      </c>
      <c r="G2876" s="347"/>
      <c r="H2876" s="368" t="s">
        <v>259</v>
      </c>
      <c r="I2876" s="5" t="s">
        <v>260</v>
      </c>
    </row>
    <row r="2877" spans="1:9">
      <c r="A2877" s="112">
        <f t="shared" ref="A2877:A2940" si="45">+A2876+1</f>
        <v>2875</v>
      </c>
      <c r="B2877" s="107" t="s">
        <v>256</v>
      </c>
      <c r="C2877" s="107" t="s">
        <v>257</v>
      </c>
      <c r="D2877" s="327" t="s">
        <v>3494</v>
      </c>
      <c r="E2877" s="327" t="s">
        <v>3501</v>
      </c>
      <c r="F2877" s="348">
        <v>20260731</v>
      </c>
      <c r="G2877" s="347"/>
      <c r="H2877" s="368" t="s">
        <v>259</v>
      </c>
      <c r="I2877" s="5" t="s">
        <v>260</v>
      </c>
    </row>
    <row r="2878" spans="1:9">
      <c r="A2878" s="112">
        <f t="shared" si="45"/>
        <v>2876</v>
      </c>
      <c r="B2878" s="107" t="s">
        <v>256</v>
      </c>
      <c r="C2878" s="107" t="s">
        <v>257</v>
      </c>
      <c r="D2878" s="327" t="s">
        <v>3495</v>
      </c>
      <c r="E2878" s="327" t="s">
        <v>3501</v>
      </c>
      <c r="F2878" s="348">
        <v>20260731</v>
      </c>
      <c r="G2878" s="347"/>
      <c r="H2878" s="368" t="s">
        <v>259</v>
      </c>
      <c r="I2878" s="5" t="s">
        <v>260</v>
      </c>
    </row>
    <row r="2879" spans="1:9">
      <c r="A2879" s="112">
        <f t="shared" si="45"/>
        <v>2877</v>
      </c>
      <c r="B2879" s="107" t="s">
        <v>256</v>
      </c>
      <c r="C2879" s="107" t="s">
        <v>257</v>
      </c>
      <c r="D2879" s="327" t="s">
        <v>3496</v>
      </c>
      <c r="E2879" s="327" t="s">
        <v>3501</v>
      </c>
      <c r="F2879" s="348">
        <v>20260731</v>
      </c>
      <c r="G2879" s="347"/>
      <c r="H2879" s="368" t="s">
        <v>259</v>
      </c>
      <c r="I2879" s="5" t="s">
        <v>260</v>
      </c>
    </row>
    <row r="2880" spans="1:9">
      <c r="A2880" s="112">
        <f t="shared" si="45"/>
        <v>2878</v>
      </c>
      <c r="B2880" s="107" t="s">
        <v>256</v>
      </c>
      <c r="C2880" s="107" t="s">
        <v>257</v>
      </c>
      <c r="D2880" s="327" t="s">
        <v>3497</v>
      </c>
      <c r="E2880" s="327" t="s">
        <v>3501</v>
      </c>
      <c r="F2880" s="348">
        <v>20260731</v>
      </c>
      <c r="G2880" s="347"/>
      <c r="H2880" s="368" t="s">
        <v>259</v>
      </c>
      <c r="I2880" s="5" t="s">
        <v>260</v>
      </c>
    </row>
    <row r="2881" spans="1:9">
      <c r="A2881" s="112">
        <f t="shared" si="45"/>
        <v>2879</v>
      </c>
      <c r="B2881" s="107" t="s">
        <v>256</v>
      </c>
      <c r="C2881" s="107" t="s">
        <v>257</v>
      </c>
      <c r="D2881" s="327" t="s">
        <v>3498</v>
      </c>
      <c r="E2881" s="327" t="s">
        <v>3501</v>
      </c>
      <c r="F2881" s="348">
        <v>20260731</v>
      </c>
      <c r="G2881" s="347"/>
      <c r="H2881" s="371" t="s">
        <v>259</v>
      </c>
      <c r="I2881" s="384" t="s">
        <v>269</v>
      </c>
    </row>
    <row r="2882" spans="1:9">
      <c r="A2882" s="112">
        <f t="shared" si="45"/>
        <v>2880</v>
      </c>
      <c r="B2882" s="107" t="s">
        <v>256</v>
      </c>
      <c r="C2882" s="107" t="s">
        <v>257</v>
      </c>
      <c r="D2882" s="327" t="s">
        <v>3499</v>
      </c>
      <c r="E2882" s="327" t="s">
        <v>3501</v>
      </c>
      <c r="F2882" s="348">
        <v>20260731</v>
      </c>
      <c r="G2882" s="347"/>
      <c r="H2882" s="371" t="s">
        <v>259</v>
      </c>
      <c r="I2882" s="384" t="s">
        <v>269</v>
      </c>
    </row>
    <row r="2883" spans="1:9">
      <c r="A2883" s="112">
        <f t="shared" si="45"/>
        <v>2881</v>
      </c>
      <c r="B2883" s="107" t="s">
        <v>256</v>
      </c>
      <c r="C2883" s="107" t="s">
        <v>257</v>
      </c>
      <c r="D2883" s="327" t="s">
        <v>5130</v>
      </c>
      <c r="E2883" s="327" t="s">
        <v>5131</v>
      </c>
      <c r="F2883" s="366">
        <v>20260803</v>
      </c>
      <c r="G2883" s="365"/>
      <c r="H2883" s="371" t="s">
        <v>259</v>
      </c>
      <c r="I2883" s="384" t="s">
        <v>269</v>
      </c>
    </row>
    <row r="2884" spans="1:9">
      <c r="A2884" s="112">
        <f t="shared" si="45"/>
        <v>2882</v>
      </c>
      <c r="B2884" s="107" t="s">
        <v>256</v>
      </c>
      <c r="C2884" s="107" t="s">
        <v>257</v>
      </c>
      <c r="D2884" s="327" t="s">
        <v>5132</v>
      </c>
      <c r="E2884" s="327" t="s">
        <v>5131</v>
      </c>
      <c r="F2884" s="366">
        <v>20260803</v>
      </c>
      <c r="G2884" s="365"/>
      <c r="H2884" s="371" t="s">
        <v>259</v>
      </c>
      <c r="I2884" s="384" t="s">
        <v>269</v>
      </c>
    </row>
    <row r="2885" spans="1:9">
      <c r="A2885" s="112">
        <f t="shared" si="45"/>
        <v>2883</v>
      </c>
      <c r="B2885" s="107" t="s">
        <v>256</v>
      </c>
      <c r="C2885" s="107" t="s">
        <v>257</v>
      </c>
      <c r="D2885" s="327" t="s">
        <v>5133</v>
      </c>
      <c r="E2885" s="327" t="s">
        <v>5131</v>
      </c>
      <c r="F2885" s="366">
        <v>20260803</v>
      </c>
      <c r="G2885" s="365"/>
      <c r="H2885" s="371" t="s">
        <v>259</v>
      </c>
      <c r="I2885" s="384" t="s">
        <v>269</v>
      </c>
    </row>
    <row r="2886" spans="1:9">
      <c r="A2886" s="112">
        <f t="shared" si="45"/>
        <v>2884</v>
      </c>
      <c r="B2886" s="107" t="s">
        <v>256</v>
      </c>
      <c r="C2886" s="107" t="s">
        <v>257</v>
      </c>
      <c r="D2886" s="327" t="s">
        <v>5134</v>
      </c>
      <c r="E2886" s="327" t="s">
        <v>5131</v>
      </c>
      <c r="F2886" s="366">
        <v>20260803</v>
      </c>
      <c r="G2886" s="365"/>
      <c r="H2886" s="371" t="s">
        <v>259</v>
      </c>
      <c r="I2886" s="384" t="s">
        <v>269</v>
      </c>
    </row>
    <row r="2887" spans="1:9">
      <c r="A2887" s="112">
        <f t="shared" si="45"/>
        <v>2885</v>
      </c>
      <c r="B2887" s="107" t="s">
        <v>256</v>
      </c>
      <c r="C2887" s="107" t="s">
        <v>257</v>
      </c>
      <c r="D2887" s="327" t="s">
        <v>5135</v>
      </c>
      <c r="E2887" s="327" t="s">
        <v>5131</v>
      </c>
      <c r="F2887" s="366">
        <v>20260803</v>
      </c>
      <c r="G2887" s="365"/>
      <c r="H2887" s="382" t="s">
        <v>259</v>
      </c>
      <c r="I2887" s="5" t="s">
        <v>1630</v>
      </c>
    </row>
    <row r="2888" spans="1:9">
      <c r="A2888" s="112">
        <f t="shared" si="45"/>
        <v>2886</v>
      </c>
      <c r="B2888" s="107" t="s">
        <v>256</v>
      </c>
      <c r="C2888" s="107" t="s">
        <v>257</v>
      </c>
      <c r="D2888" s="327" t="s">
        <v>5136</v>
      </c>
      <c r="E2888" s="327" t="s">
        <v>5131</v>
      </c>
      <c r="F2888" s="366">
        <v>20260803</v>
      </c>
      <c r="G2888" s="365"/>
      <c r="H2888" s="382" t="s">
        <v>259</v>
      </c>
      <c r="I2888" s="5" t="s">
        <v>1630</v>
      </c>
    </row>
    <row r="2889" spans="1:9">
      <c r="A2889" s="112">
        <f t="shared" si="45"/>
        <v>2887</v>
      </c>
      <c r="B2889" s="107" t="s">
        <v>256</v>
      </c>
      <c r="C2889" s="107" t="s">
        <v>257</v>
      </c>
      <c r="D2889" s="327" t="s">
        <v>5137</v>
      </c>
      <c r="E2889" s="327" t="s">
        <v>5131</v>
      </c>
      <c r="F2889" s="366">
        <v>20260803</v>
      </c>
      <c r="G2889" s="365"/>
      <c r="H2889" s="382" t="s">
        <v>259</v>
      </c>
      <c r="I2889" s="5" t="s">
        <v>1630</v>
      </c>
    </row>
    <row r="2890" spans="1:9">
      <c r="A2890" s="112">
        <f t="shared" si="45"/>
        <v>2888</v>
      </c>
      <c r="B2890" s="107" t="s">
        <v>256</v>
      </c>
      <c r="C2890" s="107" t="s">
        <v>257</v>
      </c>
      <c r="D2890" s="327" t="s">
        <v>5138</v>
      </c>
      <c r="E2890" s="327" t="s">
        <v>5131</v>
      </c>
      <c r="F2890" s="366">
        <v>20260803</v>
      </c>
      <c r="G2890" s="365"/>
      <c r="H2890" s="382" t="s">
        <v>259</v>
      </c>
      <c r="I2890" s="5" t="s">
        <v>1630</v>
      </c>
    </row>
    <row r="2891" spans="1:9">
      <c r="A2891" s="112">
        <f t="shared" si="45"/>
        <v>2889</v>
      </c>
      <c r="B2891" s="107" t="s">
        <v>256</v>
      </c>
      <c r="C2891" s="107" t="s">
        <v>257</v>
      </c>
      <c r="D2891" s="327" t="s">
        <v>5139</v>
      </c>
      <c r="E2891" s="327" t="s">
        <v>5131</v>
      </c>
      <c r="F2891" s="366">
        <v>20260803</v>
      </c>
      <c r="G2891" s="365"/>
      <c r="H2891" s="382" t="s">
        <v>259</v>
      </c>
      <c r="I2891" s="5" t="s">
        <v>1630</v>
      </c>
    </row>
    <row r="2892" spans="1:9">
      <c r="A2892" s="112">
        <f t="shared" si="45"/>
        <v>2890</v>
      </c>
      <c r="B2892" s="107" t="s">
        <v>256</v>
      </c>
      <c r="C2892" s="107" t="s">
        <v>257</v>
      </c>
      <c r="D2892" s="327" t="s">
        <v>5140</v>
      </c>
      <c r="E2892" s="327" t="s">
        <v>5131</v>
      </c>
      <c r="F2892" s="366">
        <v>20260803</v>
      </c>
      <c r="G2892" s="365"/>
      <c r="H2892" s="382" t="s">
        <v>259</v>
      </c>
      <c r="I2892" s="5" t="s">
        <v>1630</v>
      </c>
    </row>
    <row r="2893" spans="1:9">
      <c r="A2893" s="112">
        <f t="shared" si="45"/>
        <v>2891</v>
      </c>
      <c r="B2893" s="107" t="s">
        <v>256</v>
      </c>
      <c r="C2893" s="107" t="s">
        <v>257</v>
      </c>
      <c r="D2893" s="327" t="s">
        <v>5141</v>
      </c>
      <c r="E2893" s="327" t="s">
        <v>5131</v>
      </c>
      <c r="F2893" s="366">
        <v>20260803</v>
      </c>
      <c r="G2893" s="365"/>
      <c r="H2893" s="382" t="s">
        <v>259</v>
      </c>
      <c r="I2893" s="5" t="s">
        <v>1630</v>
      </c>
    </row>
    <row r="2894" spans="1:9">
      <c r="A2894" s="112">
        <f t="shared" si="45"/>
        <v>2892</v>
      </c>
      <c r="B2894" s="107" t="s">
        <v>256</v>
      </c>
      <c r="C2894" s="107" t="s">
        <v>257</v>
      </c>
      <c r="D2894" s="327" t="s">
        <v>5142</v>
      </c>
      <c r="E2894" s="327" t="s">
        <v>5131</v>
      </c>
      <c r="F2894" s="366">
        <v>20260803</v>
      </c>
      <c r="G2894" s="365"/>
      <c r="H2894" s="394" t="s">
        <v>259</v>
      </c>
      <c r="I2894" s="393" t="s">
        <v>783</v>
      </c>
    </row>
    <row r="2895" spans="1:9">
      <c r="A2895" s="112">
        <f t="shared" si="45"/>
        <v>2893</v>
      </c>
      <c r="B2895" s="107" t="s">
        <v>256</v>
      </c>
      <c r="C2895" s="107" t="s">
        <v>257</v>
      </c>
      <c r="D2895" s="327" t="s">
        <v>5143</v>
      </c>
      <c r="E2895" s="327" t="s">
        <v>5131</v>
      </c>
      <c r="F2895" s="366">
        <v>20260803</v>
      </c>
      <c r="G2895" s="365"/>
      <c r="H2895" s="394" t="s">
        <v>259</v>
      </c>
      <c r="I2895" s="393" t="s">
        <v>783</v>
      </c>
    </row>
    <row r="2896" spans="1:9">
      <c r="A2896" s="112">
        <f t="shared" si="45"/>
        <v>2894</v>
      </c>
      <c r="B2896" s="107" t="s">
        <v>256</v>
      </c>
      <c r="C2896" s="107" t="s">
        <v>257</v>
      </c>
      <c r="D2896" s="327" t="s">
        <v>5144</v>
      </c>
      <c r="E2896" s="327" t="s">
        <v>5131</v>
      </c>
      <c r="F2896" s="366">
        <v>20260803</v>
      </c>
      <c r="G2896" s="365"/>
      <c r="H2896" s="394" t="s">
        <v>259</v>
      </c>
      <c r="I2896" s="393" t="s">
        <v>783</v>
      </c>
    </row>
    <row r="2897" spans="1:10">
      <c r="A2897" s="112">
        <f t="shared" si="45"/>
        <v>2895</v>
      </c>
      <c r="B2897" s="107" t="s">
        <v>256</v>
      </c>
      <c r="C2897" s="107" t="s">
        <v>257</v>
      </c>
      <c r="D2897" s="327" t="s">
        <v>5145</v>
      </c>
      <c r="E2897" s="327" t="s">
        <v>5131</v>
      </c>
      <c r="F2897" s="366">
        <v>20260803</v>
      </c>
      <c r="G2897" s="365"/>
      <c r="H2897" s="394" t="s">
        <v>259</v>
      </c>
      <c r="I2897" s="393" t="s">
        <v>783</v>
      </c>
    </row>
    <row r="2898" spans="1:10">
      <c r="A2898" s="112">
        <f t="shared" si="45"/>
        <v>2896</v>
      </c>
      <c r="B2898" s="107" t="s">
        <v>256</v>
      </c>
      <c r="C2898" s="107" t="s">
        <v>257</v>
      </c>
      <c r="D2898" s="327" t="s">
        <v>5146</v>
      </c>
      <c r="E2898" s="327" t="s">
        <v>5131</v>
      </c>
      <c r="F2898" s="366">
        <v>20260803</v>
      </c>
      <c r="G2898" s="365"/>
      <c r="H2898" s="394" t="s">
        <v>259</v>
      </c>
      <c r="I2898" s="393" t="s">
        <v>783</v>
      </c>
      <c r="J2898">
        <v>13</v>
      </c>
    </row>
    <row r="2899" spans="1:10">
      <c r="A2899" s="112">
        <f t="shared" si="45"/>
        <v>2897</v>
      </c>
      <c r="B2899" s="107" t="s">
        <v>256</v>
      </c>
      <c r="C2899" s="107" t="s">
        <v>257</v>
      </c>
      <c r="D2899" s="327" t="s">
        <v>5147</v>
      </c>
      <c r="E2899" s="327" t="s">
        <v>5131</v>
      </c>
      <c r="F2899" s="366">
        <v>20260803</v>
      </c>
      <c r="G2899" s="365"/>
      <c r="H2899" s="394" t="s">
        <v>259</v>
      </c>
      <c r="I2899" s="393" t="s">
        <v>783</v>
      </c>
    </row>
    <row r="2900" spans="1:10">
      <c r="A2900" s="112">
        <f t="shared" si="45"/>
        <v>2898</v>
      </c>
      <c r="B2900" s="107" t="s">
        <v>256</v>
      </c>
      <c r="C2900" s="107" t="s">
        <v>257</v>
      </c>
      <c r="D2900" s="327" t="s">
        <v>5148</v>
      </c>
      <c r="E2900" s="327" t="s">
        <v>5131</v>
      </c>
      <c r="F2900" s="366">
        <v>20260803</v>
      </c>
      <c r="G2900" s="365"/>
      <c r="H2900" s="394" t="s">
        <v>259</v>
      </c>
      <c r="I2900" s="393" t="s">
        <v>783</v>
      </c>
    </row>
    <row r="2901" spans="1:10">
      <c r="A2901" s="112">
        <f t="shared" si="45"/>
        <v>2899</v>
      </c>
      <c r="B2901" s="107" t="s">
        <v>256</v>
      </c>
      <c r="C2901" s="107" t="s">
        <v>257</v>
      </c>
      <c r="D2901" s="327" t="s">
        <v>5149</v>
      </c>
      <c r="E2901" s="327" t="s">
        <v>5131</v>
      </c>
      <c r="F2901" s="366">
        <v>20260803</v>
      </c>
      <c r="G2901" s="365"/>
      <c r="H2901" s="394" t="s">
        <v>259</v>
      </c>
      <c r="I2901" s="393" t="s">
        <v>783</v>
      </c>
    </row>
    <row r="2902" spans="1:10">
      <c r="A2902" s="112">
        <f t="shared" si="45"/>
        <v>2900</v>
      </c>
      <c r="B2902" s="107" t="s">
        <v>256</v>
      </c>
      <c r="C2902" s="107" t="s">
        <v>257</v>
      </c>
      <c r="D2902" s="327" t="s">
        <v>5150</v>
      </c>
      <c r="E2902" s="327" t="s">
        <v>5131</v>
      </c>
      <c r="F2902" s="366">
        <v>20260803</v>
      </c>
      <c r="G2902" s="365"/>
      <c r="H2902" s="394" t="s">
        <v>259</v>
      </c>
      <c r="I2902" s="393" t="s">
        <v>783</v>
      </c>
    </row>
    <row r="2903" spans="1:10">
      <c r="A2903" s="112">
        <f t="shared" si="45"/>
        <v>2901</v>
      </c>
      <c r="B2903" s="107" t="s">
        <v>256</v>
      </c>
      <c r="C2903" s="107" t="s">
        <v>257</v>
      </c>
      <c r="D2903" s="327" t="s">
        <v>5151</v>
      </c>
      <c r="E2903" s="327" t="s">
        <v>5131</v>
      </c>
      <c r="F2903" s="366">
        <v>20260803</v>
      </c>
      <c r="G2903" s="365"/>
      <c r="H2903" s="394" t="s">
        <v>259</v>
      </c>
      <c r="I2903" s="393" t="s">
        <v>783</v>
      </c>
    </row>
    <row r="2904" spans="1:10">
      <c r="A2904" s="112">
        <f t="shared" si="45"/>
        <v>2902</v>
      </c>
      <c r="B2904" s="107" t="s">
        <v>256</v>
      </c>
      <c r="C2904" s="107" t="s">
        <v>257</v>
      </c>
      <c r="D2904" s="327" t="s">
        <v>5152</v>
      </c>
      <c r="E2904" s="327" t="s">
        <v>5131</v>
      </c>
      <c r="F2904" s="366">
        <v>20260803</v>
      </c>
      <c r="G2904" s="365"/>
      <c r="H2904" s="394" t="s">
        <v>259</v>
      </c>
      <c r="I2904" s="393" t="s">
        <v>783</v>
      </c>
    </row>
    <row r="2905" spans="1:10">
      <c r="A2905" s="112">
        <f t="shared" si="45"/>
        <v>2903</v>
      </c>
      <c r="B2905" s="107" t="s">
        <v>256</v>
      </c>
      <c r="C2905" s="107" t="s">
        <v>257</v>
      </c>
      <c r="D2905" s="327" t="s">
        <v>5153</v>
      </c>
      <c r="E2905" s="327" t="s">
        <v>5131</v>
      </c>
      <c r="F2905" s="366">
        <v>20260803</v>
      </c>
      <c r="G2905" s="365"/>
      <c r="H2905" s="394" t="s">
        <v>259</v>
      </c>
      <c r="I2905" s="393" t="s">
        <v>783</v>
      </c>
    </row>
    <row r="2906" spans="1:10">
      <c r="A2906" s="112">
        <f t="shared" si="45"/>
        <v>2904</v>
      </c>
      <c r="B2906" s="107" t="s">
        <v>256</v>
      </c>
      <c r="C2906" s="107" t="s">
        <v>257</v>
      </c>
      <c r="D2906" s="327" t="s">
        <v>5154</v>
      </c>
      <c r="E2906" s="327" t="s">
        <v>5131</v>
      </c>
      <c r="F2906" s="366">
        <v>20260803</v>
      </c>
      <c r="G2906" s="365"/>
      <c r="H2906" s="394" t="s">
        <v>259</v>
      </c>
      <c r="I2906" s="393" t="s">
        <v>783</v>
      </c>
    </row>
    <row r="2907" spans="1:10">
      <c r="A2907" s="112">
        <f t="shared" si="45"/>
        <v>2905</v>
      </c>
      <c r="B2907" s="107" t="s">
        <v>256</v>
      </c>
      <c r="C2907" s="107" t="s">
        <v>257</v>
      </c>
      <c r="D2907" s="327" t="s">
        <v>5155</v>
      </c>
      <c r="E2907" s="370" t="s">
        <v>5180</v>
      </c>
      <c r="F2907" s="366">
        <v>20260804</v>
      </c>
      <c r="G2907" s="365"/>
      <c r="H2907" s="395" t="s">
        <v>259</v>
      </c>
      <c r="I2907" s="396" t="s">
        <v>774</v>
      </c>
    </row>
    <row r="2908" spans="1:10">
      <c r="A2908" s="112">
        <f t="shared" si="45"/>
        <v>2906</v>
      </c>
      <c r="B2908" s="107" t="s">
        <v>256</v>
      </c>
      <c r="C2908" s="107" t="s">
        <v>257</v>
      </c>
      <c r="D2908" s="327" t="s">
        <v>5156</v>
      </c>
      <c r="E2908" s="370" t="s">
        <v>5180</v>
      </c>
      <c r="F2908" s="366">
        <v>20260804</v>
      </c>
      <c r="G2908" s="365"/>
      <c r="H2908" s="395" t="s">
        <v>259</v>
      </c>
      <c r="I2908" s="396" t="s">
        <v>774</v>
      </c>
    </row>
    <row r="2909" spans="1:10">
      <c r="A2909" s="112">
        <f t="shared" si="45"/>
        <v>2907</v>
      </c>
      <c r="B2909" s="107" t="s">
        <v>256</v>
      </c>
      <c r="C2909" s="107" t="s">
        <v>257</v>
      </c>
      <c r="D2909" s="327" t="s">
        <v>5157</v>
      </c>
      <c r="E2909" s="370" t="s">
        <v>5180</v>
      </c>
      <c r="F2909" s="366">
        <v>20260804</v>
      </c>
      <c r="G2909" s="365"/>
      <c r="H2909" s="395" t="s">
        <v>259</v>
      </c>
      <c r="I2909" s="396" t="s">
        <v>774</v>
      </c>
    </row>
    <row r="2910" spans="1:10">
      <c r="A2910" s="112">
        <f t="shared" si="45"/>
        <v>2908</v>
      </c>
      <c r="B2910" s="107" t="s">
        <v>256</v>
      </c>
      <c r="C2910" s="107" t="s">
        <v>257</v>
      </c>
      <c r="D2910" s="327" t="s">
        <v>5158</v>
      </c>
      <c r="E2910" s="370" t="s">
        <v>5180</v>
      </c>
      <c r="F2910" s="366">
        <v>20260804</v>
      </c>
      <c r="G2910" s="365"/>
      <c r="H2910" s="395" t="s">
        <v>259</v>
      </c>
      <c r="I2910" s="396" t="s">
        <v>774</v>
      </c>
    </row>
    <row r="2911" spans="1:10">
      <c r="A2911" s="112">
        <f t="shared" si="45"/>
        <v>2909</v>
      </c>
      <c r="B2911" s="107" t="s">
        <v>256</v>
      </c>
      <c r="C2911" s="107" t="s">
        <v>257</v>
      </c>
      <c r="D2911" s="327" t="s">
        <v>5159</v>
      </c>
      <c r="E2911" s="370" t="s">
        <v>5180</v>
      </c>
      <c r="F2911" s="366">
        <v>20260804</v>
      </c>
      <c r="G2911" s="365"/>
      <c r="H2911" s="395" t="s">
        <v>259</v>
      </c>
      <c r="I2911" s="396" t="s">
        <v>774</v>
      </c>
    </row>
    <row r="2912" spans="1:10">
      <c r="A2912" s="112">
        <f t="shared" si="45"/>
        <v>2910</v>
      </c>
      <c r="B2912" s="107" t="s">
        <v>256</v>
      </c>
      <c r="C2912" s="107" t="s">
        <v>257</v>
      </c>
      <c r="D2912" s="327" t="s">
        <v>5160</v>
      </c>
      <c r="E2912" s="370" t="s">
        <v>5180</v>
      </c>
      <c r="F2912" s="366">
        <v>20260804</v>
      </c>
      <c r="G2912" s="365"/>
      <c r="H2912" s="395" t="s">
        <v>259</v>
      </c>
      <c r="I2912" s="396" t="s">
        <v>774</v>
      </c>
    </row>
    <row r="2913" spans="1:9">
      <c r="A2913" s="112">
        <f t="shared" si="45"/>
        <v>2911</v>
      </c>
      <c r="B2913" s="107" t="s">
        <v>256</v>
      </c>
      <c r="C2913" s="107" t="s">
        <v>257</v>
      </c>
      <c r="D2913" s="327" t="s">
        <v>5161</v>
      </c>
      <c r="E2913" s="370" t="s">
        <v>5180</v>
      </c>
      <c r="F2913" s="366">
        <v>20260804</v>
      </c>
      <c r="G2913" s="365"/>
      <c r="H2913" s="395" t="s">
        <v>259</v>
      </c>
      <c r="I2913" s="396" t="s">
        <v>774</v>
      </c>
    </row>
    <row r="2914" spans="1:9">
      <c r="A2914" s="112">
        <f t="shared" si="45"/>
        <v>2912</v>
      </c>
      <c r="B2914" s="107" t="s">
        <v>256</v>
      </c>
      <c r="C2914" s="107" t="s">
        <v>257</v>
      </c>
      <c r="D2914" s="327" t="s">
        <v>5162</v>
      </c>
      <c r="E2914" s="370" t="s">
        <v>5180</v>
      </c>
      <c r="F2914" s="366">
        <v>20260804</v>
      </c>
      <c r="G2914" s="365"/>
      <c r="H2914" s="395" t="s">
        <v>259</v>
      </c>
      <c r="I2914" s="396" t="s">
        <v>774</v>
      </c>
    </row>
    <row r="2915" spans="1:9">
      <c r="A2915" s="112">
        <f t="shared" si="45"/>
        <v>2913</v>
      </c>
      <c r="B2915" s="107" t="s">
        <v>256</v>
      </c>
      <c r="C2915" s="107" t="s">
        <v>257</v>
      </c>
      <c r="D2915" s="327" t="s">
        <v>5163</v>
      </c>
      <c r="E2915" s="370" t="s">
        <v>5180</v>
      </c>
      <c r="F2915" s="366">
        <v>20260804</v>
      </c>
      <c r="G2915" s="365"/>
      <c r="H2915" s="395" t="s">
        <v>259</v>
      </c>
      <c r="I2915" s="396" t="s">
        <v>774</v>
      </c>
    </row>
    <row r="2916" spans="1:9">
      <c r="A2916" s="112">
        <f t="shared" si="45"/>
        <v>2914</v>
      </c>
      <c r="B2916" s="107" t="s">
        <v>256</v>
      </c>
      <c r="C2916" s="107" t="s">
        <v>257</v>
      </c>
      <c r="D2916" s="327" t="s">
        <v>5164</v>
      </c>
      <c r="E2916" s="370" t="s">
        <v>5180</v>
      </c>
      <c r="F2916" s="366">
        <v>20260804</v>
      </c>
      <c r="G2916" s="365"/>
      <c r="H2916" s="395" t="s">
        <v>259</v>
      </c>
      <c r="I2916" s="396" t="s">
        <v>774</v>
      </c>
    </row>
    <row r="2917" spans="1:9">
      <c r="A2917" s="112">
        <f t="shared" si="45"/>
        <v>2915</v>
      </c>
      <c r="B2917" s="107" t="s">
        <v>256</v>
      </c>
      <c r="C2917" s="107" t="s">
        <v>257</v>
      </c>
      <c r="D2917" s="327" t="s">
        <v>5165</v>
      </c>
      <c r="E2917" s="370" t="s">
        <v>5180</v>
      </c>
      <c r="F2917" s="366">
        <v>20260804</v>
      </c>
      <c r="G2917" s="365"/>
      <c r="H2917" s="395" t="s">
        <v>259</v>
      </c>
      <c r="I2917" s="396" t="s">
        <v>774</v>
      </c>
    </row>
    <row r="2918" spans="1:9">
      <c r="A2918" s="112">
        <f t="shared" si="45"/>
        <v>2916</v>
      </c>
      <c r="B2918" s="107" t="s">
        <v>256</v>
      </c>
      <c r="C2918" s="107" t="s">
        <v>257</v>
      </c>
      <c r="D2918" s="327" t="s">
        <v>5166</v>
      </c>
      <c r="E2918" s="370" t="s">
        <v>5180</v>
      </c>
      <c r="F2918" s="366">
        <v>20260804</v>
      </c>
      <c r="G2918" s="365"/>
      <c r="H2918" s="395" t="s">
        <v>259</v>
      </c>
      <c r="I2918" s="396" t="s">
        <v>774</v>
      </c>
    </row>
    <row r="2919" spans="1:9">
      <c r="A2919" s="112">
        <f t="shared" si="45"/>
        <v>2917</v>
      </c>
      <c r="B2919" s="107" t="s">
        <v>256</v>
      </c>
      <c r="C2919" s="107" t="s">
        <v>257</v>
      </c>
      <c r="D2919" s="327" t="s">
        <v>5167</v>
      </c>
      <c r="E2919" s="370" t="s">
        <v>5180</v>
      </c>
      <c r="F2919" s="366">
        <v>20260804</v>
      </c>
      <c r="G2919" s="365"/>
      <c r="H2919" s="395" t="s">
        <v>259</v>
      </c>
      <c r="I2919" s="396" t="s">
        <v>774</v>
      </c>
    </row>
    <row r="2920" spans="1:9">
      <c r="A2920" s="112">
        <f t="shared" si="45"/>
        <v>2918</v>
      </c>
      <c r="B2920" s="107" t="s">
        <v>256</v>
      </c>
      <c r="C2920" s="107" t="s">
        <v>257</v>
      </c>
      <c r="D2920" s="327" t="s">
        <v>5168</v>
      </c>
      <c r="E2920" s="370" t="s">
        <v>5180</v>
      </c>
      <c r="F2920" s="366">
        <v>20260804</v>
      </c>
      <c r="G2920" s="365"/>
      <c r="H2920" s="395" t="s">
        <v>259</v>
      </c>
      <c r="I2920" s="396" t="s">
        <v>774</v>
      </c>
    </row>
    <row r="2921" spans="1:9">
      <c r="A2921" s="112">
        <f t="shared" si="45"/>
        <v>2919</v>
      </c>
      <c r="B2921" s="107" t="s">
        <v>256</v>
      </c>
      <c r="C2921" s="107" t="s">
        <v>257</v>
      </c>
      <c r="D2921" s="327" t="s">
        <v>5169</v>
      </c>
      <c r="E2921" s="370" t="s">
        <v>5180</v>
      </c>
      <c r="F2921" s="366">
        <v>20260804</v>
      </c>
      <c r="G2921" s="365"/>
      <c r="H2921" s="399" t="s">
        <v>259</v>
      </c>
      <c r="I2921" s="401" t="s">
        <v>783</v>
      </c>
    </row>
    <row r="2922" spans="1:9">
      <c r="A2922" s="112">
        <f t="shared" si="45"/>
        <v>2920</v>
      </c>
      <c r="B2922" s="107" t="s">
        <v>256</v>
      </c>
      <c r="C2922" s="107" t="s">
        <v>257</v>
      </c>
      <c r="D2922" s="327" t="s">
        <v>5170</v>
      </c>
      <c r="E2922" s="370" t="s">
        <v>5180</v>
      </c>
      <c r="F2922" s="366">
        <v>20260804</v>
      </c>
      <c r="G2922" s="365"/>
      <c r="H2922" s="399" t="s">
        <v>259</v>
      </c>
      <c r="I2922" s="401" t="s">
        <v>783</v>
      </c>
    </row>
    <row r="2923" spans="1:9">
      <c r="A2923" s="112">
        <f t="shared" si="45"/>
        <v>2921</v>
      </c>
      <c r="B2923" s="107" t="s">
        <v>256</v>
      </c>
      <c r="C2923" s="107" t="s">
        <v>257</v>
      </c>
      <c r="D2923" s="327" t="s">
        <v>5171</v>
      </c>
      <c r="E2923" s="370" t="s">
        <v>5180</v>
      </c>
      <c r="F2923" s="366">
        <v>20260804</v>
      </c>
      <c r="G2923" s="365"/>
      <c r="H2923" s="399" t="s">
        <v>259</v>
      </c>
      <c r="I2923" s="401" t="s">
        <v>783</v>
      </c>
    </row>
    <row r="2924" spans="1:9">
      <c r="A2924" s="112">
        <f t="shared" si="45"/>
        <v>2922</v>
      </c>
      <c r="B2924" s="107" t="s">
        <v>256</v>
      </c>
      <c r="C2924" s="107" t="s">
        <v>257</v>
      </c>
      <c r="D2924" s="327" t="s">
        <v>5172</v>
      </c>
      <c r="E2924" s="370" t="s">
        <v>5180</v>
      </c>
      <c r="F2924" s="366">
        <v>20260804</v>
      </c>
      <c r="G2924" s="365"/>
      <c r="H2924" s="399" t="s">
        <v>259</v>
      </c>
      <c r="I2924" s="401" t="s">
        <v>783</v>
      </c>
    </row>
    <row r="2925" spans="1:9">
      <c r="A2925" s="112">
        <f t="shared" si="45"/>
        <v>2923</v>
      </c>
      <c r="B2925" s="107" t="s">
        <v>256</v>
      </c>
      <c r="C2925" s="107" t="s">
        <v>257</v>
      </c>
      <c r="D2925" s="327" t="s">
        <v>5173</v>
      </c>
      <c r="E2925" s="370" t="s">
        <v>5180</v>
      </c>
      <c r="F2925" s="366">
        <v>20260804</v>
      </c>
      <c r="G2925" s="365"/>
      <c r="H2925" s="399" t="s">
        <v>259</v>
      </c>
      <c r="I2925" s="401" t="s">
        <v>783</v>
      </c>
    </row>
    <row r="2926" spans="1:9">
      <c r="A2926" s="112">
        <f t="shared" si="45"/>
        <v>2924</v>
      </c>
      <c r="B2926" s="107" t="s">
        <v>256</v>
      </c>
      <c r="C2926" s="107" t="s">
        <v>257</v>
      </c>
      <c r="D2926" s="327" t="s">
        <v>5174</v>
      </c>
      <c r="E2926" s="370" t="s">
        <v>5180</v>
      </c>
      <c r="F2926" s="366">
        <v>20260804</v>
      </c>
      <c r="G2926" s="365"/>
      <c r="H2926" s="399" t="s">
        <v>259</v>
      </c>
      <c r="I2926" s="401" t="s">
        <v>783</v>
      </c>
    </row>
    <row r="2927" spans="1:9">
      <c r="A2927" s="112">
        <f t="shared" si="45"/>
        <v>2925</v>
      </c>
      <c r="B2927" s="107" t="s">
        <v>256</v>
      </c>
      <c r="C2927" s="107" t="s">
        <v>257</v>
      </c>
      <c r="D2927" s="327" t="s">
        <v>5175</v>
      </c>
      <c r="E2927" s="370" t="s">
        <v>5180</v>
      </c>
      <c r="F2927" s="366">
        <v>20260804</v>
      </c>
      <c r="G2927" s="365"/>
      <c r="H2927" s="399" t="s">
        <v>259</v>
      </c>
      <c r="I2927" s="401" t="s">
        <v>783</v>
      </c>
    </row>
    <row r="2928" spans="1:9">
      <c r="A2928" s="112">
        <f t="shared" si="45"/>
        <v>2926</v>
      </c>
      <c r="B2928" s="107" t="s">
        <v>256</v>
      </c>
      <c r="C2928" s="107" t="s">
        <v>257</v>
      </c>
      <c r="D2928" s="327" t="s">
        <v>5176</v>
      </c>
      <c r="E2928" s="370" t="s">
        <v>5180</v>
      </c>
      <c r="F2928" s="366">
        <v>20260804</v>
      </c>
      <c r="G2928" s="365"/>
      <c r="H2928" s="399" t="s">
        <v>259</v>
      </c>
      <c r="I2928" s="401" t="s">
        <v>783</v>
      </c>
    </row>
    <row r="2929" spans="1:9">
      <c r="A2929" s="112">
        <f t="shared" si="45"/>
        <v>2927</v>
      </c>
      <c r="B2929" s="107" t="s">
        <v>256</v>
      </c>
      <c r="C2929" s="107" t="s">
        <v>257</v>
      </c>
      <c r="D2929" s="327" t="s">
        <v>5177</v>
      </c>
      <c r="E2929" s="370" t="s">
        <v>5180</v>
      </c>
      <c r="F2929" s="366">
        <v>20260804</v>
      </c>
      <c r="G2929" s="365"/>
      <c r="H2929" s="399" t="s">
        <v>259</v>
      </c>
      <c r="I2929" s="401" t="s">
        <v>783</v>
      </c>
    </row>
    <row r="2930" spans="1:9">
      <c r="A2930" s="112">
        <f t="shared" si="45"/>
        <v>2928</v>
      </c>
      <c r="B2930" s="107" t="s">
        <v>256</v>
      </c>
      <c r="C2930" s="107" t="s">
        <v>257</v>
      </c>
      <c r="D2930" s="327" t="s">
        <v>5178</v>
      </c>
      <c r="E2930" s="370" t="s">
        <v>5180</v>
      </c>
      <c r="F2930" s="366">
        <v>20260804</v>
      </c>
      <c r="G2930" s="365"/>
      <c r="H2930" s="399" t="s">
        <v>259</v>
      </c>
      <c r="I2930" s="401" t="s">
        <v>783</v>
      </c>
    </row>
    <row r="2931" spans="1:9">
      <c r="A2931" s="112">
        <f t="shared" si="45"/>
        <v>2929</v>
      </c>
      <c r="B2931" s="107" t="s">
        <v>256</v>
      </c>
      <c r="C2931" s="107" t="s">
        <v>257</v>
      </c>
      <c r="D2931" s="370" t="s">
        <v>5179</v>
      </c>
      <c r="E2931" s="370" t="s">
        <v>5181</v>
      </c>
      <c r="F2931" s="366">
        <v>20260803</v>
      </c>
      <c r="G2931" s="365"/>
      <c r="H2931" s="368" t="s">
        <v>259</v>
      </c>
      <c r="I2931" s="5" t="s">
        <v>260</v>
      </c>
    </row>
    <row r="2932" spans="1:9">
      <c r="A2932" s="112">
        <f t="shared" si="45"/>
        <v>2930</v>
      </c>
      <c r="B2932" s="107" t="s">
        <v>256</v>
      </c>
      <c r="C2932" s="107" t="s">
        <v>257</v>
      </c>
      <c r="D2932" s="370" t="s">
        <v>5182</v>
      </c>
      <c r="E2932" s="370" t="s">
        <v>5181</v>
      </c>
      <c r="F2932" s="366">
        <v>20260803</v>
      </c>
      <c r="G2932" s="365"/>
      <c r="H2932" s="368" t="s">
        <v>259</v>
      </c>
      <c r="I2932" s="5" t="s">
        <v>260</v>
      </c>
    </row>
    <row r="2933" spans="1:9">
      <c r="A2933" s="112">
        <f t="shared" si="45"/>
        <v>2931</v>
      </c>
      <c r="B2933" s="107" t="s">
        <v>256</v>
      </c>
      <c r="C2933" s="107" t="s">
        <v>257</v>
      </c>
      <c r="D2933" s="370" t="s">
        <v>5183</v>
      </c>
      <c r="E2933" s="370" t="s">
        <v>5181</v>
      </c>
      <c r="F2933" s="366">
        <v>20260803</v>
      </c>
      <c r="G2933" s="365"/>
      <c r="H2933" s="371" t="s">
        <v>259</v>
      </c>
      <c r="I2933" s="384" t="s">
        <v>269</v>
      </c>
    </row>
    <row r="2934" spans="1:9">
      <c r="A2934" s="112">
        <f t="shared" si="45"/>
        <v>2932</v>
      </c>
      <c r="B2934" s="107" t="s">
        <v>256</v>
      </c>
      <c r="C2934" s="107" t="s">
        <v>257</v>
      </c>
      <c r="D2934" s="370" t="s">
        <v>5184</v>
      </c>
      <c r="E2934" s="370" t="s">
        <v>5181</v>
      </c>
      <c r="F2934" s="366">
        <v>20260803</v>
      </c>
      <c r="G2934" s="365"/>
      <c r="H2934" s="371" t="s">
        <v>259</v>
      </c>
      <c r="I2934" s="384" t="s">
        <v>269</v>
      </c>
    </row>
    <row r="2935" spans="1:9">
      <c r="A2935" s="112">
        <f t="shared" si="45"/>
        <v>2933</v>
      </c>
      <c r="B2935" s="107" t="s">
        <v>256</v>
      </c>
      <c r="C2935" s="107" t="s">
        <v>257</v>
      </c>
      <c r="D2935" s="370" t="s">
        <v>5185</v>
      </c>
      <c r="E2935" s="370" t="s">
        <v>5181</v>
      </c>
      <c r="F2935" s="366">
        <v>20260803</v>
      </c>
      <c r="G2935" s="365"/>
      <c r="H2935" s="371" t="s">
        <v>259</v>
      </c>
      <c r="I2935" s="384" t="s">
        <v>269</v>
      </c>
    </row>
    <row r="2936" spans="1:9">
      <c r="A2936" s="112">
        <f t="shared" si="45"/>
        <v>2934</v>
      </c>
      <c r="B2936" s="107" t="s">
        <v>256</v>
      </c>
      <c r="C2936" s="107" t="s">
        <v>257</v>
      </c>
      <c r="D2936" s="370" t="s">
        <v>5186</v>
      </c>
      <c r="E2936" s="370" t="s">
        <v>5181</v>
      </c>
      <c r="F2936" s="366">
        <v>20260803</v>
      </c>
      <c r="G2936" s="365"/>
      <c r="H2936" s="371" t="s">
        <v>259</v>
      </c>
      <c r="I2936" s="384" t="s">
        <v>269</v>
      </c>
    </row>
    <row r="2937" spans="1:9">
      <c r="A2937" s="112">
        <f t="shared" si="45"/>
        <v>2935</v>
      </c>
      <c r="B2937" s="107" t="s">
        <v>256</v>
      </c>
      <c r="C2937" s="107" t="s">
        <v>257</v>
      </c>
      <c r="D2937" s="370" t="s">
        <v>5187</v>
      </c>
      <c r="E2937" s="370" t="s">
        <v>5181</v>
      </c>
      <c r="F2937" s="366">
        <v>20260803</v>
      </c>
      <c r="G2937" s="365"/>
      <c r="H2937" s="382" t="s">
        <v>259</v>
      </c>
      <c r="I2937" s="5" t="s">
        <v>1630</v>
      </c>
    </row>
    <row r="2938" spans="1:9">
      <c r="A2938" s="112">
        <f t="shared" si="45"/>
        <v>2936</v>
      </c>
      <c r="B2938" s="107" t="s">
        <v>256</v>
      </c>
      <c r="C2938" s="107" t="s">
        <v>257</v>
      </c>
      <c r="D2938" s="370" t="s">
        <v>5188</v>
      </c>
      <c r="E2938" s="370" t="s">
        <v>5181</v>
      </c>
      <c r="F2938" s="366">
        <v>20260803</v>
      </c>
      <c r="G2938" s="365"/>
      <c r="H2938" s="382" t="s">
        <v>259</v>
      </c>
      <c r="I2938" s="5" t="s">
        <v>1630</v>
      </c>
    </row>
    <row r="2939" spans="1:9">
      <c r="A2939" s="112">
        <f t="shared" si="45"/>
        <v>2937</v>
      </c>
      <c r="B2939" s="107" t="s">
        <v>256</v>
      </c>
      <c r="C2939" s="107" t="s">
        <v>257</v>
      </c>
      <c r="D2939" s="370" t="s">
        <v>5189</v>
      </c>
      <c r="E2939" s="370" t="s">
        <v>5181</v>
      </c>
      <c r="F2939" s="366">
        <v>20260803</v>
      </c>
      <c r="G2939" s="365"/>
      <c r="H2939" s="382" t="s">
        <v>259</v>
      </c>
      <c r="I2939" s="5" t="s">
        <v>1630</v>
      </c>
    </row>
    <row r="2940" spans="1:9">
      <c r="A2940" s="112">
        <f t="shared" si="45"/>
        <v>2938</v>
      </c>
      <c r="B2940" s="107" t="s">
        <v>256</v>
      </c>
      <c r="C2940" s="107" t="s">
        <v>257</v>
      </c>
      <c r="D2940" s="370" t="s">
        <v>5190</v>
      </c>
      <c r="E2940" s="370" t="s">
        <v>5181</v>
      </c>
      <c r="F2940" s="366">
        <v>20260803</v>
      </c>
      <c r="G2940" s="365"/>
      <c r="H2940" s="382" t="s">
        <v>259</v>
      </c>
      <c r="I2940" s="5" t="s">
        <v>1630</v>
      </c>
    </row>
    <row r="2941" spans="1:9">
      <c r="A2941" s="112">
        <f t="shared" ref="A2941:A3004" si="46">+A2940+1</f>
        <v>2939</v>
      </c>
      <c r="B2941" s="107" t="s">
        <v>256</v>
      </c>
      <c r="C2941" s="107" t="s">
        <v>257</v>
      </c>
      <c r="D2941" s="370" t="s">
        <v>5191</v>
      </c>
      <c r="E2941" s="370" t="s">
        <v>5181</v>
      </c>
      <c r="F2941" s="366">
        <v>20260803</v>
      </c>
      <c r="G2941" s="365"/>
      <c r="H2941" s="394" t="s">
        <v>259</v>
      </c>
      <c r="I2941" s="393" t="s">
        <v>783</v>
      </c>
    </row>
    <row r="2942" spans="1:9">
      <c r="A2942" s="112">
        <f t="shared" si="46"/>
        <v>2940</v>
      </c>
      <c r="B2942" s="107" t="s">
        <v>256</v>
      </c>
      <c r="C2942" s="107" t="s">
        <v>257</v>
      </c>
      <c r="D2942" s="370" t="s">
        <v>5192</v>
      </c>
      <c r="E2942" s="370" t="s">
        <v>5181</v>
      </c>
      <c r="F2942" s="366">
        <v>20260803</v>
      </c>
      <c r="G2942" s="365"/>
      <c r="H2942" s="394" t="s">
        <v>259</v>
      </c>
      <c r="I2942" s="393" t="s">
        <v>783</v>
      </c>
    </row>
    <row r="2943" spans="1:9">
      <c r="A2943" s="112">
        <f t="shared" si="46"/>
        <v>2941</v>
      </c>
      <c r="B2943" s="107" t="s">
        <v>256</v>
      </c>
      <c r="C2943" s="107" t="s">
        <v>257</v>
      </c>
      <c r="D2943" s="370" t="s">
        <v>5193</v>
      </c>
      <c r="E2943" s="370" t="s">
        <v>5181</v>
      </c>
      <c r="F2943" s="366">
        <v>20260803</v>
      </c>
      <c r="G2943" s="365"/>
      <c r="H2943" s="394" t="s">
        <v>259</v>
      </c>
      <c r="I2943" s="393" t="s">
        <v>783</v>
      </c>
    </row>
    <row r="2944" spans="1:9">
      <c r="A2944" s="112">
        <f t="shared" si="46"/>
        <v>2942</v>
      </c>
      <c r="B2944" s="107" t="s">
        <v>256</v>
      </c>
      <c r="C2944" s="107" t="s">
        <v>257</v>
      </c>
      <c r="D2944" s="370" t="s">
        <v>5194</v>
      </c>
      <c r="E2944" s="370" t="s">
        <v>5181</v>
      </c>
      <c r="F2944" s="366">
        <v>20260803</v>
      </c>
      <c r="G2944" s="365"/>
      <c r="H2944" s="394" t="s">
        <v>259</v>
      </c>
      <c r="I2944" s="393" t="s">
        <v>783</v>
      </c>
    </row>
    <row r="2945" spans="1:9">
      <c r="A2945" s="112">
        <f t="shared" si="46"/>
        <v>2943</v>
      </c>
      <c r="B2945" s="107" t="s">
        <v>256</v>
      </c>
      <c r="C2945" s="107" t="s">
        <v>257</v>
      </c>
      <c r="D2945" s="370" t="s">
        <v>5195</v>
      </c>
      <c r="E2945" s="370" t="s">
        <v>5181</v>
      </c>
      <c r="F2945" s="366">
        <v>20260803</v>
      </c>
      <c r="G2945" s="365"/>
      <c r="H2945" s="394" t="s">
        <v>259</v>
      </c>
      <c r="I2945" s="393" t="s">
        <v>783</v>
      </c>
    </row>
    <row r="2946" spans="1:9">
      <c r="A2946" s="112">
        <f t="shared" si="46"/>
        <v>2944</v>
      </c>
      <c r="B2946" s="107" t="s">
        <v>256</v>
      </c>
      <c r="C2946" s="107" t="s">
        <v>257</v>
      </c>
      <c r="D2946" s="370" t="s">
        <v>5196</v>
      </c>
      <c r="E2946" s="370" t="s">
        <v>5181</v>
      </c>
      <c r="F2946" s="366">
        <v>20260803</v>
      </c>
      <c r="G2946" s="365"/>
      <c r="H2946" s="394" t="s">
        <v>259</v>
      </c>
      <c r="I2946" s="393" t="s">
        <v>783</v>
      </c>
    </row>
    <row r="2947" spans="1:9">
      <c r="A2947" s="112">
        <f t="shared" si="46"/>
        <v>2945</v>
      </c>
      <c r="B2947" s="107" t="s">
        <v>256</v>
      </c>
      <c r="C2947" s="107" t="s">
        <v>257</v>
      </c>
      <c r="D2947" s="370" t="s">
        <v>5197</v>
      </c>
      <c r="E2947" s="370" t="s">
        <v>5181</v>
      </c>
      <c r="F2947" s="366">
        <v>20260803</v>
      </c>
      <c r="G2947" s="365"/>
      <c r="H2947" s="394" t="s">
        <v>259</v>
      </c>
      <c r="I2947" s="393" t="s">
        <v>783</v>
      </c>
    </row>
    <row r="2948" spans="1:9">
      <c r="A2948" s="112">
        <f t="shared" si="46"/>
        <v>2946</v>
      </c>
      <c r="B2948" s="107" t="s">
        <v>256</v>
      </c>
      <c r="C2948" s="107" t="s">
        <v>257</v>
      </c>
      <c r="D2948" s="370" t="s">
        <v>5198</v>
      </c>
      <c r="E2948" s="370" t="s">
        <v>5181</v>
      </c>
      <c r="F2948" s="366">
        <v>20260803</v>
      </c>
      <c r="G2948" s="365"/>
      <c r="H2948" s="394" t="s">
        <v>259</v>
      </c>
      <c r="I2948" s="393" t="s">
        <v>783</v>
      </c>
    </row>
    <row r="2949" spans="1:9">
      <c r="A2949" s="112">
        <f t="shared" si="46"/>
        <v>2947</v>
      </c>
      <c r="B2949" s="107" t="s">
        <v>256</v>
      </c>
      <c r="C2949" s="107" t="s">
        <v>257</v>
      </c>
      <c r="D2949" s="370" t="s">
        <v>5199</v>
      </c>
      <c r="E2949" s="370" t="s">
        <v>5181</v>
      </c>
      <c r="F2949" s="366">
        <v>20260803</v>
      </c>
      <c r="G2949" s="365"/>
      <c r="H2949" s="394" t="s">
        <v>259</v>
      </c>
      <c r="I2949" s="393" t="s">
        <v>783</v>
      </c>
    </row>
    <row r="2950" spans="1:9">
      <c r="A2950" s="112">
        <f t="shared" si="46"/>
        <v>2948</v>
      </c>
      <c r="B2950" s="107" t="s">
        <v>256</v>
      </c>
      <c r="C2950" s="107" t="s">
        <v>257</v>
      </c>
      <c r="D2950" s="370" t="s">
        <v>5200</v>
      </c>
      <c r="E2950" s="370" t="s">
        <v>5181</v>
      </c>
      <c r="F2950" s="366">
        <v>20260803</v>
      </c>
      <c r="G2950" s="365"/>
      <c r="H2950" s="394" t="s">
        <v>259</v>
      </c>
      <c r="I2950" s="393" t="s">
        <v>783</v>
      </c>
    </row>
    <row r="2951" spans="1:9">
      <c r="A2951" s="112">
        <f t="shared" si="46"/>
        <v>2949</v>
      </c>
      <c r="B2951" s="107" t="s">
        <v>256</v>
      </c>
      <c r="C2951" s="107" t="s">
        <v>257</v>
      </c>
      <c r="D2951" s="370" t="s">
        <v>5201</v>
      </c>
      <c r="E2951" s="370" t="s">
        <v>5181</v>
      </c>
      <c r="F2951" s="366">
        <v>20260803</v>
      </c>
      <c r="G2951" s="365"/>
      <c r="H2951" s="394" t="s">
        <v>259</v>
      </c>
      <c r="I2951" s="393" t="s">
        <v>783</v>
      </c>
    </row>
    <row r="2952" spans="1:9">
      <c r="A2952" s="112">
        <f t="shared" si="46"/>
        <v>2950</v>
      </c>
      <c r="B2952" s="107" t="s">
        <v>256</v>
      </c>
      <c r="C2952" s="107" t="s">
        <v>257</v>
      </c>
      <c r="D2952" s="370" t="s">
        <v>5202</v>
      </c>
      <c r="E2952" s="370" t="s">
        <v>5181</v>
      </c>
      <c r="F2952" s="366">
        <v>20260803</v>
      </c>
      <c r="G2952" s="365"/>
      <c r="H2952" s="394" t="s">
        <v>259</v>
      </c>
      <c r="I2952" s="393" t="s">
        <v>783</v>
      </c>
    </row>
    <row r="2953" spans="1:9">
      <c r="A2953" s="112">
        <f t="shared" si="46"/>
        <v>2951</v>
      </c>
      <c r="B2953" s="107" t="s">
        <v>256</v>
      </c>
      <c r="C2953" s="107" t="s">
        <v>257</v>
      </c>
      <c r="D2953" s="370" t="s">
        <v>5203</v>
      </c>
      <c r="E2953" s="370" t="s">
        <v>5181</v>
      </c>
      <c r="F2953" s="366">
        <v>20260803</v>
      </c>
      <c r="G2953" s="365"/>
      <c r="H2953" s="394" t="s">
        <v>259</v>
      </c>
      <c r="I2953" s="393" t="s">
        <v>783</v>
      </c>
    </row>
    <row r="2954" spans="1:9">
      <c r="A2954" s="112">
        <f t="shared" si="46"/>
        <v>2952</v>
      </c>
      <c r="B2954" s="107" t="s">
        <v>256</v>
      </c>
      <c r="C2954" s="107" t="s">
        <v>257</v>
      </c>
      <c r="D2954" s="370" t="s">
        <v>5204</v>
      </c>
      <c r="E2954" s="370" t="s">
        <v>5181</v>
      </c>
      <c r="F2954" s="366">
        <v>20260803</v>
      </c>
      <c r="G2954" s="365"/>
      <c r="H2954" s="394" t="s">
        <v>259</v>
      </c>
      <c r="I2954" s="393" t="s">
        <v>783</v>
      </c>
    </row>
    <row r="2955" spans="1:9">
      <c r="A2955" s="112">
        <f t="shared" si="46"/>
        <v>2953</v>
      </c>
      <c r="B2955" s="107" t="s">
        <v>256</v>
      </c>
      <c r="C2955" s="107" t="s">
        <v>257</v>
      </c>
      <c r="D2955" s="403" t="s">
        <v>5271</v>
      </c>
      <c r="E2955" s="403" t="s">
        <v>5272</v>
      </c>
      <c r="F2955" s="398">
        <v>20260806</v>
      </c>
      <c r="G2955" s="397"/>
      <c r="H2955" s="405" t="s">
        <v>259</v>
      </c>
      <c r="I2955" s="407" t="s">
        <v>792</v>
      </c>
    </row>
    <row r="2956" spans="1:9">
      <c r="A2956" s="112">
        <f t="shared" si="46"/>
        <v>2954</v>
      </c>
      <c r="B2956" s="107" t="s">
        <v>256</v>
      </c>
      <c r="C2956" s="107" t="s">
        <v>257</v>
      </c>
      <c r="D2956" s="403" t="s">
        <v>5273</v>
      </c>
      <c r="E2956" s="403" t="s">
        <v>5272</v>
      </c>
      <c r="F2956" s="398">
        <v>20260806</v>
      </c>
      <c r="G2956" s="397"/>
      <c r="H2956" s="405" t="s">
        <v>259</v>
      </c>
      <c r="I2956" s="407" t="s">
        <v>792</v>
      </c>
    </row>
    <row r="2957" spans="1:9">
      <c r="A2957" s="112">
        <f t="shared" si="46"/>
        <v>2955</v>
      </c>
      <c r="B2957" s="107" t="s">
        <v>256</v>
      </c>
      <c r="C2957" s="107" t="s">
        <v>257</v>
      </c>
      <c r="D2957" s="403" t="s">
        <v>5274</v>
      </c>
      <c r="E2957" s="403" t="s">
        <v>5272</v>
      </c>
      <c r="F2957" s="398">
        <v>20260806</v>
      </c>
      <c r="G2957" s="397"/>
      <c r="H2957" s="405" t="s">
        <v>259</v>
      </c>
      <c r="I2957" s="407" t="s">
        <v>792</v>
      </c>
    </row>
    <row r="2958" spans="1:9">
      <c r="A2958" s="112">
        <f t="shared" si="46"/>
        <v>2956</v>
      </c>
      <c r="B2958" s="107" t="s">
        <v>256</v>
      </c>
      <c r="C2958" s="107" t="s">
        <v>257</v>
      </c>
      <c r="D2958" s="403" t="s">
        <v>5275</v>
      </c>
      <c r="E2958" s="403" t="s">
        <v>5272</v>
      </c>
      <c r="F2958" s="398">
        <v>20260806</v>
      </c>
      <c r="G2958" s="397"/>
      <c r="H2958" s="405" t="s">
        <v>259</v>
      </c>
      <c r="I2958" s="407" t="s">
        <v>792</v>
      </c>
    </row>
    <row r="2959" spans="1:9">
      <c r="A2959" s="112">
        <f t="shared" si="46"/>
        <v>2957</v>
      </c>
      <c r="B2959" s="107" t="s">
        <v>256</v>
      </c>
      <c r="C2959" s="107" t="s">
        <v>257</v>
      </c>
      <c r="D2959" s="403" t="s">
        <v>5276</v>
      </c>
      <c r="E2959" s="403" t="s">
        <v>5272</v>
      </c>
      <c r="F2959" s="398">
        <v>20260806</v>
      </c>
      <c r="G2959" s="397"/>
      <c r="H2959" s="406" t="s">
        <v>259</v>
      </c>
      <c r="I2959" s="409" t="s">
        <v>802</v>
      </c>
    </row>
    <row r="2960" spans="1:9">
      <c r="A2960" s="112">
        <f t="shared" si="46"/>
        <v>2958</v>
      </c>
      <c r="B2960" s="107" t="s">
        <v>256</v>
      </c>
      <c r="C2960" s="107" t="s">
        <v>257</v>
      </c>
      <c r="D2960" s="403" t="s">
        <v>5277</v>
      </c>
      <c r="E2960" s="403" t="s">
        <v>5272</v>
      </c>
      <c r="F2960" s="398">
        <v>20260806</v>
      </c>
      <c r="G2960" s="397"/>
      <c r="H2960" s="394" t="s">
        <v>259</v>
      </c>
      <c r="I2960" s="5" t="s">
        <v>802</v>
      </c>
    </row>
    <row r="2961" spans="1:9">
      <c r="A2961" s="112">
        <f t="shared" si="46"/>
        <v>2959</v>
      </c>
      <c r="B2961" s="107" t="s">
        <v>256</v>
      </c>
      <c r="C2961" s="107" t="s">
        <v>257</v>
      </c>
      <c r="D2961" s="403" t="s">
        <v>5278</v>
      </c>
      <c r="E2961" s="403" t="s">
        <v>5272</v>
      </c>
      <c r="F2961" s="398">
        <v>20260806</v>
      </c>
      <c r="G2961" s="397"/>
      <c r="H2961" s="394" t="s">
        <v>259</v>
      </c>
      <c r="I2961" s="5" t="s">
        <v>802</v>
      </c>
    </row>
    <row r="2962" spans="1:9">
      <c r="A2962" s="112">
        <f t="shared" si="46"/>
        <v>2960</v>
      </c>
      <c r="B2962" s="107" t="s">
        <v>256</v>
      </c>
      <c r="C2962" s="107" t="s">
        <v>257</v>
      </c>
      <c r="D2962" s="403" t="s">
        <v>5279</v>
      </c>
      <c r="E2962" s="403" t="s">
        <v>5272</v>
      </c>
      <c r="F2962" s="398">
        <v>20260806</v>
      </c>
      <c r="G2962" s="397"/>
      <c r="H2962" s="394" t="s">
        <v>259</v>
      </c>
      <c r="I2962" s="5" t="s">
        <v>802</v>
      </c>
    </row>
    <row r="2963" spans="1:9">
      <c r="A2963" s="112">
        <f t="shared" si="46"/>
        <v>2961</v>
      </c>
      <c r="B2963" s="107" t="s">
        <v>256</v>
      </c>
      <c r="C2963" s="107" t="s">
        <v>257</v>
      </c>
      <c r="D2963" s="403" t="s">
        <v>5280</v>
      </c>
      <c r="E2963" s="403" t="s">
        <v>5272</v>
      </c>
      <c r="F2963" s="398">
        <v>20260806</v>
      </c>
      <c r="G2963" s="397"/>
      <c r="H2963" s="408" t="s">
        <v>259</v>
      </c>
      <c r="I2963" s="412" t="s">
        <v>281</v>
      </c>
    </row>
    <row r="2964" spans="1:9">
      <c r="A2964" s="112">
        <f t="shared" si="46"/>
        <v>2962</v>
      </c>
      <c r="B2964" s="107" t="s">
        <v>256</v>
      </c>
      <c r="C2964" s="107" t="s">
        <v>257</v>
      </c>
      <c r="D2964" s="403" t="s">
        <v>5281</v>
      </c>
      <c r="E2964" s="403" t="s">
        <v>5272</v>
      </c>
      <c r="F2964" s="398">
        <v>20260806</v>
      </c>
      <c r="G2964" s="397"/>
      <c r="H2964" s="408" t="s">
        <v>259</v>
      </c>
      <c r="I2964" s="412" t="s">
        <v>281</v>
      </c>
    </row>
    <row r="2965" spans="1:9">
      <c r="A2965" s="112">
        <f t="shared" si="46"/>
        <v>2963</v>
      </c>
      <c r="B2965" s="107" t="s">
        <v>256</v>
      </c>
      <c r="C2965" s="107" t="s">
        <v>257</v>
      </c>
      <c r="D2965" s="403" t="s">
        <v>5282</v>
      </c>
      <c r="E2965" s="403" t="s">
        <v>5272</v>
      </c>
      <c r="F2965" s="398">
        <v>20260806</v>
      </c>
      <c r="G2965" s="397"/>
      <c r="H2965" s="408" t="s">
        <v>259</v>
      </c>
      <c r="I2965" s="412" t="s">
        <v>281</v>
      </c>
    </row>
    <row r="2966" spans="1:9">
      <c r="A2966" s="112">
        <f t="shared" si="46"/>
        <v>2964</v>
      </c>
      <c r="B2966" s="107" t="s">
        <v>256</v>
      </c>
      <c r="C2966" s="107" t="s">
        <v>257</v>
      </c>
      <c r="D2966" s="403" t="s">
        <v>5283</v>
      </c>
      <c r="E2966" s="403" t="s">
        <v>5272</v>
      </c>
      <c r="F2966" s="398">
        <v>20260806</v>
      </c>
      <c r="G2966" s="397"/>
      <c r="H2966" s="408" t="s">
        <v>259</v>
      </c>
      <c r="I2966" s="412" t="s">
        <v>281</v>
      </c>
    </row>
    <row r="2967" spans="1:9">
      <c r="A2967" s="112">
        <f t="shared" si="46"/>
        <v>2965</v>
      </c>
      <c r="B2967" s="107" t="s">
        <v>256</v>
      </c>
      <c r="C2967" s="107" t="s">
        <v>257</v>
      </c>
      <c r="D2967" s="403" t="s">
        <v>5284</v>
      </c>
      <c r="E2967" s="403" t="s">
        <v>5272</v>
      </c>
      <c r="F2967" s="398">
        <v>20260806</v>
      </c>
      <c r="G2967" s="397"/>
      <c r="H2967" s="408" t="s">
        <v>259</v>
      </c>
      <c r="I2967" s="412" t="s">
        <v>281</v>
      </c>
    </row>
    <row r="2968" spans="1:9">
      <c r="A2968" s="112">
        <f t="shared" si="46"/>
        <v>2966</v>
      </c>
      <c r="B2968" s="107" t="s">
        <v>256</v>
      </c>
      <c r="C2968" s="107" t="s">
        <v>257</v>
      </c>
      <c r="D2968" s="403" t="s">
        <v>5285</v>
      </c>
      <c r="E2968" s="403" t="s">
        <v>5272</v>
      </c>
      <c r="F2968" s="398">
        <v>20260806</v>
      </c>
      <c r="G2968" s="397"/>
      <c r="H2968" s="408" t="s">
        <v>259</v>
      </c>
      <c r="I2968" s="412" t="s">
        <v>281</v>
      </c>
    </row>
    <row r="2969" spans="1:9">
      <c r="A2969" s="112">
        <f t="shared" si="46"/>
        <v>2967</v>
      </c>
      <c r="B2969" s="107" t="s">
        <v>256</v>
      </c>
      <c r="C2969" s="107" t="s">
        <v>257</v>
      </c>
      <c r="D2969" s="403" t="s">
        <v>5286</v>
      </c>
      <c r="E2969" s="403" t="s">
        <v>5272</v>
      </c>
      <c r="F2969" s="398">
        <v>20260806</v>
      </c>
      <c r="G2969" s="397"/>
      <c r="H2969" s="408" t="s">
        <v>259</v>
      </c>
      <c r="I2969" s="412" t="s">
        <v>281</v>
      </c>
    </row>
    <row r="2970" spans="1:9">
      <c r="A2970" s="112">
        <f t="shared" si="46"/>
        <v>2968</v>
      </c>
      <c r="B2970" s="107" t="s">
        <v>256</v>
      </c>
      <c r="C2970" s="107" t="s">
        <v>257</v>
      </c>
      <c r="D2970" s="403" t="s">
        <v>5287</v>
      </c>
      <c r="E2970" s="403" t="s">
        <v>5272</v>
      </c>
      <c r="F2970" s="398">
        <v>20260806</v>
      </c>
      <c r="G2970" s="397"/>
      <c r="H2970" s="408" t="s">
        <v>259</v>
      </c>
      <c r="I2970" s="412" t="s">
        <v>281</v>
      </c>
    </row>
    <row r="2971" spans="1:9">
      <c r="A2971" s="112">
        <f t="shared" si="46"/>
        <v>2969</v>
      </c>
      <c r="B2971" s="107" t="s">
        <v>256</v>
      </c>
      <c r="C2971" s="107" t="s">
        <v>257</v>
      </c>
      <c r="D2971" s="403" t="s">
        <v>5288</v>
      </c>
      <c r="E2971" s="403" t="s">
        <v>5272</v>
      </c>
      <c r="F2971" s="398">
        <v>20260806</v>
      </c>
      <c r="G2971" s="397"/>
      <c r="H2971" s="408" t="s">
        <v>259</v>
      </c>
      <c r="I2971" s="412" t="s">
        <v>281</v>
      </c>
    </row>
    <row r="2972" spans="1:9">
      <c r="A2972" s="112">
        <f t="shared" si="46"/>
        <v>2970</v>
      </c>
      <c r="B2972" s="107" t="s">
        <v>256</v>
      </c>
      <c r="C2972" s="107" t="s">
        <v>257</v>
      </c>
      <c r="D2972" s="403" t="s">
        <v>5289</v>
      </c>
      <c r="E2972" s="403" t="s">
        <v>5272</v>
      </c>
      <c r="F2972" s="398">
        <v>20260806</v>
      </c>
      <c r="G2972" s="397"/>
      <c r="H2972" s="394" t="s">
        <v>259</v>
      </c>
      <c r="I2972" s="5" t="s">
        <v>308</v>
      </c>
    </row>
    <row r="2973" spans="1:9">
      <c r="A2973" s="112">
        <f t="shared" si="46"/>
        <v>2971</v>
      </c>
      <c r="B2973" s="107" t="s">
        <v>256</v>
      </c>
      <c r="C2973" s="107" t="s">
        <v>257</v>
      </c>
      <c r="D2973" s="403" t="s">
        <v>5290</v>
      </c>
      <c r="E2973" s="403" t="s">
        <v>5272</v>
      </c>
      <c r="F2973" s="398">
        <v>20260806</v>
      </c>
      <c r="G2973" s="397"/>
      <c r="H2973" s="394" t="s">
        <v>259</v>
      </c>
      <c r="I2973" s="5" t="s">
        <v>308</v>
      </c>
    </row>
    <row r="2974" spans="1:9">
      <c r="A2974" s="112">
        <f t="shared" si="46"/>
        <v>2972</v>
      </c>
      <c r="B2974" s="107" t="s">
        <v>256</v>
      </c>
      <c r="C2974" s="107" t="s">
        <v>257</v>
      </c>
      <c r="D2974" s="403" t="s">
        <v>5291</v>
      </c>
      <c r="E2974" s="403" t="s">
        <v>5272</v>
      </c>
      <c r="F2974" s="398">
        <v>20260806</v>
      </c>
      <c r="G2974" s="397"/>
      <c r="H2974" s="394" t="s">
        <v>259</v>
      </c>
      <c r="I2974" s="5" t="s">
        <v>308</v>
      </c>
    </row>
    <row r="2975" spans="1:9">
      <c r="A2975" s="112">
        <f t="shared" si="46"/>
        <v>2973</v>
      </c>
      <c r="B2975" s="107" t="s">
        <v>256</v>
      </c>
      <c r="C2975" s="107" t="s">
        <v>257</v>
      </c>
      <c r="D2975" s="403" t="s">
        <v>5292</v>
      </c>
      <c r="E2975" s="403" t="s">
        <v>5272</v>
      </c>
      <c r="F2975" s="398">
        <v>20260806</v>
      </c>
      <c r="G2975" s="397"/>
      <c r="H2975" s="394" t="s">
        <v>259</v>
      </c>
      <c r="I2975" s="5" t="s">
        <v>308</v>
      </c>
    </row>
    <row r="2976" spans="1:9">
      <c r="A2976" s="112">
        <f t="shared" si="46"/>
        <v>2974</v>
      </c>
      <c r="B2976" s="107" t="s">
        <v>256</v>
      </c>
      <c r="C2976" s="107" t="s">
        <v>257</v>
      </c>
      <c r="D2976" s="403" t="s">
        <v>5293</v>
      </c>
      <c r="E2976" s="403" t="s">
        <v>5272</v>
      </c>
      <c r="F2976" s="398">
        <v>20260806</v>
      </c>
      <c r="G2976" s="397"/>
      <c r="H2976" s="394" t="s">
        <v>259</v>
      </c>
      <c r="I2976" s="5" t="s">
        <v>308</v>
      </c>
    </row>
    <row r="2977" spans="1:9">
      <c r="A2977" s="112">
        <f t="shared" si="46"/>
        <v>2975</v>
      </c>
      <c r="B2977" s="107" t="s">
        <v>256</v>
      </c>
      <c r="C2977" s="107" t="s">
        <v>257</v>
      </c>
      <c r="D2977" s="403" t="s">
        <v>5294</v>
      </c>
      <c r="E2977" s="403" t="s">
        <v>5272</v>
      </c>
      <c r="F2977" s="398">
        <v>20260806</v>
      </c>
      <c r="G2977" s="397"/>
      <c r="H2977" s="394" t="s">
        <v>259</v>
      </c>
      <c r="I2977" s="5" t="s">
        <v>308</v>
      </c>
    </row>
    <row r="2978" spans="1:9">
      <c r="A2978" s="112">
        <f t="shared" si="46"/>
        <v>2976</v>
      </c>
      <c r="B2978" s="107" t="s">
        <v>256</v>
      </c>
      <c r="C2978" s="107" t="s">
        <v>257</v>
      </c>
      <c r="D2978" s="403" t="s">
        <v>5295</v>
      </c>
      <c r="E2978" s="403" t="s">
        <v>5272</v>
      </c>
      <c r="F2978" s="398">
        <v>20260806</v>
      </c>
      <c r="G2978" s="397"/>
      <c r="H2978" s="394" t="s">
        <v>259</v>
      </c>
      <c r="I2978" s="5" t="s">
        <v>308</v>
      </c>
    </row>
    <row r="2979" spans="1:9">
      <c r="A2979" s="112">
        <f t="shared" si="46"/>
        <v>2977</v>
      </c>
      <c r="B2979" s="107" t="s">
        <v>256</v>
      </c>
      <c r="C2979" s="107" t="s">
        <v>257</v>
      </c>
      <c r="D2979" s="403" t="s">
        <v>5347</v>
      </c>
      <c r="E2979" s="403" t="s">
        <v>5348</v>
      </c>
      <c r="F2979" s="411">
        <v>20260810</v>
      </c>
      <c r="G2979" s="410"/>
      <c r="H2979" s="394" t="s">
        <v>259</v>
      </c>
      <c r="I2979" s="5" t="s">
        <v>308</v>
      </c>
    </row>
    <row r="2980" spans="1:9">
      <c r="A2980" s="112">
        <f t="shared" si="46"/>
        <v>2978</v>
      </c>
      <c r="B2980" s="107" t="s">
        <v>256</v>
      </c>
      <c r="C2980" s="107" t="s">
        <v>257</v>
      </c>
      <c r="D2980" s="403" t="s">
        <v>5349</v>
      </c>
      <c r="E2980" s="403" t="s">
        <v>5348</v>
      </c>
      <c r="F2980" s="411">
        <v>20260810</v>
      </c>
      <c r="G2980" s="410"/>
      <c r="H2980" s="416" t="s">
        <v>259</v>
      </c>
      <c r="I2980" s="417" t="s">
        <v>316</v>
      </c>
    </row>
    <row r="2981" spans="1:9">
      <c r="A2981" s="112">
        <f t="shared" si="46"/>
        <v>2979</v>
      </c>
      <c r="B2981" s="107" t="s">
        <v>256</v>
      </c>
      <c r="C2981" s="107" t="s">
        <v>257</v>
      </c>
      <c r="D2981" s="403" t="s">
        <v>5350</v>
      </c>
      <c r="E2981" s="403" t="s">
        <v>5348</v>
      </c>
      <c r="F2981" s="411">
        <v>20260810</v>
      </c>
      <c r="G2981" s="410"/>
      <c r="H2981" s="416" t="s">
        <v>259</v>
      </c>
      <c r="I2981" s="417" t="s">
        <v>316</v>
      </c>
    </row>
    <row r="2982" spans="1:9">
      <c r="A2982" s="112">
        <f t="shared" si="46"/>
        <v>2980</v>
      </c>
      <c r="B2982" s="107" t="s">
        <v>256</v>
      </c>
      <c r="C2982" s="107" t="s">
        <v>257</v>
      </c>
      <c r="D2982" s="403" t="s">
        <v>5351</v>
      </c>
      <c r="E2982" s="403" t="s">
        <v>5348</v>
      </c>
      <c r="F2982" s="411">
        <v>20260810</v>
      </c>
      <c r="G2982" s="410"/>
      <c r="H2982" s="416" t="s">
        <v>259</v>
      </c>
      <c r="I2982" s="417" t="s">
        <v>316</v>
      </c>
    </row>
    <row r="2983" spans="1:9">
      <c r="A2983" s="112">
        <f t="shared" si="46"/>
        <v>2981</v>
      </c>
      <c r="B2983" s="107" t="s">
        <v>256</v>
      </c>
      <c r="C2983" s="107" t="s">
        <v>257</v>
      </c>
      <c r="D2983" s="403" t="s">
        <v>5352</v>
      </c>
      <c r="E2983" s="403" t="s">
        <v>5348</v>
      </c>
      <c r="F2983" s="411">
        <v>20260810</v>
      </c>
      <c r="G2983" s="410"/>
      <c r="H2983" s="416" t="s">
        <v>259</v>
      </c>
      <c r="I2983" s="417" t="s">
        <v>316</v>
      </c>
    </row>
    <row r="2984" spans="1:9">
      <c r="A2984" s="112">
        <f t="shared" si="46"/>
        <v>2982</v>
      </c>
      <c r="B2984" s="107" t="s">
        <v>256</v>
      </c>
      <c r="C2984" s="107" t="s">
        <v>257</v>
      </c>
      <c r="D2984" s="403" t="s">
        <v>5353</v>
      </c>
      <c r="E2984" s="403" t="s">
        <v>5348</v>
      </c>
      <c r="F2984" s="411">
        <v>20260810</v>
      </c>
      <c r="G2984" s="410"/>
      <c r="H2984" s="416" t="s">
        <v>259</v>
      </c>
      <c r="I2984" s="417" t="s">
        <v>316</v>
      </c>
    </row>
    <row r="2985" spans="1:9">
      <c r="A2985" s="112">
        <f t="shared" si="46"/>
        <v>2983</v>
      </c>
      <c r="B2985" s="107" t="s">
        <v>256</v>
      </c>
      <c r="C2985" s="107" t="s">
        <v>257</v>
      </c>
      <c r="D2985" s="403" t="s">
        <v>5354</v>
      </c>
      <c r="E2985" s="403" t="s">
        <v>5348</v>
      </c>
      <c r="F2985" s="411">
        <v>20260810</v>
      </c>
      <c r="G2985" s="410"/>
      <c r="H2985" s="416" t="s">
        <v>259</v>
      </c>
      <c r="I2985" s="417" t="s">
        <v>316</v>
      </c>
    </row>
    <row r="2986" spans="1:9">
      <c r="A2986" s="112">
        <f t="shared" si="46"/>
        <v>2984</v>
      </c>
      <c r="B2986" s="107" t="s">
        <v>256</v>
      </c>
      <c r="C2986" s="107" t="s">
        <v>257</v>
      </c>
      <c r="D2986" s="403" t="s">
        <v>5355</v>
      </c>
      <c r="E2986" s="403" t="s">
        <v>5348</v>
      </c>
      <c r="F2986" s="411">
        <v>20260810</v>
      </c>
      <c r="G2986" s="410"/>
      <c r="H2986" s="416" t="s">
        <v>259</v>
      </c>
      <c r="I2986" s="417" t="s">
        <v>316</v>
      </c>
    </row>
    <row r="2987" spans="1:9">
      <c r="A2987" s="112">
        <f t="shared" si="46"/>
        <v>2985</v>
      </c>
      <c r="B2987" s="107" t="s">
        <v>256</v>
      </c>
      <c r="C2987" s="107" t="s">
        <v>257</v>
      </c>
      <c r="D2987" s="403" t="s">
        <v>5356</v>
      </c>
      <c r="E2987" s="403" t="s">
        <v>5348</v>
      </c>
      <c r="F2987" s="411">
        <v>20260810</v>
      </c>
      <c r="G2987" s="410"/>
      <c r="H2987" s="418" t="s">
        <v>259</v>
      </c>
      <c r="I2987" s="420" t="s">
        <v>323</v>
      </c>
    </row>
    <row r="2988" spans="1:9">
      <c r="A2988" s="112">
        <f t="shared" si="46"/>
        <v>2986</v>
      </c>
      <c r="B2988" s="107" t="s">
        <v>256</v>
      </c>
      <c r="C2988" s="107" t="s">
        <v>257</v>
      </c>
      <c r="D2988" s="403" t="s">
        <v>5357</v>
      </c>
      <c r="E2988" s="403" t="s">
        <v>5348</v>
      </c>
      <c r="F2988" s="411">
        <v>20260810</v>
      </c>
      <c r="G2988" s="410"/>
      <c r="H2988" s="394" t="s">
        <v>259</v>
      </c>
      <c r="I2988" s="5" t="s">
        <v>323</v>
      </c>
    </row>
    <row r="2989" spans="1:9">
      <c r="A2989" s="112">
        <f t="shared" si="46"/>
        <v>2987</v>
      </c>
      <c r="B2989" s="107" t="s">
        <v>256</v>
      </c>
      <c r="C2989" s="107" t="s">
        <v>257</v>
      </c>
      <c r="D2989" s="403" t="s">
        <v>5358</v>
      </c>
      <c r="E2989" s="403" t="s">
        <v>5348</v>
      </c>
      <c r="F2989" s="411">
        <v>20260810</v>
      </c>
      <c r="G2989" s="410"/>
      <c r="H2989" s="394" t="s">
        <v>259</v>
      </c>
      <c r="I2989" s="5" t="s">
        <v>323</v>
      </c>
    </row>
    <row r="2990" spans="1:9">
      <c r="A2990" s="112">
        <f t="shared" si="46"/>
        <v>2988</v>
      </c>
      <c r="B2990" s="107" t="s">
        <v>256</v>
      </c>
      <c r="C2990" s="107" t="s">
        <v>257</v>
      </c>
      <c r="D2990" s="403" t="s">
        <v>5359</v>
      </c>
      <c r="E2990" s="403" t="s">
        <v>5348</v>
      </c>
      <c r="F2990" s="411">
        <v>20260810</v>
      </c>
      <c r="G2990" s="410"/>
      <c r="H2990" s="394" t="s">
        <v>259</v>
      </c>
      <c r="I2990" s="5" t="s">
        <v>323</v>
      </c>
    </row>
    <row r="2991" spans="1:9">
      <c r="A2991" s="112">
        <f t="shared" si="46"/>
        <v>2989</v>
      </c>
      <c r="B2991" s="107" t="s">
        <v>256</v>
      </c>
      <c r="C2991" s="107" t="s">
        <v>257</v>
      </c>
      <c r="D2991" s="403" t="s">
        <v>5360</v>
      </c>
      <c r="E2991" s="403" t="s">
        <v>5348</v>
      </c>
      <c r="F2991" s="411">
        <v>20260810</v>
      </c>
      <c r="G2991" s="410"/>
      <c r="H2991" s="394" t="s">
        <v>259</v>
      </c>
      <c r="I2991" s="5" t="s">
        <v>323</v>
      </c>
    </row>
    <row r="2992" spans="1:9">
      <c r="A2992" s="112">
        <f t="shared" si="46"/>
        <v>2990</v>
      </c>
      <c r="B2992" s="107" t="s">
        <v>256</v>
      </c>
      <c r="C2992" s="107" t="s">
        <v>257</v>
      </c>
      <c r="D2992" s="403" t="s">
        <v>5361</v>
      </c>
      <c r="E2992" s="403" t="s">
        <v>5348</v>
      </c>
      <c r="F2992" s="411">
        <v>20260810</v>
      </c>
      <c r="G2992" s="410"/>
      <c r="H2992" s="394" t="s">
        <v>259</v>
      </c>
      <c r="I2992" s="5" t="s">
        <v>323</v>
      </c>
    </row>
    <row r="2993" spans="1:9">
      <c r="A2993" s="112">
        <f t="shared" si="46"/>
        <v>2991</v>
      </c>
      <c r="B2993" s="107" t="s">
        <v>256</v>
      </c>
      <c r="C2993" s="107" t="s">
        <v>257</v>
      </c>
      <c r="D2993" s="403" t="s">
        <v>5362</v>
      </c>
      <c r="E2993" s="403" t="s">
        <v>5348</v>
      </c>
      <c r="F2993" s="411">
        <v>20260810</v>
      </c>
      <c r="G2993" s="410"/>
      <c r="H2993" s="394" t="s">
        <v>259</v>
      </c>
      <c r="I2993" s="5" t="s">
        <v>323</v>
      </c>
    </row>
    <row r="2994" spans="1:9">
      <c r="A2994" s="112">
        <f t="shared" si="46"/>
        <v>2992</v>
      </c>
      <c r="B2994" s="107" t="s">
        <v>256</v>
      </c>
      <c r="C2994" s="107" t="s">
        <v>257</v>
      </c>
      <c r="D2994" s="403" t="s">
        <v>5363</v>
      </c>
      <c r="E2994" s="403" t="s">
        <v>5348</v>
      </c>
      <c r="F2994" s="411">
        <v>20260810</v>
      </c>
      <c r="G2994" s="410"/>
      <c r="H2994" s="419" t="s">
        <v>259</v>
      </c>
      <c r="I2994" s="422" t="s">
        <v>332</v>
      </c>
    </row>
    <row r="2995" spans="1:9">
      <c r="A2995" s="112">
        <f t="shared" si="46"/>
        <v>2993</v>
      </c>
      <c r="B2995" s="107" t="s">
        <v>256</v>
      </c>
      <c r="C2995" s="107" t="s">
        <v>257</v>
      </c>
      <c r="D2995" s="403" t="s">
        <v>5364</v>
      </c>
      <c r="E2995" s="403" t="s">
        <v>5348</v>
      </c>
      <c r="F2995" s="411">
        <v>20260810</v>
      </c>
      <c r="G2995" s="410"/>
      <c r="H2995" s="419" t="s">
        <v>259</v>
      </c>
      <c r="I2995" s="422" t="s">
        <v>332</v>
      </c>
    </row>
    <row r="2996" spans="1:9">
      <c r="A2996" s="112">
        <f t="shared" si="46"/>
        <v>2994</v>
      </c>
      <c r="B2996" s="107" t="s">
        <v>256</v>
      </c>
      <c r="C2996" s="107" t="s">
        <v>257</v>
      </c>
      <c r="D2996" s="403" t="s">
        <v>5365</v>
      </c>
      <c r="E2996" s="403" t="s">
        <v>5348</v>
      </c>
      <c r="F2996" s="411">
        <v>20260810</v>
      </c>
      <c r="G2996" s="410"/>
      <c r="H2996" s="419" t="s">
        <v>259</v>
      </c>
      <c r="I2996" s="422" t="s">
        <v>332</v>
      </c>
    </row>
    <row r="2997" spans="1:9">
      <c r="A2997" s="112">
        <f t="shared" si="46"/>
        <v>2995</v>
      </c>
      <c r="B2997" s="107" t="s">
        <v>256</v>
      </c>
      <c r="C2997" s="107" t="s">
        <v>257</v>
      </c>
      <c r="D2997" s="403" t="s">
        <v>5366</v>
      </c>
      <c r="E2997" s="403" t="s">
        <v>5348</v>
      </c>
      <c r="F2997" s="411">
        <v>20260810</v>
      </c>
      <c r="G2997" s="410"/>
      <c r="H2997" s="419" t="s">
        <v>259</v>
      </c>
      <c r="I2997" s="422" t="s">
        <v>332</v>
      </c>
    </row>
    <row r="2998" spans="1:9">
      <c r="A2998" s="112">
        <f t="shared" si="46"/>
        <v>2996</v>
      </c>
      <c r="B2998" s="107" t="s">
        <v>256</v>
      </c>
      <c r="C2998" s="107" t="s">
        <v>257</v>
      </c>
      <c r="D2998" s="403" t="s">
        <v>5367</v>
      </c>
      <c r="E2998" s="403" t="s">
        <v>5348</v>
      </c>
      <c r="F2998" s="411">
        <v>20260810</v>
      </c>
      <c r="G2998" s="410"/>
      <c r="H2998" s="419" t="s">
        <v>259</v>
      </c>
      <c r="I2998" s="422" t="s">
        <v>332</v>
      </c>
    </row>
    <row r="2999" spans="1:9">
      <c r="A2999" s="112">
        <f t="shared" si="46"/>
        <v>2997</v>
      </c>
      <c r="B2999" s="107" t="s">
        <v>256</v>
      </c>
      <c r="C2999" s="107" t="s">
        <v>257</v>
      </c>
      <c r="D2999" s="403" t="s">
        <v>5368</v>
      </c>
      <c r="E2999" s="403" t="s">
        <v>5348</v>
      </c>
      <c r="F2999" s="411">
        <v>20260810</v>
      </c>
      <c r="G2999" s="410"/>
      <c r="H2999" s="419" t="s">
        <v>259</v>
      </c>
      <c r="I2999" s="422" t="s">
        <v>332</v>
      </c>
    </row>
    <row r="3000" spans="1:9">
      <c r="A3000" s="112">
        <f t="shared" si="46"/>
        <v>2998</v>
      </c>
      <c r="B3000" s="107" t="s">
        <v>256</v>
      </c>
      <c r="C3000" s="107" t="s">
        <v>257</v>
      </c>
      <c r="D3000" s="403" t="s">
        <v>5369</v>
      </c>
      <c r="E3000" s="403" t="s">
        <v>5348</v>
      </c>
      <c r="F3000" s="411">
        <v>20260810</v>
      </c>
      <c r="G3000" s="410"/>
      <c r="H3000" s="419" t="s">
        <v>259</v>
      </c>
      <c r="I3000" s="422" t="s">
        <v>332</v>
      </c>
    </row>
    <row r="3001" spans="1:9">
      <c r="A3001" s="112">
        <f t="shared" si="46"/>
        <v>2999</v>
      </c>
      <c r="B3001" s="107" t="s">
        <v>256</v>
      </c>
      <c r="C3001" s="107" t="s">
        <v>257</v>
      </c>
      <c r="D3001" s="403" t="s">
        <v>5370</v>
      </c>
      <c r="E3001" s="403" t="s">
        <v>5348</v>
      </c>
      <c r="F3001" s="411">
        <v>20260810</v>
      </c>
      <c r="G3001" s="410"/>
      <c r="H3001" s="421" t="s">
        <v>259</v>
      </c>
      <c r="I3001" s="424" t="s">
        <v>342</v>
      </c>
    </row>
    <row r="3002" spans="1:9">
      <c r="A3002" s="112">
        <f t="shared" si="46"/>
        <v>3000</v>
      </c>
      <c r="B3002" s="107" t="s">
        <v>256</v>
      </c>
      <c r="C3002" s="107" t="s">
        <v>257</v>
      </c>
      <c r="D3002" s="403" t="s">
        <v>5371</v>
      </c>
      <c r="E3002" s="403" t="s">
        <v>5348</v>
      </c>
      <c r="F3002" s="411">
        <v>20260810</v>
      </c>
      <c r="G3002" s="410"/>
      <c r="H3002" s="394" t="s">
        <v>259</v>
      </c>
      <c r="I3002" s="5" t="s">
        <v>342</v>
      </c>
    </row>
    <row r="3003" spans="1:9">
      <c r="A3003" s="112">
        <f t="shared" si="46"/>
        <v>3001</v>
      </c>
      <c r="B3003" s="107" t="s">
        <v>256</v>
      </c>
      <c r="C3003" s="107" t="s">
        <v>257</v>
      </c>
      <c r="D3003" s="403" t="s">
        <v>5372</v>
      </c>
      <c r="E3003" s="403" t="s">
        <v>5373</v>
      </c>
      <c r="F3003" s="411">
        <v>20260811</v>
      </c>
      <c r="G3003" s="410"/>
      <c r="H3003" s="394" t="s">
        <v>259</v>
      </c>
      <c r="I3003" s="5" t="s">
        <v>342</v>
      </c>
    </row>
    <row r="3004" spans="1:9">
      <c r="A3004" s="112">
        <f t="shared" si="46"/>
        <v>3002</v>
      </c>
      <c r="B3004" s="107" t="s">
        <v>256</v>
      </c>
      <c r="C3004" s="107" t="s">
        <v>257</v>
      </c>
      <c r="D3004" s="403" t="s">
        <v>5374</v>
      </c>
      <c r="E3004" s="403" t="s">
        <v>5373</v>
      </c>
      <c r="F3004" s="411">
        <v>20260811</v>
      </c>
      <c r="G3004" s="410"/>
      <c r="H3004" s="394" t="s">
        <v>259</v>
      </c>
      <c r="I3004" s="5" t="s">
        <v>342</v>
      </c>
    </row>
    <row r="3005" spans="1:9">
      <c r="A3005" s="112">
        <f t="shared" ref="A3005:A3068" si="47">+A3004+1</f>
        <v>3003</v>
      </c>
      <c r="B3005" s="107" t="s">
        <v>256</v>
      </c>
      <c r="C3005" s="107" t="s">
        <v>257</v>
      </c>
      <c r="D3005" s="403" t="s">
        <v>5375</v>
      </c>
      <c r="E3005" s="403" t="s">
        <v>5373</v>
      </c>
      <c r="F3005" s="411">
        <v>20260811</v>
      </c>
      <c r="G3005" s="410"/>
      <c r="H3005" s="423" t="s">
        <v>259</v>
      </c>
      <c r="I3005" s="5" t="s">
        <v>352</v>
      </c>
    </row>
    <row r="3006" spans="1:9">
      <c r="A3006" s="112">
        <f t="shared" si="47"/>
        <v>3004</v>
      </c>
      <c r="B3006" s="107" t="s">
        <v>256</v>
      </c>
      <c r="C3006" s="107" t="s">
        <v>257</v>
      </c>
      <c r="D3006" s="403" t="s">
        <v>5376</v>
      </c>
      <c r="E3006" s="403" t="s">
        <v>5373</v>
      </c>
      <c r="F3006" s="411">
        <v>20260811</v>
      </c>
      <c r="G3006" s="410"/>
      <c r="H3006" s="423" t="s">
        <v>259</v>
      </c>
      <c r="I3006" s="5" t="s">
        <v>352</v>
      </c>
    </row>
    <row r="3007" spans="1:9">
      <c r="A3007" s="112">
        <f t="shared" si="47"/>
        <v>3005</v>
      </c>
      <c r="B3007" s="107" t="s">
        <v>256</v>
      </c>
      <c r="C3007" s="107" t="s">
        <v>257</v>
      </c>
      <c r="D3007" s="403" t="s">
        <v>5377</v>
      </c>
      <c r="E3007" s="403" t="s">
        <v>5373</v>
      </c>
      <c r="F3007" s="411">
        <v>20260811</v>
      </c>
      <c r="G3007" s="410"/>
      <c r="H3007" s="423" t="s">
        <v>259</v>
      </c>
      <c r="I3007" s="5" t="s">
        <v>352</v>
      </c>
    </row>
    <row r="3008" spans="1:9">
      <c r="A3008" s="112">
        <f t="shared" si="47"/>
        <v>3006</v>
      </c>
      <c r="B3008" s="107" t="s">
        <v>256</v>
      </c>
      <c r="C3008" s="107" t="s">
        <v>257</v>
      </c>
      <c r="D3008" s="403" t="s">
        <v>5378</v>
      </c>
      <c r="E3008" s="403" t="s">
        <v>5373</v>
      </c>
      <c r="F3008" s="411">
        <v>20260811</v>
      </c>
      <c r="G3008" s="410"/>
      <c r="H3008" s="423" t="s">
        <v>259</v>
      </c>
      <c r="I3008" s="5" t="s">
        <v>352</v>
      </c>
    </row>
    <row r="3009" spans="1:9">
      <c r="A3009" s="112">
        <f t="shared" si="47"/>
        <v>3007</v>
      </c>
      <c r="B3009" s="107" t="s">
        <v>256</v>
      </c>
      <c r="C3009" s="107" t="s">
        <v>257</v>
      </c>
      <c r="D3009" s="403" t="s">
        <v>5379</v>
      </c>
      <c r="E3009" s="403" t="s">
        <v>5373</v>
      </c>
      <c r="F3009" s="411">
        <v>20260811</v>
      </c>
      <c r="G3009" s="410"/>
      <c r="H3009" s="423" t="s">
        <v>259</v>
      </c>
      <c r="I3009" s="5" t="s">
        <v>352</v>
      </c>
    </row>
    <row r="3010" spans="1:9">
      <c r="A3010" s="112">
        <f t="shared" si="47"/>
        <v>3008</v>
      </c>
      <c r="B3010" s="107" t="s">
        <v>256</v>
      </c>
      <c r="C3010" s="107" t="s">
        <v>257</v>
      </c>
      <c r="D3010" s="403" t="s">
        <v>5380</v>
      </c>
      <c r="E3010" s="403" t="s">
        <v>5373</v>
      </c>
      <c r="F3010" s="411">
        <v>20260811</v>
      </c>
      <c r="G3010" s="410"/>
      <c r="H3010" s="423" t="s">
        <v>259</v>
      </c>
      <c r="I3010" s="5" t="s">
        <v>352</v>
      </c>
    </row>
    <row r="3011" spans="1:9">
      <c r="A3011" s="112">
        <f t="shared" si="47"/>
        <v>3009</v>
      </c>
      <c r="B3011" s="107" t="s">
        <v>256</v>
      </c>
      <c r="C3011" s="107" t="s">
        <v>257</v>
      </c>
      <c r="D3011" s="403" t="s">
        <v>5381</v>
      </c>
      <c r="E3011" s="403" t="s">
        <v>5373</v>
      </c>
      <c r="F3011" s="411">
        <v>20260811</v>
      </c>
      <c r="G3011" s="410"/>
      <c r="H3011" s="423" t="s">
        <v>259</v>
      </c>
      <c r="I3011" s="5" t="s">
        <v>352</v>
      </c>
    </row>
    <row r="3012" spans="1:9">
      <c r="A3012" s="112">
        <f t="shared" si="47"/>
        <v>3010</v>
      </c>
      <c r="B3012" s="107" t="s">
        <v>256</v>
      </c>
      <c r="C3012" s="107" t="s">
        <v>257</v>
      </c>
      <c r="D3012" s="403" t="s">
        <v>5382</v>
      </c>
      <c r="E3012" s="403" t="s">
        <v>5373</v>
      </c>
      <c r="F3012" s="411">
        <v>20260811</v>
      </c>
      <c r="G3012" s="410"/>
      <c r="H3012" s="423" t="s">
        <v>259</v>
      </c>
      <c r="I3012" s="5" t="s">
        <v>352</v>
      </c>
    </row>
    <row r="3013" spans="1:9">
      <c r="A3013" s="112">
        <f t="shared" si="47"/>
        <v>3011</v>
      </c>
      <c r="B3013" s="107" t="s">
        <v>256</v>
      </c>
      <c r="C3013" s="107" t="s">
        <v>257</v>
      </c>
      <c r="D3013" s="403" t="s">
        <v>5383</v>
      </c>
      <c r="E3013" s="403" t="s">
        <v>5373</v>
      </c>
      <c r="F3013" s="411">
        <v>20260811</v>
      </c>
      <c r="G3013" s="410"/>
      <c r="H3013" s="423" t="s">
        <v>259</v>
      </c>
      <c r="I3013" s="5" t="s">
        <v>352</v>
      </c>
    </row>
    <row r="3014" spans="1:9">
      <c r="A3014" s="112">
        <f t="shared" si="47"/>
        <v>3012</v>
      </c>
      <c r="B3014" s="107" t="s">
        <v>256</v>
      </c>
      <c r="C3014" s="107" t="s">
        <v>257</v>
      </c>
      <c r="D3014" s="403" t="s">
        <v>5384</v>
      </c>
      <c r="E3014" s="403" t="s">
        <v>5373</v>
      </c>
      <c r="F3014" s="411">
        <v>20260811</v>
      </c>
      <c r="G3014" s="410"/>
      <c r="H3014" s="423" t="s">
        <v>259</v>
      </c>
      <c r="I3014" s="5" t="s">
        <v>352</v>
      </c>
    </row>
    <row r="3015" spans="1:9">
      <c r="A3015" s="112">
        <f t="shared" si="47"/>
        <v>3013</v>
      </c>
      <c r="B3015" s="107" t="s">
        <v>256</v>
      </c>
      <c r="C3015" s="107" t="s">
        <v>257</v>
      </c>
      <c r="D3015" s="403" t="s">
        <v>5385</v>
      </c>
      <c r="E3015" s="403" t="s">
        <v>5373</v>
      </c>
      <c r="F3015" s="411">
        <v>20260811</v>
      </c>
      <c r="G3015" s="410"/>
      <c r="H3015" s="423" t="s">
        <v>259</v>
      </c>
      <c r="I3015" s="5" t="s">
        <v>352</v>
      </c>
    </row>
    <row r="3016" spans="1:9">
      <c r="A3016" s="112">
        <f t="shared" si="47"/>
        <v>3014</v>
      </c>
      <c r="B3016" s="107" t="s">
        <v>256</v>
      </c>
      <c r="C3016" s="107" t="s">
        <v>257</v>
      </c>
      <c r="D3016" s="403" t="s">
        <v>5386</v>
      </c>
      <c r="E3016" s="403" t="s">
        <v>5373</v>
      </c>
      <c r="F3016" s="411">
        <v>20260811</v>
      </c>
      <c r="G3016" s="410"/>
      <c r="H3016" s="423" t="s">
        <v>259</v>
      </c>
      <c r="I3016" s="5" t="s">
        <v>352</v>
      </c>
    </row>
    <row r="3017" spans="1:9">
      <c r="A3017" s="112">
        <f t="shared" si="47"/>
        <v>3015</v>
      </c>
      <c r="B3017" s="107" t="s">
        <v>256</v>
      </c>
      <c r="C3017" s="107" t="s">
        <v>257</v>
      </c>
      <c r="D3017" s="403" t="s">
        <v>5387</v>
      </c>
      <c r="E3017" s="403" t="s">
        <v>5373</v>
      </c>
      <c r="F3017" s="411">
        <v>20260811</v>
      </c>
      <c r="G3017" s="410"/>
      <c r="H3017" s="423" t="s">
        <v>259</v>
      </c>
      <c r="I3017" s="5" t="s">
        <v>352</v>
      </c>
    </row>
    <row r="3018" spans="1:9">
      <c r="A3018" s="112">
        <f t="shared" si="47"/>
        <v>3016</v>
      </c>
      <c r="B3018" s="107" t="s">
        <v>256</v>
      </c>
      <c r="C3018" s="107" t="s">
        <v>257</v>
      </c>
      <c r="D3018" s="403" t="s">
        <v>5388</v>
      </c>
      <c r="E3018" s="403" t="s">
        <v>5373</v>
      </c>
      <c r="F3018" s="411">
        <v>20260811</v>
      </c>
      <c r="G3018" s="410"/>
      <c r="H3018" s="423" t="s">
        <v>259</v>
      </c>
      <c r="I3018" s="5" t="s">
        <v>352</v>
      </c>
    </row>
    <row r="3019" spans="1:9">
      <c r="A3019" s="112">
        <f t="shared" si="47"/>
        <v>3017</v>
      </c>
      <c r="B3019" s="107" t="s">
        <v>256</v>
      </c>
      <c r="C3019" s="107" t="s">
        <v>257</v>
      </c>
      <c r="D3019" s="403" t="s">
        <v>5389</v>
      </c>
      <c r="E3019" s="403" t="s">
        <v>5373</v>
      </c>
      <c r="F3019" s="411">
        <v>20260811</v>
      </c>
      <c r="G3019" s="410"/>
      <c r="H3019" s="423" t="s">
        <v>259</v>
      </c>
      <c r="I3019" s="5" t="s">
        <v>352</v>
      </c>
    </row>
    <row r="3020" spans="1:9">
      <c r="A3020" s="112">
        <f t="shared" si="47"/>
        <v>3018</v>
      </c>
      <c r="B3020" s="107" t="s">
        <v>256</v>
      </c>
      <c r="C3020" s="107" t="s">
        <v>257</v>
      </c>
      <c r="D3020" s="403" t="s">
        <v>5390</v>
      </c>
      <c r="E3020" s="403" t="s">
        <v>5373</v>
      </c>
      <c r="F3020" s="411">
        <v>20260811</v>
      </c>
      <c r="G3020" s="410"/>
      <c r="H3020" s="423" t="s">
        <v>259</v>
      </c>
      <c r="I3020" s="5" t="s">
        <v>352</v>
      </c>
    </row>
    <row r="3021" spans="1:9">
      <c r="A3021" s="112">
        <f t="shared" si="47"/>
        <v>3019</v>
      </c>
      <c r="B3021" s="107" t="s">
        <v>256</v>
      </c>
      <c r="C3021" s="107" t="s">
        <v>257</v>
      </c>
      <c r="D3021" s="403" t="s">
        <v>5391</v>
      </c>
      <c r="E3021" s="403" t="s">
        <v>5373</v>
      </c>
      <c r="F3021" s="411">
        <v>20260811</v>
      </c>
      <c r="G3021" s="410"/>
      <c r="H3021" s="423" t="s">
        <v>259</v>
      </c>
      <c r="I3021" s="5" t="s">
        <v>352</v>
      </c>
    </row>
    <row r="3022" spans="1:9">
      <c r="A3022" s="112">
        <f t="shared" si="47"/>
        <v>3020</v>
      </c>
      <c r="B3022" s="107" t="s">
        <v>256</v>
      </c>
      <c r="C3022" s="107" t="s">
        <v>257</v>
      </c>
      <c r="D3022" s="403" t="s">
        <v>5392</v>
      </c>
      <c r="E3022" s="403" t="s">
        <v>5373</v>
      </c>
      <c r="F3022" s="411">
        <v>20260811</v>
      </c>
      <c r="G3022" s="410"/>
      <c r="H3022" s="423" t="s">
        <v>259</v>
      </c>
      <c r="I3022" s="5" t="s">
        <v>352</v>
      </c>
    </row>
    <row r="3023" spans="1:9">
      <c r="A3023" s="112">
        <f t="shared" si="47"/>
        <v>3021</v>
      </c>
      <c r="B3023" s="107" t="s">
        <v>256</v>
      </c>
      <c r="C3023" s="107" t="s">
        <v>257</v>
      </c>
      <c r="D3023" s="403" t="s">
        <v>5393</v>
      </c>
      <c r="E3023" s="403" t="s">
        <v>5373</v>
      </c>
      <c r="F3023" s="411">
        <v>20260811</v>
      </c>
      <c r="G3023" s="410"/>
      <c r="H3023" s="423" t="s">
        <v>259</v>
      </c>
      <c r="I3023" s="5" t="s">
        <v>352</v>
      </c>
    </row>
    <row r="3024" spans="1:9">
      <c r="A3024" s="112">
        <f t="shared" si="47"/>
        <v>3022</v>
      </c>
      <c r="B3024" s="107" t="s">
        <v>256</v>
      </c>
      <c r="C3024" s="107" t="s">
        <v>257</v>
      </c>
      <c r="D3024" s="403" t="s">
        <v>5394</v>
      </c>
      <c r="E3024" s="403" t="s">
        <v>5373</v>
      </c>
      <c r="F3024" s="411">
        <v>20260811</v>
      </c>
      <c r="G3024" s="410"/>
      <c r="H3024" s="423" t="s">
        <v>259</v>
      </c>
      <c r="I3024" s="5" t="s">
        <v>352</v>
      </c>
    </row>
    <row r="3025" spans="1:9">
      <c r="A3025" s="112">
        <f t="shared" si="47"/>
        <v>3023</v>
      </c>
      <c r="B3025" s="107" t="s">
        <v>256</v>
      </c>
      <c r="C3025" s="107" t="s">
        <v>257</v>
      </c>
      <c r="D3025" s="403" t="s">
        <v>5395</v>
      </c>
      <c r="E3025" s="403" t="s">
        <v>5373</v>
      </c>
      <c r="F3025" s="411">
        <v>20260811</v>
      </c>
      <c r="G3025" s="410"/>
      <c r="H3025" s="427" t="s">
        <v>259</v>
      </c>
      <c r="I3025" s="430" t="s">
        <v>389</v>
      </c>
    </row>
    <row r="3026" spans="1:9">
      <c r="A3026" s="112">
        <f t="shared" si="47"/>
        <v>3024</v>
      </c>
      <c r="B3026" s="107" t="s">
        <v>256</v>
      </c>
      <c r="C3026" s="107" t="s">
        <v>257</v>
      </c>
      <c r="D3026" s="403" t="s">
        <v>5396</v>
      </c>
      <c r="E3026" s="403" t="s">
        <v>5373</v>
      </c>
      <c r="F3026" s="411">
        <v>20260811</v>
      </c>
      <c r="G3026" s="410"/>
      <c r="H3026" s="427" t="s">
        <v>259</v>
      </c>
      <c r="I3026" s="430" t="s">
        <v>389</v>
      </c>
    </row>
    <row r="3027" spans="1:9">
      <c r="A3027" s="112">
        <f t="shared" si="47"/>
        <v>3025</v>
      </c>
      <c r="B3027" s="107" t="s">
        <v>256</v>
      </c>
      <c r="C3027" s="107" t="s">
        <v>257</v>
      </c>
      <c r="D3027" s="413" t="s">
        <v>5398</v>
      </c>
      <c r="E3027" s="403" t="s">
        <v>5397</v>
      </c>
      <c r="F3027" s="411">
        <v>20260810</v>
      </c>
      <c r="G3027" s="410"/>
      <c r="H3027" s="394" t="s">
        <v>259</v>
      </c>
      <c r="I3027" s="5" t="s">
        <v>308</v>
      </c>
    </row>
    <row r="3028" spans="1:9">
      <c r="A3028" s="112">
        <f t="shared" si="47"/>
        <v>3026</v>
      </c>
      <c r="B3028" s="107" t="s">
        <v>256</v>
      </c>
      <c r="C3028" s="107" t="s">
        <v>257</v>
      </c>
      <c r="D3028" s="413" t="s">
        <v>5399</v>
      </c>
      <c r="E3028" s="403" t="s">
        <v>5397</v>
      </c>
      <c r="F3028" s="411">
        <v>20260810</v>
      </c>
      <c r="G3028" s="410"/>
      <c r="H3028" s="394" t="s">
        <v>259</v>
      </c>
      <c r="I3028" s="5" t="s">
        <v>308</v>
      </c>
    </row>
    <row r="3029" spans="1:9">
      <c r="A3029" s="112">
        <f t="shared" si="47"/>
        <v>3027</v>
      </c>
      <c r="B3029" s="107" t="s">
        <v>256</v>
      </c>
      <c r="C3029" s="107" t="s">
        <v>257</v>
      </c>
      <c r="D3029" s="413" t="s">
        <v>5400</v>
      </c>
      <c r="E3029" s="403" t="s">
        <v>5397</v>
      </c>
      <c r="F3029" s="411">
        <v>20260810</v>
      </c>
      <c r="G3029" s="410"/>
      <c r="H3029" s="394" t="s">
        <v>259</v>
      </c>
      <c r="I3029" s="5" t="s">
        <v>308</v>
      </c>
    </row>
    <row r="3030" spans="1:9">
      <c r="A3030" s="112">
        <f t="shared" si="47"/>
        <v>3028</v>
      </c>
      <c r="B3030" s="107" t="s">
        <v>256</v>
      </c>
      <c r="C3030" s="107" t="s">
        <v>257</v>
      </c>
      <c r="D3030" s="413" t="s">
        <v>5401</v>
      </c>
      <c r="E3030" s="403" t="s">
        <v>5397</v>
      </c>
      <c r="F3030" s="411">
        <v>20260810</v>
      </c>
      <c r="G3030" s="410"/>
      <c r="H3030" s="394" t="s">
        <v>259</v>
      </c>
      <c r="I3030" s="5" t="s">
        <v>308</v>
      </c>
    </row>
    <row r="3031" spans="1:9">
      <c r="A3031" s="112">
        <f t="shared" si="47"/>
        <v>3029</v>
      </c>
      <c r="B3031" s="107" t="s">
        <v>256</v>
      </c>
      <c r="C3031" s="107" t="s">
        <v>257</v>
      </c>
      <c r="D3031" s="413" t="s">
        <v>5402</v>
      </c>
      <c r="E3031" s="403" t="s">
        <v>5397</v>
      </c>
      <c r="F3031" s="411">
        <v>20260810</v>
      </c>
      <c r="G3031" s="410"/>
      <c r="H3031" s="416" t="s">
        <v>259</v>
      </c>
      <c r="I3031" s="417" t="s">
        <v>316</v>
      </c>
    </row>
    <row r="3032" spans="1:9">
      <c r="A3032" s="112">
        <f t="shared" si="47"/>
        <v>3030</v>
      </c>
      <c r="B3032" s="107" t="s">
        <v>256</v>
      </c>
      <c r="C3032" s="107" t="s">
        <v>257</v>
      </c>
      <c r="D3032" s="413" t="s">
        <v>5403</v>
      </c>
      <c r="E3032" s="403" t="s">
        <v>5397</v>
      </c>
      <c r="F3032" s="411">
        <v>20260810</v>
      </c>
      <c r="G3032" s="410"/>
      <c r="H3032" s="416" t="s">
        <v>259</v>
      </c>
      <c r="I3032" s="417" t="s">
        <v>316</v>
      </c>
    </row>
    <row r="3033" spans="1:9">
      <c r="A3033" s="112">
        <f t="shared" si="47"/>
        <v>3031</v>
      </c>
      <c r="B3033" s="107" t="s">
        <v>256</v>
      </c>
      <c r="C3033" s="107" t="s">
        <v>257</v>
      </c>
      <c r="D3033" s="413" t="s">
        <v>5404</v>
      </c>
      <c r="E3033" s="403" t="s">
        <v>5397</v>
      </c>
      <c r="F3033" s="411">
        <v>20260810</v>
      </c>
      <c r="G3033" s="410"/>
      <c r="H3033" s="416" t="s">
        <v>259</v>
      </c>
      <c r="I3033" s="417" t="s">
        <v>316</v>
      </c>
    </row>
    <row r="3034" spans="1:9">
      <c r="A3034" s="112">
        <f t="shared" si="47"/>
        <v>3032</v>
      </c>
      <c r="B3034" s="107" t="s">
        <v>256</v>
      </c>
      <c r="C3034" s="107" t="s">
        <v>257</v>
      </c>
      <c r="D3034" s="413" t="s">
        <v>5405</v>
      </c>
      <c r="E3034" s="403" t="s">
        <v>5397</v>
      </c>
      <c r="F3034" s="411">
        <v>20260810</v>
      </c>
      <c r="G3034" s="410"/>
      <c r="H3034" s="394" t="s">
        <v>259</v>
      </c>
      <c r="I3034" s="5" t="s">
        <v>323</v>
      </c>
    </row>
    <row r="3035" spans="1:9">
      <c r="A3035" s="112">
        <f t="shared" si="47"/>
        <v>3033</v>
      </c>
      <c r="B3035" s="107" t="s">
        <v>256</v>
      </c>
      <c r="C3035" s="107" t="s">
        <v>257</v>
      </c>
      <c r="D3035" s="413" t="s">
        <v>5406</v>
      </c>
      <c r="E3035" s="403" t="s">
        <v>5397</v>
      </c>
      <c r="F3035" s="411">
        <v>20260810</v>
      </c>
      <c r="G3035" s="410"/>
      <c r="H3035" s="394" t="s">
        <v>259</v>
      </c>
      <c r="I3035" s="5" t="s">
        <v>323</v>
      </c>
    </row>
    <row r="3036" spans="1:9">
      <c r="A3036" s="112">
        <f t="shared" si="47"/>
        <v>3034</v>
      </c>
      <c r="B3036" s="107" t="s">
        <v>256</v>
      </c>
      <c r="C3036" s="107" t="s">
        <v>257</v>
      </c>
      <c r="D3036" s="413" t="s">
        <v>5407</v>
      </c>
      <c r="E3036" s="403" t="s">
        <v>5397</v>
      </c>
      <c r="F3036" s="411">
        <v>20260810</v>
      </c>
      <c r="G3036" s="410"/>
      <c r="H3036" s="394" t="s">
        <v>259</v>
      </c>
      <c r="I3036" s="5" t="s">
        <v>323</v>
      </c>
    </row>
    <row r="3037" spans="1:9">
      <c r="A3037" s="112">
        <f t="shared" si="47"/>
        <v>3035</v>
      </c>
      <c r="B3037" s="107" t="s">
        <v>256</v>
      </c>
      <c r="C3037" s="107" t="s">
        <v>257</v>
      </c>
      <c r="D3037" s="413" t="s">
        <v>5408</v>
      </c>
      <c r="E3037" s="403" t="s">
        <v>5397</v>
      </c>
      <c r="F3037" s="411">
        <v>20260810</v>
      </c>
      <c r="G3037" s="410"/>
      <c r="H3037" s="394" t="s">
        <v>259</v>
      </c>
      <c r="I3037" s="5" t="s">
        <v>323</v>
      </c>
    </row>
    <row r="3038" spans="1:9">
      <c r="A3038" s="112">
        <f t="shared" si="47"/>
        <v>3036</v>
      </c>
      <c r="B3038" s="107" t="s">
        <v>256</v>
      </c>
      <c r="C3038" s="107" t="s">
        <v>257</v>
      </c>
      <c r="D3038" s="413" t="s">
        <v>5409</v>
      </c>
      <c r="E3038" s="403" t="s">
        <v>5397</v>
      </c>
      <c r="F3038" s="411">
        <v>20260810</v>
      </c>
      <c r="G3038" s="410"/>
      <c r="H3038" s="419" t="s">
        <v>259</v>
      </c>
      <c r="I3038" s="422" t="s">
        <v>332</v>
      </c>
    </row>
    <row r="3039" spans="1:9">
      <c r="A3039" s="112">
        <f t="shared" si="47"/>
        <v>3037</v>
      </c>
      <c r="B3039" s="107" t="s">
        <v>256</v>
      </c>
      <c r="C3039" s="107" t="s">
        <v>257</v>
      </c>
      <c r="D3039" s="413" t="s">
        <v>5410</v>
      </c>
      <c r="E3039" s="403" t="s">
        <v>5397</v>
      </c>
      <c r="F3039" s="411">
        <v>20260810</v>
      </c>
      <c r="G3039" s="410"/>
      <c r="H3039" s="419" t="s">
        <v>259</v>
      </c>
      <c r="I3039" s="422" t="s">
        <v>332</v>
      </c>
    </row>
    <row r="3040" spans="1:9">
      <c r="A3040" s="112">
        <f t="shared" si="47"/>
        <v>3038</v>
      </c>
      <c r="B3040" s="107" t="s">
        <v>256</v>
      </c>
      <c r="C3040" s="107" t="s">
        <v>257</v>
      </c>
      <c r="D3040" s="413" t="s">
        <v>5411</v>
      </c>
      <c r="E3040" s="403" t="s">
        <v>5397</v>
      </c>
      <c r="F3040" s="411">
        <v>20260810</v>
      </c>
      <c r="G3040" s="410"/>
      <c r="H3040" s="419" t="s">
        <v>259</v>
      </c>
      <c r="I3040" s="422" t="s">
        <v>332</v>
      </c>
    </row>
    <row r="3041" spans="1:9">
      <c r="A3041" s="112">
        <f t="shared" si="47"/>
        <v>3039</v>
      </c>
      <c r="B3041" s="107" t="s">
        <v>256</v>
      </c>
      <c r="C3041" s="107" t="s">
        <v>257</v>
      </c>
      <c r="D3041" s="413" t="s">
        <v>5412</v>
      </c>
      <c r="E3041" s="403" t="s">
        <v>5397</v>
      </c>
      <c r="F3041" s="411">
        <v>20260810</v>
      </c>
      <c r="G3041" s="410"/>
      <c r="H3041" s="423" t="s">
        <v>259</v>
      </c>
      <c r="I3041" s="5" t="s">
        <v>352</v>
      </c>
    </row>
    <row r="3042" spans="1:9">
      <c r="A3042" s="112">
        <f t="shared" si="47"/>
        <v>3040</v>
      </c>
      <c r="B3042" s="107" t="s">
        <v>256</v>
      </c>
      <c r="C3042" s="107" t="s">
        <v>257</v>
      </c>
      <c r="D3042" s="413" t="s">
        <v>5413</v>
      </c>
      <c r="E3042" s="403" t="s">
        <v>5397</v>
      </c>
      <c r="F3042" s="411">
        <v>20260810</v>
      </c>
      <c r="G3042" s="410"/>
      <c r="H3042" s="423" t="s">
        <v>259</v>
      </c>
      <c r="I3042" s="5" t="s">
        <v>352</v>
      </c>
    </row>
    <row r="3043" spans="1:9">
      <c r="A3043" s="112">
        <f t="shared" si="47"/>
        <v>3041</v>
      </c>
      <c r="B3043" s="107" t="s">
        <v>256</v>
      </c>
      <c r="C3043" s="107" t="s">
        <v>257</v>
      </c>
      <c r="D3043" s="413" t="s">
        <v>5414</v>
      </c>
      <c r="E3043" s="403" t="s">
        <v>5397</v>
      </c>
      <c r="F3043" s="411">
        <v>20260810</v>
      </c>
      <c r="G3043" s="410"/>
      <c r="H3043" s="423" t="s">
        <v>259</v>
      </c>
      <c r="I3043" s="5" t="s">
        <v>352</v>
      </c>
    </row>
    <row r="3044" spans="1:9">
      <c r="A3044" s="112">
        <f t="shared" si="47"/>
        <v>3042</v>
      </c>
      <c r="B3044" s="107" t="s">
        <v>256</v>
      </c>
      <c r="C3044" s="107" t="s">
        <v>257</v>
      </c>
      <c r="D3044" s="413" t="s">
        <v>5415</v>
      </c>
      <c r="E3044" s="403" t="s">
        <v>5397</v>
      </c>
      <c r="F3044" s="411">
        <v>20260810</v>
      </c>
      <c r="G3044" s="410"/>
      <c r="H3044" s="423" t="s">
        <v>259</v>
      </c>
      <c r="I3044" s="5" t="s">
        <v>352</v>
      </c>
    </row>
    <row r="3045" spans="1:9">
      <c r="A3045" s="112">
        <f t="shared" si="47"/>
        <v>3043</v>
      </c>
      <c r="B3045" s="107" t="s">
        <v>256</v>
      </c>
      <c r="C3045" s="107" t="s">
        <v>257</v>
      </c>
      <c r="D3045" s="413" t="s">
        <v>5416</v>
      </c>
      <c r="E3045" s="403" t="s">
        <v>5397</v>
      </c>
      <c r="F3045" s="411">
        <v>20260810</v>
      </c>
      <c r="G3045" s="410"/>
      <c r="H3045" s="423" t="s">
        <v>259</v>
      </c>
      <c r="I3045" s="5" t="s">
        <v>352</v>
      </c>
    </row>
    <row r="3046" spans="1:9">
      <c r="A3046" s="112">
        <f t="shared" si="47"/>
        <v>3044</v>
      </c>
      <c r="B3046" s="107" t="s">
        <v>256</v>
      </c>
      <c r="C3046" s="107" t="s">
        <v>257</v>
      </c>
      <c r="D3046" s="413" t="s">
        <v>5417</v>
      </c>
      <c r="E3046" s="403" t="s">
        <v>5397</v>
      </c>
      <c r="F3046" s="411">
        <v>20260810</v>
      </c>
      <c r="G3046" s="410"/>
      <c r="H3046" s="423" t="s">
        <v>259</v>
      </c>
      <c r="I3046" s="5" t="s">
        <v>352</v>
      </c>
    </row>
    <row r="3047" spans="1:9">
      <c r="A3047" s="112">
        <f t="shared" si="47"/>
        <v>3045</v>
      </c>
      <c r="B3047" s="107" t="s">
        <v>256</v>
      </c>
      <c r="C3047" s="107" t="s">
        <v>257</v>
      </c>
      <c r="D3047" s="413" t="s">
        <v>5418</v>
      </c>
      <c r="E3047" s="403" t="s">
        <v>5397</v>
      </c>
      <c r="F3047" s="411">
        <v>20260810</v>
      </c>
      <c r="G3047" s="410"/>
      <c r="H3047" s="423" t="s">
        <v>259</v>
      </c>
      <c r="I3047" s="5" t="s">
        <v>352</v>
      </c>
    </row>
    <row r="3048" spans="1:9">
      <c r="A3048" s="112">
        <f t="shared" si="47"/>
        <v>3046</v>
      </c>
      <c r="B3048" s="107" t="s">
        <v>256</v>
      </c>
      <c r="C3048" s="107" t="s">
        <v>257</v>
      </c>
      <c r="D3048" s="413" t="s">
        <v>5419</v>
      </c>
      <c r="E3048" s="403" t="s">
        <v>5397</v>
      </c>
      <c r="F3048" s="411">
        <v>20260810</v>
      </c>
      <c r="G3048" s="410"/>
      <c r="H3048" s="423" t="s">
        <v>259</v>
      </c>
      <c r="I3048" s="5" t="s">
        <v>352</v>
      </c>
    </row>
    <row r="3049" spans="1:9">
      <c r="A3049" s="112">
        <f t="shared" si="47"/>
        <v>3047</v>
      </c>
      <c r="B3049" s="107" t="s">
        <v>256</v>
      </c>
      <c r="C3049" s="107" t="s">
        <v>257</v>
      </c>
      <c r="D3049" s="413" t="s">
        <v>5420</v>
      </c>
      <c r="E3049" s="403" t="s">
        <v>5397</v>
      </c>
      <c r="F3049" s="411">
        <v>20260810</v>
      </c>
      <c r="G3049" s="410"/>
      <c r="H3049" s="423" t="s">
        <v>259</v>
      </c>
      <c r="I3049" s="5" t="s">
        <v>352</v>
      </c>
    </row>
    <row r="3050" spans="1:9">
      <c r="A3050" s="112">
        <f t="shared" si="47"/>
        <v>3048</v>
      </c>
      <c r="B3050" s="107" t="s">
        <v>256</v>
      </c>
      <c r="C3050" s="107" t="s">
        <v>257</v>
      </c>
      <c r="D3050" s="413" t="s">
        <v>5421</v>
      </c>
      <c r="E3050" s="403" t="s">
        <v>5397</v>
      </c>
      <c r="F3050" s="411">
        <v>20260810</v>
      </c>
      <c r="G3050" s="410"/>
      <c r="H3050" s="423" t="s">
        <v>259</v>
      </c>
      <c r="I3050" s="5" t="s">
        <v>352</v>
      </c>
    </row>
    <row r="3051" spans="1:9">
      <c r="A3051" s="112">
        <f t="shared" si="47"/>
        <v>3049</v>
      </c>
      <c r="B3051" s="107" t="s">
        <v>256</v>
      </c>
      <c r="C3051" s="107" t="s">
        <v>257</v>
      </c>
      <c r="D3051" s="428" t="s">
        <v>5480</v>
      </c>
      <c r="E3051" s="403" t="s">
        <v>5481</v>
      </c>
      <c r="F3051" s="426">
        <v>20260813</v>
      </c>
      <c r="G3051" s="425"/>
      <c r="H3051" s="425" t="s">
        <v>259</v>
      </c>
      <c r="I3051" s="5" t="s">
        <v>389</v>
      </c>
    </row>
    <row r="3052" spans="1:9">
      <c r="A3052" s="112">
        <f t="shared" si="47"/>
        <v>3050</v>
      </c>
      <c r="B3052" s="107" t="s">
        <v>256</v>
      </c>
      <c r="C3052" s="107" t="s">
        <v>257</v>
      </c>
      <c r="D3052" s="428" t="s">
        <v>5482</v>
      </c>
      <c r="E3052" s="403" t="s">
        <v>5481</v>
      </c>
      <c r="F3052" s="426">
        <v>20260813</v>
      </c>
      <c r="G3052" s="425"/>
      <c r="H3052" s="425" t="s">
        <v>259</v>
      </c>
      <c r="I3052" s="5" t="s">
        <v>389</v>
      </c>
    </row>
    <row r="3053" spans="1:9">
      <c r="A3053" s="112">
        <f t="shared" si="47"/>
        <v>3051</v>
      </c>
      <c r="B3053" s="107" t="s">
        <v>256</v>
      </c>
      <c r="C3053" s="107" t="s">
        <v>257</v>
      </c>
      <c r="D3053" s="428" t="s">
        <v>5483</v>
      </c>
      <c r="E3053" s="403" t="s">
        <v>5481</v>
      </c>
      <c r="F3053" s="426">
        <v>20260813</v>
      </c>
      <c r="G3053" s="425"/>
      <c r="H3053" s="429" t="s">
        <v>259</v>
      </c>
      <c r="I3053" s="432" t="s">
        <v>895</v>
      </c>
    </row>
    <row r="3054" spans="1:9">
      <c r="A3054" s="112">
        <f t="shared" si="47"/>
        <v>3052</v>
      </c>
      <c r="B3054" s="107" t="s">
        <v>256</v>
      </c>
      <c r="C3054" s="107" t="s">
        <v>257</v>
      </c>
      <c r="D3054" s="428" t="s">
        <v>5484</v>
      </c>
      <c r="E3054" s="403" t="s">
        <v>5481</v>
      </c>
      <c r="F3054" s="426">
        <v>20260813</v>
      </c>
      <c r="G3054" s="425"/>
      <c r="H3054" s="429" t="s">
        <v>259</v>
      </c>
      <c r="I3054" s="432" t="s">
        <v>895</v>
      </c>
    </row>
    <row r="3055" spans="1:9">
      <c r="A3055" s="112">
        <f t="shared" si="47"/>
        <v>3053</v>
      </c>
      <c r="B3055" s="107" t="s">
        <v>256</v>
      </c>
      <c r="C3055" s="107" t="s">
        <v>257</v>
      </c>
      <c r="D3055" s="428" t="s">
        <v>5485</v>
      </c>
      <c r="E3055" s="403" t="s">
        <v>5481</v>
      </c>
      <c r="F3055" s="426">
        <v>20260813</v>
      </c>
      <c r="G3055" s="425"/>
      <c r="H3055" s="429" t="s">
        <v>259</v>
      </c>
      <c r="I3055" s="432" t="s">
        <v>895</v>
      </c>
    </row>
    <row r="3056" spans="1:9">
      <c r="A3056" s="112">
        <f t="shared" si="47"/>
        <v>3054</v>
      </c>
      <c r="B3056" s="107" t="s">
        <v>256</v>
      </c>
      <c r="C3056" s="107" t="s">
        <v>257</v>
      </c>
      <c r="D3056" s="428" t="s">
        <v>5486</v>
      </c>
      <c r="E3056" s="403" t="s">
        <v>5481</v>
      </c>
      <c r="F3056" s="426">
        <v>20260813</v>
      </c>
      <c r="G3056" s="425"/>
      <c r="H3056" s="429" t="s">
        <v>259</v>
      </c>
      <c r="I3056" s="432" t="s">
        <v>895</v>
      </c>
    </row>
    <row r="3057" spans="1:9">
      <c r="A3057" s="112">
        <f t="shared" si="47"/>
        <v>3055</v>
      </c>
      <c r="B3057" s="107" t="s">
        <v>256</v>
      </c>
      <c r="C3057" s="107" t="s">
        <v>257</v>
      </c>
      <c r="D3057" s="428" t="s">
        <v>5487</v>
      </c>
      <c r="E3057" s="403" t="s">
        <v>5481</v>
      </c>
      <c r="F3057" s="426">
        <v>20260813</v>
      </c>
      <c r="G3057" s="425"/>
      <c r="H3057" s="425" t="s">
        <v>259</v>
      </c>
      <c r="I3057" s="5" t="s">
        <v>903</v>
      </c>
    </row>
    <row r="3058" spans="1:9">
      <c r="A3058" s="112">
        <f t="shared" si="47"/>
        <v>3056</v>
      </c>
      <c r="B3058" s="107" t="s">
        <v>256</v>
      </c>
      <c r="C3058" s="107" t="s">
        <v>257</v>
      </c>
      <c r="D3058" s="428" t="s">
        <v>5488</v>
      </c>
      <c r="E3058" s="403" t="s">
        <v>5481</v>
      </c>
      <c r="F3058" s="426">
        <v>20260813</v>
      </c>
      <c r="G3058" s="425"/>
      <c r="H3058" s="425" t="s">
        <v>259</v>
      </c>
      <c r="I3058" s="5" t="s">
        <v>903</v>
      </c>
    </row>
    <row r="3059" spans="1:9">
      <c r="A3059" s="112">
        <f t="shared" si="47"/>
        <v>3057</v>
      </c>
      <c r="B3059" s="107" t="s">
        <v>256</v>
      </c>
      <c r="C3059" s="107" t="s">
        <v>257</v>
      </c>
      <c r="D3059" s="428" t="s">
        <v>5489</v>
      </c>
      <c r="E3059" s="403" t="s">
        <v>5481</v>
      </c>
      <c r="F3059" s="426">
        <v>20260813</v>
      </c>
      <c r="G3059" s="425"/>
      <c r="H3059" s="425" t="s">
        <v>259</v>
      </c>
      <c r="I3059" s="5" t="s">
        <v>903</v>
      </c>
    </row>
    <row r="3060" spans="1:9">
      <c r="A3060" s="112">
        <f t="shared" si="47"/>
        <v>3058</v>
      </c>
      <c r="B3060" s="107" t="s">
        <v>256</v>
      </c>
      <c r="C3060" s="107" t="s">
        <v>257</v>
      </c>
      <c r="D3060" s="428" t="s">
        <v>5490</v>
      </c>
      <c r="E3060" s="403" t="s">
        <v>5481</v>
      </c>
      <c r="F3060" s="426">
        <v>20260813</v>
      </c>
      <c r="G3060" s="425"/>
      <c r="H3060" s="425" t="s">
        <v>259</v>
      </c>
      <c r="I3060" s="5" t="s">
        <v>903</v>
      </c>
    </row>
    <row r="3061" spans="1:9">
      <c r="A3061" s="112">
        <f t="shared" si="47"/>
        <v>3059</v>
      </c>
      <c r="B3061" s="107" t="s">
        <v>256</v>
      </c>
      <c r="C3061" s="107" t="s">
        <v>257</v>
      </c>
      <c r="D3061" s="428" t="s">
        <v>5491</v>
      </c>
      <c r="E3061" s="403" t="s">
        <v>5481</v>
      </c>
      <c r="F3061" s="426">
        <v>20260813</v>
      </c>
      <c r="G3061" s="425"/>
      <c r="H3061" s="433" t="s">
        <v>259</v>
      </c>
      <c r="I3061" s="437" t="s">
        <v>437</v>
      </c>
    </row>
    <row r="3062" spans="1:9">
      <c r="A3062" s="112">
        <f t="shared" si="47"/>
        <v>3060</v>
      </c>
      <c r="B3062" s="107" t="s">
        <v>256</v>
      </c>
      <c r="C3062" s="107" t="s">
        <v>257</v>
      </c>
      <c r="D3062" s="428" t="s">
        <v>5492</v>
      </c>
      <c r="E3062" s="403" t="s">
        <v>5481</v>
      </c>
      <c r="F3062" s="426">
        <v>20260813</v>
      </c>
      <c r="G3062" s="425"/>
      <c r="H3062" s="433" t="s">
        <v>259</v>
      </c>
      <c r="I3062" s="437" t="s">
        <v>437</v>
      </c>
    </row>
    <row r="3063" spans="1:9">
      <c r="A3063" s="112">
        <f t="shared" si="47"/>
        <v>3061</v>
      </c>
      <c r="B3063" s="107" t="s">
        <v>256</v>
      </c>
      <c r="C3063" s="107" t="s">
        <v>257</v>
      </c>
      <c r="D3063" s="428" t="s">
        <v>5493</v>
      </c>
      <c r="E3063" s="403" t="s">
        <v>5481</v>
      </c>
      <c r="F3063" s="426">
        <v>20260813</v>
      </c>
      <c r="G3063" s="425"/>
      <c r="H3063" s="433" t="s">
        <v>259</v>
      </c>
      <c r="I3063" s="437" t="s">
        <v>437</v>
      </c>
    </row>
    <row r="3064" spans="1:9">
      <c r="A3064" s="112">
        <f t="shared" si="47"/>
        <v>3062</v>
      </c>
      <c r="B3064" s="107" t="s">
        <v>256</v>
      </c>
      <c r="C3064" s="107" t="s">
        <v>257</v>
      </c>
      <c r="D3064" s="428" t="s">
        <v>5494</v>
      </c>
      <c r="E3064" s="403" t="s">
        <v>5481</v>
      </c>
      <c r="F3064" s="426">
        <v>20260813</v>
      </c>
      <c r="G3064" s="425"/>
      <c r="H3064" s="433" t="s">
        <v>259</v>
      </c>
      <c r="I3064" s="437" t="s">
        <v>437</v>
      </c>
    </row>
    <row r="3065" spans="1:9">
      <c r="A3065" s="112">
        <f t="shared" si="47"/>
        <v>3063</v>
      </c>
      <c r="B3065" s="107" t="s">
        <v>256</v>
      </c>
      <c r="C3065" s="107" t="s">
        <v>257</v>
      </c>
      <c r="D3065" s="428" t="s">
        <v>5495</v>
      </c>
      <c r="E3065" s="403" t="s">
        <v>5481</v>
      </c>
      <c r="F3065" s="426">
        <v>20260813</v>
      </c>
      <c r="G3065" s="425"/>
      <c r="H3065" s="435" t="s">
        <v>259</v>
      </c>
      <c r="I3065" s="5" t="s">
        <v>443</v>
      </c>
    </row>
    <row r="3066" spans="1:9">
      <c r="A3066" s="112">
        <f t="shared" si="47"/>
        <v>3064</v>
      </c>
      <c r="B3066" s="107" t="s">
        <v>256</v>
      </c>
      <c r="C3066" s="107" t="s">
        <v>257</v>
      </c>
      <c r="D3066" s="428" t="s">
        <v>5496</v>
      </c>
      <c r="E3066" s="403" t="s">
        <v>5481</v>
      </c>
      <c r="F3066" s="426">
        <v>20260813</v>
      </c>
      <c r="G3066" s="425"/>
      <c r="H3066" s="435" t="s">
        <v>259</v>
      </c>
      <c r="I3066" s="5" t="s">
        <v>443</v>
      </c>
    </row>
    <row r="3067" spans="1:9">
      <c r="A3067" s="112">
        <f t="shared" si="47"/>
        <v>3065</v>
      </c>
      <c r="B3067" s="107" t="s">
        <v>256</v>
      </c>
      <c r="C3067" s="107" t="s">
        <v>257</v>
      </c>
      <c r="D3067" s="428" t="s">
        <v>5497</v>
      </c>
      <c r="E3067" s="403" t="s">
        <v>5481</v>
      </c>
      <c r="F3067" s="426">
        <v>20260813</v>
      </c>
      <c r="G3067" s="425"/>
      <c r="H3067" s="435" t="s">
        <v>259</v>
      </c>
      <c r="I3067" s="5" t="s">
        <v>443</v>
      </c>
    </row>
    <row r="3068" spans="1:9">
      <c r="A3068" s="112">
        <f t="shared" si="47"/>
        <v>3066</v>
      </c>
      <c r="B3068" s="107" t="s">
        <v>256</v>
      </c>
      <c r="C3068" s="107" t="s">
        <v>257</v>
      </c>
      <c r="D3068" s="428" t="s">
        <v>5498</v>
      </c>
      <c r="E3068" s="403" t="s">
        <v>5481</v>
      </c>
      <c r="F3068" s="426">
        <v>20260813</v>
      </c>
      <c r="G3068" s="425"/>
      <c r="H3068" s="435" t="s">
        <v>259</v>
      </c>
      <c r="I3068" s="5" t="s">
        <v>443</v>
      </c>
    </row>
    <row r="3069" spans="1:9">
      <c r="A3069" s="112">
        <f t="shared" ref="A3069:A3132" si="48">+A3068+1</f>
        <v>3067</v>
      </c>
      <c r="B3069" s="107" t="s">
        <v>256</v>
      </c>
      <c r="C3069" s="107" t="s">
        <v>257</v>
      </c>
      <c r="D3069" s="428" t="s">
        <v>5499</v>
      </c>
      <c r="E3069" s="403" t="s">
        <v>5481</v>
      </c>
      <c r="F3069" s="426">
        <v>20260813</v>
      </c>
      <c r="G3069" s="425"/>
      <c r="H3069" s="438" t="s">
        <v>259</v>
      </c>
      <c r="I3069" s="441" t="s">
        <v>928</v>
      </c>
    </row>
    <row r="3070" spans="1:9">
      <c r="A3070" s="112">
        <f t="shared" si="48"/>
        <v>3068</v>
      </c>
      <c r="B3070" s="107" t="s">
        <v>256</v>
      </c>
      <c r="C3070" s="107" t="s">
        <v>257</v>
      </c>
      <c r="D3070" s="428" t="s">
        <v>5500</v>
      </c>
      <c r="E3070" s="403" t="s">
        <v>5481</v>
      </c>
      <c r="F3070" s="426">
        <v>20260813</v>
      </c>
      <c r="G3070" s="425"/>
      <c r="H3070" s="438" t="s">
        <v>259</v>
      </c>
      <c r="I3070" s="441" t="s">
        <v>928</v>
      </c>
    </row>
    <row r="3071" spans="1:9">
      <c r="A3071" s="112">
        <f t="shared" si="48"/>
        <v>3069</v>
      </c>
      <c r="B3071" s="107" t="s">
        <v>256</v>
      </c>
      <c r="C3071" s="107" t="s">
        <v>257</v>
      </c>
      <c r="D3071" s="428" t="s">
        <v>5501</v>
      </c>
      <c r="E3071" s="403" t="s">
        <v>5481</v>
      </c>
      <c r="F3071" s="426">
        <v>20260813</v>
      </c>
      <c r="G3071" s="425"/>
      <c r="H3071" s="438" t="s">
        <v>259</v>
      </c>
      <c r="I3071" s="441" t="s">
        <v>928</v>
      </c>
    </row>
    <row r="3072" spans="1:9">
      <c r="A3072" s="112">
        <f t="shared" si="48"/>
        <v>3070</v>
      </c>
      <c r="B3072" s="107" t="s">
        <v>256</v>
      </c>
      <c r="C3072" s="107" t="s">
        <v>257</v>
      </c>
      <c r="D3072" s="428" t="s">
        <v>5502</v>
      </c>
      <c r="E3072" s="403" t="s">
        <v>5481</v>
      </c>
      <c r="F3072" s="426">
        <v>20260813</v>
      </c>
      <c r="G3072" s="425"/>
      <c r="H3072" s="438" t="s">
        <v>259</v>
      </c>
      <c r="I3072" s="441" t="s">
        <v>928</v>
      </c>
    </row>
    <row r="3073" spans="1:9">
      <c r="A3073" s="112">
        <f t="shared" si="48"/>
        <v>3071</v>
      </c>
      <c r="B3073" s="107" t="s">
        <v>256</v>
      </c>
      <c r="C3073" s="107" t="s">
        <v>257</v>
      </c>
      <c r="D3073" s="428" t="s">
        <v>5503</v>
      </c>
      <c r="E3073" s="403" t="s">
        <v>5481</v>
      </c>
      <c r="F3073" s="426">
        <v>20260813</v>
      </c>
      <c r="G3073" s="425"/>
      <c r="H3073" s="438" t="s">
        <v>259</v>
      </c>
      <c r="I3073" s="441" t="s">
        <v>928</v>
      </c>
    </row>
    <row r="3074" spans="1:9">
      <c r="A3074" s="112">
        <f t="shared" si="48"/>
        <v>3072</v>
      </c>
      <c r="B3074" s="107" t="s">
        <v>256</v>
      </c>
      <c r="C3074" s="107" t="s">
        <v>257</v>
      </c>
      <c r="D3074" s="428" t="s">
        <v>5504</v>
      </c>
      <c r="E3074" s="403" t="s">
        <v>5481</v>
      </c>
      <c r="F3074" s="426">
        <v>20260813</v>
      </c>
      <c r="G3074" s="425"/>
      <c r="H3074" s="438" t="s">
        <v>259</v>
      </c>
      <c r="I3074" s="441" t="s">
        <v>928</v>
      </c>
    </row>
    <row r="3075" spans="1:9">
      <c r="A3075" s="112">
        <f t="shared" si="48"/>
        <v>3073</v>
      </c>
      <c r="B3075" s="107" t="s">
        <v>256</v>
      </c>
      <c r="C3075" s="107" t="s">
        <v>257</v>
      </c>
      <c r="D3075" s="428" t="s">
        <v>5562</v>
      </c>
      <c r="E3075" s="403" t="s">
        <v>5563</v>
      </c>
      <c r="F3075" s="436">
        <v>20260818</v>
      </c>
      <c r="G3075" s="435"/>
      <c r="H3075" s="438" t="s">
        <v>259</v>
      </c>
      <c r="I3075" s="441" t="s">
        <v>928</v>
      </c>
    </row>
    <row r="3076" spans="1:9">
      <c r="A3076" s="112">
        <f t="shared" si="48"/>
        <v>3074</v>
      </c>
      <c r="B3076" s="107" t="s">
        <v>256</v>
      </c>
      <c r="C3076" s="107" t="s">
        <v>257</v>
      </c>
      <c r="D3076" s="428" t="s">
        <v>5564</v>
      </c>
      <c r="E3076" s="403" t="s">
        <v>5563</v>
      </c>
      <c r="F3076" s="436">
        <v>20260818</v>
      </c>
      <c r="G3076" s="435"/>
      <c r="H3076" s="438" t="s">
        <v>259</v>
      </c>
      <c r="I3076" s="441" t="s">
        <v>928</v>
      </c>
    </row>
    <row r="3077" spans="1:9">
      <c r="A3077" s="112">
        <f t="shared" si="48"/>
        <v>3075</v>
      </c>
      <c r="B3077" s="107" t="s">
        <v>256</v>
      </c>
      <c r="C3077" s="107" t="s">
        <v>257</v>
      </c>
      <c r="D3077" s="428" t="s">
        <v>5565</v>
      </c>
      <c r="E3077" s="403" t="s">
        <v>5563</v>
      </c>
      <c r="F3077" s="436">
        <v>20260818</v>
      </c>
      <c r="G3077" s="435"/>
      <c r="H3077" s="438" t="s">
        <v>259</v>
      </c>
      <c r="I3077" s="441" t="s">
        <v>928</v>
      </c>
    </row>
    <row r="3078" spans="1:9">
      <c r="A3078" s="112">
        <f t="shared" si="48"/>
        <v>3076</v>
      </c>
      <c r="B3078" s="107" t="s">
        <v>256</v>
      </c>
      <c r="C3078" s="107" t="s">
        <v>257</v>
      </c>
      <c r="D3078" s="428" t="s">
        <v>5566</v>
      </c>
      <c r="E3078" s="403" t="s">
        <v>5563</v>
      </c>
      <c r="F3078" s="436">
        <v>20260818</v>
      </c>
      <c r="G3078" s="435"/>
      <c r="H3078" s="438" t="s">
        <v>259</v>
      </c>
      <c r="I3078" s="441" t="s">
        <v>928</v>
      </c>
    </row>
    <row r="3079" spans="1:9">
      <c r="A3079" s="112">
        <f t="shared" si="48"/>
        <v>3077</v>
      </c>
      <c r="B3079" s="107" t="s">
        <v>256</v>
      </c>
      <c r="C3079" s="107" t="s">
        <v>257</v>
      </c>
      <c r="D3079" s="428" t="s">
        <v>5567</v>
      </c>
      <c r="E3079" s="403" t="s">
        <v>5563</v>
      </c>
      <c r="F3079" s="436">
        <v>20260818</v>
      </c>
      <c r="G3079" s="435"/>
      <c r="H3079" s="438" t="s">
        <v>259</v>
      </c>
      <c r="I3079" s="441" t="s">
        <v>928</v>
      </c>
    </row>
    <row r="3080" spans="1:9">
      <c r="A3080" s="112">
        <f t="shared" si="48"/>
        <v>3078</v>
      </c>
      <c r="B3080" s="107" t="s">
        <v>256</v>
      </c>
      <c r="C3080" s="107" t="s">
        <v>257</v>
      </c>
      <c r="D3080" s="428" t="s">
        <v>5568</v>
      </c>
      <c r="E3080" s="403" t="s">
        <v>5563</v>
      </c>
      <c r="F3080" s="436">
        <v>20260818</v>
      </c>
      <c r="G3080" s="435"/>
      <c r="H3080" s="438" t="s">
        <v>259</v>
      </c>
      <c r="I3080" s="441" t="s">
        <v>928</v>
      </c>
    </row>
    <row r="3081" spans="1:9">
      <c r="A3081" s="112">
        <f t="shared" si="48"/>
        <v>3079</v>
      </c>
      <c r="B3081" s="107" t="s">
        <v>256</v>
      </c>
      <c r="C3081" s="107" t="s">
        <v>257</v>
      </c>
      <c r="D3081" s="428" t="s">
        <v>5569</v>
      </c>
      <c r="E3081" s="403" t="s">
        <v>5563</v>
      </c>
      <c r="F3081" s="436">
        <v>20260818</v>
      </c>
      <c r="G3081" s="435"/>
      <c r="H3081" s="442" t="s">
        <v>259</v>
      </c>
      <c r="I3081" s="444" t="s">
        <v>448</v>
      </c>
    </row>
    <row r="3082" spans="1:9">
      <c r="A3082" s="112">
        <f t="shared" si="48"/>
        <v>3080</v>
      </c>
      <c r="B3082" s="107" t="s">
        <v>256</v>
      </c>
      <c r="C3082" s="107" t="s">
        <v>257</v>
      </c>
      <c r="D3082" s="428" t="s">
        <v>5570</v>
      </c>
      <c r="E3082" s="403" t="s">
        <v>5563</v>
      </c>
      <c r="F3082" s="436">
        <v>20260818</v>
      </c>
      <c r="G3082" s="435"/>
      <c r="H3082" s="435" t="s">
        <v>259</v>
      </c>
      <c r="I3082" s="5" t="s">
        <v>448</v>
      </c>
    </row>
    <row r="3083" spans="1:9">
      <c r="A3083" s="112">
        <f t="shared" si="48"/>
        <v>3081</v>
      </c>
      <c r="B3083" s="107" t="s">
        <v>256</v>
      </c>
      <c r="C3083" s="107" t="s">
        <v>257</v>
      </c>
      <c r="D3083" s="428" t="s">
        <v>5571</v>
      </c>
      <c r="E3083" s="403" t="s">
        <v>5563</v>
      </c>
      <c r="F3083" s="436">
        <v>20260818</v>
      </c>
      <c r="G3083" s="435"/>
      <c r="H3083" s="435" t="s">
        <v>259</v>
      </c>
      <c r="I3083" s="5" t="s">
        <v>448</v>
      </c>
    </row>
    <row r="3084" spans="1:9">
      <c r="A3084" s="112">
        <f t="shared" si="48"/>
        <v>3082</v>
      </c>
      <c r="B3084" s="107" t="s">
        <v>256</v>
      </c>
      <c r="C3084" s="107" t="s">
        <v>257</v>
      </c>
      <c r="D3084" s="428" t="s">
        <v>5572</v>
      </c>
      <c r="E3084" s="403" t="s">
        <v>5563</v>
      </c>
      <c r="F3084" s="436">
        <v>20260818</v>
      </c>
      <c r="G3084" s="435"/>
      <c r="H3084" s="435" t="s">
        <v>259</v>
      </c>
      <c r="I3084" s="5" t="s">
        <v>448</v>
      </c>
    </row>
    <row r="3085" spans="1:9">
      <c r="A3085" s="112">
        <f t="shared" si="48"/>
        <v>3083</v>
      </c>
      <c r="B3085" s="107" t="s">
        <v>256</v>
      </c>
      <c r="C3085" s="107" t="s">
        <v>257</v>
      </c>
      <c r="D3085" s="428" t="s">
        <v>5573</v>
      </c>
      <c r="E3085" s="403" t="s">
        <v>5563</v>
      </c>
      <c r="F3085" s="436">
        <v>20260818</v>
      </c>
      <c r="G3085" s="435"/>
      <c r="H3085" s="435" t="s">
        <v>259</v>
      </c>
      <c r="I3085" s="5" t="s">
        <v>448</v>
      </c>
    </row>
    <row r="3086" spans="1:9">
      <c r="A3086" s="112">
        <f t="shared" si="48"/>
        <v>3084</v>
      </c>
      <c r="B3086" s="107" t="s">
        <v>256</v>
      </c>
      <c r="C3086" s="107" t="s">
        <v>257</v>
      </c>
      <c r="D3086" s="428" t="s">
        <v>5574</v>
      </c>
      <c r="E3086" s="403" t="s">
        <v>5563</v>
      </c>
      <c r="F3086" s="436">
        <v>20260818</v>
      </c>
      <c r="G3086" s="435"/>
      <c r="H3086" s="435" t="s">
        <v>259</v>
      </c>
      <c r="I3086" s="5" t="s">
        <v>448</v>
      </c>
    </row>
    <row r="3087" spans="1:9">
      <c r="A3087" s="112">
        <f t="shared" si="48"/>
        <v>3085</v>
      </c>
      <c r="B3087" s="107" t="s">
        <v>256</v>
      </c>
      <c r="C3087" s="107" t="s">
        <v>257</v>
      </c>
      <c r="D3087" s="428" t="s">
        <v>5575</v>
      </c>
      <c r="E3087" s="403" t="s">
        <v>5563</v>
      </c>
      <c r="F3087" s="436">
        <v>20260818</v>
      </c>
      <c r="G3087" s="435"/>
      <c r="H3087" s="435" t="s">
        <v>259</v>
      </c>
      <c r="I3087" s="5" t="s">
        <v>448</v>
      </c>
    </row>
    <row r="3088" spans="1:9">
      <c r="A3088" s="112">
        <f t="shared" si="48"/>
        <v>3086</v>
      </c>
      <c r="B3088" s="107" t="s">
        <v>256</v>
      </c>
      <c r="C3088" s="107" t="s">
        <v>257</v>
      </c>
      <c r="D3088" s="428" t="s">
        <v>5576</v>
      </c>
      <c r="E3088" s="403" t="s">
        <v>5563</v>
      </c>
      <c r="F3088" s="436">
        <v>20260818</v>
      </c>
      <c r="G3088" s="435"/>
      <c r="H3088" s="435" t="s">
        <v>259</v>
      </c>
      <c r="I3088" s="5" t="s">
        <v>448</v>
      </c>
    </row>
    <row r="3089" spans="1:9">
      <c r="A3089" s="112">
        <f t="shared" si="48"/>
        <v>3087</v>
      </c>
      <c r="B3089" s="107" t="s">
        <v>256</v>
      </c>
      <c r="C3089" s="107" t="s">
        <v>257</v>
      </c>
      <c r="D3089" s="428" t="s">
        <v>5577</v>
      </c>
      <c r="E3089" s="403" t="s">
        <v>5563</v>
      </c>
      <c r="F3089" s="436">
        <v>20260818</v>
      </c>
      <c r="G3089" s="435"/>
      <c r="H3089" s="435" t="s">
        <v>259</v>
      </c>
      <c r="I3089" s="5" t="s">
        <v>448</v>
      </c>
    </row>
    <row r="3090" spans="1:9">
      <c r="A3090" s="112">
        <f t="shared" si="48"/>
        <v>3088</v>
      </c>
      <c r="B3090" s="107" t="s">
        <v>256</v>
      </c>
      <c r="C3090" s="107" t="s">
        <v>257</v>
      </c>
      <c r="D3090" s="428" t="s">
        <v>5578</v>
      </c>
      <c r="E3090" s="403" t="s">
        <v>5563</v>
      </c>
      <c r="F3090" s="436">
        <v>20260818</v>
      </c>
      <c r="G3090" s="435"/>
      <c r="H3090" s="435" t="s">
        <v>259</v>
      </c>
      <c r="I3090" s="5" t="s">
        <v>448</v>
      </c>
    </row>
    <row r="3091" spans="1:9">
      <c r="A3091" s="112">
        <f t="shared" si="48"/>
        <v>3089</v>
      </c>
      <c r="B3091" s="107" t="s">
        <v>256</v>
      </c>
      <c r="C3091" s="107" t="s">
        <v>257</v>
      </c>
      <c r="D3091" s="428" t="s">
        <v>5579</v>
      </c>
      <c r="E3091" s="403" t="s">
        <v>5563</v>
      </c>
      <c r="F3091" s="436">
        <v>20260818</v>
      </c>
      <c r="G3091" s="435"/>
      <c r="H3091" s="435" t="s">
        <v>259</v>
      </c>
      <c r="I3091" s="5" t="s">
        <v>448</v>
      </c>
    </row>
    <row r="3092" spans="1:9">
      <c r="A3092" s="112">
        <f t="shared" si="48"/>
        <v>3090</v>
      </c>
      <c r="B3092" s="107" t="s">
        <v>256</v>
      </c>
      <c r="C3092" s="107" t="s">
        <v>257</v>
      </c>
      <c r="D3092" s="428" t="s">
        <v>5580</v>
      </c>
      <c r="E3092" s="403" t="s">
        <v>5563</v>
      </c>
      <c r="F3092" s="436">
        <v>20260818</v>
      </c>
      <c r="G3092" s="435"/>
      <c r="H3092" s="435" t="s">
        <v>259</v>
      </c>
      <c r="I3092" s="5" t="s">
        <v>448</v>
      </c>
    </row>
    <row r="3093" spans="1:9">
      <c r="A3093" s="112">
        <f t="shared" si="48"/>
        <v>3091</v>
      </c>
      <c r="B3093" s="107" t="s">
        <v>256</v>
      </c>
      <c r="C3093" s="107" t="s">
        <v>257</v>
      </c>
      <c r="D3093" s="428" t="s">
        <v>5581</v>
      </c>
      <c r="E3093" s="403" t="s">
        <v>5563</v>
      </c>
      <c r="F3093" s="436">
        <v>20260818</v>
      </c>
      <c r="G3093" s="435"/>
      <c r="H3093" s="443" t="s">
        <v>259</v>
      </c>
      <c r="I3093" s="446" t="s">
        <v>457</v>
      </c>
    </row>
    <row r="3094" spans="1:9">
      <c r="A3094" s="112">
        <f t="shared" si="48"/>
        <v>3092</v>
      </c>
      <c r="B3094" s="107" t="s">
        <v>256</v>
      </c>
      <c r="C3094" s="107" t="s">
        <v>257</v>
      </c>
      <c r="D3094" s="428" t="s">
        <v>5582</v>
      </c>
      <c r="E3094" s="403" t="s">
        <v>5563</v>
      </c>
      <c r="F3094" s="436">
        <v>20260818</v>
      </c>
      <c r="G3094" s="435"/>
      <c r="H3094" s="443" t="s">
        <v>259</v>
      </c>
      <c r="I3094" s="446" t="s">
        <v>457</v>
      </c>
    </row>
    <row r="3095" spans="1:9">
      <c r="A3095" s="112">
        <f t="shared" si="48"/>
        <v>3093</v>
      </c>
      <c r="B3095" s="107" t="s">
        <v>256</v>
      </c>
      <c r="C3095" s="107" t="s">
        <v>257</v>
      </c>
      <c r="D3095" s="428" t="s">
        <v>5583</v>
      </c>
      <c r="E3095" s="403" t="s">
        <v>5563</v>
      </c>
      <c r="F3095" s="436">
        <v>20260818</v>
      </c>
      <c r="G3095" s="435"/>
      <c r="H3095" s="443" t="s">
        <v>259</v>
      </c>
      <c r="I3095" s="446" t="s">
        <v>457</v>
      </c>
    </row>
    <row r="3096" spans="1:9">
      <c r="A3096" s="112">
        <f t="shared" si="48"/>
        <v>3094</v>
      </c>
      <c r="B3096" s="107" t="s">
        <v>256</v>
      </c>
      <c r="C3096" s="107" t="s">
        <v>257</v>
      </c>
      <c r="D3096" s="428" t="s">
        <v>5584</v>
      </c>
      <c r="E3096" s="403" t="s">
        <v>5563</v>
      </c>
      <c r="F3096" s="436">
        <v>20260818</v>
      </c>
      <c r="G3096" s="435"/>
      <c r="H3096" s="443" t="s">
        <v>259</v>
      </c>
      <c r="I3096" s="446" t="s">
        <v>457</v>
      </c>
    </row>
    <row r="3097" spans="1:9">
      <c r="A3097" s="112">
        <f t="shared" si="48"/>
        <v>3095</v>
      </c>
      <c r="B3097" s="107" t="s">
        <v>256</v>
      </c>
      <c r="C3097" s="107" t="s">
        <v>257</v>
      </c>
      <c r="D3097" s="428" t="s">
        <v>5585</v>
      </c>
      <c r="E3097" s="403" t="s">
        <v>5563</v>
      </c>
      <c r="F3097" s="436">
        <v>20260818</v>
      </c>
      <c r="G3097" s="435"/>
      <c r="H3097" s="443" t="s">
        <v>259</v>
      </c>
      <c r="I3097" s="446" t="s">
        <v>457</v>
      </c>
    </row>
    <row r="3098" spans="1:9">
      <c r="A3098" s="112">
        <f t="shared" si="48"/>
        <v>3096</v>
      </c>
      <c r="B3098" s="107" t="s">
        <v>256</v>
      </c>
      <c r="C3098" s="107" t="s">
        <v>257</v>
      </c>
      <c r="D3098" s="428" t="s">
        <v>5586</v>
      </c>
      <c r="E3098" s="403" t="s">
        <v>5563</v>
      </c>
      <c r="F3098" s="436">
        <v>20260818</v>
      </c>
      <c r="G3098" s="435"/>
      <c r="H3098" s="443" t="s">
        <v>259</v>
      </c>
      <c r="I3098" s="446" t="s">
        <v>457</v>
      </c>
    </row>
    <row r="3099" spans="1:9">
      <c r="A3099" s="112">
        <f t="shared" si="48"/>
        <v>3097</v>
      </c>
      <c r="B3099" s="107" t="s">
        <v>256</v>
      </c>
      <c r="C3099" s="107" t="s">
        <v>257</v>
      </c>
      <c r="D3099" s="428" t="s">
        <v>5587</v>
      </c>
      <c r="E3099" s="403" t="s">
        <v>5588</v>
      </c>
      <c r="F3099" s="436">
        <v>20260818</v>
      </c>
      <c r="G3099" s="435"/>
      <c r="H3099" s="443" t="s">
        <v>259</v>
      </c>
      <c r="I3099" s="446" t="s">
        <v>457</v>
      </c>
    </row>
    <row r="3100" spans="1:9">
      <c r="A3100" s="112">
        <f t="shared" si="48"/>
        <v>3098</v>
      </c>
      <c r="B3100" s="107" t="s">
        <v>256</v>
      </c>
      <c r="C3100" s="107" t="s">
        <v>257</v>
      </c>
      <c r="D3100" s="428" t="s">
        <v>5589</v>
      </c>
      <c r="E3100" s="403" t="s">
        <v>5588</v>
      </c>
      <c r="F3100" s="436">
        <v>20260818</v>
      </c>
      <c r="G3100" s="435"/>
      <c r="H3100" s="443" t="s">
        <v>259</v>
      </c>
      <c r="I3100" s="446" t="s">
        <v>457</v>
      </c>
    </row>
    <row r="3101" spans="1:9">
      <c r="A3101" s="112">
        <f t="shared" si="48"/>
        <v>3099</v>
      </c>
      <c r="B3101" s="107" t="s">
        <v>256</v>
      </c>
      <c r="C3101" s="107" t="s">
        <v>257</v>
      </c>
      <c r="D3101" s="428" t="s">
        <v>5590</v>
      </c>
      <c r="E3101" s="403" t="s">
        <v>5588</v>
      </c>
      <c r="F3101" s="436">
        <v>20260818</v>
      </c>
      <c r="G3101" s="435"/>
      <c r="H3101" s="443" t="s">
        <v>259</v>
      </c>
      <c r="I3101" s="446" t="s">
        <v>457</v>
      </c>
    </row>
    <row r="3102" spans="1:9">
      <c r="A3102" s="112">
        <f t="shared" si="48"/>
        <v>3100</v>
      </c>
      <c r="B3102" s="107" t="s">
        <v>256</v>
      </c>
      <c r="C3102" s="107" t="s">
        <v>257</v>
      </c>
      <c r="D3102" s="428" t="s">
        <v>5591</v>
      </c>
      <c r="E3102" s="403" t="s">
        <v>5588</v>
      </c>
      <c r="F3102" s="436">
        <v>20260818</v>
      </c>
      <c r="G3102" s="435"/>
      <c r="H3102" s="443" t="s">
        <v>259</v>
      </c>
      <c r="I3102" s="446" t="s">
        <v>457</v>
      </c>
    </row>
    <row r="3103" spans="1:9">
      <c r="A3103" s="112">
        <f t="shared" si="48"/>
        <v>3101</v>
      </c>
      <c r="B3103" s="107" t="s">
        <v>256</v>
      </c>
      <c r="C3103" s="107" t="s">
        <v>257</v>
      </c>
      <c r="D3103" s="428" t="s">
        <v>5592</v>
      </c>
      <c r="E3103" s="403" t="s">
        <v>5588</v>
      </c>
      <c r="F3103" s="436">
        <v>20260818</v>
      </c>
      <c r="G3103" s="435"/>
      <c r="H3103" s="443" t="s">
        <v>259</v>
      </c>
      <c r="I3103" s="446" t="s">
        <v>457</v>
      </c>
    </row>
    <row r="3104" spans="1:9">
      <c r="A3104" s="112">
        <f t="shared" si="48"/>
        <v>3102</v>
      </c>
      <c r="B3104" s="107" t="s">
        <v>256</v>
      </c>
      <c r="C3104" s="107" t="s">
        <v>257</v>
      </c>
      <c r="D3104" s="428" t="s">
        <v>5593</v>
      </c>
      <c r="E3104" s="403" t="s">
        <v>5588</v>
      </c>
      <c r="F3104" s="436">
        <v>20260818</v>
      </c>
      <c r="G3104" s="435"/>
      <c r="H3104" s="443" t="s">
        <v>259</v>
      </c>
      <c r="I3104" s="446" t="s">
        <v>457</v>
      </c>
    </row>
    <row r="3105" spans="1:9">
      <c r="A3105" s="112">
        <f t="shared" si="48"/>
        <v>3103</v>
      </c>
      <c r="B3105" s="107" t="s">
        <v>256</v>
      </c>
      <c r="C3105" s="107" t="s">
        <v>257</v>
      </c>
      <c r="D3105" s="428" t="s">
        <v>5594</v>
      </c>
      <c r="E3105" s="403" t="s">
        <v>5588</v>
      </c>
      <c r="F3105" s="436">
        <v>20260818</v>
      </c>
      <c r="G3105" s="435"/>
      <c r="H3105" s="445" t="s">
        <v>259</v>
      </c>
      <c r="I3105" s="448" t="s">
        <v>466</v>
      </c>
    </row>
    <row r="3106" spans="1:9">
      <c r="A3106" s="112">
        <f t="shared" si="48"/>
        <v>3104</v>
      </c>
      <c r="B3106" s="107" t="s">
        <v>256</v>
      </c>
      <c r="C3106" s="107" t="s">
        <v>257</v>
      </c>
      <c r="D3106" s="428" t="s">
        <v>5595</v>
      </c>
      <c r="E3106" s="403" t="s">
        <v>5588</v>
      </c>
      <c r="F3106" s="436">
        <v>20260818</v>
      </c>
      <c r="G3106" s="435"/>
      <c r="H3106" s="435" t="s">
        <v>259</v>
      </c>
      <c r="I3106" s="5" t="s">
        <v>466</v>
      </c>
    </row>
    <row r="3107" spans="1:9">
      <c r="A3107" s="112">
        <f t="shared" si="48"/>
        <v>3105</v>
      </c>
      <c r="B3107" s="107" t="s">
        <v>256</v>
      </c>
      <c r="C3107" s="107" t="s">
        <v>257</v>
      </c>
      <c r="D3107" s="428" t="s">
        <v>5596</v>
      </c>
      <c r="E3107" s="403" t="s">
        <v>5588</v>
      </c>
      <c r="F3107" s="436">
        <v>20260818</v>
      </c>
      <c r="G3107" s="435"/>
      <c r="H3107" s="435" t="s">
        <v>259</v>
      </c>
      <c r="I3107" s="5" t="s">
        <v>466</v>
      </c>
    </row>
    <row r="3108" spans="1:9">
      <c r="A3108" s="112">
        <f t="shared" si="48"/>
        <v>3106</v>
      </c>
      <c r="B3108" s="107" t="s">
        <v>256</v>
      </c>
      <c r="C3108" s="107" t="s">
        <v>257</v>
      </c>
      <c r="D3108" s="428" t="s">
        <v>5597</v>
      </c>
      <c r="E3108" s="403" t="s">
        <v>5588</v>
      </c>
      <c r="F3108" s="436">
        <v>20260818</v>
      </c>
      <c r="G3108" s="435"/>
      <c r="H3108" s="435" t="s">
        <v>259</v>
      </c>
      <c r="I3108" s="5" t="s">
        <v>466</v>
      </c>
    </row>
    <row r="3109" spans="1:9">
      <c r="A3109" s="112">
        <f t="shared" si="48"/>
        <v>3107</v>
      </c>
      <c r="B3109" s="107" t="s">
        <v>256</v>
      </c>
      <c r="C3109" s="107" t="s">
        <v>257</v>
      </c>
      <c r="D3109" s="428" t="s">
        <v>5598</v>
      </c>
      <c r="E3109" s="403" t="s">
        <v>5588</v>
      </c>
      <c r="F3109" s="436">
        <v>20260818</v>
      </c>
      <c r="G3109" s="435"/>
      <c r="H3109" s="435" t="s">
        <v>259</v>
      </c>
      <c r="I3109" s="5" t="s">
        <v>466</v>
      </c>
    </row>
    <row r="3110" spans="1:9">
      <c r="A3110" s="112">
        <f t="shared" si="48"/>
        <v>3108</v>
      </c>
      <c r="B3110" s="107" t="s">
        <v>256</v>
      </c>
      <c r="C3110" s="107" t="s">
        <v>257</v>
      </c>
      <c r="D3110" s="428" t="s">
        <v>5599</v>
      </c>
      <c r="E3110" s="403" t="s">
        <v>5588</v>
      </c>
      <c r="F3110" s="436">
        <v>20260818</v>
      </c>
      <c r="G3110" s="435"/>
      <c r="H3110" s="435" t="s">
        <v>259</v>
      </c>
      <c r="I3110" s="5" t="s">
        <v>466</v>
      </c>
    </row>
    <row r="3111" spans="1:9">
      <c r="A3111" s="112">
        <f t="shared" si="48"/>
        <v>3109</v>
      </c>
      <c r="B3111" s="107" t="s">
        <v>256</v>
      </c>
      <c r="C3111" s="107" t="s">
        <v>257</v>
      </c>
      <c r="D3111" s="428" t="s">
        <v>5600</v>
      </c>
      <c r="E3111" s="403" t="s">
        <v>5588</v>
      </c>
      <c r="F3111" s="436">
        <v>20260818</v>
      </c>
      <c r="G3111" s="435"/>
      <c r="H3111" s="435" t="s">
        <v>259</v>
      </c>
      <c r="I3111" s="5" t="s">
        <v>466</v>
      </c>
    </row>
    <row r="3112" spans="1:9">
      <c r="A3112" s="112">
        <f t="shared" si="48"/>
        <v>3110</v>
      </c>
      <c r="B3112" s="107" t="s">
        <v>256</v>
      </c>
      <c r="C3112" s="107" t="s">
        <v>257</v>
      </c>
      <c r="D3112" s="428" t="s">
        <v>5601</v>
      </c>
      <c r="E3112" s="403" t="s">
        <v>5588</v>
      </c>
      <c r="F3112" s="436">
        <v>20260818</v>
      </c>
      <c r="G3112" s="435"/>
      <c r="H3112" s="435" t="s">
        <v>259</v>
      </c>
      <c r="I3112" s="5" t="s">
        <v>466</v>
      </c>
    </row>
    <row r="3113" spans="1:9">
      <c r="A3113" s="112">
        <f t="shared" si="48"/>
        <v>3111</v>
      </c>
      <c r="B3113" s="107" t="s">
        <v>256</v>
      </c>
      <c r="C3113" s="107" t="s">
        <v>257</v>
      </c>
      <c r="D3113" s="428" t="s">
        <v>5602</v>
      </c>
      <c r="E3113" s="403" t="s">
        <v>5588</v>
      </c>
      <c r="F3113" s="436">
        <v>20260818</v>
      </c>
      <c r="G3113" s="435"/>
      <c r="H3113" s="435" t="s">
        <v>259</v>
      </c>
      <c r="I3113" s="5" t="s">
        <v>466</v>
      </c>
    </row>
    <row r="3114" spans="1:9">
      <c r="A3114" s="112">
        <f t="shared" si="48"/>
        <v>3112</v>
      </c>
      <c r="B3114" s="107" t="s">
        <v>256</v>
      </c>
      <c r="C3114" s="107" t="s">
        <v>257</v>
      </c>
      <c r="D3114" s="428" t="s">
        <v>5603</v>
      </c>
      <c r="E3114" s="403" t="s">
        <v>5588</v>
      </c>
      <c r="F3114" s="436">
        <v>20260818</v>
      </c>
      <c r="G3114" s="435"/>
      <c r="H3114" s="435" t="s">
        <v>259</v>
      </c>
      <c r="I3114" s="5" t="s">
        <v>466</v>
      </c>
    </row>
    <row r="3115" spans="1:9">
      <c r="A3115" s="112">
        <f t="shared" si="48"/>
        <v>3113</v>
      </c>
      <c r="B3115" s="107" t="s">
        <v>256</v>
      </c>
      <c r="C3115" s="107" t="s">
        <v>257</v>
      </c>
      <c r="D3115" s="428" t="s">
        <v>5604</v>
      </c>
      <c r="E3115" s="403" t="s">
        <v>5588</v>
      </c>
      <c r="F3115" s="436">
        <v>20260818</v>
      </c>
      <c r="G3115" s="435"/>
      <c r="H3115" s="435" t="s">
        <v>259</v>
      </c>
      <c r="I3115" s="5" t="s">
        <v>466</v>
      </c>
    </row>
    <row r="3116" spans="1:9">
      <c r="A3116" s="112">
        <f t="shared" si="48"/>
        <v>3114</v>
      </c>
      <c r="B3116" s="107" t="s">
        <v>256</v>
      </c>
      <c r="C3116" s="107" t="s">
        <v>257</v>
      </c>
      <c r="D3116" s="428" t="s">
        <v>5605</v>
      </c>
      <c r="E3116" s="403" t="s">
        <v>5588</v>
      </c>
      <c r="F3116" s="436">
        <v>20260818</v>
      </c>
      <c r="G3116" s="435"/>
      <c r="H3116" s="435" t="s">
        <v>259</v>
      </c>
      <c r="I3116" s="5" t="s">
        <v>466</v>
      </c>
    </row>
    <row r="3117" spans="1:9">
      <c r="A3117" s="112">
        <f t="shared" si="48"/>
        <v>3115</v>
      </c>
      <c r="B3117" s="107" t="s">
        <v>256</v>
      </c>
      <c r="C3117" s="107" t="s">
        <v>257</v>
      </c>
      <c r="D3117" s="428" t="s">
        <v>5606</v>
      </c>
      <c r="E3117" s="403" t="s">
        <v>5588</v>
      </c>
      <c r="F3117" s="436">
        <v>20260818</v>
      </c>
      <c r="G3117" s="435"/>
      <c r="H3117" s="447" t="s">
        <v>259</v>
      </c>
      <c r="I3117" s="450" t="s">
        <v>474</v>
      </c>
    </row>
    <row r="3118" spans="1:9">
      <c r="A3118" s="112">
        <f t="shared" si="48"/>
        <v>3116</v>
      </c>
      <c r="B3118" s="107" t="s">
        <v>256</v>
      </c>
      <c r="C3118" s="107" t="s">
        <v>257</v>
      </c>
      <c r="D3118" s="428" t="s">
        <v>5607</v>
      </c>
      <c r="E3118" s="403" t="s">
        <v>5588</v>
      </c>
      <c r="F3118" s="436">
        <v>20260818</v>
      </c>
      <c r="G3118" s="435"/>
      <c r="H3118" s="447" t="s">
        <v>259</v>
      </c>
      <c r="I3118" s="450" t="s">
        <v>474</v>
      </c>
    </row>
    <row r="3119" spans="1:9">
      <c r="A3119" s="112">
        <f t="shared" si="48"/>
        <v>3117</v>
      </c>
      <c r="B3119" s="107" t="s">
        <v>256</v>
      </c>
      <c r="C3119" s="107" t="s">
        <v>257</v>
      </c>
      <c r="D3119" s="428" t="s">
        <v>5608</v>
      </c>
      <c r="E3119" s="403" t="s">
        <v>5588</v>
      </c>
      <c r="F3119" s="436">
        <v>20260818</v>
      </c>
      <c r="G3119" s="435"/>
      <c r="H3119" s="447" t="s">
        <v>259</v>
      </c>
      <c r="I3119" s="450" t="s">
        <v>474</v>
      </c>
    </row>
    <row r="3120" spans="1:9">
      <c r="A3120" s="112">
        <f t="shared" si="48"/>
        <v>3118</v>
      </c>
      <c r="B3120" s="107" t="s">
        <v>256</v>
      </c>
      <c r="C3120" s="107" t="s">
        <v>257</v>
      </c>
      <c r="D3120" s="428" t="s">
        <v>5609</v>
      </c>
      <c r="E3120" s="403" t="s">
        <v>5588</v>
      </c>
      <c r="F3120" s="436">
        <v>20260818</v>
      </c>
      <c r="G3120" s="435"/>
      <c r="H3120" s="447" t="s">
        <v>259</v>
      </c>
      <c r="I3120" s="450" t="s">
        <v>474</v>
      </c>
    </row>
    <row r="3121" spans="1:9">
      <c r="A3121" s="112">
        <f t="shared" si="48"/>
        <v>3119</v>
      </c>
      <c r="B3121" s="107" t="s">
        <v>256</v>
      </c>
      <c r="C3121" s="107" t="s">
        <v>257</v>
      </c>
      <c r="D3121" s="428" t="s">
        <v>5610</v>
      </c>
      <c r="E3121" s="403" t="s">
        <v>5588</v>
      </c>
      <c r="F3121" s="436">
        <v>20260818</v>
      </c>
      <c r="G3121" s="435"/>
      <c r="H3121" s="447" t="s">
        <v>259</v>
      </c>
      <c r="I3121" s="450" t="s">
        <v>474</v>
      </c>
    </row>
    <row r="3122" spans="1:9">
      <c r="A3122" s="112">
        <f t="shared" si="48"/>
        <v>3120</v>
      </c>
      <c r="B3122" s="107" t="s">
        <v>256</v>
      </c>
      <c r="C3122" s="107" t="s">
        <v>257</v>
      </c>
      <c r="D3122" s="428" t="s">
        <v>5611</v>
      </c>
      <c r="E3122" s="403" t="s">
        <v>5588</v>
      </c>
      <c r="F3122" s="436">
        <v>20260818</v>
      </c>
      <c r="G3122" s="435"/>
      <c r="H3122" s="447" t="s">
        <v>259</v>
      </c>
      <c r="I3122" s="450" t="s">
        <v>474</v>
      </c>
    </row>
    <row r="3123" spans="1:9">
      <c r="A3123" s="112">
        <f t="shared" si="48"/>
        <v>3121</v>
      </c>
      <c r="B3123" s="107" t="s">
        <v>256</v>
      </c>
      <c r="C3123" s="107" t="s">
        <v>257</v>
      </c>
      <c r="D3123" s="439" t="s">
        <v>5612</v>
      </c>
      <c r="E3123" s="403" t="s">
        <v>5613</v>
      </c>
      <c r="F3123" s="436">
        <v>20260818</v>
      </c>
      <c r="G3123" s="435"/>
      <c r="H3123" s="438" t="s">
        <v>259</v>
      </c>
      <c r="I3123" s="441" t="s">
        <v>928</v>
      </c>
    </row>
    <row r="3124" spans="1:9">
      <c r="A3124" s="112">
        <f t="shared" si="48"/>
        <v>3122</v>
      </c>
      <c r="B3124" s="107" t="s">
        <v>256</v>
      </c>
      <c r="C3124" s="107" t="s">
        <v>257</v>
      </c>
      <c r="D3124" s="439" t="s">
        <v>5614</v>
      </c>
      <c r="E3124" s="403" t="s">
        <v>5613</v>
      </c>
      <c r="F3124" s="436">
        <v>20260818</v>
      </c>
      <c r="G3124" s="435"/>
      <c r="H3124" s="438" t="s">
        <v>259</v>
      </c>
      <c r="I3124" s="441" t="s">
        <v>928</v>
      </c>
    </row>
    <row r="3125" spans="1:9">
      <c r="A3125" s="112">
        <f t="shared" si="48"/>
        <v>3123</v>
      </c>
      <c r="B3125" s="107" t="s">
        <v>256</v>
      </c>
      <c r="C3125" s="107" t="s">
        <v>257</v>
      </c>
      <c r="D3125" s="439" t="s">
        <v>5615</v>
      </c>
      <c r="E3125" s="403" t="s">
        <v>5613</v>
      </c>
      <c r="F3125" s="436">
        <v>20260818</v>
      </c>
      <c r="G3125" s="435"/>
      <c r="H3125" s="438" t="s">
        <v>259</v>
      </c>
      <c r="I3125" s="441" t="s">
        <v>928</v>
      </c>
    </row>
    <row r="3126" spans="1:9">
      <c r="A3126" s="112">
        <f t="shared" si="48"/>
        <v>3124</v>
      </c>
      <c r="B3126" s="107" t="s">
        <v>256</v>
      </c>
      <c r="C3126" s="107" t="s">
        <v>257</v>
      </c>
      <c r="D3126" s="439" t="s">
        <v>5616</v>
      </c>
      <c r="E3126" s="403" t="s">
        <v>5613</v>
      </c>
      <c r="F3126" s="436">
        <v>20260818</v>
      </c>
      <c r="G3126" s="435"/>
      <c r="H3126" s="438" t="s">
        <v>259</v>
      </c>
      <c r="I3126" s="441" t="s">
        <v>928</v>
      </c>
    </row>
    <row r="3127" spans="1:9">
      <c r="A3127" s="112">
        <f t="shared" si="48"/>
        <v>3125</v>
      </c>
      <c r="B3127" s="107" t="s">
        <v>256</v>
      </c>
      <c r="C3127" s="107" t="s">
        <v>257</v>
      </c>
      <c r="D3127" s="439" t="s">
        <v>5617</v>
      </c>
      <c r="E3127" s="403" t="s">
        <v>5613</v>
      </c>
      <c r="F3127" s="436">
        <v>20260818</v>
      </c>
      <c r="G3127" s="435"/>
      <c r="H3127" s="438" t="s">
        <v>259</v>
      </c>
      <c r="I3127" s="441" t="s">
        <v>928</v>
      </c>
    </row>
    <row r="3128" spans="1:9">
      <c r="A3128" s="112">
        <f t="shared" si="48"/>
        <v>3126</v>
      </c>
      <c r="B3128" s="107" t="s">
        <v>256</v>
      </c>
      <c r="C3128" s="107" t="s">
        <v>257</v>
      </c>
      <c r="D3128" s="439" t="s">
        <v>5618</v>
      </c>
      <c r="E3128" s="403" t="s">
        <v>5613</v>
      </c>
      <c r="F3128" s="436">
        <v>20260818</v>
      </c>
      <c r="G3128" s="435"/>
      <c r="H3128" s="438" t="s">
        <v>259</v>
      </c>
      <c r="I3128" s="441" t="s">
        <v>928</v>
      </c>
    </row>
    <row r="3129" spans="1:9">
      <c r="A3129" s="112">
        <f t="shared" si="48"/>
        <v>3127</v>
      </c>
      <c r="B3129" s="107" t="s">
        <v>256</v>
      </c>
      <c r="C3129" s="107" t="s">
        <v>257</v>
      </c>
      <c r="D3129" s="439" t="s">
        <v>5619</v>
      </c>
      <c r="E3129" s="403" t="s">
        <v>5613</v>
      </c>
      <c r="F3129" s="436">
        <v>20260818</v>
      </c>
      <c r="G3129" s="435"/>
      <c r="H3129" s="435" t="s">
        <v>259</v>
      </c>
      <c r="I3129" s="5" t="s">
        <v>448</v>
      </c>
    </row>
    <row r="3130" spans="1:9">
      <c r="A3130" s="112">
        <f t="shared" si="48"/>
        <v>3128</v>
      </c>
      <c r="B3130" s="107" t="s">
        <v>256</v>
      </c>
      <c r="C3130" s="107" t="s">
        <v>257</v>
      </c>
      <c r="D3130" s="439" t="s">
        <v>5620</v>
      </c>
      <c r="E3130" s="403" t="s">
        <v>5613</v>
      </c>
      <c r="F3130" s="436">
        <v>20260818</v>
      </c>
      <c r="G3130" s="435"/>
      <c r="H3130" s="435" t="s">
        <v>259</v>
      </c>
      <c r="I3130" s="5" t="s">
        <v>448</v>
      </c>
    </row>
    <row r="3131" spans="1:9">
      <c r="A3131" s="112">
        <f t="shared" si="48"/>
        <v>3129</v>
      </c>
      <c r="B3131" s="107" t="s">
        <v>256</v>
      </c>
      <c r="C3131" s="107" t="s">
        <v>257</v>
      </c>
      <c r="D3131" s="439" t="s">
        <v>5621</v>
      </c>
      <c r="E3131" s="403" t="s">
        <v>5613</v>
      </c>
      <c r="F3131" s="436">
        <v>20260818</v>
      </c>
      <c r="G3131" s="435"/>
      <c r="H3131" s="435" t="s">
        <v>259</v>
      </c>
      <c r="I3131" s="5" t="s">
        <v>448</v>
      </c>
    </row>
    <row r="3132" spans="1:9">
      <c r="A3132" s="112">
        <f t="shared" si="48"/>
        <v>3130</v>
      </c>
      <c r="B3132" s="107" t="s">
        <v>256</v>
      </c>
      <c r="C3132" s="107" t="s">
        <v>257</v>
      </c>
      <c r="D3132" s="439" t="s">
        <v>5622</v>
      </c>
      <c r="E3132" s="403" t="s">
        <v>5613</v>
      </c>
      <c r="F3132" s="436">
        <v>20260818</v>
      </c>
      <c r="G3132" s="435"/>
      <c r="H3132" s="435" t="s">
        <v>259</v>
      </c>
      <c r="I3132" s="5" t="s">
        <v>448</v>
      </c>
    </row>
    <row r="3133" spans="1:9">
      <c r="A3133" s="112">
        <f t="shared" ref="A3133:A3196" si="49">+A3132+1</f>
        <v>3131</v>
      </c>
      <c r="B3133" s="107" t="s">
        <v>256</v>
      </c>
      <c r="C3133" s="107" t="s">
        <v>257</v>
      </c>
      <c r="D3133" s="439" t="s">
        <v>5623</v>
      </c>
      <c r="E3133" s="403" t="s">
        <v>5613</v>
      </c>
      <c r="F3133" s="436">
        <v>20260818</v>
      </c>
      <c r="G3133" s="435"/>
      <c r="H3133" s="435" t="s">
        <v>259</v>
      </c>
      <c r="I3133" s="5" t="s">
        <v>448</v>
      </c>
    </row>
    <row r="3134" spans="1:9">
      <c r="A3134" s="112">
        <f t="shared" si="49"/>
        <v>3132</v>
      </c>
      <c r="B3134" s="107" t="s">
        <v>256</v>
      </c>
      <c r="C3134" s="107" t="s">
        <v>257</v>
      </c>
      <c r="D3134" s="439" t="s">
        <v>5624</v>
      </c>
      <c r="E3134" s="403" t="s">
        <v>5613</v>
      </c>
      <c r="F3134" s="436">
        <v>20260818</v>
      </c>
      <c r="G3134" s="435"/>
      <c r="H3134" s="435" t="s">
        <v>259</v>
      </c>
      <c r="I3134" s="5" t="s">
        <v>448</v>
      </c>
    </row>
    <row r="3135" spans="1:9">
      <c r="A3135" s="112">
        <f t="shared" si="49"/>
        <v>3133</v>
      </c>
      <c r="B3135" s="107" t="s">
        <v>256</v>
      </c>
      <c r="C3135" s="107" t="s">
        <v>257</v>
      </c>
      <c r="D3135" s="439" t="s">
        <v>5625</v>
      </c>
      <c r="E3135" s="403" t="s">
        <v>5613</v>
      </c>
      <c r="F3135" s="436">
        <v>20260818</v>
      </c>
      <c r="G3135" s="435"/>
      <c r="H3135" s="443" t="s">
        <v>259</v>
      </c>
      <c r="I3135" s="446" t="s">
        <v>457</v>
      </c>
    </row>
    <row r="3136" spans="1:9">
      <c r="A3136" s="112">
        <f t="shared" si="49"/>
        <v>3134</v>
      </c>
      <c r="B3136" s="107" t="s">
        <v>256</v>
      </c>
      <c r="C3136" s="107" t="s">
        <v>257</v>
      </c>
      <c r="D3136" s="439" t="s">
        <v>5626</v>
      </c>
      <c r="E3136" s="403" t="s">
        <v>5613</v>
      </c>
      <c r="F3136" s="436">
        <v>20260818</v>
      </c>
      <c r="G3136" s="435"/>
      <c r="H3136" s="443" t="s">
        <v>259</v>
      </c>
      <c r="I3136" s="446" t="s">
        <v>457</v>
      </c>
    </row>
    <row r="3137" spans="1:9">
      <c r="A3137" s="112">
        <f t="shared" si="49"/>
        <v>3135</v>
      </c>
      <c r="B3137" s="107" t="s">
        <v>256</v>
      </c>
      <c r="C3137" s="107" t="s">
        <v>257</v>
      </c>
      <c r="D3137" s="439" t="s">
        <v>5627</v>
      </c>
      <c r="E3137" s="403" t="s">
        <v>5613</v>
      </c>
      <c r="F3137" s="436">
        <v>20260818</v>
      </c>
      <c r="G3137" s="435"/>
      <c r="H3137" s="443" t="s">
        <v>259</v>
      </c>
      <c r="I3137" s="446" t="s">
        <v>457</v>
      </c>
    </row>
    <row r="3138" spans="1:9">
      <c r="A3138" s="112">
        <f t="shared" si="49"/>
        <v>3136</v>
      </c>
      <c r="B3138" s="107" t="s">
        <v>256</v>
      </c>
      <c r="C3138" s="107" t="s">
        <v>257</v>
      </c>
      <c r="D3138" s="439" t="s">
        <v>5628</v>
      </c>
      <c r="E3138" s="403" t="s">
        <v>5613</v>
      </c>
      <c r="F3138" s="436">
        <v>20260818</v>
      </c>
      <c r="G3138" s="435"/>
      <c r="H3138" s="443" t="s">
        <v>259</v>
      </c>
      <c r="I3138" s="446" t="s">
        <v>457</v>
      </c>
    </row>
    <row r="3139" spans="1:9">
      <c r="A3139" s="112">
        <f t="shared" si="49"/>
        <v>3137</v>
      </c>
      <c r="B3139" s="107" t="s">
        <v>256</v>
      </c>
      <c r="C3139" s="107" t="s">
        <v>257</v>
      </c>
      <c r="D3139" s="439" t="s">
        <v>5629</v>
      </c>
      <c r="E3139" s="403" t="s">
        <v>5613</v>
      </c>
      <c r="F3139" s="436">
        <v>20260818</v>
      </c>
      <c r="G3139" s="435"/>
      <c r="H3139" s="443" t="s">
        <v>259</v>
      </c>
      <c r="I3139" s="446" t="s">
        <v>457</v>
      </c>
    </row>
    <row r="3140" spans="1:9">
      <c r="A3140" s="112">
        <f t="shared" si="49"/>
        <v>3138</v>
      </c>
      <c r="B3140" s="107" t="s">
        <v>256</v>
      </c>
      <c r="C3140" s="107" t="s">
        <v>257</v>
      </c>
      <c r="D3140" s="439" t="s">
        <v>5630</v>
      </c>
      <c r="E3140" s="403" t="s">
        <v>5613</v>
      </c>
      <c r="F3140" s="436">
        <v>20260818</v>
      </c>
      <c r="G3140" s="435"/>
      <c r="H3140" s="443" t="s">
        <v>259</v>
      </c>
      <c r="I3140" s="446" t="s">
        <v>457</v>
      </c>
    </row>
    <row r="3141" spans="1:9">
      <c r="A3141" s="112">
        <f t="shared" si="49"/>
        <v>3139</v>
      </c>
      <c r="B3141" s="107" t="s">
        <v>256</v>
      </c>
      <c r="C3141" s="107" t="s">
        <v>257</v>
      </c>
      <c r="D3141" s="439" t="s">
        <v>5631</v>
      </c>
      <c r="E3141" s="403" t="s">
        <v>5613</v>
      </c>
      <c r="F3141" s="436">
        <v>20260818</v>
      </c>
      <c r="G3141" s="435"/>
      <c r="H3141" s="435" t="s">
        <v>259</v>
      </c>
      <c r="I3141" s="5" t="s">
        <v>466</v>
      </c>
    </row>
    <row r="3142" spans="1:9">
      <c r="A3142" s="112">
        <f t="shared" si="49"/>
        <v>3140</v>
      </c>
      <c r="B3142" s="107" t="s">
        <v>256</v>
      </c>
      <c r="C3142" s="107" t="s">
        <v>257</v>
      </c>
      <c r="D3142" s="439" t="s">
        <v>5632</v>
      </c>
      <c r="E3142" s="403" t="s">
        <v>5613</v>
      </c>
      <c r="F3142" s="436">
        <v>20260818</v>
      </c>
      <c r="G3142" s="435"/>
      <c r="H3142" s="435" t="s">
        <v>259</v>
      </c>
      <c r="I3142" s="5" t="s">
        <v>466</v>
      </c>
    </row>
    <row r="3143" spans="1:9">
      <c r="A3143" s="112">
        <f t="shared" si="49"/>
        <v>3141</v>
      </c>
      <c r="B3143" s="107" t="s">
        <v>256</v>
      </c>
      <c r="C3143" s="107" t="s">
        <v>257</v>
      </c>
      <c r="D3143" s="439" t="s">
        <v>5633</v>
      </c>
      <c r="E3143" s="403" t="s">
        <v>5613</v>
      </c>
      <c r="F3143" s="436">
        <v>20260818</v>
      </c>
      <c r="G3143" s="435"/>
      <c r="H3143" s="435" t="s">
        <v>259</v>
      </c>
      <c r="I3143" s="5" t="s">
        <v>466</v>
      </c>
    </row>
    <row r="3144" spans="1:9">
      <c r="A3144" s="112">
        <f t="shared" si="49"/>
        <v>3142</v>
      </c>
      <c r="B3144" s="107" t="s">
        <v>256</v>
      </c>
      <c r="C3144" s="107" t="s">
        <v>257</v>
      </c>
      <c r="D3144" s="439" t="s">
        <v>5634</v>
      </c>
      <c r="E3144" s="403" t="s">
        <v>5613</v>
      </c>
      <c r="F3144" s="436">
        <v>20260818</v>
      </c>
      <c r="G3144" s="435"/>
      <c r="H3144" s="435" t="s">
        <v>259</v>
      </c>
      <c r="I3144" s="5" t="s">
        <v>466</v>
      </c>
    </row>
    <row r="3145" spans="1:9">
      <c r="A3145" s="112">
        <f t="shared" si="49"/>
        <v>3143</v>
      </c>
      <c r="B3145" s="107" t="s">
        <v>256</v>
      </c>
      <c r="C3145" s="107" t="s">
        <v>257</v>
      </c>
      <c r="D3145" s="439" t="s">
        <v>5635</v>
      </c>
      <c r="E3145" s="403" t="s">
        <v>5613</v>
      </c>
      <c r="F3145" s="436">
        <v>20260818</v>
      </c>
      <c r="G3145" s="435"/>
      <c r="H3145" s="435" t="s">
        <v>259</v>
      </c>
      <c r="I3145" s="5" t="s">
        <v>466</v>
      </c>
    </row>
    <row r="3146" spans="1:9">
      <c r="A3146" s="112">
        <f t="shared" si="49"/>
        <v>3144</v>
      </c>
      <c r="B3146" s="107" t="s">
        <v>256</v>
      </c>
      <c r="C3146" s="107" t="s">
        <v>257</v>
      </c>
      <c r="D3146" s="439" t="s">
        <v>5636</v>
      </c>
      <c r="E3146" s="403" t="s">
        <v>5613</v>
      </c>
      <c r="F3146" s="436">
        <v>20260818</v>
      </c>
      <c r="G3146" s="435"/>
      <c r="H3146" s="435" t="s">
        <v>259</v>
      </c>
      <c r="I3146" s="5" t="s">
        <v>466</v>
      </c>
    </row>
    <row r="3147" spans="1:9">
      <c r="A3147" s="112">
        <f t="shared" si="49"/>
        <v>3145</v>
      </c>
      <c r="B3147" s="107" t="s">
        <v>256</v>
      </c>
      <c r="C3147" s="107" t="s">
        <v>257</v>
      </c>
      <c r="D3147" s="439" t="s">
        <v>5706</v>
      </c>
      <c r="E3147" s="455" t="s">
        <v>5705</v>
      </c>
      <c r="F3147" s="452">
        <v>20260820</v>
      </c>
      <c r="G3147" s="451"/>
      <c r="H3147" s="451" t="s">
        <v>259</v>
      </c>
      <c r="I3147" s="454" t="s">
        <v>1831</v>
      </c>
    </row>
    <row r="3148" spans="1:9">
      <c r="A3148" s="112">
        <f t="shared" si="49"/>
        <v>3146</v>
      </c>
      <c r="B3148" s="107" t="s">
        <v>256</v>
      </c>
      <c r="C3148" s="107" t="s">
        <v>257</v>
      </c>
      <c r="D3148" s="439" t="s">
        <v>5707</v>
      </c>
      <c r="E3148" s="455" t="s">
        <v>5705</v>
      </c>
      <c r="F3148" s="452">
        <v>20260820</v>
      </c>
      <c r="G3148" s="451"/>
      <c r="H3148" s="451" t="s">
        <v>259</v>
      </c>
      <c r="I3148" s="454" t="s">
        <v>1831</v>
      </c>
    </row>
    <row r="3149" spans="1:9">
      <c r="A3149" s="112">
        <f t="shared" si="49"/>
        <v>3147</v>
      </c>
      <c r="B3149" s="107" t="s">
        <v>256</v>
      </c>
      <c r="C3149" s="107" t="s">
        <v>257</v>
      </c>
      <c r="D3149" s="439" t="s">
        <v>5708</v>
      </c>
      <c r="E3149" s="455" t="s">
        <v>5705</v>
      </c>
      <c r="F3149" s="452">
        <v>20260820</v>
      </c>
      <c r="G3149" s="451"/>
      <c r="H3149" s="451" t="s">
        <v>259</v>
      </c>
      <c r="I3149" s="454" t="s">
        <v>1831</v>
      </c>
    </row>
    <row r="3150" spans="1:9">
      <c r="A3150" s="112">
        <f t="shared" si="49"/>
        <v>3148</v>
      </c>
      <c r="B3150" s="107" t="s">
        <v>256</v>
      </c>
      <c r="C3150" s="107" t="s">
        <v>257</v>
      </c>
      <c r="D3150" s="439" t="s">
        <v>5709</v>
      </c>
      <c r="E3150" s="455" t="s">
        <v>5705</v>
      </c>
      <c r="F3150" s="452">
        <v>20260820</v>
      </c>
      <c r="G3150" s="451"/>
      <c r="H3150" s="451" t="s">
        <v>259</v>
      </c>
      <c r="I3150" s="454" t="s">
        <v>1831</v>
      </c>
    </row>
    <row r="3151" spans="1:9">
      <c r="A3151" s="112">
        <f t="shared" si="49"/>
        <v>3149</v>
      </c>
      <c r="B3151" s="107" t="s">
        <v>256</v>
      </c>
      <c r="C3151" s="107" t="s">
        <v>257</v>
      </c>
      <c r="D3151" s="439" t="s">
        <v>5710</v>
      </c>
      <c r="E3151" s="455" t="s">
        <v>5705</v>
      </c>
      <c r="F3151" s="452">
        <v>20260820</v>
      </c>
      <c r="G3151" s="451"/>
      <c r="H3151" s="451" t="s">
        <v>259</v>
      </c>
      <c r="I3151" s="454" t="s">
        <v>1831</v>
      </c>
    </row>
    <row r="3152" spans="1:9">
      <c r="A3152" s="112">
        <f t="shared" si="49"/>
        <v>3150</v>
      </c>
      <c r="B3152" s="107" t="s">
        <v>256</v>
      </c>
      <c r="C3152" s="107" t="s">
        <v>257</v>
      </c>
      <c r="D3152" s="439" t="s">
        <v>5711</v>
      </c>
      <c r="E3152" s="455" t="s">
        <v>5705</v>
      </c>
      <c r="F3152" s="452">
        <v>20260820</v>
      </c>
      <c r="G3152" s="451"/>
      <c r="H3152" s="451" t="s">
        <v>259</v>
      </c>
      <c r="I3152" s="454" t="s">
        <v>1831</v>
      </c>
    </row>
    <row r="3153" spans="1:9">
      <c r="A3153" s="112">
        <f t="shared" si="49"/>
        <v>3151</v>
      </c>
      <c r="B3153" s="107" t="s">
        <v>256</v>
      </c>
      <c r="C3153" s="107" t="s">
        <v>257</v>
      </c>
      <c r="D3153" s="439" t="s">
        <v>5712</v>
      </c>
      <c r="E3153" s="455" t="s">
        <v>5705</v>
      </c>
      <c r="F3153" s="452">
        <v>20260820</v>
      </c>
      <c r="G3153" s="451"/>
      <c r="H3153" s="453" t="s">
        <v>259</v>
      </c>
      <c r="I3153" s="456" t="s">
        <v>998</v>
      </c>
    </row>
    <row r="3154" spans="1:9">
      <c r="A3154" s="112">
        <f t="shared" si="49"/>
        <v>3152</v>
      </c>
      <c r="B3154" s="107" t="s">
        <v>256</v>
      </c>
      <c r="C3154" s="107" t="s">
        <v>257</v>
      </c>
      <c r="D3154" s="439" t="s">
        <v>5713</v>
      </c>
      <c r="E3154" s="455" t="s">
        <v>5705</v>
      </c>
      <c r="F3154" s="452">
        <v>20260820</v>
      </c>
      <c r="G3154" s="451"/>
      <c r="H3154" s="451" t="s">
        <v>259</v>
      </c>
      <c r="I3154" s="5" t="s">
        <v>998</v>
      </c>
    </row>
    <row r="3155" spans="1:9">
      <c r="A3155" s="112">
        <f t="shared" si="49"/>
        <v>3153</v>
      </c>
      <c r="B3155" s="107" t="s">
        <v>256</v>
      </c>
      <c r="C3155" s="107" t="s">
        <v>257</v>
      </c>
      <c r="D3155" s="439" t="s">
        <v>5714</v>
      </c>
      <c r="E3155" s="455" t="s">
        <v>5705</v>
      </c>
      <c r="F3155" s="452">
        <v>20260820</v>
      </c>
      <c r="G3155" s="451"/>
      <c r="H3155" s="451" t="s">
        <v>259</v>
      </c>
      <c r="I3155" s="5" t="s">
        <v>998</v>
      </c>
    </row>
    <row r="3156" spans="1:9">
      <c r="A3156" s="112">
        <f t="shared" si="49"/>
        <v>3154</v>
      </c>
      <c r="B3156" s="107" t="s">
        <v>256</v>
      </c>
      <c r="C3156" s="107" t="s">
        <v>257</v>
      </c>
      <c r="D3156" s="439" t="s">
        <v>5715</v>
      </c>
      <c r="E3156" s="455" t="s">
        <v>5705</v>
      </c>
      <c r="F3156" s="452">
        <v>20260820</v>
      </c>
      <c r="G3156" s="451"/>
      <c r="H3156" s="451" t="s">
        <v>259</v>
      </c>
      <c r="I3156" s="5" t="s">
        <v>998</v>
      </c>
    </row>
    <row r="3157" spans="1:9">
      <c r="A3157" s="112">
        <f t="shared" si="49"/>
        <v>3155</v>
      </c>
      <c r="B3157" s="107" t="s">
        <v>256</v>
      </c>
      <c r="C3157" s="107" t="s">
        <v>257</v>
      </c>
      <c r="D3157" s="439" t="s">
        <v>5716</v>
      </c>
      <c r="E3157" s="455" t="s">
        <v>5705</v>
      </c>
      <c r="F3157" s="452">
        <v>20260820</v>
      </c>
      <c r="G3157" s="451"/>
      <c r="H3157" s="451" t="s">
        <v>259</v>
      </c>
      <c r="I3157" s="5" t="s">
        <v>998</v>
      </c>
    </row>
    <row r="3158" spans="1:9">
      <c r="A3158" s="112">
        <f t="shared" si="49"/>
        <v>3156</v>
      </c>
      <c r="B3158" s="107" t="s">
        <v>256</v>
      </c>
      <c r="C3158" s="107" t="s">
        <v>257</v>
      </c>
      <c r="D3158" s="439" t="s">
        <v>5717</v>
      </c>
      <c r="E3158" s="455" t="s">
        <v>5705</v>
      </c>
      <c r="F3158" s="452">
        <v>20260820</v>
      </c>
      <c r="G3158" s="451"/>
      <c r="H3158" s="451" t="s">
        <v>259</v>
      </c>
      <c r="I3158" s="5" t="s">
        <v>998</v>
      </c>
    </row>
    <row r="3159" spans="1:9">
      <c r="A3159" s="112">
        <f t="shared" si="49"/>
        <v>3157</v>
      </c>
      <c r="B3159" s="107" t="s">
        <v>256</v>
      </c>
      <c r="C3159" s="107" t="s">
        <v>257</v>
      </c>
      <c r="D3159" s="439" t="s">
        <v>5718</v>
      </c>
      <c r="E3159" s="455" t="s">
        <v>5705</v>
      </c>
      <c r="F3159" s="452">
        <v>20260820</v>
      </c>
      <c r="G3159" s="451"/>
      <c r="H3159" s="457" t="s">
        <v>259</v>
      </c>
      <c r="I3159" s="459" t="s">
        <v>502</v>
      </c>
    </row>
    <row r="3160" spans="1:9">
      <c r="A3160" s="112">
        <f t="shared" si="49"/>
        <v>3158</v>
      </c>
      <c r="B3160" s="107" t="s">
        <v>256</v>
      </c>
      <c r="C3160" s="107" t="s">
        <v>257</v>
      </c>
      <c r="D3160" s="439" t="s">
        <v>5719</v>
      </c>
      <c r="E3160" s="455" t="s">
        <v>5705</v>
      </c>
      <c r="F3160" s="452">
        <v>20260820</v>
      </c>
      <c r="G3160" s="451"/>
      <c r="H3160" s="457" t="s">
        <v>259</v>
      </c>
      <c r="I3160" s="459" t="s">
        <v>502</v>
      </c>
    </row>
    <row r="3161" spans="1:9">
      <c r="A3161" s="112">
        <f t="shared" si="49"/>
        <v>3159</v>
      </c>
      <c r="B3161" s="107" t="s">
        <v>256</v>
      </c>
      <c r="C3161" s="107" t="s">
        <v>257</v>
      </c>
      <c r="D3161" s="439" t="s">
        <v>5720</v>
      </c>
      <c r="E3161" s="455" t="s">
        <v>5705</v>
      </c>
      <c r="F3161" s="452">
        <v>20260820</v>
      </c>
      <c r="G3161" s="451"/>
      <c r="H3161" s="457" t="s">
        <v>259</v>
      </c>
      <c r="I3161" s="459" t="s">
        <v>502</v>
      </c>
    </row>
    <row r="3162" spans="1:9">
      <c r="A3162" s="112">
        <f t="shared" si="49"/>
        <v>3160</v>
      </c>
      <c r="B3162" s="107" t="s">
        <v>256</v>
      </c>
      <c r="C3162" s="107" t="s">
        <v>257</v>
      </c>
      <c r="D3162" s="439" t="s">
        <v>5721</v>
      </c>
      <c r="E3162" s="455" t="s">
        <v>5705</v>
      </c>
      <c r="F3162" s="452">
        <v>20260820</v>
      </c>
      <c r="G3162" s="451"/>
      <c r="H3162" s="457" t="s">
        <v>259</v>
      </c>
      <c r="I3162" s="459" t="s">
        <v>502</v>
      </c>
    </row>
    <row r="3163" spans="1:9">
      <c r="A3163" s="112">
        <f t="shared" si="49"/>
        <v>3161</v>
      </c>
      <c r="B3163" s="107" t="s">
        <v>256</v>
      </c>
      <c r="C3163" s="107" t="s">
        <v>257</v>
      </c>
      <c r="D3163" s="439" t="s">
        <v>5722</v>
      </c>
      <c r="E3163" s="455" t="s">
        <v>5705</v>
      </c>
      <c r="F3163" s="452">
        <v>20260820</v>
      </c>
      <c r="G3163" s="451"/>
      <c r="H3163" s="457" t="s">
        <v>259</v>
      </c>
      <c r="I3163" s="459" t="s">
        <v>502</v>
      </c>
    </row>
    <row r="3164" spans="1:9">
      <c r="A3164" s="112">
        <f t="shared" si="49"/>
        <v>3162</v>
      </c>
      <c r="B3164" s="107" t="s">
        <v>256</v>
      </c>
      <c r="C3164" s="107" t="s">
        <v>257</v>
      </c>
      <c r="D3164" s="439" t="s">
        <v>5723</v>
      </c>
      <c r="E3164" s="455" t="s">
        <v>5705</v>
      </c>
      <c r="F3164" s="452">
        <v>20260820</v>
      </c>
      <c r="G3164" s="451"/>
      <c r="H3164" s="457" t="s">
        <v>259</v>
      </c>
      <c r="I3164" s="459" t="s">
        <v>502</v>
      </c>
    </row>
    <row r="3165" spans="1:9">
      <c r="A3165" s="112">
        <f t="shared" si="49"/>
        <v>3163</v>
      </c>
      <c r="B3165" s="107" t="s">
        <v>256</v>
      </c>
      <c r="C3165" s="107" t="s">
        <v>257</v>
      </c>
      <c r="D3165" s="439" t="s">
        <v>5724</v>
      </c>
      <c r="E3165" s="455" t="s">
        <v>5705</v>
      </c>
      <c r="F3165" s="452">
        <v>20260820</v>
      </c>
      <c r="G3165" s="451"/>
      <c r="H3165" s="460" t="s">
        <v>259</v>
      </c>
      <c r="I3165" s="463" t="s">
        <v>538</v>
      </c>
    </row>
    <row r="3166" spans="1:9">
      <c r="A3166" s="112">
        <f t="shared" si="49"/>
        <v>3164</v>
      </c>
      <c r="B3166" s="107" t="s">
        <v>256</v>
      </c>
      <c r="C3166" s="107" t="s">
        <v>257</v>
      </c>
      <c r="D3166" s="439" t="s">
        <v>5725</v>
      </c>
      <c r="E3166" s="455" t="s">
        <v>5705</v>
      </c>
      <c r="F3166" s="452">
        <v>20260820</v>
      </c>
      <c r="G3166" s="451"/>
      <c r="H3166" s="451" t="s">
        <v>259</v>
      </c>
      <c r="I3166" s="5" t="s">
        <v>538</v>
      </c>
    </row>
    <row r="3167" spans="1:9">
      <c r="A3167" s="112">
        <f t="shared" si="49"/>
        <v>3165</v>
      </c>
      <c r="B3167" s="107" t="s">
        <v>256</v>
      </c>
      <c r="C3167" s="107" t="s">
        <v>257</v>
      </c>
      <c r="D3167" s="439" t="s">
        <v>5726</v>
      </c>
      <c r="E3167" s="455" t="s">
        <v>5705</v>
      </c>
      <c r="F3167" s="452">
        <v>20260820</v>
      </c>
      <c r="G3167" s="451"/>
      <c r="H3167" s="451" t="s">
        <v>259</v>
      </c>
      <c r="I3167" s="5" t="s">
        <v>538</v>
      </c>
    </row>
    <row r="3168" spans="1:9">
      <c r="A3168" s="112">
        <f t="shared" si="49"/>
        <v>3166</v>
      </c>
      <c r="B3168" s="107" t="s">
        <v>256</v>
      </c>
      <c r="C3168" s="107" t="s">
        <v>257</v>
      </c>
      <c r="D3168" s="439" t="s">
        <v>5727</v>
      </c>
      <c r="E3168" s="455" t="s">
        <v>5705</v>
      </c>
      <c r="F3168" s="452">
        <v>20260820</v>
      </c>
      <c r="G3168" s="451"/>
      <c r="H3168" s="451" t="s">
        <v>259</v>
      </c>
      <c r="I3168" s="5" t="s">
        <v>538</v>
      </c>
    </row>
    <row r="3169" spans="1:9">
      <c r="A3169" s="112">
        <f t="shared" si="49"/>
        <v>3167</v>
      </c>
      <c r="B3169" s="107" t="s">
        <v>256</v>
      </c>
      <c r="C3169" s="107" t="s">
        <v>257</v>
      </c>
      <c r="D3169" s="439" t="s">
        <v>5728</v>
      </c>
      <c r="E3169" s="455" t="s">
        <v>5705</v>
      </c>
      <c r="F3169" s="452">
        <v>20260820</v>
      </c>
      <c r="G3169" s="451"/>
      <c r="H3169" s="451" t="s">
        <v>259</v>
      </c>
      <c r="I3169" s="5" t="s">
        <v>538</v>
      </c>
    </row>
    <row r="3170" spans="1:9">
      <c r="A3170" s="112">
        <f t="shared" si="49"/>
        <v>3168</v>
      </c>
      <c r="B3170" s="107" t="s">
        <v>256</v>
      </c>
      <c r="C3170" s="107" t="s">
        <v>257</v>
      </c>
      <c r="D3170" s="439" t="s">
        <v>5729</v>
      </c>
      <c r="E3170" s="455" t="s">
        <v>5705</v>
      </c>
      <c r="F3170" s="452">
        <v>20260820</v>
      </c>
      <c r="G3170" s="451"/>
      <c r="H3170" s="451" t="s">
        <v>259</v>
      </c>
      <c r="I3170" s="5" t="s">
        <v>538</v>
      </c>
    </row>
    <row r="3171" spans="1:9">
      <c r="A3171" s="112">
        <f t="shared" si="49"/>
        <v>3169</v>
      </c>
      <c r="B3171" s="107" t="s">
        <v>256</v>
      </c>
      <c r="C3171" s="107" t="s">
        <v>257</v>
      </c>
      <c r="D3171" s="439" t="s">
        <v>5776</v>
      </c>
      <c r="E3171" s="455" t="s">
        <v>5777</v>
      </c>
      <c r="F3171" s="458">
        <v>20260824</v>
      </c>
      <c r="G3171" s="451"/>
      <c r="H3171" s="462" t="s">
        <v>259</v>
      </c>
      <c r="I3171" s="465" t="s">
        <v>549</v>
      </c>
    </row>
    <row r="3172" spans="1:9">
      <c r="A3172" s="112">
        <f t="shared" si="49"/>
        <v>3170</v>
      </c>
      <c r="B3172" s="107" t="s">
        <v>256</v>
      </c>
      <c r="C3172" s="107" t="s">
        <v>257</v>
      </c>
      <c r="D3172" s="439" t="s">
        <v>5778</v>
      </c>
      <c r="E3172" s="455" t="s">
        <v>5777</v>
      </c>
      <c r="F3172" s="458">
        <v>20260824</v>
      </c>
      <c r="G3172" s="451"/>
      <c r="H3172" s="462" t="s">
        <v>259</v>
      </c>
      <c r="I3172" s="465" t="s">
        <v>549</v>
      </c>
    </row>
    <row r="3173" spans="1:9">
      <c r="A3173" s="112">
        <f t="shared" si="49"/>
        <v>3171</v>
      </c>
      <c r="B3173" s="107" t="s">
        <v>256</v>
      </c>
      <c r="C3173" s="107" t="s">
        <v>257</v>
      </c>
      <c r="D3173" s="439" t="s">
        <v>5779</v>
      </c>
      <c r="E3173" s="455" t="s">
        <v>5777</v>
      </c>
      <c r="F3173" s="458">
        <v>20260824</v>
      </c>
      <c r="G3173" s="451"/>
      <c r="H3173" s="462" t="s">
        <v>259</v>
      </c>
      <c r="I3173" s="465" t="s">
        <v>549</v>
      </c>
    </row>
    <row r="3174" spans="1:9">
      <c r="A3174" s="112">
        <f t="shared" si="49"/>
        <v>3172</v>
      </c>
      <c r="B3174" s="107" t="s">
        <v>256</v>
      </c>
      <c r="C3174" s="107" t="s">
        <v>257</v>
      </c>
      <c r="D3174" s="439" t="s">
        <v>5780</v>
      </c>
      <c r="E3174" s="455" t="s">
        <v>5777</v>
      </c>
      <c r="F3174" s="458">
        <v>20260824</v>
      </c>
      <c r="G3174" s="451"/>
      <c r="H3174" s="462" t="s">
        <v>259</v>
      </c>
      <c r="I3174" s="465" t="s">
        <v>549</v>
      </c>
    </row>
    <row r="3175" spans="1:9">
      <c r="A3175" s="112">
        <f t="shared" si="49"/>
        <v>3173</v>
      </c>
      <c r="B3175" s="107" t="s">
        <v>256</v>
      </c>
      <c r="C3175" s="107" t="s">
        <v>257</v>
      </c>
      <c r="D3175" s="439" t="s">
        <v>5781</v>
      </c>
      <c r="E3175" s="455" t="s">
        <v>5777</v>
      </c>
      <c r="F3175" s="458">
        <v>20260824</v>
      </c>
      <c r="G3175" s="451"/>
      <c r="H3175" s="462" t="s">
        <v>259</v>
      </c>
      <c r="I3175" s="465" t="s">
        <v>549</v>
      </c>
    </row>
    <row r="3176" spans="1:9">
      <c r="A3176" s="112">
        <f t="shared" si="49"/>
        <v>3174</v>
      </c>
      <c r="B3176" s="107" t="s">
        <v>256</v>
      </c>
      <c r="C3176" s="107" t="s">
        <v>257</v>
      </c>
      <c r="D3176" s="439" t="s">
        <v>5782</v>
      </c>
      <c r="E3176" s="455" t="s">
        <v>5777</v>
      </c>
      <c r="F3176" s="458">
        <v>20260824</v>
      </c>
      <c r="G3176" s="451"/>
      <c r="H3176" s="462" t="s">
        <v>259</v>
      </c>
      <c r="I3176" s="465" t="s">
        <v>549</v>
      </c>
    </row>
    <row r="3177" spans="1:9">
      <c r="A3177" s="112">
        <f t="shared" si="49"/>
        <v>3175</v>
      </c>
      <c r="B3177" s="107" t="s">
        <v>256</v>
      </c>
      <c r="C3177" s="107" t="s">
        <v>257</v>
      </c>
      <c r="D3177" s="439" t="s">
        <v>5783</v>
      </c>
      <c r="E3177" s="455" t="s">
        <v>5777</v>
      </c>
      <c r="F3177" s="458">
        <v>20260824</v>
      </c>
      <c r="G3177" s="451"/>
      <c r="H3177" s="464" t="s">
        <v>259</v>
      </c>
      <c r="I3177" s="467" t="s">
        <v>558</v>
      </c>
    </row>
    <row r="3178" spans="1:9">
      <c r="A3178" s="112">
        <f t="shared" si="49"/>
        <v>3176</v>
      </c>
      <c r="B3178" s="107" t="s">
        <v>256</v>
      </c>
      <c r="C3178" s="107" t="s">
        <v>257</v>
      </c>
      <c r="D3178" s="439" t="s">
        <v>5784</v>
      </c>
      <c r="E3178" s="455" t="s">
        <v>5777</v>
      </c>
      <c r="F3178" s="458">
        <v>20260824</v>
      </c>
      <c r="G3178" s="451"/>
      <c r="H3178" s="451" t="s">
        <v>259</v>
      </c>
      <c r="I3178" s="5" t="s">
        <v>558</v>
      </c>
    </row>
    <row r="3179" spans="1:9">
      <c r="A3179" s="112">
        <f t="shared" si="49"/>
        <v>3177</v>
      </c>
      <c r="B3179" s="107" t="s">
        <v>256</v>
      </c>
      <c r="C3179" s="107" t="s">
        <v>257</v>
      </c>
      <c r="D3179" s="439" t="s">
        <v>5785</v>
      </c>
      <c r="E3179" s="455" t="s">
        <v>5777</v>
      </c>
      <c r="F3179" s="458">
        <v>20260824</v>
      </c>
      <c r="G3179" s="451"/>
      <c r="H3179" s="451" t="s">
        <v>259</v>
      </c>
      <c r="I3179" s="5" t="s">
        <v>558</v>
      </c>
    </row>
    <row r="3180" spans="1:9">
      <c r="A3180" s="112">
        <f t="shared" si="49"/>
        <v>3178</v>
      </c>
      <c r="B3180" s="107" t="s">
        <v>256</v>
      </c>
      <c r="C3180" s="107" t="s">
        <v>257</v>
      </c>
      <c r="D3180" s="439" t="s">
        <v>5786</v>
      </c>
      <c r="E3180" s="455" t="s">
        <v>5777</v>
      </c>
      <c r="F3180" s="458">
        <v>20260824</v>
      </c>
      <c r="G3180" s="451"/>
      <c r="H3180" s="451" t="s">
        <v>259</v>
      </c>
      <c r="I3180" s="5" t="s">
        <v>558</v>
      </c>
    </row>
    <row r="3181" spans="1:9">
      <c r="A3181" s="112">
        <f t="shared" si="49"/>
        <v>3179</v>
      </c>
      <c r="B3181" s="107" t="s">
        <v>256</v>
      </c>
      <c r="C3181" s="107" t="s">
        <v>257</v>
      </c>
      <c r="D3181" s="439" t="s">
        <v>5787</v>
      </c>
      <c r="E3181" s="455" t="s">
        <v>5777</v>
      </c>
      <c r="F3181" s="458">
        <v>20260824</v>
      </c>
      <c r="G3181" s="451"/>
      <c r="H3181" s="451" t="s">
        <v>259</v>
      </c>
      <c r="I3181" s="5" t="s">
        <v>558</v>
      </c>
    </row>
    <row r="3182" spans="1:9">
      <c r="A3182" s="112">
        <f t="shared" si="49"/>
        <v>3180</v>
      </c>
      <c r="B3182" s="107" t="s">
        <v>256</v>
      </c>
      <c r="C3182" s="107" t="s">
        <v>257</v>
      </c>
      <c r="D3182" s="439" t="s">
        <v>5788</v>
      </c>
      <c r="E3182" s="455" t="s">
        <v>5777</v>
      </c>
      <c r="F3182" s="458">
        <v>20260824</v>
      </c>
      <c r="G3182" s="451"/>
      <c r="H3182" s="451" t="s">
        <v>259</v>
      </c>
      <c r="I3182" s="5" t="s">
        <v>558</v>
      </c>
    </row>
    <row r="3183" spans="1:9">
      <c r="A3183" s="112">
        <f t="shared" si="49"/>
        <v>3181</v>
      </c>
      <c r="B3183" s="107" t="s">
        <v>256</v>
      </c>
      <c r="C3183" s="107" t="s">
        <v>257</v>
      </c>
      <c r="D3183" s="439" t="s">
        <v>5789</v>
      </c>
      <c r="E3183" s="455" t="s">
        <v>5777</v>
      </c>
      <c r="F3183" s="458">
        <v>20260824</v>
      </c>
      <c r="G3183" s="451"/>
      <c r="H3183" s="470" t="s">
        <v>259</v>
      </c>
      <c r="I3183" s="473" t="s">
        <v>583</v>
      </c>
    </row>
    <row r="3184" spans="1:9">
      <c r="A3184" s="112">
        <f t="shared" si="49"/>
        <v>3182</v>
      </c>
      <c r="B3184" s="107" t="s">
        <v>256</v>
      </c>
      <c r="C3184" s="107" t="s">
        <v>257</v>
      </c>
      <c r="D3184" s="439" t="s">
        <v>5790</v>
      </c>
      <c r="E3184" s="455" t="s">
        <v>5777</v>
      </c>
      <c r="F3184" s="458">
        <v>20260824</v>
      </c>
      <c r="G3184" s="451"/>
      <c r="H3184" s="470" t="s">
        <v>259</v>
      </c>
      <c r="I3184" s="473" t="s">
        <v>583</v>
      </c>
    </row>
    <row r="3185" spans="1:9">
      <c r="A3185" s="112">
        <f t="shared" si="49"/>
        <v>3183</v>
      </c>
      <c r="B3185" s="107" t="s">
        <v>256</v>
      </c>
      <c r="C3185" s="107" t="s">
        <v>257</v>
      </c>
      <c r="D3185" s="439" t="s">
        <v>5791</v>
      </c>
      <c r="E3185" s="455" t="s">
        <v>5777</v>
      </c>
      <c r="F3185" s="458">
        <v>20260824</v>
      </c>
      <c r="G3185" s="451"/>
      <c r="H3185" s="470" t="s">
        <v>259</v>
      </c>
      <c r="I3185" s="473" t="s">
        <v>583</v>
      </c>
    </row>
    <row r="3186" spans="1:9">
      <c r="A3186" s="112">
        <f t="shared" si="49"/>
        <v>3184</v>
      </c>
      <c r="B3186" s="107" t="s">
        <v>256</v>
      </c>
      <c r="C3186" s="107" t="s">
        <v>257</v>
      </c>
      <c r="D3186" s="439" t="s">
        <v>5792</v>
      </c>
      <c r="E3186" s="455" t="s">
        <v>5777</v>
      </c>
      <c r="F3186" s="458">
        <v>20260824</v>
      </c>
      <c r="G3186" s="451"/>
      <c r="H3186" s="470" t="s">
        <v>259</v>
      </c>
      <c r="I3186" s="473" t="s">
        <v>583</v>
      </c>
    </row>
    <row r="3187" spans="1:9">
      <c r="A3187" s="112">
        <f t="shared" si="49"/>
        <v>3185</v>
      </c>
      <c r="B3187" s="107" t="s">
        <v>256</v>
      </c>
      <c r="C3187" s="107" t="s">
        <v>257</v>
      </c>
      <c r="D3187" s="439" t="s">
        <v>5793</v>
      </c>
      <c r="E3187" s="455" t="s">
        <v>5777</v>
      </c>
      <c r="F3187" s="458">
        <v>20260824</v>
      </c>
      <c r="G3187" s="451"/>
      <c r="H3187" s="470" t="s">
        <v>259</v>
      </c>
      <c r="I3187" s="473" t="s">
        <v>583</v>
      </c>
    </row>
    <row r="3188" spans="1:9">
      <c r="A3188" s="112">
        <f t="shared" si="49"/>
        <v>3186</v>
      </c>
      <c r="B3188" s="107" t="s">
        <v>256</v>
      </c>
      <c r="C3188" s="107" t="s">
        <v>257</v>
      </c>
      <c r="D3188" s="439" t="s">
        <v>5794</v>
      </c>
      <c r="E3188" s="455" t="s">
        <v>5777</v>
      </c>
      <c r="F3188" s="458">
        <v>20260824</v>
      </c>
      <c r="G3188" s="451"/>
      <c r="H3188" s="470" t="s">
        <v>259</v>
      </c>
      <c r="I3188" s="473" t="s">
        <v>583</v>
      </c>
    </row>
    <row r="3189" spans="1:9">
      <c r="A3189" s="112">
        <f t="shared" si="49"/>
        <v>3187</v>
      </c>
      <c r="B3189" s="107" t="s">
        <v>256</v>
      </c>
      <c r="C3189" s="107" t="s">
        <v>257</v>
      </c>
      <c r="D3189" s="439" t="s">
        <v>5795</v>
      </c>
      <c r="E3189" s="455" t="s">
        <v>5777</v>
      </c>
      <c r="F3189" s="458">
        <v>20260824</v>
      </c>
      <c r="G3189" s="451"/>
      <c r="H3189" s="470" t="s">
        <v>259</v>
      </c>
      <c r="I3189" s="473" t="s">
        <v>583</v>
      </c>
    </row>
    <row r="3190" spans="1:9">
      <c r="A3190" s="112">
        <f t="shared" si="49"/>
        <v>3188</v>
      </c>
      <c r="B3190" s="107" t="s">
        <v>256</v>
      </c>
      <c r="C3190" s="107" t="s">
        <v>257</v>
      </c>
      <c r="D3190" s="439" t="s">
        <v>5796</v>
      </c>
      <c r="E3190" s="455" t="s">
        <v>5777</v>
      </c>
      <c r="F3190" s="458">
        <v>20260824</v>
      </c>
      <c r="G3190" s="451"/>
      <c r="H3190" s="470" t="s">
        <v>259</v>
      </c>
      <c r="I3190" s="473" t="s">
        <v>583</v>
      </c>
    </row>
    <row r="3191" spans="1:9">
      <c r="A3191" s="112">
        <f t="shared" si="49"/>
        <v>3189</v>
      </c>
      <c r="B3191" s="107" t="s">
        <v>256</v>
      </c>
      <c r="C3191" s="107" t="s">
        <v>257</v>
      </c>
      <c r="D3191" s="439" t="s">
        <v>5797</v>
      </c>
      <c r="E3191" s="455" t="s">
        <v>5777</v>
      </c>
      <c r="F3191" s="458">
        <v>20260824</v>
      </c>
      <c r="G3191" s="451"/>
      <c r="H3191" s="470" t="s">
        <v>259</v>
      </c>
      <c r="I3191" s="473" t="s">
        <v>583</v>
      </c>
    </row>
    <row r="3192" spans="1:9">
      <c r="A3192" s="112">
        <f t="shared" si="49"/>
        <v>3190</v>
      </c>
      <c r="B3192" s="107" t="s">
        <v>256</v>
      </c>
      <c r="C3192" s="107" t="s">
        <v>257</v>
      </c>
      <c r="D3192" s="439" t="s">
        <v>5798</v>
      </c>
      <c r="E3192" s="455" t="s">
        <v>5777</v>
      </c>
      <c r="F3192" s="458">
        <v>20260824</v>
      </c>
      <c r="G3192" s="451"/>
      <c r="H3192" s="470" t="s">
        <v>259</v>
      </c>
      <c r="I3192" s="473" t="s">
        <v>583</v>
      </c>
    </row>
    <row r="3193" spans="1:9">
      <c r="A3193" s="112">
        <f t="shared" si="49"/>
        <v>3191</v>
      </c>
      <c r="B3193" s="107" t="s">
        <v>256</v>
      </c>
      <c r="C3193" s="107" t="s">
        <v>257</v>
      </c>
      <c r="D3193" s="439" t="s">
        <v>5799</v>
      </c>
      <c r="E3193" s="455" t="s">
        <v>5777</v>
      </c>
      <c r="F3193" s="458">
        <v>20260824</v>
      </c>
      <c r="G3193" s="451"/>
      <c r="H3193" s="470" t="s">
        <v>259</v>
      </c>
      <c r="I3193" s="473" t="s">
        <v>583</v>
      </c>
    </row>
    <row r="3194" spans="1:9">
      <c r="A3194" s="112">
        <f t="shared" si="49"/>
        <v>3192</v>
      </c>
      <c r="B3194" s="107" t="s">
        <v>256</v>
      </c>
      <c r="C3194" s="107" t="s">
        <v>257</v>
      </c>
      <c r="D3194" s="439" t="s">
        <v>5800</v>
      </c>
      <c r="E3194" s="455" t="s">
        <v>5777</v>
      </c>
      <c r="F3194" s="458">
        <v>20260824</v>
      </c>
      <c r="G3194" s="451"/>
      <c r="H3194" s="470" t="s">
        <v>259</v>
      </c>
      <c r="I3194" s="473" t="s">
        <v>583</v>
      </c>
    </row>
    <row r="3195" spans="1:9">
      <c r="A3195" s="112">
        <f t="shared" si="49"/>
        <v>3193</v>
      </c>
      <c r="B3195" s="107" t="s">
        <v>256</v>
      </c>
      <c r="C3195" s="107" t="s">
        <v>257</v>
      </c>
      <c r="D3195" s="439" t="s">
        <v>5801</v>
      </c>
      <c r="E3195" s="455" t="s">
        <v>5802</v>
      </c>
      <c r="F3195" s="458">
        <v>20260824</v>
      </c>
      <c r="G3195" s="451"/>
      <c r="H3195" s="470" t="s">
        <v>259</v>
      </c>
      <c r="I3195" s="473" t="s">
        <v>583</v>
      </c>
    </row>
    <row r="3196" spans="1:9">
      <c r="A3196" s="112">
        <f t="shared" si="49"/>
        <v>3194</v>
      </c>
      <c r="B3196" s="107" t="s">
        <v>256</v>
      </c>
      <c r="C3196" s="107" t="s">
        <v>257</v>
      </c>
      <c r="D3196" s="439" t="s">
        <v>5803</v>
      </c>
      <c r="E3196" s="455" t="s">
        <v>5802</v>
      </c>
      <c r="F3196" s="458">
        <v>20260824</v>
      </c>
      <c r="G3196" s="451"/>
      <c r="H3196" s="470" t="s">
        <v>259</v>
      </c>
      <c r="I3196" s="473" t="s">
        <v>583</v>
      </c>
    </row>
    <row r="3197" spans="1:9">
      <c r="A3197" s="112">
        <f t="shared" ref="A3197:A3260" si="50">+A3196+1</f>
        <v>3195</v>
      </c>
      <c r="B3197" s="107" t="s">
        <v>256</v>
      </c>
      <c r="C3197" s="107" t="s">
        <v>257</v>
      </c>
      <c r="D3197" s="439" t="s">
        <v>5804</v>
      </c>
      <c r="E3197" s="455" t="s">
        <v>5802</v>
      </c>
      <c r="F3197" s="458">
        <v>20260824</v>
      </c>
      <c r="G3197" s="451"/>
      <c r="H3197" s="470" t="s">
        <v>259</v>
      </c>
      <c r="I3197" s="473" t="s">
        <v>583</v>
      </c>
    </row>
    <row r="3198" spans="1:9">
      <c r="A3198" s="112">
        <f t="shared" si="50"/>
        <v>3196</v>
      </c>
      <c r="B3198" s="107" t="s">
        <v>256</v>
      </c>
      <c r="C3198" s="107" t="s">
        <v>257</v>
      </c>
      <c r="D3198" s="439" t="s">
        <v>5805</v>
      </c>
      <c r="E3198" s="455" t="s">
        <v>5802</v>
      </c>
      <c r="F3198" s="458">
        <v>20260824</v>
      </c>
      <c r="G3198" s="451"/>
      <c r="H3198" s="470" t="s">
        <v>259</v>
      </c>
      <c r="I3198" s="473" t="s">
        <v>583</v>
      </c>
    </row>
    <row r="3199" spans="1:9">
      <c r="A3199" s="112">
        <f t="shared" si="50"/>
        <v>3197</v>
      </c>
      <c r="B3199" s="107" t="s">
        <v>256</v>
      </c>
      <c r="C3199" s="107" t="s">
        <v>257</v>
      </c>
      <c r="D3199" s="439" t="s">
        <v>5806</v>
      </c>
      <c r="E3199" s="455" t="s">
        <v>5802</v>
      </c>
      <c r="F3199" s="458">
        <v>20260824</v>
      </c>
      <c r="G3199" s="451"/>
      <c r="H3199" s="470" t="s">
        <v>259</v>
      </c>
      <c r="I3199" s="473" t="s">
        <v>583</v>
      </c>
    </row>
    <row r="3200" spans="1:9">
      <c r="A3200" s="112">
        <f t="shared" si="50"/>
        <v>3198</v>
      </c>
      <c r="B3200" s="107" t="s">
        <v>256</v>
      </c>
      <c r="C3200" s="107" t="s">
        <v>257</v>
      </c>
      <c r="D3200" s="439" t="s">
        <v>5807</v>
      </c>
      <c r="E3200" s="455" t="s">
        <v>5802</v>
      </c>
      <c r="F3200" s="458">
        <v>20260824</v>
      </c>
      <c r="G3200" s="451"/>
      <c r="H3200" s="472" t="s">
        <v>259</v>
      </c>
      <c r="I3200" s="475" t="s">
        <v>607</v>
      </c>
    </row>
    <row r="3201" spans="1:9">
      <c r="A3201" s="112">
        <f t="shared" si="50"/>
        <v>3199</v>
      </c>
      <c r="B3201" s="107" t="s">
        <v>256</v>
      </c>
      <c r="C3201" s="107" t="s">
        <v>257</v>
      </c>
      <c r="D3201" s="439" t="s">
        <v>5808</v>
      </c>
      <c r="E3201" s="455" t="s">
        <v>5802</v>
      </c>
      <c r="F3201" s="458">
        <v>20260824</v>
      </c>
      <c r="G3201" s="451"/>
      <c r="H3201" s="472" t="s">
        <v>259</v>
      </c>
      <c r="I3201" s="475" t="s">
        <v>607</v>
      </c>
    </row>
    <row r="3202" spans="1:9">
      <c r="A3202" s="112">
        <f t="shared" si="50"/>
        <v>3200</v>
      </c>
      <c r="B3202" s="107" t="s">
        <v>256</v>
      </c>
      <c r="C3202" s="107" t="s">
        <v>257</v>
      </c>
      <c r="D3202" s="439" t="s">
        <v>5809</v>
      </c>
      <c r="E3202" s="455" t="s">
        <v>5802</v>
      </c>
      <c r="F3202" s="458">
        <v>20260824</v>
      </c>
      <c r="G3202" s="451"/>
      <c r="H3202" s="472" t="s">
        <v>259</v>
      </c>
      <c r="I3202" s="475" t="s">
        <v>607</v>
      </c>
    </row>
    <row r="3203" spans="1:9">
      <c r="A3203" s="112">
        <f t="shared" si="50"/>
        <v>3201</v>
      </c>
      <c r="B3203" s="107" t="s">
        <v>256</v>
      </c>
      <c r="C3203" s="107" t="s">
        <v>257</v>
      </c>
      <c r="D3203" s="439" t="s">
        <v>5810</v>
      </c>
      <c r="E3203" s="455" t="s">
        <v>5802</v>
      </c>
      <c r="F3203" s="458">
        <v>20260824</v>
      </c>
      <c r="G3203" s="451"/>
      <c r="H3203" s="472" t="s">
        <v>259</v>
      </c>
      <c r="I3203" s="475" t="s">
        <v>607</v>
      </c>
    </row>
    <row r="3204" spans="1:9">
      <c r="A3204" s="112">
        <f t="shared" si="50"/>
        <v>3202</v>
      </c>
      <c r="B3204" s="107" t="s">
        <v>256</v>
      </c>
      <c r="C3204" s="107" t="s">
        <v>257</v>
      </c>
      <c r="D3204" s="439" t="s">
        <v>5811</v>
      </c>
      <c r="E3204" s="455" t="s">
        <v>5802</v>
      </c>
      <c r="F3204" s="458">
        <v>20260824</v>
      </c>
      <c r="G3204" s="451"/>
      <c r="H3204" s="472" t="s">
        <v>259</v>
      </c>
      <c r="I3204" s="475" t="s">
        <v>607</v>
      </c>
    </row>
    <row r="3205" spans="1:9">
      <c r="A3205" s="112">
        <f t="shared" si="50"/>
        <v>3203</v>
      </c>
      <c r="B3205" s="107" t="s">
        <v>256</v>
      </c>
      <c r="C3205" s="107" t="s">
        <v>257</v>
      </c>
      <c r="D3205" s="439" t="s">
        <v>5812</v>
      </c>
      <c r="E3205" s="455" t="s">
        <v>5802</v>
      </c>
      <c r="F3205" s="458">
        <v>20260824</v>
      </c>
      <c r="G3205" s="451"/>
      <c r="H3205" s="472" t="s">
        <v>259</v>
      </c>
      <c r="I3205" s="475" t="s">
        <v>607</v>
      </c>
    </row>
    <row r="3206" spans="1:9">
      <c r="A3206" s="112">
        <f t="shared" si="50"/>
        <v>3204</v>
      </c>
      <c r="B3206" s="107" t="s">
        <v>256</v>
      </c>
      <c r="C3206" s="107" t="s">
        <v>257</v>
      </c>
      <c r="D3206" s="439" t="s">
        <v>5813</v>
      </c>
      <c r="E3206" s="455" t="s">
        <v>5802</v>
      </c>
      <c r="F3206" s="458">
        <v>20260824</v>
      </c>
      <c r="G3206" s="451"/>
      <c r="H3206" s="472" t="s">
        <v>259</v>
      </c>
      <c r="I3206" s="475" t="s">
        <v>607</v>
      </c>
    </row>
    <row r="3207" spans="1:9">
      <c r="A3207" s="112">
        <f t="shared" si="50"/>
        <v>3205</v>
      </c>
      <c r="B3207" s="107" t="s">
        <v>256</v>
      </c>
      <c r="C3207" s="107" t="s">
        <v>257</v>
      </c>
      <c r="D3207" s="439" t="s">
        <v>5814</v>
      </c>
      <c r="E3207" s="455" t="s">
        <v>5802</v>
      </c>
      <c r="F3207" s="458">
        <v>20260824</v>
      </c>
      <c r="G3207" s="451"/>
      <c r="H3207" s="472" t="s">
        <v>259</v>
      </c>
      <c r="I3207" s="475" t="s">
        <v>607</v>
      </c>
    </row>
    <row r="3208" spans="1:9">
      <c r="A3208" s="112">
        <f t="shared" si="50"/>
        <v>3206</v>
      </c>
      <c r="B3208" s="107" t="s">
        <v>256</v>
      </c>
      <c r="C3208" s="107" t="s">
        <v>257</v>
      </c>
      <c r="D3208" s="439" t="s">
        <v>5815</v>
      </c>
      <c r="E3208" s="455" t="s">
        <v>5802</v>
      </c>
      <c r="F3208" s="458">
        <v>20260824</v>
      </c>
      <c r="G3208" s="451"/>
      <c r="H3208" s="472" t="s">
        <v>259</v>
      </c>
      <c r="I3208" s="475" t="s">
        <v>607</v>
      </c>
    </row>
    <row r="3209" spans="1:9">
      <c r="A3209" s="112">
        <f t="shared" si="50"/>
        <v>3207</v>
      </c>
      <c r="B3209" s="107" t="s">
        <v>256</v>
      </c>
      <c r="C3209" s="107" t="s">
        <v>257</v>
      </c>
      <c r="D3209" s="439" t="s">
        <v>5816</v>
      </c>
      <c r="E3209" s="455" t="s">
        <v>5802</v>
      </c>
      <c r="F3209" s="458">
        <v>20260824</v>
      </c>
      <c r="G3209" s="451"/>
      <c r="H3209" s="472" t="s">
        <v>259</v>
      </c>
      <c r="I3209" s="475" t="s">
        <v>607</v>
      </c>
    </row>
    <row r="3210" spans="1:9">
      <c r="A3210" s="112">
        <f t="shared" si="50"/>
        <v>3208</v>
      </c>
      <c r="B3210" s="107" t="s">
        <v>256</v>
      </c>
      <c r="C3210" s="107" t="s">
        <v>257</v>
      </c>
      <c r="D3210" s="439" t="s">
        <v>5817</v>
      </c>
      <c r="E3210" s="455" t="s">
        <v>5802</v>
      </c>
      <c r="F3210" s="458">
        <v>20260824</v>
      </c>
      <c r="G3210" s="451"/>
      <c r="H3210" s="472" t="s">
        <v>259</v>
      </c>
      <c r="I3210" s="475" t="s">
        <v>607</v>
      </c>
    </row>
    <row r="3211" spans="1:9">
      <c r="A3211" s="112">
        <f t="shared" si="50"/>
        <v>3209</v>
      </c>
      <c r="B3211" s="107" t="s">
        <v>256</v>
      </c>
      <c r="C3211" s="107" t="s">
        <v>257</v>
      </c>
      <c r="D3211" s="439" t="s">
        <v>5818</v>
      </c>
      <c r="E3211" s="455" t="s">
        <v>5802</v>
      </c>
      <c r="F3211" s="458">
        <v>20260824</v>
      </c>
      <c r="G3211" s="451"/>
      <c r="H3211" s="472" t="s">
        <v>259</v>
      </c>
      <c r="I3211" s="475" t="s">
        <v>607</v>
      </c>
    </row>
    <row r="3212" spans="1:9">
      <c r="A3212" s="112">
        <f t="shared" si="50"/>
        <v>3210</v>
      </c>
      <c r="B3212" s="107" t="s">
        <v>256</v>
      </c>
      <c r="C3212" s="107" t="s">
        <v>257</v>
      </c>
      <c r="D3212" s="439" t="s">
        <v>5819</v>
      </c>
      <c r="E3212" s="455" t="s">
        <v>5802</v>
      </c>
      <c r="F3212" s="458">
        <v>20260824</v>
      </c>
      <c r="G3212" s="451"/>
      <c r="H3212" s="472" t="s">
        <v>259</v>
      </c>
      <c r="I3212" s="475" t="s">
        <v>607</v>
      </c>
    </row>
    <row r="3213" spans="1:9">
      <c r="A3213" s="112">
        <f t="shared" si="50"/>
        <v>3211</v>
      </c>
      <c r="B3213" s="107" t="s">
        <v>256</v>
      </c>
      <c r="C3213" s="107" t="s">
        <v>257</v>
      </c>
      <c r="D3213" s="439" t="s">
        <v>5820</v>
      </c>
      <c r="E3213" s="455" t="s">
        <v>5802</v>
      </c>
      <c r="F3213" s="458">
        <v>20260824</v>
      </c>
      <c r="G3213" s="451"/>
      <c r="H3213" s="472" t="s">
        <v>259</v>
      </c>
      <c r="I3213" s="475" t="s">
        <v>607</v>
      </c>
    </row>
    <row r="3214" spans="1:9">
      <c r="A3214" s="112">
        <f t="shared" si="50"/>
        <v>3212</v>
      </c>
      <c r="B3214" s="107" t="s">
        <v>256</v>
      </c>
      <c r="C3214" s="107" t="s">
        <v>257</v>
      </c>
      <c r="D3214" s="439" t="s">
        <v>5821</v>
      </c>
      <c r="E3214" s="455" t="s">
        <v>5802</v>
      </c>
      <c r="F3214" s="458">
        <v>20260824</v>
      </c>
      <c r="G3214" s="451"/>
      <c r="H3214" s="472" t="s">
        <v>259</v>
      </c>
      <c r="I3214" s="475" t="s">
        <v>607</v>
      </c>
    </row>
    <row r="3215" spans="1:9">
      <c r="A3215" s="112">
        <f t="shared" si="50"/>
        <v>3213</v>
      </c>
      <c r="B3215" s="107" t="s">
        <v>256</v>
      </c>
      <c r="C3215" s="107" t="s">
        <v>257</v>
      </c>
      <c r="D3215" s="439" t="s">
        <v>5822</v>
      </c>
      <c r="E3215" s="455" t="s">
        <v>5802</v>
      </c>
      <c r="F3215" s="458">
        <v>20260824</v>
      </c>
      <c r="G3215" s="451"/>
      <c r="H3215" s="472" t="s">
        <v>259</v>
      </c>
      <c r="I3215" s="475" t="s">
        <v>607</v>
      </c>
    </row>
    <row r="3216" spans="1:9">
      <c r="A3216" s="112">
        <f t="shared" si="50"/>
        <v>3214</v>
      </c>
      <c r="B3216" s="107" t="s">
        <v>256</v>
      </c>
      <c r="C3216" s="107" t="s">
        <v>257</v>
      </c>
      <c r="D3216" s="439" t="s">
        <v>5823</v>
      </c>
      <c r="E3216" s="455" t="s">
        <v>5802</v>
      </c>
      <c r="F3216" s="458">
        <v>20260824</v>
      </c>
      <c r="G3216" s="451"/>
      <c r="H3216" s="472" t="s">
        <v>259</v>
      </c>
      <c r="I3216" s="475" t="s">
        <v>607</v>
      </c>
    </row>
    <row r="3217" spans="1:9">
      <c r="A3217" s="112">
        <f t="shared" si="50"/>
        <v>3215</v>
      </c>
      <c r="B3217" s="107" t="s">
        <v>256</v>
      </c>
      <c r="C3217" s="107" t="s">
        <v>257</v>
      </c>
      <c r="D3217" s="439" t="s">
        <v>5824</v>
      </c>
      <c r="E3217" s="455" t="s">
        <v>5802</v>
      </c>
      <c r="F3217" s="458">
        <v>20260824</v>
      </c>
      <c r="G3217" s="451"/>
      <c r="H3217" s="472" t="s">
        <v>259</v>
      </c>
      <c r="I3217" s="475" t="s">
        <v>607</v>
      </c>
    </row>
    <row r="3218" spans="1:9">
      <c r="A3218" s="112">
        <f t="shared" si="50"/>
        <v>3216</v>
      </c>
      <c r="B3218" s="107" t="s">
        <v>256</v>
      </c>
      <c r="C3218" s="107" t="s">
        <v>257</v>
      </c>
      <c r="D3218" s="439" t="s">
        <v>5825</v>
      </c>
      <c r="E3218" s="455" t="s">
        <v>5802</v>
      </c>
      <c r="F3218" s="458">
        <v>20260824</v>
      </c>
      <c r="G3218" s="451"/>
      <c r="H3218" s="472" t="s">
        <v>259</v>
      </c>
      <c r="I3218" s="475" t="s">
        <v>607</v>
      </c>
    </row>
    <row r="3219" spans="1:9">
      <c r="A3219" s="112">
        <f t="shared" si="50"/>
        <v>3217</v>
      </c>
      <c r="B3219" s="107" t="s">
        <v>256</v>
      </c>
      <c r="C3219" s="107" t="s">
        <v>257</v>
      </c>
      <c r="D3219" s="439" t="s">
        <v>5881</v>
      </c>
      <c r="E3219" s="455" t="s">
        <v>5882</v>
      </c>
      <c r="F3219" s="477">
        <v>20260827</v>
      </c>
      <c r="G3219" s="451"/>
      <c r="H3219" s="476" t="s">
        <v>259</v>
      </c>
      <c r="I3219" s="480" t="s">
        <v>1168</v>
      </c>
    </row>
    <row r="3220" spans="1:9">
      <c r="A3220" s="112">
        <f t="shared" si="50"/>
        <v>3218</v>
      </c>
      <c r="B3220" s="107" t="s">
        <v>256</v>
      </c>
      <c r="C3220" s="107" t="s">
        <v>257</v>
      </c>
      <c r="D3220" s="439" t="s">
        <v>5883</v>
      </c>
      <c r="E3220" s="455" t="s">
        <v>5882</v>
      </c>
      <c r="F3220" s="477">
        <v>20260827</v>
      </c>
      <c r="G3220" s="451"/>
      <c r="H3220" s="476" t="s">
        <v>259</v>
      </c>
      <c r="I3220" s="480" t="s">
        <v>1168</v>
      </c>
    </row>
    <row r="3221" spans="1:9">
      <c r="A3221" s="112">
        <f t="shared" si="50"/>
        <v>3219</v>
      </c>
      <c r="B3221" s="107" t="s">
        <v>256</v>
      </c>
      <c r="C3221" s="107" t="s">
        <v>257</v>
      </c>
      <c r="D3221" s="439" t="s">
        <v>5884</v>
      </c>
      <c r="E3221" s="455" t="s">
        <v>5882</v>
      </c>
      <c r="F3221" s="477">
        <v>20260827</v>
      </c>
      <c r="G3221" s="451"/>
      <c r="H3221" s="476" t="s">
        <v>259</v>
      </c>
      <c r="I3221" s="480" t="s">
        <v>1168</v>
      </c>
    </row>
    <row r="3222" spans="1:9">
      <c r="A3222" s="112">
        <f t="shared" si="50"/>
        <v>3220</v>
      </c>
      <c r="B3222" s="107" t="s">
        <v>256</v>
      </c>
      <c r="C3222" s="107" t="s">
        <v>257</v>
      </c>
      <c r="D3222" s="439" t="s">
        <v>5885</v>
      </c>
      <c r="E3222" s="455" t="s">
        <v>5882</v>
      </c>
      <c r="F3222" s="477">
        <v>20260827</v>
      </c>
      <c r="G3222" s="451"/>
      <c r="H3222" s="476" t="s">
        <v>259</v>
      </c>
      <c r="I3222" s="480" t="s">
        <v>1168</v>
      </c>
    </row>
    <row r="3223" spans="1:9">
      <c r="A3223" s="112">
        <f t="shared" si="50"/>
        <v>3221</v>
      </c>
      <c r="B3223" s="107" t="s">
        <v>256</v>
      </c>
      <c r="C3223" s="107" t="s">
        <v>257</v>
      </c>
      <c r="D3223" s="439" t="s">
        <v>5886</v>
      </c>
      <c r="E3223" s="455" t="s">
        <v>5882</v>
      </c>
      <c r="F3223" s="477">
        <v>20260827</v>
      </c>
      <c r="G3223" s="451"/>
      <c r="H3223" s="476" t="s">
        <v>259</v>
      </c>
      <c r="I3223" s="480" t="s">
        <v>1168</v>
      </c>
    </row>
    <row r="3224" spans="1:9">
      <c r="A3224" s="112">
        <f t="shared" si="50"/>
        <v>3222</v>
      </c>
      <c r="B3224" s="107" t="s">
        <v>256</v>
      </c>
      <c r="C3224" s="107" t="s">
        <v>257</v>
      </c>
      <c r="D3224" s="439" t="s">
        <v>5887</v>
      </c>
      <c r="E3224" s="455" t="s">
        <v>5882</v>
      </c>
      <c r="F3224" s="477">
        <v>20260827</v>
      </c>
      <c r="G3224" s="451"/>
      <c r="H3224" s="476" t="s">
        <v>259</v>
      </c>
      <c r="I3224" s="480" t="s">
        <v>1168</v>
      </c>
    </row>
    <row r="3225" spans="1:9">
      <c r="A3225" s="112">
        <f t="shared" si="50"/>
        <v>3223</v>
      </c>
      <c r="B3225" s="107" t="s">
        <v>256</v>
      </c>
      <c r="C3225" s="107" t="s">
        <v>257</v>
      </c>
      <c r="D3225" s="439" t="s">
        <v>5888</v>
      </c>
      <c r="E3225" s="455" t="s">
        <v>5882</v>
      </c>
      <c r="F3225" s="477">
        <v>20260827</v>
      </c>
      <c r="G3225" s="451"/>
      <c r="H3225" s="478" t="s">
        <v>259</v>
      </c>
      <c r="I3225" s="483" t="s">
        <v>1182</v>
      </c>
    </row>
    <row r="3226" spans="1:9">
      <c r="A3226" s="112">
        <f t="shared" si="50"/>
        <v>3224</v>
      </c>
      <c r="B3226" s="107" t="s">
        <v>256</v>
      </c>
      <c r="C3226" s="107" t="s">
        <v>257</v>
      </c>
      <c r="D3226" s="439" t="s">
        <v>5889</v>
      </c>
      <c r="E3226" s="455" t="s">
        <v>5882</v>
      </c>
      <c r="F3226" s="477">
        <v>20260827</v>
      </c>
      <c r="G3226" s="451"/>
      <c r="H3226" s="478" t="s">
        <v>259</v>
      </c>
      <c r="I3226" s="483" t="s">
        <v>1182</v>
      </c>
    </row>
    <row r="3227" spans="1:9">
      <c r="A3227" s="112">
        <f t="shared" si="50"/>
        <v>3225</v>
      </c>
      <c r="B3227" s="107" t="s">
        <v>256</v>
      </c>
      <c r="C3227" s="107" t="s">
        <v>257</v>
      </c>
      <c r="D3227" s="439" t="s">
        <v>5890</v>
      </c>
      <c r="E3227" s="455" t="s">
        <v>5882</v>
      </c>
      <c r="F3227" s="477">
        <v>20260827</v>
      </c>
      <c r="G3227" s="451"/>
      <c r="H3227" s="478" t="s">
        <v>259</v>
      </c>
      <c r="I3227" s="483" t="s">
        <v>1182</v>
      </c>
    </row>
    <row r="3228" spans="1:9">
      <c r="A3228" s="112">
        <f t="shared" si="50"/>
        <v>3226</v>
      </c>
      <c r="B3228" s="107" t="s">
        <v>256</v>
      </c>
      <c r="C3228" s="107" t="s">
        <v>257</v>
      </c>
      <c r="D3228" s="439" t="s">
        <v>5891</v>
      </c>
      <c r="E3228" s="455" t="s">
        <v>5882</v>
      </c>
      <c r="F3228" s="477">
        <v>20260827</v>
      </c>
      <c r="G3228" s="451"/>
      <c r="H3228" s="478" t="s">
        <v>259</v>
      </c>
      <c r="I3228" s="483" t="s">
        <v>1182</v>
      </c>
    </row>
    <row r="3229" spans="1:9">
      <c r="A3229" s="112">
        <f t="shared" si="50"/>
        <v>3227</v>
      </c>
      <c r="B3229" s="107" t="s">
        <v>256</v>
      </c>
      <c r="C3229" s="107" t="s">
        <v>257</v>
      </c>
      <c r="D3229" s="439" t="s">
        <v>5892</v>
      </c>
      <c r="E3229" s="455" t="s">
        <v>5882</v>
      </c>
      <c r="F3229" s="477">
        <v>20260827</v>
      </c>
      <c r="G3229" s="451"/>
      <c r="H3229" s="478" t="s">
        <v>259</v>
      </c>
      <c r="I3229" s="483" t="s">
        <v>1182</v>
      </c>
    </row>
    <row r="3230" spans="1:9">
      <c r="A3230" s="112">
        <f t="shared" si="50"/>
        <v>3228</v>
      </c>
      <c r="B3230" s="107" t="s">
        <v>256</v>
      </c>
      <c r="C3230" s="107" t="s">
        <v>257</v>
      </c>
      <c r="D3230" s="439" t="s">
        <v>5893</v>
      </c>
      <c r="E3230" s="455" t="s">
        <v>5882</v>
      </c>
      <c r="F3230" s="477">
        <v>20260827</v>
      </c>
      <c r="G3230" s="451"/>
      <c r="H3230" s="478" t="s">
        <v>259</v>
      </c>
      <c r="I3230" s="483" t="s">
        <v>1182</v>
      </c>
    </row>
    <row r="3231" spans="1:9">
      <c r="A3231" s="112">
        <f t="shared" si="50"/>
        <v>3229</v>
      </c>
      <c r="B3231" s="107" t="s">
        <v>256</v>
      </c>
      <c r="C3231" s="107" t="s">
        <v>257</v>
      </c>
      <c r="D3231" s="439" t="s">
        <v>5894</v>
      </c>
      <c r="E3231" s="455" t="s">
        <v>5882</v>
      </c>
      <c r="F3231" s="477">
        <v>20260827</v>
      </c>
      <c r="G3231" s="451"/>
      <c r="H3231" s="478" t="s">
        <v>259</v>
      </c>
      <c r="I3231" s="483" t="s">
        <v>1182</v>
      </c>
    </row>
    <row r="3232" spans="1:9">
      <c r="A3232" s="112">
        <f t="shared" si="50"/>
        <v>3230</v>
      </c>
      <c r="B3232" s="107" t="s">
        <v>256</v>
      </c>
      <c r="C3232" s="107" t="s">
        <v>257</v>
      </c>
      <c r="D3232" s="439" t="s">
        <v>5895</v>
      </c>
      <c r="E3232" s="455" t="s">
        <v>5882</v>
      </c>
      <c r="F3232" s="477">
        <v>20260827</v>
      </c>
      <c r="G3232" s="451"/>
      <c r="H3232" s="478" t="s">
        <v>259</v>
      </c>
      <c r="I3232" s="483" t="s">
        <v>1182</v>
      </c>
    </row>
    <row r="3233" spans="1:9">
      <c r="A3233" s="112">
        <f t="shared" si="50"/>
        <v>3231</v>
      </c>
      <c r="B3233" s="107" t="s">
        <v>256</v>
      </c>
      <c r="C3233" s="107" t="s">
        <v>257</v>
      </c>
      <c r="D3233" s="439" t="s">
        <v>5896</v>
      </c>
      <c r="E3233" s="455" t="s">
        <v>5882</v>
      </c>
      <c r="F3233" s="477">
        <v>20260827</v>
      </c>
      <c r="G3233" s="451"/>
      <c r="H3233" s="478" t="s">
        <v>259</v>
      </c>
      <c r="I3233" s="483" t="s">
        <v>1182</v>
      </c>
    </row>
    <row r="3234" spans="1:9">
      <c r="A3234" s="112">
        <f t="shared" si="50"/>
        <v>3232</v>
      </c>
      <c r="B3234" s="107" t="s">
        <v>256</v>
      </c>
      <c r="C3234" s="107" t="s">
        <v>257</v>
      </c>
      <c r="D3234" s="439" t="s">
        <v>5897</v>
      </c>
      <c r="E3234" s="455" t="s">
        <v>5882</v>
      </c>
      <c r="F3234" s="477">
        <v>20260827</v>
      </c>
      <c r="G3234" s="451"/>
      <c r="H3234" s="478" t="s">
        <v>259</v>
      </c>
      <c r="I3234" s="483" t="s">
        <v>1182</v>
      </c>
    </row>
    <row r="3235" spans="1:9">
      <c r="A3235" s="112">
        <f t="shared" si="50"/>
        <v>3233</v>
      </c>
      <c r="B3235" s="107" t="s">
        <v>256</v>
      </c>
      <c r="C3235" s="107" t="s">
        <v>257</v>
      </c>
      <c r="D3235" s="439" t="s">
        <v>5898</v>
      </c>
      <c r="E3235" s="455" t="s">
        <v>5882</v>
      </c>
      <c r="F3235" s="477">
        <v>20260827</v>
      </c>
      <c r="G3235" s="451"/>
      <c r="H3235" s="478" t="s">
        <v>259</v>
      </c>
      <c r="I3235" s="483" t="s">
        <v>1182</v>
      </c>
    </row>
    <row r="3236" spans="1:9">
      <c r="A3236" s="112">
        <f t="shared" si="50"/>
        <v>3234</v>
      </c>
      <c r="B3236" s="107" t="s">
        <v>256</v>
      </c>
      <c r="C3236" s="107" t="s">
        <v>257</v>
      </c>
      <c r="D3236" s="439" t="s">
        <v>5899</v>
      </c>
      <c r="E3236" s="455" t="s">
        <v>5882</v>
      </c>
      <c r="F3236" s="477">
        <v>20260827</v>
      </c>
      <c r="G3236" s="451"/>
      <c r="H3236" s="478" t="s">
        <v>259</v>
      </c>
      <c r="I3236" s="483" t="s">
        <v>1182</v>
      </c>
    </row>
    <row r="3237" spans="1:9">
      <c r="A3237" s="112">
        <f t="shared" si="50"/>
        <v>3235</v>
      </c>
      <c r="B3237" s="107" t="s">
        <v>256</v>
      </c>
      <c r="C3237" s="107" t="s">
        <v>257</v>
      </c>
      <c r="D3237" s="439" t="s">
        <v>5900</v>
      </c>
      <c r="E3237" s="455" t="s">
        <v>5882</v>
      </c>
      <c r="F3237" s="477">
        <v>20260827</v>
      </c>
      <c r="G3237" s="451"/>
      <c r="H3237" s="484" t="s">
        <v>259</v>
      </c>
      <c r="I3237" s="487" t="s">
        <v>655</v>
      </c>
    </row>
    <row r="3238" spans="1:9">
      <c r="A3238" s="112">
        <f t="shared" si="50"/>
        <v>3236</v>
      </c>
      <c r="B3238" s="107" t="s">
        <v>256</v>
      </c>
      <c r="C3238" s="107" t="s">
        <v>257</v>
      </c>
      <c r="D3238" s="439" t="s">
        <v>5901</v>
      </c>
      <c r="E3238" s="455" t="s">
        <v>5882</v>
      </c>
      <c r="F3238" s="477">
        <v>20260827</v>
      </c>
      <c r="G3238" s="451"/>
      <c r="H3238" s="451" t="s">
        <v>259</v>
      </c>
      <c r="I3238" s="5" t="s">
        <v>655</v>
      </c>
    </row>
    <row r="3239" spans="1:9">
      <c r="A3239" s="112">
        <f t="shared" si="50"/>
        <v>3237</v>
      </c>
      <c r="B3239" s="107" t="s">
        <v>256</v>
      </c>
      <c r="C3239" s="107" t="s">
        <v>257</v>
      </c>
      <c r="D3239" s="439" t="s">
        <v>5902</v>
      </c>
      <c r="E3239" s="455" t="s">
        <v>5882</v>
      </c>
      <c r="F3239" s="477">
        <v>20260827</v>
      </c>
      <c r="G3239" s="451"/>
      <c r="H3239" s="451" t="s">
        <v>259</v>
      </c>
      <c r="I3239" s="5" t="s">
        <v>655</v>
      </c>
    </row>
    <row r="3240" spans="1:9">
      <c r="A3240" s="112">
        <f t="shared" si="50"/>
        <v>3238</v>
      </c>
      <c r="B3240" s="107" t="s">
        <v>256</v>
      </c>
      <c r="C3240" s="107" t="s">
        <v>257</v>
      </c>
      <c r="D3240" s="439" t="s">
        <v>5903</v>
      </c>
      <c r="E3240" s="455" t="s">
        <v>5882</v>
      </c>
      <c r="F3240" s="477">
        <v>20260827</v>
      </c>
      <c r="G3240" s="451"/>
      <c r="H3240" s="451" t="s">
        <v>259</v>
      </c>
      <c r="I3240" s="5" t="s">
        <v>655</v>
      </c>
    </row>
    <row r="3241" spans="1:9">
      <c r="A3241" s="112">
        <f t="shared" si="50"/>
        <v>3239</v>
      </c>
      <c r="B3241" s="107" t="s">
        <v>256</v>
      </c>
      <c r="C3241" s="107" t="s">
        <v>257</v>
      </c>
      <c r="D3241" s="439" t="s">
        <v>5904</v>
      </c>
      <c r="E3241" s="455" t="s">
        <v>5882</v>
      </c>
      <c r="F3241" s="477">
        <v>20260827</v>
      </c>
      <c r="G3241" s="451"/>
      <c r="H3241" s="451" t="s">
        <v>259</v>
      </c>
      <c r="I3241" s="5" t="s">
        <v>655</v>
      </c>
    </row>
    <row r="3242" spans="1:9">
      <c r="A3242" s="112">
        <f t="shared" si="50"/>
        <v>3240</v>
      </c>
      <c r="B3242" s="107" t="s">
        <v>256</v>
      </c>
      <c r="C3242" s="107" t="s">
        <v>257</v>
      </c>
      <c r="D3242" s="439" t="s">
        <v>5905</v>
      </c>
      <c r="E3242" s="455" t="s">
        <v>5882</v>
      </c>
      <c r="F3242" s="477">
        <v>20260827</v>
      </c>
      <c r="G3242" s="451"/>
      <c r="H3242" s="451" t="s">
        <v>259</v>
      </c>
      <c r="I3242" s="5" t="s">
        <v>655</v>
      </c>
    </row>
    <row r="3243" spans="1:9">
      <c r="A3243" s="112">
        <f t="shared" si="50"/>
        <v>3241</v>
      </c>
      <c r="B3243" s="107" t="s">
        <v>256</v>
      </c>
      <c r="C3243" s="107" t="s">
        <v>257</v>
      </c>
      <c r="D3243" s="439" t="s">
        <v>5964</v>
      </c>
      <c r="E3243" s="455" t="s">
        <v>5965</v>
      </c>
      <c r="F3243" s="482">
        <v>20260901</v>
      </c>
      <c r="G3243" s="451"/>
      <c r="H3243" s="486" t="s">
        <v>259</v>
      </c>
      <c r="I3243" s="490" t="s">
        <v>661</v>
      </c>
    </row>
    <row r="3244" spans="1:9">
      <c r="A3244" s="112">
        <f t="shared" si="50"/>
        <v>3242</v>
      </c>
      <c r="B3244" s="107" t="s">
        <v>256</v>
      </c>
      <c r="C3244" s="107" t="s">
        <v>257</v>
      </c>
      <c r="D3244" s="439" t="s">
        <v>5966</v>
      </c>
      <c r="E3244" s="455" t="s">
        <v>5965</v>
      </c>
      <c r="F3244" s="482">
        <v>20260901</v>
      </c>
      <c r="G3244" s="451"/>
      <c r="H3244" s="486" t="s">
        <v>259</v>
      </c>
      <c r="I3244" s="490" t="s">
        <v>661</v>
      </c>
    </row>
    <row r="3245" spans="1:9">
      <c r="A3245" s="112">
        <f t="shared" si="50"/>
        <v>3243</v>
      </c>
      <c r="B3245" s="107" t="s">
        <v>256</v>
      </c>
      <c r="C3245" s="107" t="s">
        <v>257</v>
      </c>
      <c r="D3245" s="439" t="s">
        <v>5967</v>
      </c>
      <c r="E3245" s="455" t="s">
        <v>5965</v>
      </c>
      <c r="F3245" s="482">
        <v>20260901</v>
      </c>
      <c r="G3245" s="451"/>
      <c r="H3245" s="486" t="s">
        <v>259</v>
      </c>
      <c r="I3245" s="490" t="s">
        <v>661</v>
      </c>
    </row>
    <row r="3246" spans="1:9">
      <c r="A3246" s="112">
        <f t="shared" si="50"/>
        <v>3244</v>
      </c>
      <c r="B3246" s="107" t="s">
        <v>256</v>
      </c>
      <c r="C3246" s="107" t="s">
        <v>257</v>
      </c>
      <c r="D3246" s="439" t="s">
        <v>5968</v>
      </c>
      <c r="E3246" s="455" t="s">
        <v>5965</v>
      </c>
      <c r="F3246" s="482">
        <v>20260901</v>
      </c>
      <c r="G3246" s="451"/>
      <c r="H3246" s="486" t="s">
        <v>259</v>
      </c>
      <c r="I3246" s="490" t="s">
        <v>661</v>
      </c>
    </row>
    <row r="3247" spans="1:9">
      <c r="A3247" s="112">
        <f t="shared" si="50"/>
        <v>3245</v>
      </c>
      <c r="B3247" s="107" t="s">
        <v>256</v>
      </c>
      <c r="C3247" s="107" t="s">
        <v>257</v>
      </c>
      <c r="D3247" s="439" t="s">
        <v>5969</v>
      </c>
      <c r="E3247" s="455" t="s">
        <v>5965</v>
      </c>
      <c r="F3247" s="482">
        <v>20260901</v>
      </c>
      <c r="G3247" s="451"/>
      <c r="H3247" s="486" t="s">
        <v>259</v>
      </c>
      <c r="I3247" s="490" t="s">
        <v>661</v>
      </c>
    </row>
    <row r="3248" spans="1:9">
      <c r="A3248" s="112">
        <f t="shared" si="50"/>
        <v>3246</v>
      </c>
      <c r="B3248" s="107" t="s">
        <v>256</v>
      </c>
      <c r="C3248" s="107" t="s">
        <v>257</v>
      </c>
      <c r="D3248" s="439" t="s">
        <v>5970</v>
      </c>
      <c r="E3248" s="455" t="s">
        <v>5965</v>
      </c>
      <c r="F3248" s="482">
        <v>20260901</v>
      </c>
      <c r="G3248" s="451"/>
      <c r="H3248" s="486" t="s">
        <v>259</v>
      </c>
      <c r="I3248" s="490" t="s">
        <v>661</v>
      </c>
    </row>
    <row r="3249" spans="1:9">
      <c r="A3249" s="112">
        <f t="shared" si="50"/>
        <v>3247</v>
      </c>
      <c r="B3249" s="107" t="s">
        <v>256</v>
      </c>
      <c r="C3249" s="107" t="s">
        <v>257</v>
      </c>
      <c r="D3249" s="439" t="s">
        <v>5971</v>
      </c>
      <c r="E3249" s="455" t="s">
        <v>5965</v>
      </c>
      <c r="F3249" s="482">
        <v>20260901</v>
      </c>
      <c r="G3249" s="451"/>
      <c r="H3249" s="486" t="s">
        <v>259</v>
      </c>
      <c r="I3249" s="490" t="s">
        <v>661</v>
      </c>
    </row>
    <row r="3250" spans="1:9">
      <c r="A3250" s="112">
        <f t="shared" si="50"/>
        <v>3248</v>
      </c>
      <c r="B3250" s="107" t="s">
        <v>256</v>
      </c>
      <c r="C3250" s="107" t="s">
        <v>257</v>
      </c>
      <c r="D3250" s="439" t="s">
        <v>5972</v>
      </c>
      <c r="E3250" s="455" t="s">
        <v>5965</v>
      </c>
      <c r="F3250" s="482">
        <v>20260901</v>
      </c>
      <c r="G3250" s="451"/>
      <c r="H3250" s="486" t="s">
        <v>259</v>
      </c>
      <c r="I3250" s="490" t="s">
        <v>661</v>
      </c>
    </row>
    <row r="3251" spans="1:9">
      <c r="A3251" s="112">
        <f t="shared" si="50"/>
        <v>3249</v>
      </c>
      <c r="B3251" s="107" t="s">
        <v>256</v>
      </c>
      <c r="C3251" s="107" t="s">
        <v>257</v>
      </c>
      <c r="D3251" s="439" t="s">
        <v>5973</v>
      </c>
      <c r="E3251" s="455" t="s">
        <v>5965</v>
      </c>
      <c r="F3251" s="482">
        <v>20260901</v>
      </c>
      <c r="G3251" s="451"/>
      <c r="H3251" s="486" t="s">
        <v>259</v>
      </c>
      <c r="I3251" s="490" t="s">
        <v>661</v>
      </c>
    </row>
    <row r="3252" spans="1:9">
      <c r="A3252" s="112">
        <f t="shared" si="50"/>
        <v>3250</v>
      </c>
      <c r="B3252" s="107" t="s">
        <v>256</v>
      </c>
      <c r="C3252" s="107" t="s">
        <v>257</v>
      </c>
      <c r="D3252" s="439" t="s">
        <v>5974</v>
      </c>
      <c r="E3252" s="455" t="s">
        <v>5965</v>
      </c>
      <c r="F3252" s="482">
        <v>20260901</v>
      </c>
      <c r="G3252" s="451"/>
      <c r="H3252" s="488" t="s">
        <v>259</v>
      </c>
      <c r="I3252" s="492" t="s">
        <v>683</v>
      </c>
    </row>
    <row r="3253" spans="1:9">
      <c r="A3253" s="112">
        <f t="shared" si="50"/>
        <v>3251</v>
      </c>
      <c r="B3253" s="107" t="s">
        <v>256</v>
      </c>
      <c r="C3253" s="107" t="s">
        <v>257</v>
      </c>
      <c r="D3253" s="439" t="s">
        <v>5975</v>
      </c>
      <c r="E3253" s="455" t="s">
        <v>5965</v>
      </c>
      <c r="F3253" s="482">
        <v>20260901</v>
      </c>
      <c r="G3253" s="451"/>
      <c r="H3253" s="451" t="s">
        <v>259</v>
      </c>
      <c r="I3253" s="5" t="s">
        <v>683</v>
      </c>
    </row>
    <row r="3254" spans="1:9">
      <c r="A3254" s="112">
        <f t="shared" si="50"/>
        <v>3252</v>
      </c>
      <c r="B3254" s="107" t="s">
        <v>256</v>
      </c>
      <c r="C3254" s="107" t="s">
        <v>257</v>
      </c>
      <c r="D3254" s="439" t="s">
        <v>5976</v>
      </c>
      <c r="E3254" s="455" t="s">
        <v>5965</v>
      </c>
      <c r="F3254" s="482">
        <v>20260901</v>
      </c>
      <c r="G3254" s="451"/>
      <c r="H3254" s="451" t="s">
        <v>259</v>
      </c>
      <c r="I3254" s="5" t="s">
        <v>683</v>
      </c>
    </row>
    <row r="3255" spans="1:9">
      <c r="A3255" s="112">
        <f t="shared" si="50"/>
        <v>3253</v>
      </c>
      <c r="B3255" s="107" t="s">
        <v>256</v>
      </c>
      <c r="C3255" s="107" t="s">
        <v>257</v>
      </c>
      <c r="D3255" s="439" t="s">
        <v>5977</v>
      </c>
      <c r="E3255" s="455" t="s">
        <v>5965</v>
      </c>
      <c r="F3255" s="482">
        <v>20260901</v>
      </c>
      <c r="G3255" s="481"/>
      <c r="H3255" s="481" t="s">
        <v>259</v>
      </c>
      <c r="I3255" s="5" t="s">
        <v>683</v>
      </c>
    </row>
    <row r="3256" spans="1:9">
      <c r="A3256" s="112">
        <f t="shared" si="50"/>
        <v>3254</v>
      </c>
      <c r="B3256" s="107" t="s">
        <v>256</v>
      </c>
      <c r="C3256" s="107" t="s">
        <v>257</v>
      </c>
      <c r="D3256" s="439" t="s">
        <v>5978</v>
      </c>
      <c r="E3256" s="455" t="s">
        <v>5965</v>
      </c>
      <c r="F3256" s="482">
        <v>20260901</v>
      </c>
      <c r="G3256" s="481"/>
      <c r="H3256" s="481" t="s">
        <v>259</v>
      </c>
      <c r="I3256" s="5" t="s">
        <v>683</v>
      </c>
    </row>
    <row r="3257" spans="1:9">
      <c r="A3257" s="112">
        <f t="shared" si="50"/>
        <v>3255</v>
      </c>
      <c r="B3257" s="107" t="s">
        <v>256</v>
      </c>
      <c r="C3257" s="107" t="s">
        <v>257</v>
      </c>
      <c r="D3257" s="439" t="s">
        <v>5979</v>
      </c>
      <c r="E3257" s="455" t="s">
        <v>5965</v>
      </c>
      <c r="F3257" s="482">
        <v>20260901</v>
      </c>
      <c r="G3257" s="481"/>
      <c r="H3257" s="481" t="s">
        <v>259</v>
      </c>
      <c r="I3257" s="5" t="s">
        <v>683</v>
      </c>
    </row>
    <row r="3258" spans="1:9">
      <c r="A3258" s="112">
        <f t="shared" si="50"/>
        <v>3256</v>
      </c>
      <c r="B3258" s="107" t="s">
        <v>256</v>
      </c>
      <c r="C3258" s="107" t="s">
        <v>257</v>
      </c>
      <c r="D3258" s="439" t="s">
        <v>5980</v>
      </c>
      <c r="E3258" s="455" t="s">
        <v>5965</v>
      </c>
      <c r="F3258" s="482">
        <v>20260901</v>
      </c>
      <c r="G3258" s="481"/>
      <c r="H3258" s="481" t="s">
        <v>259</v>
      </c>
      <c r="I3258" s="5" t="s">
        <v>683</v>
      </c>
    </row>
    <row r="3259" spans="1:9">
      <c r="A3259" s="112">
        <f t="shared" si="50"/>
        <v>3257</v>
      </c>
      <c r="B3259" s="107" t="s">
        <v>256</v>
      </c>
      <c r="C3259" s="107" t="s">
        <v>257</v>
      </c>
      <c r="D3259" s="439" t="s">
        <v>5981</v>
      </c>
      <c r="E3259" s="455" t="s">
        <v>5965</v>
      </c>
      <c r="F3259" s="482">
        <v>20260901</v>
      </c>
      <c r="G3259" s="481"/>
      <c r="H3259" s="491" t="s">
        <v>259</v>
      </c>
      <c r="I3259" s="495" t="s">
        <v>689</v>
      </c>
    </row>
    <row r="3260" spans="1:9">
      <c r="A3260" s="112">
        <f t="shared" si="50"/>
        <v>3258</v>
      </c>
      <c r="B3260" s="107" t="s">
        <v>256</v>
      </c>
      <c r="C3260" s="107" t="s">
        <v>257</v>
      </c>
      <c r="D3260" s="439" t="s">
        <v>5982</v>
      </c>
      <c r="E3260" s="455" t="s">
        <v>5965</v>
      </c>
      <c r="F3260" s="482">
        <v>20260901</v>
      </c>
      <c r="G3260" s="481"/>
      <c r="H3260" s="491" t="s">
        <v>259</v>
      </c>
      <c r="I3260" s="495" t="s">
        <v>689</v>
      </c>
    </row>
    <row r="3261" spans="1:9">
      <c r="A3261" s="112">
        <f t="shared" ref="A3261:A3324" si="51">+A3260+1</f>
        <v>3259</v>
      </c>
      <c r="B3261" s="107" t="s">
        <v>256</v>
      </c>
      <c r="C3261" s="107" t="s">
        <v>257</v>
      </c>
      <c r="D3261" s="439" t="s">
        <v>5983</v>
      </c>
      <c r="E3261" s="455" t="s">
        <v>5965</v>
      </c>
      <c r="F3261" s="482">
        <v>20260901</v>
      </c>
      <c r="G3261" s="481"/>
      <c r="H3261" s="491" t="s">
        <v>259</v>
      </c>
      <c r="I3261" s="495" t="s">
        <v>689</v>
      </c>
    </row>
    <row r="3262" spans="1:9">
      <c r="A3262" s="112">
        <f t="shared" si="51"/>
        <v>3260</v>
      </c>
      <c r="B3262" s="107" t="s">
        <v>256</v>
      </c>
      <c r="C3262" s="107" t="s">
        <v>257</v>
      </c>
      <c r="D3262" s="439" t="s">
        <v>5984</v>
      </c>
      <c r="E3262" s="455" t="s">
        <v>5965</v>
      </c>
      <c r="F3262" s="482">
        <v>20260901</v>
      </c>
      <c r="G3262" s="481"/>
      <c r="H3262" s="491" t="s">
        <v>259</v>
      </c>
      <c r="I3262" s="495" t="s">
        <v>689</v>
      </c>
    </row>
    <row r="3263" spans="1:9">
      <c r="A3263" s="112">
        <f t="shared" si="51"/>
        <v>3261</v>
      </c>
      <c r="B3263" s="107" t="s">
        <v>256</v>
      </c>
      <c r="C3263" s="107" t="s">
        <v>257</v>
      </c>
      <c r="D3263" s="439" t="s">
        <v>5985</v>
      </c>
      <c r="E3263" s="455" t="s">
        <v>5965</v>
      </c>
      <c r="F3263" s="482">
        <v>20260901</v>
      </c>
      <c r="G3263" s="481"/>
      <c r="H3263" s="491" t="s">
        <v>259</v>
      </c>
      <c r="I3263" s="495" t="s">
        <v>689</v>
      </c>
    </row>
    <row r="3264" spans="1:9">
      <c r="A3264" s="112">
        <f t="shared" si="51"/>
        <v>3262</v>
      </c>
      <c r="B3264" s="107" t="s">
        <v>256</v>
      </c>
      <c r="C3264" s="107" t="s">
        <v>257</v>
      </c>
      <c r="D3264" s="439" t="s">
        <v>5986</v>
      </c>
      <c r="E3264" s="455" t="s">
        <v>5965</v>
      </c>
      <c r="F3264" s="482">
        <v>20260901</v>
      </c>
      <c r="G3264" s="481"/>
      <c r="H3264" s="491" t="s">
        <v>259</v>
      </c>
      <c r="I3264" s="495" t="s">
        <v>689</v>
      </c>
    </row>
    <row r="3265" spans="1:9">
      <c r="A3265" s="112">
        <f t="shared" si="51"/>
        <v>3263</v>
      </c>
      <c r="B3265" s="107" t="s">
        <v>256</v>
      </c>
      <c r="C3265" s="107" t="s">
        <v>257</v>
      </c>
      <c r="D3265" s="439" t="s">
        <v>5987</v>
      </c>
      <c r="E3265" s="455" t="s">
        <v>5965</v>
      </c>
      <c r="F3265" s="482">
        <v>20260901</v>
      </c>
      <c r="G3265" s="481"/>
      <c r="H3265" s="481"/>
    </row>
    <row r="3266" spans="1:9">
      <c r="A3266" s="112">
        <f t="shared" si="51"/>
        <v>3264</v>
      </c>
      <c r="B3266" s="107" t="s">
        <v>256</v>
      </c>
      <c r="C3266" s="107" t="s">
        <v>257</v>
      </c>
      <c r="D3266" s="439" t="s">
        <v>5988</v>
      </c>
      <c r="E3266" s="455" t="s">
        <v>5965</v>
      </c>
      <c r="F3266" s="482">
        <v>20260901</v>
      </c>
      <c r="G3266" s="481"/>
      <c r="H3266" s="481"/>
    </row>
    <row r="3267" spans="1:9">
      <c r="A3267" s="112">
        <f t="shared" si="51"/>
        <v>3265</v>
      </c>
      <c r="B3267" s="107" t="s">
        <v>256</v>
      </c>
      <c r="C3267" s="107" t="s">
        <v>257</v>
      </c>
      <c r="D3267" s="439" t="s">
        <v>5989</v>
      </c>
      <c r="E3267" s="455" t="s">
        <v>5998</v>
      </c>
      <c r="F3267" s="482">
        <v>20260901</v>
      </c>
      <c r="G3267" s="481"/>
      <c r="H3267" s="481"/>
    </row>
    <row r="3268" spans="1:9">
      <c r="A3268" s="112">
        <f t="shared" si="51"/>
        <v>3266</v>
      </c>
      <c r="B3268" s="107" t="s">
        <v>256</v>
      </c>
      <c r="C3268" s="107" t="s">
        <v>257</v>
      </c>
      <c r="D3268" s="439" t="s">
        <v>5990</v>
      </c>
      <c r="E3268" s="455" t="s">
        <v>5998</v>
      </c>
      <c r="F3268" s="482">
        <v>20260901</v>
      </c>
      <c r="G3268" s="481"/>
      <c r="H3268" s="481"/>
    </row>
    <row r="3269" spans="1:9">
      <c r="A3269" s="112">
        <f t="shared" si="51"/>
        <v>3267</v>
      </c>
      <c r="B3269" s="107" t="s">
        <v>256</v>
      </c>
      <c r="C3269" s="107" t="s">
        <v>257</v>
      </c>
      <c r="D3269" s="439" t="s">
        <v>5991</v>
      </c>
      <c r="E3269" s="455" t="s">
        <v>5998</v>
      </c>
      <c r="F3269" s="482">
        <v>20260901</v>
      </c>
      <c r="G3269" s="481"/>
      <c r="H3269" s="481"/>
    </row>
    <row r="3270" spans="1:9">
      <c r="A3270" s="112">
        <f t="shared" si="51"/>
        <v>3268</v>
      </c>
      <c r="B3270" s="107" t="s">
        <v>256</v>
      </c>
      <c r="C3270" s="107" t="s">
        <v>257</v>
      </c>
      <c r="D3270" s="439" t="s">
        <v>5992</v>
      </c>
      <c r="E3270" s="455" t="s">
        <v>5998</v>
      </c>
      <c r="F3270" s="482">
        <v>20260901</v>
      </c>
      <c r="G3270" s="481"/>
      <c r="H3270" s="481"/>
    </row>
    <row r="3271" spans="1:9">
      <c r="A3271" s="112">
        <f t="shared" si="51"/>
        <v>3269</v>
      </c>
      <c r="B3271" s="107" t="s">
        <v>256</v>
      </c>
      <c r="C3271" s="107" t="s">
        <v>257</v>
      </c>
      <c r="D3271" s="439" t="s">
        <v>5993</v>
      </c>
      <c r="E3271" s="455" t="s">
        <v>5998</v>
      </c>
      <c r="F3271" s="482">
        <v>20260901</v>
      </c>
      <c r="G3271" s="481"/>
      <c r="H3271" s="481"/>
    </row>
    <row r="3272" spans="1:9">
      <c r="A3272" s="112">
        <f t="shared" si="51"/>
        <v>3270</v>
      </c>
      <c r="B3272" s="107" t="s">
        <v>256</v>
      </c>
      <c r="C3272" s="107" t="s">
        <v>257</v>
      </c>
      <c r="D3272" s="439" t="s">
        <v>5994</v>
      </c>
      <c r="E3272" s="455" t="s">
        <v>5998</v>
      </c>
      <c r="F3272" s="482">
        <v>20260901</v>
      </c>
      <c r="G3272" s="481"/>
      <c r="H3272" s="481"/>
    </row>
    <row r="3273" spans="1:9">
      <c r="A3273" s="112">
        <f t="shared" si="51"/>
        <v>3271</v>
      </c>
      <c r="B3273" s="107" t="s">
        <v>256</v>
      </c>
      <c r="C3273" s="107" t="s">
        <v>257</v>
      </c>
      <c r="D3273" s="439" t="s">
        <v>5995</v>
      </c>
      <c r="E3273" s="455" t="s">
        <v>5998</v>
      </c>
      <c r="F3273" s="482">
        <v>20260901</v>
      </c>
      <c r="G3273" s="481"/>
      <c r="H3273" s="481"/>
    </row>
    <row r="3274" spans="1:9">
      <c r="A3274" s="112">
        <f t="shared" si="51"/>
        <v>3272</v>
      </c>
      <c r="B3274" s="107" t="s">
        <v>256</v>
      </c>
      <c r="C3274" s="107" t="s">
        <v>257</v>
      </c>
      <c r="D3274" s="439" t="s">
        <v>5996</v>
      </c>
      <c r="E3274" s="455" t="s">
        <v>5998</v>
      </c>
      <c r="F3274" s="482">
        <v>20260901</v>
      </c>
      <c r="G3274" s="481"/>
      <c r="H3274" s="481"/>
    </row>
    <row r="3275" spans="1:9">
      <c r="A3275" s="112">
        <f t="shared" si="51"/>
        <v>3273</v>
      </c>
      <c r="B3275" s="107" t="s">
        <v>256</v>
      </c>
      <c r="C3275" s="107" t="s">
        <v>257</v>
      </c>
      <c r="D3275" s="439" t="s">
        <v>5997</v>
      </c>
      <c r="E3275" s="455" t="s">
        <v>5998</v>
      </c>
      <c r="F3275" s="482">
        <v>20260901</v>
      </c>
      <c r="G3275" s="481"/>
      <c r="H3275" s="481"/>
    </row>
    <row r="3276" spans="1:9">
      <c r="A3276" s="112">
        <f t="shared" si="51"/>
        <v>3274</v>
      </c>
      <c r="B3276" s="107" t="s">
        <v>256</v>
      </c>
      <c r="C3276" s="107" t="s">
        <v>257</v>
      </c>
      <c r="D3276" s="485" t="s">
        <v>5999</v>
      </c>
      <c r="E3276" s="455" t="s">
        <v>6000</v>
      </c>
      <c r="F3276" s="482">
        <v>20260831</v>
      </c>
      <c r="G3276" s="481"/>
      <c r="H3276" s="486" t="s">
        <v>259</v>
      </c>
      <c r="I3276" s="490" t="s">
        <v>661</v>
      </c>
    </row>
    <row r="3277" spans="1:9">
      <c r="A3277" s="112">
        <f t="shared" si="51"/>
        <v>3275</v>
      </c>
      <c r="B3277" s="107" t="s">
        <v>256</v>
      </c>
      <c r="C3277" s="107" t="s">
        <v>257</v>
      </c>
      <c r="D3277" s="485" t="s">
        <v>6001</v>
      </c>
      <c r="E3277" s="455" t="s">
        <v>6000</v>
      </c>
      <c r="F3277" s="482">
        <v>20260831</v>
      </c>
      <c r="G3277" s="481"/>
      <c r="H3277" s="486" t="s">
        <v>259</v>
      </c>
      <c r="I3277" s="490" t="s">
        <v>661</v>
      </c>
    </row>
    <row r="3278" spans="1:9">
      <c r="A3278" s="112">
        <f t="shared" si="51"/>
        <v>3276</v>
      </c>
      <c r="B3278" s="107" t="s">
        <v>256</v>
      </c>
      <c r="C3278" s="107" t="s">
        <v>257</v>
      </c>
      <c r="D3278" s="485" t="s">
        <v>6002</v>
      </c>
      <c r="E3278" s="455" t="s">
        <v>6000</v>
      </c>
      <c r="F3278" s="482">
        <v>20260831</v>
      </c>
      <c r="G3278" s="481"/>
      <c r="H3278" s="481" t="s">
        <v>259</v>
      </c>
      <c r="I3278" s="5" t="s">
        <v>683</v>
      </c>
    </row>
    <row r="3279" spans="1:9">
      <c r="A3279" s="112">
        <f t="shared" si="51"/>
        <v>3277</v>
      </c>
      <c r="B3279" s="107" t="s">
        <v>256</v>
      </c>
      <c r="C3279" s="107" t="s">
        <v>257</v>
      </c>
      <c r="D3279" s="497" t="s">
        <v>6045</v>
      </c>
      <c r="E3279" s="455" t="s">
        <v>6093</v>
      </c>
      <c r="F3279" s="494">
        <v>20260903</v>
      </c>
      <c r="G3279" s="493"/>
      <c r="H3279" s="493"/>
    </row>
    <row r="3280" spans="1:9">
      <c r="A3280" s="112">
        <f t="shared" si="51"/>
        <v>3278</v>
      </c>
      <c r="B3280" s="107" t="s">
        <v>256</v>
      </c>
      <c r="C3280" s="107" t="s">
        <v>257</v>
      </c>
      <c r="D3280" s="497" t="s">
        <v>6046</v>
      </c>
      <c r="E3280" s="455" t="s">
        <v>6093</v>
      </c>
      <c r="F3280" s="494">
        <v>20260903</v>
      </c>
      <c r="G3280" s="493"/>
      <c r="H3280" s="493"/>
    </row>
    <row r="3281" spans="1:8">
      <c r="A3281" s="112">
        <f t="shared" si="51"/>
        <v>3279</v>
      </c>
      <c r="B3281" s="107" t="s">
        <v>256</v>
      </c>
      <c r="C3281" s="107" t="s">
        <v>257</v>
      </c>
      <c r="D3281" s="497" t="s">
        <v>6047</v>
      </c>
      <c r="E3281" s="455" t="s">
        <v>6093</v>
      </c>
      <c r="F3281" s="494">
        <v>20260903</v>
      </c>
      <c r="G3281" s="493"/>
      <c r="H3281" s="493"/>
    </row>
    <row r="3282" spans="1:8">
      <c r="A3282" s="112">
        <f t="shared" si="51"/>
        <v>3280</v>
      </c>
      <c r="B3282" s="107" t="s">
        <v>256</v>
      </c>
      <c r="C3282" s="107" t="s">
        <v>257</v>
      </c>
      <c r="D3282" s="497" t="s">
        <v>6048</v>
      </c>
      <c r="E3282" s="455" t="s">
        <v>6093</v>
      </c>
      <c r="F3282" s="494">
        <v>20260903</v>
      </c>
      <c r="G3282" s="493"/>
      <c r="H3282" s="493"/>
    </row>
    <row r="3283" spans="1:8">
      <c r="A3283" s="112">
        <f t="shared" si="51"/>
        <v>3281</v>
      </c>
      <c r="B3283" s="107" t="s">
        <v>256</v>
      </c>
      <c r="C3283" s="107" t="s">
        <v>257</v>
      </c>
      <c r="D3283" s="497" t="s">
        <v>6049</v>
      </c>
      <c r="E3283" s="455" t="s">
        <v>6093</v>
      </c>
      <c r="F3283" s="494">
        <v>20260903</v>
      </c>
      <c r="G3283" s="493"/>
      <c r="H3283" s="493"/>
    </row>
    <row r="3284" spans="1:8">
      <c r="A3284" s="112">
        <f t="shared" si="51"/>
        <v>3282</v>
      </c>
      <c r="B3284" s="107" t="s">
        <v>256</v>
      </c>
      <c r="C3284" s="107" t="s">
        <v>257</v>
      </c>
      <c r="D3284" s="497" t="s">
        <v>6050</v>
      </c>
      <c r="E3284" s="455" t="s">
        <v>6093</v>
      </c>
      <c r="F3284" s="494">
        <v>20260903</v>
      </c>
      <c r="G3284" s="493"/>
      <c r="H3284" s="493"/>
    </row>
    <row r="3285" spans="1:8">
      <c r="A3285" s="112">
        <f t="shared" si="51"/>
        <v>3283</v>
      </c>
      <c r="B3285" s="107" t="s">
        <v>256</v>
      </c>
      <c r="C3285" s="107" t="s">
        <v>257</v>
      </c>
      <c r="D3285" s="497" t="s">
        <v>6051</v>
      </c>
      <c r="E3285" s="455" t="s">
        <v>6093</v>
      </c>
      <c r="F3285" s="494">
        <v>20260903</v>
      </c>
      <c r="G3285" s="493"/>
      <c r="H3285" s="493"/>
    </row>
    <row r="3286" spans="1:8">
      <c r="A3286" s="112">
        <f t="shared" si="51"/>
        <v>3284</v>
      </c>
      <c r="B3286" s="107" t="s">
        <v>256</v>
      </c>
      <c r="C3286" s="107" t="s">
        <v>257</v>
      </c>
      <c r="D3286" s="497" t="s">
        <v>6052</v>
      </c>
      <c r="E3286" s="455" t="s">
        <v>6093</v>
      </c>
      <c r="F3286" s="494">
        <v>20260903</v>
      </c>
      <c r="G3286" s="493"/>
      <c r="H3286" s="493"/>
    </row>
    <row r="3287" spans="1:8">
      <c r="A3287" s="112">
        <f t="shared" si="51"/>
        <v>3285</v>
      </c>
      <c r="B3287" s="107" t="s">
        <v>256</v>
      </c>
      <c r="C3287" s="107" t="s">
        <v>257</v>
      </c>
      <c r="D3287" s="497" t="s">
        <v>6053</v>
      </c>
      <c r="E3287" s="455" t="s">
        <v>6093</v>
      </c>
      <c r="F3287" s="494">
        <v>20260903</v>
      </c>
      <c r="G3287" s="493"/>
      <c r="H3287" s="493"/>
    </row>
    <row r="3288" spans="1:8">
      <c r="A3288" s="112">
        <f t="shared" si="51"/>
        <v>3286</v>
      </c>
      <c r="B3288" s="107" t="s">
        <v>256</v>
      </c>
      <c r="C3288" s="107" t="s">
        <v>257</v>
      </c>
      <c r="D3288" s="497" t="s">
        <v>6054</v>
      </c>
      <c r="E3288" s="455" t="s">
        <v>6093</v>
      </c>
      <c r="F3288" s="494">
        <v>20260903</v>
      </c>
      <c r="G3288" s="493"/>
      <c r="H3288" s="493"/>
    </row>
    <row r="3289" spans="1:8">
      <c r="A3289" s="112">
        <f t="shared" si="51"/>
        <v>3287</v>
      </c>
      <c r="B3289" s="107" t="s">
        <v>256</v>
      </c>
      <c r="C3289" s="107" t="s">
        <v>257</v>
      </c>
      <c r="D3289" s="497" t="s">
        <v>6055</v>
      </c>
      <c r="E3289" s="455" t="s">
        <v>6093</v>
      </c>
      <c r="F3289" s="494">
        <v>20260903</v>
      </c>
      <c r="G3289" s="493"/>
      <c r="H3289" s="493"/>
    </row>
    <row r="3290" spans="1:8">
      <c r="A3290" s="112">
        <f t="shared" si="51"/>
        <v>3288</v>
      </c>
      <c r="B3290" s="107" t="s">
        <v>256</v>
      </c>
      <c r="C3290" s="107" t="s">
        <v>257</v>
      </c>
      <c r="D3290" s="497" t="s">
        <v>6056</v>
      </c>
      <c r="E3290" s="455" t="s">
        <v>6093</v>
      </c>
      <c r="F3290" s="494">
        <v>20260903</v>
      </c>
      <c r="G3290" s="493"/>
      <c r="H3290" s="493"/>
    </row>
    <row r="3291" spans="1:8">
      <c r="A3291" s="112">
        <f t="shared" si="51"/>
        <v>3289</v>
      </c>
      <c r="B3291" s="107" t="s">
        <v>256</v>
      </c>
      <c r="C3291" s="107" t="s">
        <v>257</v>
      </c>
      <c r="D3291" s="497" t="s">
        <v>6057</v>
      </c>
      <c r="E3291" s="455" t="s">
        <v>6093</v>
      </c>
      <c r="F3291" s="494">
        <v>20260903</v>
      </c>
      <c r="G3291" s="493"/>
      <c r="H3291" s="493"/>
    </row>
    <row r="3292" spans="1:8">
      <c r="A3292" s="112">
        <f t="shared" si="51"/>
        <v>3290</v>
      </c>
      <c r="B3292" s="107" t="s">
        <v>256</v>
      </c>
      <c r="C3292" s="107" t="s">
        <v>257</v>
      </c>
      <c r="D3292" s="497" t="s">
        <v>6058</v>
      </c>
      <c r="E3292" s="455" t="s">
        <v>6093</v>
      </c>
      <c r="F3292" s="494">
        <v>20260903</v>
      </c>
      <c r="G3292" s="493"/>
      <c r="H3292" s="493"/>
    </row>
    <row r="3293" spans="1:8">
      <c r="A3293" s="112">
        <f t="shared" si="51"/>
        <v>3291</v>
      </c>
      <c r="B3293" s="107" t="s">
        <v>256</v>
      </c>
      <c r="C3293" s="107" t="s">
        <v>257</v>
      </c>
      <c r="D3293" s="497" t="s">
        <v>6059</v>
      </c>
      <c r="E3293" s="455" t="s">
        <v>6093</v>
      </c>
      <c r="F3293" s="494">
        <v>20260903</v>
      </c>
      <c r="G3293" s="493"/>
      <c r="H3293" s="493"/>
    </row>
    <row r="3294" spans="1:8">
      <c r="A3294" s="112">
        <f t="shared" si="51"/>
        <v>3292</v>
      </c>
      <c r="B3294" s="107" t="s">
        <v>256</v>
      </c>
      <c r="C3294" s="107" t="s">
        <v>257</v>
      </c>
      <c r="D3294" s="497" t="s">
        <v>6060</v>
      </c>
      <c r="E3294" s="455" t="s">
        <v>6093</v>
      </c>
      <c r="F3294" s="494">
        <v>20260903</v>
      </c>
      <c r="G3294" s="493"/>
      <c r="H3294" s="493"/>
    </row>
    <row r="3295" spans="1:8">
      <c r="A3295" s="112">
        <f t="shared" si="51"/>
        <v>3293</v>
      </c>
      <c r="B3295" s="107" t="s">
        <v>256</v>
      </c>
      <c r="C3295" s="107" t="s">
        <v>257</v>
      </c>
      <c r="D3295" s="497" t="s">
        <v>6061</v>
      </c>
      <c r="E3295" s="455" t="s">
        <v>6093</v>
      </c>
      <c r="F3295" s="494">
        <v>20260903</v>
      </c>
      <c r="G3295" s="493"/>
      <c r="H3295" s="493"/>
    </row>
    <row r="3296" spans="1:8">
      <c r="A3296" s="112">
        <f t="shared" si="51"/>
        <v>3294</v>
      </c>
      <c r="B3296" s="107" t="s">
        <v>256</v>
      </c>
      <c r="C3296" s="107" t="s">
        <v>257</v>
      </c>
      <c r="D3296" s="497" t="s">
        <v>6062</v>
      </c>
      <c r="E3296" s="455" t="s">
        <v>6093</v>
      </c>
      <c r="F3296" s="494">
        <v>20260903</v>
      </c>
      <c r="G3296" s="493"/>
      <c r="H3296" s="493"/>
    </row>
    <row r="3297" spans="1:8">
      <c r="A3297" s="112">
        <f t="shared" si="51"/>
        <v>3295</v>
      </c>
      <c r="B3297" s="107" t="s">
        <v>256</v>
      </c>
      <c r="C3297" s="107" t="s">
        <v>257</v>
      </c>
      <c r="D3297" s="497" t="s">
        <v>6063</v>
      </c>
      <c r="E3297" s="455" t="s">
        <v>6093</v>
      </c>
      <c r="F3297" s="494">
        <v>20260903</v>
      </c>
      <c r="G3297" s="493"/>
      <c r="H3297" s="493"/>
    </row>
    <row r="3298" spans="1:8">
      <c r="A3298" s="112">
        <f t="shared" si="51"/>
        <v>3296</v>
      </c>
      <c r="B3298" s="107" t="s">
        <v>256</v>
      </c>
      <c r="C3298" s="107" t="s">
        <v>257</v>
      </c>
      <c r="D3298" s="497" t="s">
        <v>6064</v>
      </c>
      <c r="E3298" s="455" t="s">
        <v>6093</v>
      </c>
      <c r="F3298" s="494">
        <v>20260903</v>
      </c>
      <c r="G3298" s="493"/>
      <c r="H3298" s="493"/>
    </row>
    <row r="3299" spans="1:8">
      <c r="A3299" s="112">
        <f t="shared" si="51"/>
        <v>3297</v>
      </c>
      <c r="B3299" s="107" t="s">
        <v>256</v>
      </c>
      <c r="C3299" s="107" t="s">
        <v>257</v>
      </c>
      <c r="D3299" s="497" t="s">
        <v>6065</v>
      </c>
      <c r="E3299" s="455" t="s">
        <v>6093</v>
      </c>
      <c r="F3299" s="494">
        <v>20260903</v>
      </c>
      <c r="G3299" s="493"/>
      <c r="H3299" s="493"/>
    </row>
    <row r="3300" spans="1:8">
      <c r="A3300" s="112">
        <f t="shared" si="51"/>
        <v>3298</v>
      </c>
      <c r="B3300" s="107" t="s">
        <v>256</v>
      </c>
      <c r="C3300" s="107" t="s">
        <v>257</v>
      </c>
      <c r="D3300" s="497" t="s">
        <v>6066</v>
      </c>
      <c r="E3300" s="455" t="s">
        <v>6093</v>
      </c>
      <c r="F3300" s="494">
        <v>20260903</v>
      </c>
      <c r="G3300" s="493"/>
      <c r="H3300" s="493"/>
    </row>
    <row r="3301" spans="1:8">
      <c r="A3301" s="112">
        <f t="shared" si="51"/>
        <v>3299</v>
      </c>
      <c r="B3301" s="107" t="s">
        <v>256</v>
      </c>
      <c r="C3301" s="107" t="s">
        <v>257</v>
      </c>
      <c r="D3301" s="497" t="s">
        <v>6067</v>
      </c>
      <c r="E3301" s="455" t="s">
        <v>6093</v>
      </c>
      <c r="F3301" s="494">
        <v>20260903</v>
      </c>
      <c r="G3301" s="493"/>
      <c r="H3301" s="493"/>
    </row>
    <row r="3302" spans="1:8">
      <c r="A3302" s="112">
        <f t="shared" si="51"/>
        <v>3300</v>
      </c>
      <c r="B3302" s="107" t="s">
        <v>256</v>
      </c>
      <c r="C3302" s="107" t="s">
        <v>257</v>
      </c>
      <c r="D3302" s="497" t="s">
        <v>6068</v>
      </c>
      <c r="E3302" s="455" t="s">
        <v>6093</v>
      </c>
      <c r="F3302" s="494">
        <v>20260903</v>
      </c>
      <c r="G3302" s="493"/>
      <c r="H3302" s="493"/>
    </row>
    <row r="3303" spans="1:8">
      <c r="A3303" s="112">
        <f t="shared" si="51"/>
        <v>3301</v>
      </c>
      <c r="B3303" s="107" t="s">
        <v>256</v>
      </c>
      <c r="C3303" s="107" t="s">
        <v>257</v>
      </c>
      <c r="D3303" s="497" t="s">
        <v>6069</v>
      </c>
      <c r="E3303" s="455" t="s">
        <v>6094</v>
      </c>
      <c r="F3303" s="494">
        <v>20260904</v>
      </c>
      <c r="G3303" s="493"/>
      <c r="H3303" s="493"/>
    </row>
    <row r="3304" spans="1:8">
      <c r="A3304" s="112">
        <f t="shared" si="51"/>
        <v>3302</v>
      </c>
      <c r="B3304" s="107" t="s">
        <v>256</v>
      </c>
      <c r="C3304" s="107" t="s">
        <v>257</v>
      </c>
      <c r="D3304" s="497" t="s">
        <v>6070</v>
      </c>
      <c r="E3304" s="455" t="s">
        <v>6094</v>
      </c>
      <c r="F3304" s="494">
        <v>20260904</v>
      </c>
      <c r="G3304" s="493"/>
      <c r="H3304" s="493"/>
    </row>
    <row r="3305" spans="1:8">
      <c r="A3305" s="112">
        <f t="shared" si="51"/>
        <v>3303</v>
      </c>
      <c r="B3305" s="107" t="s">
        <v>256</v>
      </c>
      <c r="C3305" s="107" t="s">
        <v>257</v>
      </c>
      <c r="D3305" s="497" t="s">
        <v>6071</v>
      </c>
      <c r="E3305" s="455" t="s">
        <v>6094</v>
      </c>
      <c r="F3305" s="494">
        <v>20260904</v>
      </c>
      <c r="G3305" s="493"/>
      <c r="H3305" s="493"/>
    </row>
    <row r="3306" spans="1:8">
      <c r="A3306" s="112">
        <f t="shared" si="51"/>
        <v>3304</v>
      </c>
      <c r="B3306" s="107" t="s">
        <v>256</v>
      </c>
      <c r="C3306" s="107" t="s">
        <v>257</v>
      </c>
      <c r="D3306" s="497" t="s">
        <v>6072</v>
      </c>
      <c r="E3306" s="455" t="s">
        <v>6094</v>
      </c>
      <c r="F3306" s="494">
        <v>20260904</v>
      </c>
      <c r="G3306" s="493"/>
      <c r="H3306" s="493"/>
    </row>
    <row r="3307" spans="1:8">
      <c r="A3307" s="112">
        <f t="shared" si="51"/>
        <v>3305</v>
      </c>
      <c r="B3307" s="107" t="s">
        <v>256</v>
      </c>
      <c r="C3307" s="107" t="s">
        <v>257</v>
      </c>
      <c r="D3307" s="497" t="s">
        <v>6073</v>
      </c>
      <c r="E3307" s="455" t="s">
        <v>6094</v>
      </c>
      <c r="F3307" s="494">
        <v>20260904</v>
      </c>
      <c r="G3307" s="493"/>
      <c r="H3307" s="493"/>
    </row>
    <row r="3308" spans="1:8">
      <c r="A3308" s="112">
        <f t="shared" si="51"/>
        <v>3306</v>
      </c>
      <c r="B3308" s="107" t="s">
        <v>256</v>
      </c>
      <c r="C3308" s="107" t="s">
        <v>257</v>
      </c>
      <c r="D3308" s="497" t="s">
        <v>6074</v>
      </c>
      <c r="E3308" s="455" t="s">
        <v>6094</v>
      </c>
      <c r="F3308" s="494">
        <v>20260904</v>
      </c>
      <c r="G3308" s="493"/>
      <c r="H3308" s="493"/>
    </row>
    <row r="3309" spans="1:8">
      <c r="A3309" s="112">
        <f t="shared" si="51"/>
        <v>3307</v>
      </c>
      <c r="B3309" s="107" t="s">
        <v>256</v>
      </c>
      <c r="C3309" s="107" t="s">
        <v>257</v>
      </c>
      <c r="D3309" s="497" t="s">
        <v>6075</v>
      </c>
      <c r="E3309" s="455" t="s">
        <v>6094</v>
      </c>
      <c r="F3309" s="494">
        <v>20260904</v>
      </c>
      <c r="G3309" s="493"/>
      <c r="H3309" s="493"/>
    </row>
    <row r="3310" spans="1:8">
      <c r="A3310" s="112">
        <f t="shared" si="51"/>
        <v>3308</v>
      </c>
      <c r="B3310" s="107" t="s">
        <v>256</v>
      </c>
      <c r="C3310" s="107" t="s">
        <v>257</v>
      </c>
      <c r="D3310" s="497" t="s">
        <v>6076</v>
      </c>
      <c r="E3310" s="455" t="s">
        <v>6094</v>
      </c>
      <c r="F3310" s="494">
        <v>20260904</v>
      </c>
      <c r="G3310" s="493"/>
      <c r="H3310" s="493"/>
    </row>
    <row r="3311" spans="1:8">
      <c r="A3311" s="112">
        <f t="shared" si="51"/>
        <v>3309</v>
      </c>
      <c r="B3311" s="107" t="s">
        <v>256</v>
      </c>
      <c r="C3311" s="107" t="s">
        <v>257</v>
      </c>
      <c r="D3311" s="497" t="s">
        <v>6077</v>
      </c>
      <c r="E3311" s="455" t="s">
        <v>6094</v>
      </c>
      <c r="F3311" s="494">
        <v>20260904</v>
      </c>
      <c r="G3311" s="493"/>
      <c r="H3311" s="493"/>
    </row>
    <row r="3312" spans="1:8">
      <c r="A3312" s="112">
        <f t="shared" si="51"/>
        <v>3310</v>
      </c>
      <c r="B3312" s="107" t="s">
        <v>256</v>
      </c>
      <c r="C3312" s="107" t="s">
        <v>257</v>
      </c>
      <c r="D3312" s="497" t="s">
        <v>6078</v>
      </c>
      <c r="E3312" s="455" t="s">
        <v>6094</v>
      </c>
      <c r="F3312" s="494">
        <v>20260904</v>
      </c>
      <c r="G3312" s="493"/>
      <c r="H3312" s="493"/>
    </row>
    <row r="3313" spans="1:8">
      <c r="A3313" s="112">
        <f t="shared" si="51"/>
        <v>3311</v>
      </c>
      <c r="B3313" s="107" t="s">
        <v>256</v>
      </c>
      <c r="C3313" s="107" t="s">
        <v>257</v>
      </c>
      <c r="D3313" s="497" t="s">
        <v>6079</v>
      </c>
      <c r="E3313" s="455" t="s">
        <v>6094</v>
      </c>
      <c r="F3313" s="494">
        <v>20260904</v>
      </c>
      <c r="G3313" s="493"/>
      <c r="H3313" s="493"/>
    </row>
    <row r="3314" spans="1:8">
      <c r="A3314" s="112">
        <f t="shared" si="51"/>
        <v>3312</v>
      </c>
      <c r="B3314" s="107" t="s">
        <v>256</v>
      </c>
      <c r="C3314" s="107" t="s">
        <v>257</v>
      </c>
      <c r="D3314" s="497" t="s">
        <v>6080</v>
      </c>
      <c r="E3314" s="455" t="s">
        <v>6094</v>
      </c>
      <c r="F3314" s="494">
        <v>20260904</v>
      </c>
      <c r="G3314" s="493"/>
      <c r="H3314" s="493"/>
    </row>
    <row r="3315" spans="1:8">
      <c r="A3315" s="112">
        <f t="shared" si="51"/>
        <v>3313</v>
      </c>
      <c r="B3315" s="107" t="s">
        <v>256</v>
      </c>
      <c r="C3315" s="107" t="s">
        <v>257</v>
      </c>
      <c r="D3315" s="497" t="s">
        <v>6081</v>
      </c>
      <c r="E3315" s="455" t="s">
        <v>6094</v>
      </c>
      <c r="F3315" s="494">
        <v>20260904</v>
      </c>
      <c r="G3315" s="493"/>
      <c r="H3315" s="493"/>
    </row>
    <row r="3316" spans="1:8">
      <c r="A3316" s="112">
        <f t="shared" si="51"/>
        <v>3314</v>
      </c>
      <c r="B3316" s="107" t="s">
        <v>256</v>
      </c>
      <c r="C3316" s="107" t="s">
        <v>257</v>
      </c>
      <c r="D3316" s="497" t="s">
        <v>6082</v>
      </c>
      <c r="E3316" s="455" t="s">
        <v>6094</v>
      </c>
      <c r="F3316" s="494">
        <v>20260904</v>
      </c>
      <c r="G3316" s="493"/>
      <c r="H3316" s="493"/>
    </row>
    <row r="3317" spans="1:8">
      <c r="A3317" s="112">
        <f t="shared" si="51"/>
        <v>3315</v>
      </c>
      <c r="B3317" s="107" t="s">
        <v>256</v>
      </c>
      <c r="C3317" s="107" t="s">
        <v>257</v>
      </c>
      <c r="D3317" s="497" t="s">
        <v>6083</v>
      </c>
      <c r="E3317" s="455" t="s">
        <v>6094</v>
      </c>
      <c r="F3317" s="494">
        <v>20260904</v>
      </c>
      <c r="G3317" s="493"/>
      <c r="H3317" s="493"/>
    </row>
    <row r="3318" spans="1:8">
      <c r="A3318" s="112">
        <f t="shared" si="51"/>
        <v>3316</v>
      </c>
      <c r="B3318" s="107" t="s">
        <v>256</v>
      </c>
      <c r="C3318" s="107" t="s">
        <v>257</v>
      </c>
      <c r="D3318" s="497" t="s">
        <v>6084</v>
      </c>
      <c r="E3318" s="455" t="s">
        <v>6094</v>
      </c>
      <c r="F3318" s="494">
        <v>20260904</v>
      </c>
      <c r="G3318" s="493"/>
      <c r="H3318" s="493"/>
    </row>
    <row r="3319" spans="1:8">
      <c r="A3319" s="112">
        <f t="shared" si="51"/>
        <v>3317</v>
      </c>
      <c r="B3319" s="107" t="s">
        <v>256</v>
      </c>
      <c r="C3319" s="107" t="s">
        <v>257</v>
      </c>
      <c r="D3319" s="497" t="s">
        <v>6085</v>
      </c>
      <c r="E3319" s="455" t="s">
        <v>6094</v>
      </c>
      <c r="F3319" s="494">
        <v>20260904</v>
      </c>
      <c r="G3319" s="493"/>
      <c r="H3319" s="493"/>
    </row>
    <row r="3320" spans="1:8">
      <c r="A3320" s="112">
        <f t="shared" si="51"/>
        <v>3318</v>
      </c>
      <c r="B3320" s="107" t="s">
        <v>256</v>
      </c>
      <c r="C3320" s="107" t="s">
        <v>257</v>
      </c>
      <c r="D3320" s="497" t="s">
        <v>6086</v>
      </c>
      <c r="E3320" s="455" t="s">
        <v>6094</v>
      </c>
      <c r="F3320" s="494">
        <v>20260904</v>
      </c>
      <c r="G3320" s="493"/>
      <c r="H3320" s="493"/>
    </row>
    <row r="3321" spans="1:8">
      <c r="A3321" s="112">
        <f t="shared" si="51"/>
        <v>3319</v>
      </c>
      <c r="B3321" s="107" t="s">
        <v>256</v>
      </c>
      <c r="C3321" s="107" t="s">
        <v>257</v>
      </c>
      <c r="D3321" s="497" t="s">
        <v>6087</v>
      </c>
      <c r="E3321" s="455" t="s">
        <v>6094</v>
      </c>
      <c r="F3321" s="494">
        <v>20260904</v>
      </c>
      <c r="G3321" s="493"/>
      <c r="H3321" s="493"/>
    </row>
    <row r="3322" spans="1:8">
      <c r="A3322" s="112">
        <f t="shared" si="51"/>
        <v>3320</v>
      </c>
      <c r="B3322" s="107" t="s">
        <v>256</v>
      </c>
      <c r="C3322" s="107" t="s">
        <v>257</v>
      </c>
      <c r="D3322" s="497" t="s">
        <v>6088</v>
      </c>
      <c r="E3322" s="455" t="s">
        <v>6094</v>
      </c>
      <c r="F3322" s="494">
        <v>20260904</v>
      </c>
      <c r="G3322" s="493"/>
      <c r="H3322" s="493"/>
    </row>
    <row r="3323" spans="1:8">
      <c r="A3323" s="112">
        <f t="shared" si="51"/>
        <v>3321</v>
      </c>
      <c r="B3323" s="107" t="s">
        <v>256</v>
      </c>
      <c r="C3323" s="107" t="s">
        <v>257</v>
      </c>
      <c r="D3323" s="497" t="s">
        <v>6089</v>
      </c>
      <c r="E3323" s="455" t="s">
        <v>6094</v>
      </c>
      <c r="F3323" s="494">
        <v>20260904</v>
      </c>
      <c r="G3323" s="493"/>
      <c r="H3323" s="493"/>
    </row>
    <row r="3324" spans="1:8">
      <c r="A3324" s="112">
        <f t="shared" si="51"/>
        <v>3322</v>
      </c>
      <c r="B3324" s="107" t="s">
        <v>256</v>
      </c>
      <c r="C3324" s="107" t="s">
        <v>257</v>
      </c>
      <c r="D3324" s="497" t="s">
        <v>6090</v>
      </c>
      <c r="E3324" s="455" t="s">
        <v>6094</v>
      </c>
      <c r="F3324" s="494">
        <v>20260904</v>
      </c>
      <c r="G3324" s="493"/>
      <c r="H3324" s="493"/>
    </row>
    <row r="3325" spans="1:8">
      <c r="A3325" s="112">
        <f t="shared" ref="A3325:A3350" si="52">+A3324+1</f>
        <v>3323</v>
      </c>
      <c r="B3325" s="107" t="s">
        <v>256</v>
      </c>
      <c r="C3325" s="107" t="s">
        <v>257</v>
      </c>
      <c r="D3325" s="497" t="s">
        <v>6091</v>
      </c>
      <c r="E3325" s="455" t="s">
        <v>6094</v>
      </c>
      <c r="F3325" s="494">
        <v>20260904</v>
      </c>
      <c r="G3325" s="493"/>
      <c r="H3325" s="493"/>
    </row>
    <row r="3326" spans="1:8">
      <c r="A3326" s="112">
        <f t="shared" si="52"/>
        <v>3324</v>
      </c>
      <c r="B3326" s="107" t="s">
        <v>256</v>
      </c>
      <c r="C3326" s="107" t="s">
        <v>257</v>
      </c>
      <c r="D3326" s="497" t="s">
        <v>6092</v>
      </c>
      <c r="E3326" s="455" t="s">
        <v>6094</v>
      </c>
      <c r="F3326" s="494">
        <v>20260904</v>
      </c>
      <c r="G3326" s="493"/>
      <c r="H3326" s="493"/>
    </row>
    <row r="3327" spans="1:8">
      <c r="A3327" s="112">
        <f t="shared" si="52"/>
        <v>3325</v>
      </c>
      <c r="B3327" s="107" t="s">
        <v>256</v>
      </c>
      <c r="C3327" s="107" t="s">
        <v>257</v>
      </c>
      <c r="D3327" s="497" t="s">
        <v>6095</v>
      </c>
      <c r="E3327" s="455" t="s">
        <v>6096</v>
      </c>
      <c r="F3327" s="494">
        <v>20260903</v>
      </c>
      <c r="G3327" s="493"/>
      <c r="H3327" s="493"/>
    </row>
    <row r="3328" spans="1:8">
      <c r="A3328" s="112">
        <f t="shared" si="52"/>
        <v>3326</v>
      </c>
      <c r="B3328" s="107" t="s">
        <v>256</v>
      </c>
      <c r="C3328" s="107" t="s">
        <v>257</v>
      </c>
      <c r="D3328" s="497" t="s">
        <v>6097</v>
      </c>
      <c r="E3328" s="455" t="s">
        <v>6096</v>
      </c>
      <c r="F3328" s="494">
        <v>20260903</v>
      </c>
      <c r="G3328" s="493"/>
      <c r="H3328" s="493"/>
    </row>
    <row r="3329" spans="1:8">
      <c r="A3329" s="112">
        <f t="shared" si="52"/>
        <v>3327</v>
      </c>
      <c r="B3329" s="107" t="s">
        <v>256</v>
      </c>
      <c r="C3329" s="107" t="s">
        <v>257</v>
      </c>
      <c r="D3329" s="497" t="s">
        <v>6098</v>
      </c>
      <c r="E3329" s="455" t="s">
        <v>6096</v>
      </c>
      <c r="F3329" s="494">
        <v>20260903</v>
      </c>
      <c r="G3329" s="493"/>
      <c r="H3329" s="493"/>
    </row>
    <row r="3330" spans="1:8">
      <c r="A3330" s="112">
        <f t="shared" si="52"/>
        <v>3328</v>
      </c>
      <c r="B3330" s="107" t="s">
        <v>256</v>
      </c>
      <c r="C3330" s="107" t="s">
        <v>257</v>
      </c>
      <c r="D3330" s="497" t="s">
        <v>6099</v>
      </c>
      <c r="E3330" s="455" t="s">
        <v>6096</v>
      </c>
      <c r="F3330" s="494">
        <v>20260903</v>
      </c>
      <c r="G3330" s="493"/>
      <c r="H3330" s="493"/>
    </row>
    <row r="3331" spans="1:8">
      <c r="A3331" s="112">
        <f t="shared" si="52"/>
        <v>3329</v>
      </c>
      <c r="B3331" s="107" t="s">
        <v>256</v>
      </c>
      <c r="C3331" s="107" t="s">
        <v>257</v>
      </c>
      <c r="D3331" s="497" t="s">
        <v>6100</v>
      </c>
      <c r="E3331" s="455" t="s">
        <v>6096</v>
      </c>
      <c r="F3331" s="494">
        <v>20260903</v>
      </c>
      <c r="G3331" s="493"/>
      <c r="H3331" s="493"/>
    </row>
    <row r="3332" spans="1:8">
      <c r="A3332" s="112">
        <f t="shared" si="52"/>
        <v>3330</v>
      </c>
      <c r="B3332" s="107" t="s">
        <v>256</v>
      </c>
      <c r="C3332" s="107" t="s">
        <v>257</v>
      </c>
      <c r="D3332" s="497" t="s">
        <v>6101</v>
      </c>
      <c r="E3332" s="455" t="s">
        <v>6096</v>
      </c>
      <c r="F3332" s="494">
        <v>20260903</v>
      </c>
      <c r="G3332" s="493"/>
      <c r="H3332" s="493"/>
    </row>
    <row r="3333" spans="1:8">
      <c r="A3333" s="112">
        <f t="shared" si="52"/>
        <v>3331</v>
      </c>
      <c r="B3333" s="107" t="s">
        <v>256</v>
      </c>
      <c r="C3333" s="107" t="s">
        <v>257</v>
      </c>
      <c r="D3333" s="497" t="s">
        <v>6102</v>
      </c>
      <c r="E3333" s="455" t="s">
        <v>6096</v>
      </c>
      <c r="F3333" s="494">
        <v>20260903</v>
      </c>
      <c r="G3333" s="493"/>
      <c r="H3333" s="493"/>
    </row>
    <row r="3334" spans="1:8">
      <c r="A3334" s="112">
        <f t="shared" si="52"/>
        <v>3332</v>
      </c>
      <c r="B3334" s="107" t="s">
        <v>256</v>
      </c>
      <c r="C3334" s="107" t="s">
        <v>257</v>
      </c>
      <c r="D3334" s="497" t="s">
        <v>6103</v>
      </c>
      <c r="E3334" s="455" t="s">
        <v>6096</v>
      </c>
      <c r="F3334" s="494">
        <v>20260903</v>
      </c>
      <c r="G3334" s="493"/>
      <c r="H3334" s="493"/>
    </row>
    <row r="3335" spans="1:8">
      <c r="A3335" s="112">
        <f t="shared" si="52"/>
        <v>3333</v>
      </c>
      <c r="B3335" s="107" t="s">
        <v>256</v>
      </c>
      <c r="C3335" s="107" t="s">
        <v>257</v>
      </c>
      <c r="D3335" s="497" t="s">
        <v>6104</v>
      </c>
      <c r="E3335" s="455" t="s">
        <v>6096</v>
      </c>
      <c r="F3335" s="494">
        <v>20260903</v>
      </c>
      <c r="G3335" s="493"/>
      <c r="H3335" s="493"/>
    </row>
    <row r="3336" spans="1:8">
      <c r="A3336" s="112">
        <f t="shared" si="52"/>
        <v>3334</v>
      </c>
      <c r="B3336" s="107" t="s">
        <v>256</v>
      </c>
      <c r="C3336" s="107" t="s">
        <v>257</v>
      </c>
      <c r="D3336" s="497" t="s">
        <v>6105</v>
      </c>
      <c r="E3336" s="455" t="s">
        <v>6096</v>
      </c>
      <c r="F3336" s="494">
        <v>20260903</v>
      </c>
      <c r="G3336" s="493"/>
      <c r="H3336" s="493"/>
    </row>
    <row r="3337" spans="1:8">
      <c r="A3337" s="112">
        <f t="shared" si="52"/>
        <v>3335</v>
      </c>
      <c r="B3337" s="107" t="s">
        <v>256</v>
      </c>
      <c r="C3337" s="107" t="s">
        <v>257</v>
      </c>
      <c r="D3337" s="497" t="s">
        <v>6106</v>
      </c>
      <c r="E3337" s="455" t="s">
        <v>6096</v>
      </c>
      <c r="F3337" s="494">
        <v>20260903</v>
      </c>
      <c r="G3337" s="493"/>
      <c r="H3337" s="493"/>
    </row>
    <row r="3338" spans="1:8">
      <c r="A3338" s="112">
        <f t="shared" si="52"/>
        <v>3336</v>
      </c>
      <c r="B3338" s="107" t="s">
        <v>256</v>
      </c>
      <c r="C3338" s="107" t="s">
        <v>257</v>
      </c>
      <c r="D3338" s="497" t="s">
        <v>6107</v>
      </c>
      <c r="E3338" s="455" t="s">
        <v>6096</v>
      </c>
      <c r="F3338" s="494">
        <v>20260903</v>
      </c>
      <c r="G3338" s="493"/>
      <c r="H3338" s="493"/>
    </row>
    <row r="3339" spans="1:8">
      <c r="A3339" s="112">
        <f t="shared" si="52"/>
        <v>3337</v>
      </c>
      <c r="B3339" s="107" t="s">
        <v>256</v>
      </c>
      <c r="C3339" s="107" t="s">
        <v>257</v>
      </c>
      <c r="D3339" s="497" t="s">
        <v>6108</v>
      </c>
      <c r="E3339" s="455" t="s">
        <v>6096</v>
      </c>
      <c r="F3339" s="494">
        <v>20260903</v>
      </c>
      <c r="G3339" s="493"/>
      <c r="H3339" s="493"/>
    </row>
    <row r="3340" spans="1:8">
      <c r="A3340" s="112">
        <f t="shared" si="52"/>
        <v>3338</v>
      </c>
      <c r="B3340" s="107" t="s">
        <v>256</v>
      </c>
      <c r="C3340" s="107" t="s">
        <v>257</v>
      </c>
      <c r="D3340" s="497" t="s">
        <v>6109</v>
      </c>
      <c r="E3340" s="455" t="s">
        <v>6096</v>
      </c>
      <c r="F3340" s="494">
        <v>20260903</v>
      </c>
      <c r="G3340" s="493"/>
      <c r="H3340" s="493"/>
    </row>
    <row r="3341" spans="1:8">
      <c r="A3341" s="112">
        <f t="shared" si="52"/>
        <v>3339</v>
      </c>
      <c r="B3341" s="107" t="s">
        <v>256</v>
      </c>
      <c r="C3341" s="107" t="s">
        <v>257</v>
      </c>
      <c r="D3341" s="497" t="s">
        <v>6110</v>
      </c>
      <c r="E3341" s="455" t="s">
        <v>6096</v>
      </c>
      <c r="F3341" s="494">
        <v>20260903</v>
      </c>
      <c r="G3341" s="493"/>
      <c r="H3341" s="493"/>
    </row>
    <row r="3342" spans="1:8">
      <c r="A3342" s="112">
        <f t="shared" si="52"/>
        <v>3340</v>
      </c>
      <c r="B3342" s="107" t="s">
        <v>256</v>
      </c>
      <c r="C3342" s="107" t="s">
        <v>257</v>
      </c>
      <c r="D3342" s="497" t="s">
        <v>6111</v>
      </c>
      <c r="E3342" s="455" t="s">
        <v>6096</v>
      </c>
      <c r="F3342" s="494">
        <v>20260903</v>
      </c>
      <c r="G3342" s="493"/>
      <c r="H3342" s="493"/>
    </row>
    <row r="3343" spans="1:8">
      <c r="A3343" s="112">
        <f t="shared" si="52"/>
        <v>3341</v>
      </c>
      <c r="B3343" s="107" t="s">
        <v>256</v>
      </c>
      <c r="C3343" s="107" t="s">
        <v>257</v>
      </c>
      <c r="D3343" s="497" t="s">
        <v>6112</v>
      </c>
      <c r="E3343" s="455" t="s">
        <v>6096</v>
      </c>
      <c r="F3343" s="494">
        <v>20260903</v>
      </c>
      <c r="G3343" s="493"/>
      <c r="H3343" s="493"/>
    </row>
    <row r="3344" spans="1:8">
      <c r="A3344" s="112">
        <f t="shared" si="52"/>
        <v>3342</v>
      </c>
      <c r="B3344" s="107" t="s">
        <v>256</v>
      </c>
      <c r="C3344" s="107" t="s">
        <v>257</v>
      </c>
      <c r="D3344" s="497" t="s">
        <v>6113</v>
      </c>
      <c r="E3344" s="455" t="s">
        <v>6096</v>
      </c>
      <c r="F3344" s="494">
        <v>20260903</v>
      </c>
      <c r="G3344" s="493"/>
      <c r="H3344" s="493"/>
    </row>
    <row r="3345" spans="1:8">
      <c r="A3345" s="112">
        <f t="shared" si="52"/>
        <v>3343</v>
      </c>
      <c r="B3345" s="107" t="s">
        <v>256</v>
      </c>
      <c r="C3345" s="107" t="s">
        <v>257</v>
      </c>
      <c r="D3345" s="497" t="s">
        <v>6114</v>
      </c>
      <c r="E3345" s="455" t="s">
        <v>6096</v>
      </c>
      <c r="F3345" s="494">
        <v>20260903</v>
      </c>
      <c r="G3345" s="493"/>
      <c r="H3345" s="493"/>
    </row>
    <row r="3346" spans="1:8">
      <c r="A3346" s="112">
        <f t="shared" si="52"/>
        <v>3344</v>
      </c>
      <c r="B3346" s="107" t="s">
        <v>256</v>
      </c>
      <c r="C3346" s="107" t="s">
        <v>257</v>
      </c>
      <c r="D3346" s="497" t="s">
        <v>6115</v>
      </c>
      <c r="E3346" s="455" t="s">
        <v>6096</v>
      </c>
      <c r="F3346" s="494">
        <v>20260903</v>
      </c>
      <c r="G3346" s="493"/>
      <c r="H3346" s="493"/>
    </row>
    <row r="3347" spans="1:8">
      <c r="A3347" s="112">
        <f t="shared" si="52"/>
        <v>3345</v>
      </c>
      <c r="B3347" s="107" t="s">
        <v>256</v>
      </c>
      <c r="C3347" s="107" t="s">
        <v>257</v>
      </c>
      <c r="D3347" s="497" t="s">
        <v>6116</v>
      </c>
      <c r="E3347" s="455" t="s">
        <v>6096</v>
      </c>
      <c r="F3347" s="494">
        <v>20260903</v>
      </c>
      <c r="G3347" s="493"/>
      <c r="H3347" s="493"/>
    </row>
    <row r="3348" spans="1:8">
      <c r="A3348" s="112">
        <f t="shared" si="52"/>
        <v>3346</v>
      </c>
      <c r="B3348" s="107" t="s">
        <v>256</v>
      </c>
      <c r="C3348" s="107" t="s">
        <v>257</v>
      </c>
      <c r="D3348" s="497" t="s">
        <v>6117</v>
      </c>
      <c r="E3348" s="455" t="s">
        <v>6096</v>
      </c>
      <c r="F3348" s="494">
        <v>20260903</v>
      </c>
      <c r="G3348" s="493"/>
      <c r="H3348" s="493"/>
    </row>
    <row r="3349" spans="1:8">
      <c r="A3349" s="112">
        <f t="shared" si="52"/>
        <v>3347</v>
      </c>
      <c r="B3349" s="107" t="s">
        <v>256</v>
      </c>
      <c r="C3349" s="107" t="s">
        <v>257</v>
      </c>
      <c r="D3349" s="497" t="s">
        <v>6118</v>
      </c>
      <c r="E3349" s="455" t="s">
        <v>6096</v>
      </c>
      <c r="F3349" s="494">
        <v>20260903</v>
      </c>
      <c r="G3349" s="493"/>
      <c r="H3349" s="493"/>
    </row>
    <row r="3350" spans="1:8">
      <c r="A3350" s="112">
        <f t="shared" si="52"/>
        <v>3348</v>
      </c>
      <c r="B3350" s="107" t="s">
        <v>256</v>
      </c>
      <c r="C3350" s="107" t="s">
        <v>257</v>
      </c>
      <c r="D3350" s="497" t="s">
        <v>6119</v>
      </c>
      <c r="E3350" s="455" t="s">
        <v>6096</v>
      </c>
      <c r="F3350" s="494">
        <v>20260903</v>
      </c>
      <c r="G3350" s="493"/>
      <c r="H3350" s="493"/>
    </row>
  </sheetData>
  <mergeCells count="1">
    <mergeCell ref="A1:G1"/>
  </mergeCells>
  <phoneticPr fontId="130" type="noConversion"/>
  <conditionalFormatting sqref="G2:H2">
    <cfRule type="cellIs" dxfId="21" priority="1" stopIfTrue="1" operator="equal">
      <formula>"o"</formula>
    </cfRule>
  </conditionalFormatting>
  <printOptions horizontalCentered="1"/>
  <pageMargins left="0" right="0" top="0" bottom="0" header="0" footer="0"/>
  <pageSetup paperSize="8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/>
  <dimension ref="A1:I702"/>
  <sheetViews>
    <sheetView workbookViewId="0">
      <selection activeCell="F4" sqref="F4"/>
    </sheetView>
  </sheetViews>
  <sheetFormatPr defaultColWidth="9.26953125" defaultRowHeight="14.5"/>
  <cols>
    <col min="1" max="1" width="5.453125" style="3" bestFit="1" customWidth="1"/>
    <col min="2" max="2" width="8.7265625" style="3" customWidth="1"/>
    <col min="3" max="3" width="9.26953125" style="3" customWidth="1"/>
    <col min="4" max="4" width="14.453125" style="3" customWidth="1"/>
    <col min="5" max="5" width="11.7265625" style="3" customWidth="1"/>
    <col min="6" max="6" width="12.26953125" style="1" customWidth="1"/>
    <col min="7" max="7" width="13" style="12" customWidth="1"/>
    <col min="8" max="8" width="11.7265625" style="1" customWidth="1"/>
  </cols>
  <sheetData>
    <row r="1" spans="1:9" ht="19" thickBot="1">
      <c r="A1" s="575" t="s">
        <v>2608</v>
      </c>
      <c r="B1" s="575"/>
      <c r="C1" s="575"/>
      <c r="D1" s="575"/>
      <c r="E1" s="575"/>
      <c r="F1" s="575"/>
      <c r="G1" s="575"/>
      <c r="H1" s="4">
        <f ca="1">NOW()</f>
        <v>46262.429180324078</v>
      </c>
    </row>
    <row r="2" spans="1:9" ht="29">
      <c r="A2" s="7" t="s">
        <v>248</v>
      </c>
      <c r="B2" s="8" t="s">
        <v>249</v>
      </c>
      <c r="C2" s="8" t="s">
        <v>250</v>
      </c>
      <c r="D2" s="137" t="s">
        <v>251</v>
      </c>
      <c r="E2" s="9" t="s">
        <v>252</v>
      </c>
      <c r="F2" s="10" t="s">
        <v>253</v>
      </c>
      <c r="G2" s="29" t="s">
        <v>254</v>
      </c>
      <c r="H2" s="11" t="s">
        <v>255</v>
      </c>
      <c r="I2" s="11" t="s">
        <v>6165</v>
      </c>
    </row>
    <row r="3" spans="1:9">
      <c r="A3" s="112">
        <v>1</v>
      </c>
      <c r="B3" s="352" t="s">
        <v>256</v>
      </c>
      <c r="C3" s="352" t="s">
        <v>2609</v>
      </c>
      <c r="D3" s="351" t="s">
        <v>3504</v>
      </c>
      <c r="E3" s="352">
        <v>70140</v>
      </c>
      <c r="F3" s="352">
        <v>20260803</v>
      </c>
      <c r="G3" s="114"/>
      <c r="H3" s="371" t="s">
        <v>259</v>
      </c>
      <c r="I3" s="384" t="s">
        <v>269</v>
      </c>
    </row>
    <row r="4" spans="1:9">
      <c r="A4" s="112">
        <f t="shared" ref="A4:A40" si="0">+A3+1</f>
        <v>2</v>
      </c>
      <c r="B4" s="352" t="s">
        <v>256</v>
      </c>
      <c r="C4" s="352" t="s">
        <v>2609</v>
      </c>
      <c r="D4" s="351" t="s">
        <v>3505</v>
      </c>
      <c r="E4" s="352">
        <v>70140</v>
      </c>
      <c r="F4" s="352">
        <v>20260803</v>
      </c>
      <c r="G4" s="114"/>
      <c r="H4" s="371" t="s">
        <v>259</v>
      </c>
      <c r="I4" s="384" t="s">
        <v>269</v>
      </c>
    </row>
    <row r="5" spans="1:9">
      <c r="A5" s="112">
        <f t="shared" si="0"/>
        <v>3</v>
      </c>
      <c r="B5" s="352" t="s">
        <v>256</v>
      </c>
      <c r="C5" s="352" t="s">
        <v>2609</v>
      </c>
      <c r="D5" s="351" t="s">
        <v>3506</v>
      </c>
      <c r="E5" s="352">
        <v>70140</v>
      </c>
      <c r="F5" s="352">
        <v>20260803</v>
      </c>
      <c r="G5" s="114"/>
      <c r="H5" s="371" t="s">
        <v>259</v>
      </c>
      <c r="I5" s="384" t="s">
        <v>269</v>
      </c>
    </row>
    <row r="6" spans="1:9">
      <c r="A6" s="112">
        <f t="shared" si="0"/>
        <v>4</v>
      </c>
      <c r="B6" s="352" t="s">
        <v>256</v>
      </c>
      <c r="C6" s="352" t="s">
        <v>2609</v>
      </c>
      <c r="D6" s="351" t="s">
        <v>3507</v>
      </c>
      <c r="E6" s="352">
        <v>70140</v>
      </c>
      <c r="F6" s="352">
        <v>20260803</v>
      </c>
      <c r="G6" s="114"/>
      <c r="H6" s="371" t="s">
        <v>259</v>
      </c>
      <c r="I6" s="384" t="s">
        <v>269</v>
      </c>
    </row>
    <row r="7" spans="1:9">
      <c r="A7" s="112">
        <f t="shared" si="0"/>
        <v>5</v>
      </c>
      <c r="B7" s="352" t="s">
        <v>256</v>
      </c>
      <c r="C7" s="352" t="s">
        <v>2609</v>
      </c>
      <c r="D7" s="351" t="s">
        <v>3508</v>
      </c>
      <c r="E7" s="352">
        <v>70140</v>
      </c>
      <c r="F7" s="352">
        <v>20260803</v>
      </c>
      <c r="G7" s="114"/>
      <c r="H7" s="371" t="s">
        <v>259</v>
      </c>
      <c r="I7" s="384" t="s">
        <v>269</v>
      </c>
    </row>
    <row r="8" spans="1:9">
      <c r="A8" s="112">
        <f t="shared" si="0"/>
        <v>6</v>
      </c>
      <c r="B8" s="352" t="s">
        <v>256</v>
      </c>
      <c r="C8" s="352" t="s">
        <v>2609</v>
      </c>
      <c r="D8" s="351" t="s">
        <v>3509</v>
      </c>
      <c r="E8" s="352">
        <v>70140</v>
      </c>
      <c r="F8" s="352">
        <v>20260803</v>
      </c>
      <c r="G8" s="114"/>
      <c r="H8" s="371" t="s">
        <v>259</v>
      </c>
      <c r="I8" s="384" t="s">
        <v>269</v>
      </c>
    </row>
    <row r="9" spans="1:9">
      <c r="A9" s="112">
        <f t="shared" si="0"/>
        <v>7</v>
      </c>
      <c r="B9" s="352" t="s">
        <v>256</v>
      </c>
      <c r="C9" s="352" t="s">
        <v>2609</v>
      </c>
      <c r="D9" s="351" t="s">
        <v>3510</v>
      </c>
      <c r="E9" s="352">
        <v>70140</v>
      </c>
      <c r="F9" s="352">
        <v>20260803</v>
      </c>
      <c r="G9" s="114"/>
      <c r="H9" s="371" t="s">
        <v>259</v>
      </c>
      <c r="I9" s="384" t="s">
        <v>269</v>
      </c>
    </row>
    <row r="10" spans="1:9">
      <c r="A10" s="112">
        <f t="shared" si="0"/>
        <v>8</v>
      </c>
      <c r="B10" s="352" t="s">
        <v>256</v>
      </c>
      <c r="C10" s="352" t="s">
        <v>2609</v>
      </c>
      <c r="D10" s="351" t="s">
        <v>3511</v>
      </c>
      <c r="E10" s="352">
        <v>70140</v>
      </c>
      <c r="F10" s="352">
        <v>20260803</v>
      </c>
      <c r="G10" s="114"/>
      <c r="H10" s="371" t="s">
        <v>259</v>
      </c>
      <c r="I10" s="384" t="s">
        <v>269</v>
      </c>
    </row>
    <row r="11" spans="1:9">
      <c r="A11" s="112">
        <f t="shared" si="0"/>
        <v>9</v>
      </c>
      <c r="B11" s="352" t="s">
        <v>256</v>
      </c>
      <c r="C11" s="352" t="s">
        <v>2609</v>
      </c>
      <c r="D11" s="351" t="s">
        <v>3512</v>
      </c>
      <c r="E11" s="352">
        <v>70140</v>
      </c>
      <c r="F11" s="352">
        <v>20260803</v>
      </c>
      <c r="G11" s="114"/>
      <c r="H11" s="371" t="s">
        <v>259</v>
      </c>
      <c r="I11" s="384" t="s">
        <v>269</v>
      </c>
    </row>
    <row r="12" spans="1:9">
      <c r="A12" s="112">
        <f t="shared" si="0"/>
        <v>10</v>
      </c>
      <c r="B12" s="352" t="s">
        <v>256</v>
      </c>
      <c r="C12" s="352" t="s">
        <v>2609</v>
      </c>
      <c r="D12" s="351" t="s">
        <v>3513</v>
      </c>
      <c r="E12" s="352">
        <v>70140</v>
      </c>
      <c r="F12" s="352">
        <v>20260803</v>
      </c>
      <c r="G12" s="114"/>
      <c r="H12" s="371" t="s">
        <v>259</v>
      </c>
      <c r="I12" s="384" t="s">
        <v>269</v>
      </c>
    </row>
    <row r="13" spans="1:9">
      <c r="A13" s="112">
        <f t="shared" si="0"/>
        <v>11</v>
      </c>
      <c r="B13" s="352" t="s">
        <v>256</v>
      </c>
      <c r="C13" s="352" t="s">
        <v>2609</v>
      </c>
      <c r="D13" s="351" t="s">
        <v>3514</v>
      </c>
      <c r="E13" s="352">
        <v>70141</v>
      </c>
      <c r="F13" s="352">
        <v>20260803</v>
      </c>
      <c r="G13" s="114"/>
      <c r="H13" s="371" t="s">
        <v>259</v>
      </c>
      <c r="I13" s="384" t="s">
        <v>269</v>
      </c>
    </row>
    <row r="14" spans="1:9">
      <c r="A14" s="112">
        <f t="shared" si="0"/>
        <v>12</v>
      </c>
      <c r="B14" s="352" t="s">
        <v>256</v>
      </c>
      <c r="C14" s="352" t="s">
        <v>2609</v>
      </c>
      <c r="D14" s="351" t="s">
        <v>3515</v>
      </c>
      <c r="E14" s="352">
        <v>70141</v>
      </c>
      <c r="F14" s="352">
        <v>20260803</v>
      </c>
      <c r="G14" s="114"/>
      <c r="H14" s="371" t="s">
        <v>259</v>
      </c>
      <c r="I14" s="384" t="s">
        <v>269</v>
      </c>
    </row>
    <row r="15" spans="1:9">
      <c r="A15" s="112">
        <f t="shared" si="0"/>
        <v>13</v>
      </c>
      <c r="B15" s="352" t="s">
        <v>256</v>
      </c>
      <c r="C15" s="352" t="s">
        <v>2609</v>
      </c>
      <c r="D15" s="351" t="s">
        <v>3516</v>
      </c>
      <c r="E15" s="352">
        <v>70141</v>
      </c>
      <c r="F15" s="352">
        <v>20260803</v>
      </c>
      <c r="G15" s="114"/>
      <c r="H15" s="371" t="s">
        <v>259</v>
      </c>
      <c r="I15" s="384" t="s">
        <v>269</v>
      </c>
    </row>
    <row r="16" spans="1:9">
      <c r="A16" s="112">
        <f t="shared" si="0"/>
        <v>14</v>
      </c>
      <c r="B16" s="352" t="s">
        <v>256</v>
      </c>
      <c r="C16" s="352" t="s">
        <v>2609</v>
      </c>
      <c r="D16" s="351" t="s">
        <v>3517</v>
      </c>
      <c r="E16" s="352">
        <v>70141</v>
      </c>
      <c r="F16" s="352">
        <v>20260803</v>
      </c>
      <c r="G16" s="114"/>
      <c r="H16" s="371" t="s">
        <v>259</v>
      </c>
      <c r="I16" s="384" t="s">
        <v>269</v>
      </c>
    </row>
    <row r="17" spans="1:9">
      <c r="A17" s="112">
        <f t="shared" si="0"/>
        <v>15</v>
      </c>
      <c r="B17" s="352" t="s">
        <v>256</v>
      </c>
      <c r="C17" s="352" t="s">
        <v>2609</v>
      </c>
      <c r="D17" s="351" t="s">
        <v>3518</v>
      </c>
      <c r="E17" s="352">
        <v>70141</v>
      </c>
      <c r="F17" s="352">
        <v>20260803</v>
      </c>
      <c r="G17" s="114"/>
      <c r="H17" s="371" t="s">
        <v>259</v>
      </c>
      <c r="I17" s="384" t="s">
        <v>269</v>
      </c>
    </row>
    <row r="18" spans="1:9">
      <c r="A18" s="112">
        <f t="shared" si="0"/>
        <v>16</v>
      </c>
      <c r="B18" s="352" t="s">
        <v>256</v>
      </c>
      <c r="C18" s="352" t="s">
        <v>2609</v>
      </c>
      <c r="D18" s="351" t="s">
        <v>3519</v>
      </c>
      <c r="E18" s="352">
        <v>70141</v>
      </c>
      <c r="F18" s="352">
        <v>20260803</v>
      </c>
      <c r="G18" s="114"/>
      <c r="H18" s="371" t="s">
        <v>259</v>
      </c>
      <c r="I18" s="384" t="s">
        <v>269</v>
      </c>
    </row>
    <row r="19" spans="1:9">
      <c r="A19" s="112">
        <f t="shared" si="0"/>
        <v>17</v>
      </c>
      <c r="B19" s="352" t="s">
        <v>256</v>
      </c>
      <c r="C19" s="352" t="s">
        <v>2609</v>
      </c>
      <c r="D19" s="351" t="s">
        <v>3520</v>
      </c>
      <c r="E19" s="352">
        <v>70141</v>
      </c>
      <c r="F19" s="352">
        <v>20260803</v>
      </c>
      <c r="G19" s="114"/>
      <c r="H19" s="371" t="s">
        <v>259</v>
      </c>
      <c r="I19" s="384" t="s">
        <v>269</v>
      </c>
    </row>
    <row r="20" spans="1:9">
      <c r="A20" s="112">
        <f t="shared" si="0"/>
        <v>18</v>
      </c>
      <c r="B20" s="352" t="s">
        <v>256</v>
      </c>
      <c r="C20" s="352" t="s">
        <v>2609</v>
      </c>
      <c r="D20" s="351" t="s">
        <v>3521</v>
      </c>
      <c r="E20" s="352">
        <v>70141</v>
      </c>
      <c r="F20" s="352">
        <v>20260803</v>
      </c>
      <c r="G20" s="114"/>
      <c r="H20" s="371" t="s">
        <v>259</v>
      </c>
      <c r="I20" s="384" t="s">
        <v>269</v>
      </c>
    </row>
    <row r="21" spans="1:9">
      <c r="A21" s="112">
        <f t="shared" si="0"/>
        <v>19</v>
      </c>
      <c r="B21" s="352" t="s">
        <v>256</v>
      </c>
      <c r="C21" s="352" t="s">
        <v>2609</v>
      </c>
      <c r="D21" s="351" t="s">
        <v>3522</v>
      </c>
      <c r="E21" s="352">
        <v>70141</v>
      </c>
      <c r="F21" s="352">
        <v>20260803</v>
      </c>
      <c r="G21" s="114"/>
      <c r="H21" s="382" t="s">
        <v>259</v>
      </c>
      <c r="I21" s="387" t="s">
        <v>1630</v>
      </c>
    </row>
    <row r="22" spans="1:9">
      <c r="A22" s="112">
        <f t="shared" si="0"/>
        <v>20</v>
      </c>
      <c r="B22" s="352" t="s">
        <v>256</v>
      </c>
      <c r="C22" s="352" t="s">
        <v>2609</v>
      </c>
      <c r="D22" s="351" t="s">
        <v>3523</v>
      </c>
      <c r="E22" s="352">
        <v>70142</v>
      </c>
      <c r="F22" s="352">
        <v>20260803</v>
      </c>
      <c r="G22" s="114"/>
      <c r="H22" s="382" t="s">
        <v>259</v>
      </c>
      <c r="I22" s="387" t="s">
        <v>1630</v>
      </c>
    </row>
    <row r="23" spans="1:9">
      <c r="A23" s="112">
        <f t="shared" si="0"/>
        <v>21</v>
      </c>
      <c r="B23" s="352" t="s">
        <v>256</v>
      </c>
      <c r="C23" s="352" t="s">
        <v>2609</v>
      </c>
      <c r="D23" s="351" t="s">
        <v>3524</v>
      </c>
      <c r="E23" s="352">
        <v>70142</v>
      </c>
      <c r="F23" s="352">
        <v>20260803</v>
      </c>
      <c r="G23" s="114"/>
      <c r="H23" s="382" t="s">
        <v>259</v>
      </c>
      <c r="I23" s="387" t="s">
        <v>1630</v>
      </c>
    </row>
    <row r="24" spans="1:9">
      <c r="A24" s="112">
        <f t="shared" si="0"/>
        <v>22</v>
      </c>
      <c r="B24" s="352" t="s">
        <v>256</v>
      </c>
      <c r="C24" s="352" t="s">
        <v>2609</v>
      </c>
      <c r="D24" s="351" t="s">
        <v>3525</v>
      </c>
      <c r="E24" s="352">
        <v>70142</v>
      </c>
      <c r="F24" s="352">
        <v>20260803</v>
      </c>
      <c r="G24" s="114"/>
      <c r="H24" s="382" t="s">
        <v>259</v>
      </c>
      <c r="I24" s="387" t="s">
        <v>1630</v>
      </c>
    </row>
    <row r="25" spans="1:9">
      <c r="A25" s="112">
        <f t="shared" si="0"/>
        <v>23</v>
      </c>
      <c r="B25" s="352" t="s">
        <v>256</v>
      </c>
      <c r="C25" s="352" t="s">
        <v>2609</v>
      </c>
      <c r="D25" s="351" t="s">
        <v>3526</v>
      </c>
      <c r="E25" s="352">
        <v>70142</v>
      </c>
      <c r="F25" s="352">
        <v>20260803</v>
      </c>
      <c r="G25" s="114"/>
      <c r="H25" s="382" t="s">
        <v>259</v>
      </c>
      <c r="I25" s="387" t="s">
        <v>1630</v>
      </c>
    </row>
    <row r="26" spans="1:9">
      <c r="A26" s="112">
        <f t="shared" si="0"/>
        <v>24</v>
      </c>
      <c r="B26" s="352" t="s">
        <v>256</v>
      </c>
      <c r="C26" s="352" t="s">
        <v>2609</v>
      </c>
      <c r="D26" s="351" t="s">
        <v>3527</v>
      </c>
      <c r="E26" s="352">
        <v>70142</v>
      </c>
      <c r="F26" s="352">
        <v>20260803</v>
      </c>
      <c r="G26" s="114"/>
      <c r="H26" s="382" t="s">
        <v>259</v>
      </c>
      <c r="I26" s="387" t="s">
        <v>1630</v>
      </c>
    </row>
    <row r="27" spans="1:9">
      <c r="A27" s="112">
        <f t="shared" si="0"/>
        <v>25</v>
      </c>
      <c r="B27" s="352" t="s">
        <v>256</v>
      </c>
      <c r="C27" s="352" t="s">
        <v>2609</v>
      </c>
      <c r="D27" s="351" t="s">
        <v>3528</v>
      </c>
      <c r="E27" s="352">
        <v>70142</v>
      </c>
      <c r="F27" s="352">
        <v>20260803</v>
      </c>
      <c r="G27" s="114"/>
      <c r="H27" s="382" t="s">
        <v>259</v>
      </c>
      <c r="I27" s="387" t="s">
        <v>1630</v>
      </c>
    </row>
    <row r="28" spans="1:9">
      <c r="A28" s="112">
        <f t="shared" si="0"/>
        <v>26</v>
      </c>
      <c r="B28" s="352" t="s">
        <v>256</v>
      </c>
      <c r="C28" s="352" t="s">
        <v>2609</v>
      </c>
      <c r="D28" s="351" t="s">
        <v>3529</v>
      </c>
      <c r="E28" s="352">
        <v>70142</v>
      </c>
      <c r="F28" s="352">
        <v>20260803</v>
      </c>
      <c r="G28" s="114"/>
      <c r="H28" s="382" t="s">
        <v>259</v>
      </c>
      <c r="I28" s="387" t="s">
        <v>1630</v>
      </c>
    </row>
    <row r="29" spans="1:9">
      <c r="A29" s="112">
        <f t="shared" si="0"/>
        <v>27</v>
      </c>
      <c r="B29" s="352" t="s">
        <v>256</v>
      </c>
      <c r="C29" s="352" t="s">
        <v>2609</v>
      </c>
      <c r="D29" s="351" t="s">
        <v>3530</v>
      </c>
      <c r="E29" s="352">
        <v>70142</v>
      </c>
      <c r="F29" s="352">
        <v>20260803</v>
      </c>
      <c r="G29" s="114"/>
      <c r="H29" s="382" t="s">
        <v>259</v>
      </c>
      <c r="I29" s="387" t="s">
        <v>1630</v>
      </c>
    </row>
    <row r="30" spans="1:9">
      <c r="A30" s="112">
        <f t="shared" si="0"/>
        <v>28</v>
      </c>
      <c r="B30" s="352" t="s">
        <v>256</v>
      </c>
      <c r="C30" s="352" t="s">
        <v>2609</v>
      </c>
      <c r="D30" s="351" t="s">
        <v>3531</v>
      </c>
      <c r="E30" s="352">
        <v>70142</v>
      </c>
      <c r="F30" s="352">
        <v>20260803</v>
      </c>
      <c r="G30" s="114"/>
      <c r="H30" s="382" t="s">
        <v>259</v>
      </c>
      <c r="I30" s="387" t="s">
        <v>1630</v>
      </c>
    </row>
    <row r="31" spans="1:9">
      <c r="A31" s="112">
        <f t="shared" si="0"/>
        <v>29</v>
      </c>
      <c r="B31" s="352" t="s">
        <v>256</v>
      </c>
      <c r="C31" s="352" t="s">
        <v>2609</v>
      </c>
      <c r="D31" s="351" t="s">
        <v>3532</v>
      </c>
      <c r="E31" s="352">
        <v>70142</v>
      </c>
      <c r="F31" s="352">
        <v>20260803</v>
      </c>
      <c r="G31" s="114"/>
      <c r="H31" s="382" t="s">
        <v>259</v>
      </c>
      <c r="I31" s="387" t="s">
        <v>1630</v>
      </c>
    </row>
    <row r="32" spans="1:9">
      <c r="A32" s="112">
        <f t="shared" si="0"/>
        <v>30</v>
      </c>
      <c r="B32" s="352" t="s">
        <v>256</v>
      </c>
      <c r="C32" s="352" t="s">
        <v>2609</v>
      </c>
      <c r="D32" s="351" t="s">
        <v>3533</v>
      </c>
      <c r="E32" s="352">
        <v>70143</v>
      </c>
      <c r="F32" s="352">
        <v>20260804</v>
      </c>
      <c r="G32" s="114"/>
      <c r="H32" s="382" t="s">
        <v>259</v>
      </c>
      <c r="I32" s="387" t="s">
        <v>1630</v>
      </c>
    </row>
    <row r="33" spans="1:9">
      <c r="A33" s="112">
        <f t="shared" si="0"/>
        <v>31</v>
      </c>
      <c r="B33" s="352" t="s">
        <v>256</v>
      </c>
      <c r="C33" s="352" t="s">
        <v>2609</v>
      </c>
      <c r="D33" s="351" t="s">
        <v>3534</v>
      </c>
      <c r="E33" s="352">
        <v>70143</v>
      </c>
      <c r="F33" s="352">
        <v>20260804</v>
      </c>
      <c r="G33" s="114"/>
      <c r="H33" s="382" t="s">
        <v>259</v>
      </c>
      <c r="I33" s="387" t="s">
        <v>1630</v>
      </c>
    </row>
    <row r="34" spans="1:9">
      <c r="A34" s="112">
        <f t="shared" si="0"/>
        <v>32</v>
      </c>
      <c r="B34" s="352" t="s">
        <v>256</v>
      </c>
      <c r="C34" s="352" t="s">
        <v>2609</v>
      </c>
      <c r="D34" s="351" t="s">
        <v>3535</v>
      </c>
      <c r="E34" s="352">
        <v>70143</v>
      </c>
      <c r="F34" s="352">
        <v>20260804</v>
      </c>
      <c r="G34" s="114"/>
      <c r="H34" s="382" t="s">
        <v>259</v>
      </c>
      <c r="I34" s="387" t="s">
        <v>1630</v>
      </c>
    </row>
    <row r="35" spans="1:9">
      <c r="A35" s="112">
        <f t="shared" si="0"/>
        <v>33</v>
      </c>
      <c r="B35" s="352" t="s">
        <v>256</v>
      </c>
      <c r="C35" s="352" t="s">
        <v>2609</v>
      </c>
      <c r="D35" s="351" t="s">
        <v>3536</v>
      </c>
      <c r="E35" s="352">
        <v>70143</v>
      </c>
      <c r="F35" s="352">
        <v>20260804</v>
      </c>
      <c r="G35" s="114"/>
      <c r="H35" s="382" t="s">
        <v>259</v>
      </c>
      <c r="I35" s="387" t="s">
        <v>1630</v>
      </c>
    </row>
    <row r="36" spans="1:9">
      <c r="A36" s="112">
        <f t="shared" si="0"/>
        <v>34</v>
      </c>
      <c r="B36" s="352" t="s">
        <v>256</v>
      </c>
      <c r="C36" s="352" t="s">
        <v>2609</v>
      </c>
      <c r="D36" s="351" t="s">
        <v>3537</v>
      </c>
      <c r="E36" s="352">
        <v>70143</v>
      </c>
      <c r="F36" s="352">
        <v>20260804</v>
      </c>
      <c r="G36" s="114"/>
      <c r="H36" s="385" t="s">
        <v>259</v>
      </c>
      <c r="I36" s="390" t="s">
        <v>1636</v>
      </c>
    </row>
    <row r="37" spans="1:9">
      <c r="A37" s="112">
        <f t="shared" si="0"/>
        <v>35</v>
      </c>
      <c r="B37" s="352" t="s">
        <v>256</v>
      </c>
      <c r="C37" s="352" t="s">
        <v>2609</v>
      </c>
      <c r="D37" s="351" t="s">
        <v>3538</v>
      </c>
      <c r="E37" s="352">
        <v>70143</v>
      </c>
      <c r="F37" s="352">
        <v>20260804</v>
      </c>
      <c r="G37" s="114"/>
      <c r="H37" s="385" t="s">
        <v>259</v>
      </c>
      <c r="I37" s="390" t="s">
        <v>1636</v>
      </c>
    </row>
    <row r="38" spans="1:9">
      <c r="A38" s="112">
        <f t="shared" si="0"/>
        <v>36</v>
      </c>
      <c r="B38" s="352" t="s">
        <v>256</v>
      </c>
      <c r="C38" s="352" t="s">
        <v>2609</v>
      </c>
      <c r="D38" s="351" t="s">
        <v>3539</v>
      </c>
      <c r="E38" s="352">
        <v>70143</v>
      </c>
      <c r="F38" s="352">
        <v>20260804</v>
      </c>
      <c r="G38" s="114"/>
      <c r="H38" s="385" t="s">
        <v>259</v>
      </c>
      <c r="I38" s="390" t="s">
        <v>1636</v>
      </c>
    </row>
    <row r="39" spans="1:9">
      <c r="A39" s="112">
        <f t="shared" si="0"/>
        <v>37</v>
      </c>
      <c r="B39" s="352" t="s">
        <v>256</v>
      </c>
      <c r="C39" s="352" t="s">
        <v>2609</v>
      </c>
      <c r="D39" s="351" t="s">
        <v>3540</v>
      </c>
      <c r="E39" s="352">
        <v>70143</v>
      </c>
      <c r="F39" s="352">
        <v>20260804</v>
      </c>
      <c r="G39" s="114"/>
      <c r="H39" s="385" t="s">
        <v>259</v>
      </c>
      <c r="I39" s="390" t="s">
        <v>1636</v>
      </c>
    </row>
    <row r="40" spans="1:9">
      <c r="A40" s="112">
        <f t="shared" si="0"/>
        <v>38</v>
      </c>
      <c r="B40" s="352" t="s">
        <v>256</v>
      </c>
      <c r="C40" s="352" t="s">
        <v>2609</v>
      </c>
      <c r="D40" s="351" t="s">
        <v>3541</v>
      </c>
      <c r="E40" s="352">
        <v>70143</v>
      </c>
      <c r="F40" s="352">
        <v>20260804</v>
      </c>
      <c r="G40" s="114"/>
      <c r="H40" s="385" t="s">
        <v>259</v>
      </c>
      <c r="I40" s="390" t="s">
        <v>1636</v>
      </c>
    </row>
    <row r="41" spans="1:9">
      <c r="A41" s="112">
        <f t="shared" ref="A41:A104" si="1">+A40+1</f>
        <v>39</v>
      </c>
      <c r="B41" s="352" t="s">
        <v>256</v>
      </c>
      <c r="C41" s="352" t="s">
        <v>2609</v>
      </c>
      <c r="D41" s="351" t="s">
        <v>3542</v>
      </c>
      <c r="E41" s="352">
        <v>70143</v>
      </c>
      <c r="F41" s="352">
        <v>20260804</v>
      </c>
      <c r="G41" s="114"/>
      <c r="H41" s="385" t="s">
        <v>259</v>
      </c>
      <c r="I41" s="390" t="s">
        <v>1636</v>
      </c>
    </row>
    <row r="42" spans="1:9">
      <c r="A42" s="112">
        <f t="shared" si="1"/>
        <v>40</v>
      </c>
      <c r="B42" s="352" t="s">
        <v>256</v>
      </c>
      <c r="C42" s="352" t="s">
        <v>2609</v>
      </c>
      <c r="D42" s="351" t="s">
        <v>3543</v>
      </c>
      <c r="E42" s="352">
        <v>70144</v>
      </c>
      <c r="F42" s="352">
        <v>20260804</v>
      </c>
      <c r="G42" s="114"/>
      <c r="H42" s="385" t="s">
        <v>259</v>
      </c>
      <c r="I42" s="390" t="s">
        <v>1636</v>
      </c>
    </row>
    <row r="43" spans="1:9">
      <c r="A43" s="112">
        <f t="shared" si="1"/>
        <v>41</v>
      </c>
      <c r="B43" s="352" t="s">
        <v>256</v>
      </c>
      <c r="C43" s="352" t="s">
        <v>2609</v>
      </c>
      <c r="D43" s="351" t="s">
        <v>3544</v>
      </c>
      <c r="E43" s="352">
        <v>70144</v>
      </c>
      <c r="F43" s="352">
        <v>20260804</v>
      </c>
      <c r="G43" s="114"/>
      <c r="H43" s="385" t="s">
        <v>259</v>
      </c>
      <c r="I43" s="390" t="s">
        <v>1636</v>
      </c>
    </row>
    <row r="44" spans="1:9">
      <c r="A44" s="112">
        <f t="shared" si="1"/>
        <v>42</v>
      </c>
      <c r="B44" s="352" t="s">
        <v>256</v>
      </c>
      <c r="C44" s="352" t="s">
        <v>2609</v>
      </c>
      <c r="D44" s="351" t="s">
        <v>3545</v>
      </c>
      <c r="E44" s="352">
        <v>70144</v>
      </c>
      <c r="F44" s="352">
        <v>20260804</v>
      </c>
      <c r="G44" s="114"/>
      <c r="H44" s="385" t="s">
        <v>259</v>
      </c>
      <c r="I44" s="390" t="s">
        <v>1636</v>
      </c>
    </row>
    <row r="45" spans="1:9">
      <c r="A45" s="112">
        <f t="shared" si="1"/>
        <v>43</v>
      </c>
      <c r="B45" s="352" t="s">
        <v>256</v>
      </c>
      <c r="C45" s="352" t="s">
        <v>2609</v>
      </c>
      <c r="D45" s="351" t="s">
        <v>3546</v>
      </c>
      <c r="E45" s="352">
        <v>70144</v>
      </c>
      <c r="F45" s="352">
        <v>20260804</v>
      </c>
      <c r="G45" s="114"/>
      <c r="H45" s="385" t="s">
        <v>259</v>
      </c>
      <c r="I45" s="390" t="s">
        <v>1636</v>
      </c>
    </row>
    <row r="46" spans="1:9">
      <c r="A46" s="112">
        <f t="shared" si="1"/>
        <v>44</v>
      </c>
      <c r="B46" s="352" t="s">
        <v>256</v>
      </c>
      <c r="C46" s="352" t="s">
        <v>2609</v>
      </c>
      <c r="D46" s="351" t="s">
        <v>3547</v>
      </c>
      <c r="E46" s="352">
        <v>70144</v>
      </c>
      <c r="F46" s="352">
        <v>20260804</v>
      </c>
      <c r="G46" s="114"/>
      <c r="H46" s="385" t="s">
        <v>259</v>
      </c>
      <c r="I46" s="390" t="s">
        <v>1636</v>
      </c>
    </row>
    <row r="47" spans="1:9">
      <c r="A47" s="112">
        <f t="shared" si="1"/>
        <v>45</v>
      </c>
      <c r="B47" s="352" t="s">
        <v>256</v>
      </c>
      <c r="C47" s="352" t="s">
        <v>2609</v>
      </c>
      <c r="D47" s="351" t="s">
        <v>3548</v>
      </c>
      <c r="E47" s="352">
        <v>70144</v>
      </c>
      <c r="F47" s="352">
        <v>20260804</v>
      </c>
      <c r="G47" s="114"/>
      <c r="H47" s="385" t="s">
        <v>259</v>
      </c>
      <c r="I47" s="390" t="s">
        <v>1636</v>
      </c>
    </row>
    <row r="48" spans="1:9">
      <c r="A48" s="112">
        <f t="shared" si="1"/>
        <v>46</v>
      </c>
      <c r="B48" s="352" t="s">
        <v>256</v>
      </c>
      <c r="C48" s="352" t="s">
        <v>2609</v>
      </c>
      <c r="D48" s="351" t="s">
        <v>3549</v>
      </c>
      <c r="E48" s="352">
        <v>70144</v>
      </c>
      <c r="F48" s="352">
        <v>20260804</v>
      </c>
      <c r="G48" s="114"/>
      <c r="H48" s="385" t="s">
        <v>259</v>
      </c>
      <c r="I48" s="390" t="s">
        <v>1636</v>
      </c>
    </row>
    <row r="49" spans="1:9">
      <c r="A49" s="112">
        <f t="shared" si="1"/>
        <v>47</v>
      </c>
      <c r="B49" s="352" t="s">
        <v>256</v>
      </c>
      <c r="C49" s="352" t="s">
        <v>2609</v>
      </c>
      <c r="D49" s="351" t="s">
        <v>3550</v>
      </c>
      <c r="E49" s="352">
        <v>70144</v>
      </c>
      <c r="F49" s="352">
        <v>20260804</v>
      </c>
      <c r="G49" s="114"/>
      <c r="H49" s="385" t="s">
        <v>259</v>
      </c>
      <c r="I49" s="390" t="s">
        <v>1636</v>
      </c>
    </row>
    <row r="50" spans="1:9">
      <c r="A50" s="112">
        <f t="shared" si="1"/>
        <v>48</v>
      </c>
      <c r="B50" s="352" t="s">
        <v>256</v>
      </c>
      <c r="C50" s="352" t="s">
        <v>2609</v>
      </c>
      <c r="D50" s="351" t="s">
        <v>3551</v>
      </c>
      <c r="E50" s="352">
        <v>70144</v>
      </c>
      <c r="F50" s="352">
        <v>20260804</v>
      </c>
      <c r="G50" s="114"/>
      <c r="H50" s="385" t="s">
        <v>259</v>
      </c>
      <c r="I50" s="390" t="s">
        <v>1636</v>
      </c>
    </row>
    <row r="51" spans="1:9">
      <c r="A51" s="112">
        <f t="shared" si="1"/>
        <v>49</v>
      </c>
      <c r="B51" s="352" t="s">
        <v>256</v>
      </c>
      <c r="C51" s="352" t="s">
        <v>2609</v>
      </c>
      <c r="D51" s="351" t="s">
        <v>3552</v>
      </c>
      <c r="E51" s="352">
        <v>70145</v>
      </c>
      <c r="F51" s="352">
        <v>20260804</v>
      </c>
      <c r="G51" s="114"/>
      <c r="H51" s="385" t="s">
        <v>259</v>
      </c>
      <c r="I51" s="390" t="s">
        <v>1636</v>
      </c>
    </row>
    <row r="52" spans="1:9">
      <c r="A52" s="112">
        <f t="shared" si="1"/>
        <v>50</v>
      </c>
      <c r="B52" s="352" t="s">
        <v>256</v>
      </c>
      <c r="C52" s="352" t="s">
        <v>2609</v>
      </c>
      <c r="D52" s="351" t="s">
        <v>3553</v>
      </c>
      <c r="E52" s="352">
        <v>70145</v>
      </c>
      <c r="F52" s="352">
        <v>20260804</v>
      </c>
      <c r="G52" s="114"/>
      <c r="H52" s="385" t="s">
        <v>259</v>
      </c>
      <c r="I52" s="390" t="s">
        <v>1636</v>
      </c>
    </row>
    <row r="53" spans="1:9">
      <c r="A53" s="112">
        <f t="shared" si="1"/>
        <v>51</v>
      </c>
      <c r="B53" s="352" t="s">
        <v>256</v>
      </c>
      <c r="C53" s="352" t="s">
        <v>2609</v>
      </c>
      <c r="D53" s="351" t="s">
        <v>3554</v>
      </c>
      <c r="E53" s="352">
        <v>70145</v>
      </c>
      <c r="F53" s="352">
        <v>20260804</v>
      </c>
      <c r="G53" s="114"/>
      <c r="H53" s="385" t="s">
        <v>259</v>
      </c>
      <c r="I53" s="390" t="s">
        <v>1636</v>
      </c>
    </row>
    <row r="54" spans="1:9">
      <c r="A54" s="112">
        <f t="shared" si="1"/>
        <v>52</v>
      </c>
      <c r="B54" s="352" t="s">
        <v>256</v>
      </c>
      <c r="C54" s="352" t="s">
        <v>2609</v>
      </c>
      <c r="D54" s="351" t="s">
        <v>3555</v>
      </c>
      <c r="E54" s="352">
        <v>70145</v>
      </c>
      <c r="F54" s="352">
        <v>20260804</v>
      </c>
      <c r="G54" s="114"/>
      <c r="H54" s="385" t="s">
        <v>259</v>
      </c>
      <c r="I54" s="390" t="s">
        <v>1636</v>
      </c>
    </row>
    <row r="55" spans="1:9">
      <c r="A55" s="112">
        <f t="shared" si="1"/>
        <v>53</v>
      </c>
      <c r="B55" s="352" t="s">
        <v>256</v>
      </c>
      <c r="C55" s="352" t="s">
        <v>2609</v>
      </c>
      <c r="D55" s="351" t="s">
        <v>3556</v>
      </c>
      <c r="E55" s="352">
        <v>70145</v>
      </c>
      <c r="F55" s="352">
        <v>20260804</v>
      </c>
      <c r="G55" s="114"/>
      <c r="H55" s="395" t="s">
        <v>259</v>
      </c>
      <c r="I55" s="396" t="s">
        <v>774</v>
      </c>
    </row>
    <row r="56" spans="1:9">
      <c r="A56" s="112">
        <f t="shared" si="1"/>
        <v>54</v>
      </c>
      <c r="B56" s="352" t="s">
        <v>256</v>
      </c>
      <c r="C56" s="352" t="s">
        <v>2609</v>
      </c>
      <c r="D56" s="351" t="s">
        <v>3557</v>
      </c>
      <c r="E56" s="352">
        <v>70145</v>
      </c>
      <c r="F56" s="352">
        <v>20260804</v>
      </c>
      <c r="G56" s="114"/>
      <c r="H56" s="395" t="s">
        <v>259</v>
      </c>
      <c r="I56" s="396" t="s">
        <v>774</v>
      </c>
    </row>
    <row r="57" spans="1:9">
      <c r="A57" s="112">
        <f t="shared" si="1"/>
        <v>55</v>
      </c>
      <c r="B57" s="352" t="s">
        <v>256</v>
      </c>
      <c r="C57" s="352" t="s">
        <v>2609</v>
      </c>
      <c r="D57" s="351" t="s">
        <v>3558</v>
      </c>
      <c r="E57" s="352">
        <v>70145</v>
      </c>
      <c r="F57" s="352">
        <v>20260804</v>
      </c>
      <c r="G57" s="114"/>
      <c r="H57" s="395" t="s">
        <v>259</v>
      </c>
      <c r="I57" s="396" t="s">
        <v>774</v>
      </c>
    </row>
    <row r="58" spans="1:9">
      <c r="A58" s="112">
        <f t="shared" si="1"/>
        <v>56</v>
      </c>
      <c r="B58" s="352" t="s">
        <v>256</v>
      </c>
      <c r="C58" s="352" t="s">
        <v>2609</v>
      </c>
      <c r="D58" s="351" t="s">
        <v>3559</v>
      </c>
      <c r="E58" s="352">
        <v>70145</v>
      </c>
      <c r="F58" s="352">
        <v>20260804</v>
      </c>
      <c r="G58" s="114"/>
      <c r="H58" s="395" t="s">
        <v>259</v>
      </c>
      <c r="I58" s="396" t="s">
        <v>774</v>
      </c>
    </row>
    <row r="59" spans="1:9">
      <c r="A59" s="112">
        <f t="shared" si="1"/>
        <v>57</v>
      </c>
      <c r="B59" s="352" t="s">
        <v>256</v>
      </c>
      <c r="C59" s="352" t="s">
        <v>2609</v>
      </c>
      <c r="D59" s="351" t="s">
        <v>3560</v>
      </c>
      <c r="E59" s="352">
        <v>70145</v>
      </c>
      <c r="F59" s="352">
        <v>20260804</v>
      </c>
      <c r="G59" s="114"/>
      <c r="H59" s="395" t="s">
        <v>259</v>
      </c>
      <c r="I59" s="396" t="s">
        <v>774</v>
      </c>
    </row>
    <row r="60" spans="1:9">
      <c r="A60" s="112">
        <f t="shared" si="1"/>
        <v>58</v>
      </c>
      <c r="B60" s="352" t="s">
        <v>256</v>
      </c>
      <c r="C60" s="352" t="s">
        <v>2609</v>
      </c>
      <c r="D60" s="351" t="s">
        <v>3561</v>
      </c>
      <c r="E60" s="352">
        <v>70145</v>
      </c>
      <c r="F60" s="352">
        <v>20260804</v>
      </c>
      <c r="G60" s="114"/>
      <c r="H60" s="395" t="s">
        <v>259</v>
      </c>
      <c r="I60" s="396" t="s">
        <v>774</v>
      </c>
    </row>
    <row r="61" spans="1:9">
      <c r="A61" s="112">
        <f t="shared" si="1"/>
        <v>59</v>
      </c>
      <c r="B61" s="352" t="s">
        <v>256</v>
      </c>
      <c r="C61" s="352" t="s">
        <v>2609</v>
      </c>
      <c r="D61" s="351" t="s">
        <v>3562</v>
      </c>
      <c r="E61" s="352">
        <v>70146</v>
      </c>
      <c r="F61" s="352">
        <v>20260804</v>
      </c>
      <c r="G61" s="114"/>
      <c r="H61" s="395" t="s">
        <v>259</v>
      </c>
      <c r="I61" s="396" t="s">
        <v>774</v>
      </c>
    </row>
    <row r="62" spans="1:9">
      <c r="A62" s="112">
        <f t="shared" si="1"/>
        <v>60</v>
      </c>
      <c r="B62" s="352" t="s">
        <v>256</v>
      </c>
      <c r="C62" s="352" t="s">
        <v>2609</v>
      </c>
      <c r="D62" s="351" t="s">
        <v>3563</v>
      </c>
      <c r="E62" s="352">
        <v>70146</v>
      </c>
      <c r="F62" s="352">
        <v>20260804</v>
      </c>
      <c r="G62" s="114"/>
      <c r="H62" s="395" t="s">
        <v>259</v>
      </c>
      <c r="I62" s="396" t="s">
        <v>774</v>
      </c>
    </row>
    <row r="63" spans="1:9">
      <c r="A63" s="112">
        <f t="shared" si="1"/>
        <v>61</v>
      </c>
      <c r="B63" s="352" t="s">
        <v>256</v>
      </c>
      <c r="C63" s="352" t="s">
        <v>2609</v>
      </c>
      <c r="D63" s="351" t="s">
        <v>3564</v>
      </c>
      <c r="E63" s="352">
        <v>70146</v>
      </c>
      <c r="F63" s="352">
        <v>20260804</v>
      </c>
      <c r="G63" s="114"/>
      <c r="H63" s="395" t="s">
        <v>259</v>
      </c>
      <c r="I63" s="396" t="s">
        <v>774</v>
      </c>
    </row>
    <row r="64" spans="1:9">
      <c r="A64" s="112">
        <f t="shared" si="1"/>
        <v>62</v>
      </c>
      <c r="B64" s="352" t="s">
        <v>256</v>
      </c>
      <c r="C64" s="352" t="s">
        <v>2609</v>
      </c>
      <c r="D64" s="351" t="s">
        <v>3565</v>
      </c>
      <c r="E64" s="352">
        <v>70146</v>
      </c>
      <c r="F64" s="352">
        <v>20260804</v>
      </c>
      <c r="G64" s="114"/>
      <c r="H64" s="395" t="s">
        <v>259</v>
      </c>
      <c r="I64" s="396" t="s">
        <v>774</v>
      </c>
    </row>
    <row r="65" spans="1:9">
      <c r="A65" s="112">
        <f t="shared" si="1"/>
        <v>63</v>
      </c>
      <c r="B65" s="352" t="s">
        <v>256</v>
      </c>
      <c r="C65" s="352" t="s">
        <v>2609</v>
      </c>
      <c r="D65" s="351" t="s">
        <v>3566</v>
      </c>
      <c r="E65" s="352">
        <v>70146</v>
      </c>
      <c r="F65" s="352">
        <v>20260804</v>
      </c>
      <c r="G65" s="114"/>
      <c r="H65" s="395" t="s">
        <v>259</v>
      </c>
      <c r="I65" s="396" t="s">
        <v>774</v>
      </c>
    </row>
    <row r="66" spans="1:9">
      <c r="A66" s="112">
        <f t="shared" si="1"/>
        <v>64</v>
      </c>
      <c r="B66" s="352" t="s">
        <v>256</v>
      </c>
      <c r="C66" s="352" t="s">
        <v>2609</v>
      </c>
      <c r="D66" s="351" t="s">
        <v>3567</v>
      </c>
      <c r="E66" s="352">
        <v>70146</v>
      </c>
      <c r="F66" s="352">
        <v>20260804</v>
      </c>
      <c r="G66" s="114"/>
      <c r="H66" s="395" t="s">
        <v>259</v>
      </c>
      <c r="I66" s="396" t="s">
        <v>774</v>
      </c>
    </row>
    <row r="67" spans="1:9">
      <c r="A67" s="112">
        <f t="shared" si="1"/>
        <v>65</v>
      </c>
      <c r="B67" s="352" t="s">
        <v>256</v>
      </c>
      <c r="C67" s="352" t="s">
        <v>2609</v>
      </c>
      <c r="D67" s="351" t="s">
        <v>3568</v>
      </c>
      <c r="E67" s="352">
        <v>70146</v>
      </c>
      <c r="F67" s="352">
        <v>20260804</v>
      </c>
      <c r="G67" s="114"/>
      <c r="H67" s="395" t="s">
        <v>259</v>
      </c>
      <c r="I67" s="396" t="s">
        <v>774</v>
      </c>
    </row>
    <row r="68" spans="1:9">
      <c r="A68" s="112">
        <f t="shared" si="1"/>
        <v>66</v>
      </c>
      <c r="B68" s="352" t="s">
        <v>256</v>
      </c>
      <c r="C68" s="352" t="s">
        <v>2609</v>
      </c>
      <c r="D68" s="351" t="s">
        <v>3569</v>
      </c>
      <c r="E68" s="352">
        <v>70146</v>
      </c>
      <c r="F68" s="352">
        <v>20260804</v>
      </c>
      <c r="G68" s="114"/>
      <c r="H68" s="395" t="s">
        <v>259</v>
      </c>
      <c r="I68" s="396" t="s">
        <v>774</v>
      </c>
    </row>
    <row r="69" spans="1:9">
      <c r="A69" s="112">
        <f t="shared" si="1"/>
        <v>67</v>
      </c>
      <c r="B69" s="352" t="s">
        <v>256</v>
      </c>
      <c r="C69" s="352" t="s">
        <v>2609</v>
      </c>
      <c r="D69" s="351" t="s">
        <v>3570</v>
      </c>
      <c r="E69" s="352">
        <v>70146</v>
      </c>
      <c r="F69" s="352">
        <v>20260804</v>
      </c>
      <c r="G69" s="114"/>
      <c r="H69" s="395" t="s">
        <v>259</v>
      </c>
      <c r="I69" s="396" t="s">
        <v>774</v>
      </c>
    </row>
    <row r="70" spans="1:9">
      <c r="A70" s="112">
        <f t="shared" si="1"/>
        <v>68</v>
      </c>
      <c r="B70" s="352" t="s">
        <v>256</v>
      </c>
      <c r="C70" s="352" t="s">
        <v>2609</v>
      </c>
      <c r="D70" s="351" t="s">
        <v>3571</v>
      </c>
      <c r="E70" s="352">
        <v>70147</v>
      </c>
      <c r="F70" s="352">
        <v>20260805</v>
      </c>
      <c r="G70" s="114"/>
      <c r="H70" s="402" t="s">
        <v>259</v>
      </c>
      <c r="I70" s="401" t="s">
        <v>783</v>
      </c>
    </row>
    <row r="71" spans="1:9">
      <c r="A71" s="112">
        <f t="shared" si="1"/>
        <v>69</v>
      </c>
      <c r="B71" s="352" t="s">
        <v>256</v>
      </c>
      <c r="C71" s="352" t="s">
        <v>2609</v>
      </c>
      <c r="D71" s="351" t="s">
        <v>3572</v>
      </c>
      <c r="E71" s="352">
        <v>70147</v>
      </c>
      <c r="F71" s="352">
        <v>20260805</v>
      </c>
      <c r="G71" s="114"/>
      <c r="H71" s="395" t="s">
        <v>259</v>
      </c>
      <c r="I71" s="396" t="s">
        <v>774</v>
      </c>
    </row>
    <row r="72" spans="1:9">
      <c r="A72" s="112">
        <f t="shared" si="1"/>
        <v>70</v>
      </c>
      <c r="B72" s="352" t="s">
        <v>256</v>
      </c>
      <c r="C72" s="352" t="s">
        <v>2609</v>
      </c>
      <c r="D72" s="351" t="s">
        <v>3573</v>
      </c>
      <c r="E72" s="352">
        <v>70147</v>
      </c>
      <c r="F72" s="352">
        <v>20260805</v>
      </c>
      <c r="G72" s="114"/>
      <c r="H72" s="395" t="s">
        <v>259</v>
      </c>
      <c r="I72" s="396" t="s">
        <v>774</v>
      </c>
    </row>
    <row r="73" spans="1:9">
      <c r="A73" s="112">
        <f t="shared" si="1"/>
        <v>71</v>
      </c>
      <c r="B73" s="352" t="s">
        <v>256</v>
      </c>
      <c r="C73" s="352" t="s">
        <v>2609</v>
      </c>
      <c r="D73" s="351" t="s">
        <v>3574</v>
      </c>
      <c r="E73" s="352">
        <v>70147</v>
      </c>
      <c r="F73" s="352">
        <v>20260805</v>
      </c>
      <c r="G73" s="114"/>
      <c r="H73" s="402" t="s">
        <v>259</v>
      </c>
      <c r="I73" s="401" t="s">
        <v>783</v>
      </c>
    </row>
    <row r="74" spans="1:9">
      <c r="A74" s="112">
        <f t="shared" si="1"/>
        <v>72</v>
      </c>
      <c r="B74" s="352" t="s">
        <v>256</v>
      </c>
      <c r="C74" s="352" t="s">
        <v>2609</v>
      </c>
      <c r="D74" s="351" t="s">
        <v>3575</v>
      </c>
      <c r="E74" s="352">
        <v>70147</v>
      </c>
      <c r="F74" s="352">
        <v>20260805</v>
      </c>
      <c r="G74" s="114"/>
      <c r="H74" s="402" t="s">
        <v>259</v>
      </c>
      <c r="I74" s="401" t="s">
        <v>783</v>
      </c>
    </row>
    <row r="75" spans="1:9">
      <c r="A75" s="112">
        <f t="shared" si="1"/>
        <v>73</v>
      </c>
      <c r="B75" s="352" t="s">
        <v>256</v>
      </c>
      <c r="C75" s="352" t="s">
        <v>2609</v>
      </c>
      <c r="D75" s="351" t="s">
        <v>3576</v>
      </c>
      <c r="E75" s="352">
        <v>70147</v>
      </c>
      <c r="F75" s="352">
        <v>20260805</v>
      </c>
      <c r="G75" s="114"/>
      <c r="H75" s="402" t="s">
        <v>259</v>
      </c>
      <c r="I75" s="401" t="s">
        <v>783</v>
      </c>
    </row>
    <row r="76" spans="1:9">
      <c r="A76" s="112">
        <f t="shared" si="1"/>
        <v>74</v>
      </c>
      <c r="B76" s="352" t="s">
        <v>256</v>
      </c>
      <c r="C76" s="352" t="s">
        <v>2609</v>
      </c>
      <c r="D76" s="351" t="s">
        <v>3577</v>
      </c>
      <c r="E76" s="352">
        <v>70147</v>
      </c>
      <c r="F76" s="352">
        <v>20260805</v>
      </c>
      <c r="G76" s="114"/>
      <c r="H76" s="402" t="s">
        <v>259</v>
      </c>
      <c r="I76" s="401" t="s">
        <v>783</v>
      </c>
    </row>
    <row r="77" spans="1:9">
      <c r="A77" s="112">
        <f t="shared" si="1"/>
        <v>75</v>
      </c>
      <c r="B77" s="352" t="s">
        <v>256</v>
      </c>
      <c r="C77" s="352" t="s">
        <v>2609</v>
      </c>
      <c r="D77" s="351" t="s">
        <v>3578</v>
      </c>
      <c r="E77" s="352">
        <v>70147</v>
      </c>
      <c r="F77" s="352">
        <v>20260805</v>
      </c>
      <c r="G77" s="114"/>
      <c r="H77" s="402" t="s">
        <v>259</v>
      </c>
      <c r="I77" s="401" t="s">
        <v>783</v>
      </c>
    </row>
    <row r="78" spans="1:9">
      <c r="A78" s="112">
        <f t="shared" si="1"/>
        <v>76</v>
      </c>
      <c r="B78" s="352" t="s">
        <v>256</v>
      </c>
      <c r="C78" s="352" t="s">
        <v>2609</v>
      </c>
      <c r="D78" s="351" t="s">
        <v>3579</v>
      </c>
      <c r="E78" s="352">
        <v>70147</v>
      </c>
      <c r="F78" s="352">
        <v>20260805</v>
      </c>
      <c r="G78" s="114"/>
      <c r="H78" s="402" t="s">
        <v>259</v>
      </c>
      <c r="I78" s="401" t="s">
        <v>783</v>
      </c>
    </row>
    <row r="79" spans="1:9">
      <c r="A79" s="112">
        <f t="shared" si="1"/>
        <v>77</v>
      </c>
      <c r="B79" s="352" t="s">
        <v>256</v>
      </c>
      <c r="C79" s="352" t="s">
        <v>2609</v>
      </c>
      <c r="D79" s="351" t="s">
        <v>3580</v>
      </c>
      <c r="E79" s="352">
        <v>70147</v>
      </c>
      <c r="F79" s="352">
        <v>20260805</v>
      </c>
      <c r="G79" s="114"/>
      <c r="H79" s="402" t="s">
        <v>259</v>
      </c>
      <c r="I79" s="401" t="s">
        <v>783</v>
      </c>
    </row>
    <row r="80" spans="1:9">
      <c r="A80" s="112">
        <f t="shared" si="1"/>
        <v>78</v>
      </c>
      <c r="B80" s="352" t="s">
        <v>256</v>
      </c>
      <c r="C80" s="352" t="s">
        <v>2609</v>
      </c>
      <c r="D80" s="351" t="s">
        <v>3581</v>
      </c>
      <c r="E80" s="352">
        <v>70148</v>
      </c>
      <c r="F80" s="352">
        <v>20260805</v>
      </c>
      <c r="G80" s="114"/>
      <c r="H80" s="402" t="s">
        <v>259</v>
      </c>
      <c r="I80" s="401" t="s">
        <v>783</v>
      </c>
    </row>
    <row r="81" spans="1:9">
      <c r="A81" s="112">
        <f t="shared" si="1"/>
        <v>79</v>
      </c>
      <c r="B81" s="352" t="s">
        <v>256</v>
      </c>
      <c r="C81" s="352" t="s">
        <v>2609</v>
      </c>
      <c r="D81" s="351" t="s">
        <v>3582</v>
      </c>
      <c r="E81" s="352">
        <v>70148</v>
      </c>
      <c r="F81" s="352">
        <v>20260805</v>
      </c>
      <c r="G81" s="114"/>
      <c r="H81" s="402" t="s">
        <v>259</v>
      </c>
      <c r="I81" s="401" t="s">
        <v>783</v>
      </c>
    </row>
    <row r="82" spans="1:9">
      <c r="A82" s="112">
        <f t="shared" si="1"/>
        <v>80</v>
      </c>
      <c r="B82" s="352" t="s">
        <v>256</v>
      </c>
      <c r="C82" s="352" t="s">
        <v>2609</v>
      </c>
      <c r="D82" s="351" t="s">
        <v>3583</v>
      </c>
      <c r="E82" s="352">
        <v>70148</v>
      </c>
      <c r="F82" s="352">
        <v>20260805</v>
      </c>
      <c r="G82" s="114"/>
      <c r="H82" s="402" t="s">
        <v>259</v>
      </c>
      <c r="I82" s="401" t="s">
        <v>783</v>
      </c>
    </row>
    <row r="83" spans="1:9">
      <c r="A83" s="112">
        <f t="shared" si="1"/>
        <v>81</v>
      </c>
      <c r="B83" s="352" t="s">
        <v>256</v>
      </c>
      <c r="C83" s="352" t="s">
        <v>2609</v>
      </c>
      <c r="D83" s="351" t="s">
        <v>3584</v>
      </c>
      <c r="E83" s="352">
        <v>70148</v>
      </c>
      <c r="F83" s="352">
        <v>20260805</v>
      </c>
      <c r="G83" s="114"/>
      <c r="H83" s="402" t="s">
        <v>259</v>
      </c>
      <c r="I83" s="401" t="s">
        <v>783</v>
      </c>
    </row>
    <row r="84" spans="1:9">
      <c r="A84" s="112">
        <f t="shared" si="1"/>
        <v>82</v>
      </c>
      <c r="B84" s="352" t="s">
        <v>256</v>
      </c>
      <c r="C84" s="352" t="s">
        <v>2609</v>
      </c>
      <c r="D84" s="351" t="s">
        <v>3585</v>
      </c>
      <c r="E84" s="352">
        <v>70148</v>
      </c>
      <c r="F84" s="352">
        <v>20260805</v>
      </c>
      <c r="G84" s="114"/>
      <c r="H84" s="402" t="s">
        <v>259</v>
      </c>
      <c r="I84" s="401" t="s">
        <v>783</v>
      </c>
    </row>
    <row r="85" spans="1:9">
      <c r="A85" s="112">
        <f t="shared" si="1"/>
        <v>83</v>
      </c>
      <c r="B85" s="352" t="s">
        <v>256</v>
      </c>
      <c r="C85" s="352" t="s">
        <v>2609</v>
      </c>
      <c r="D85" s="351" t="s">
        <v>3586</v>
      </c>
      <c r="E85" s="352">
        <v>70148</v>
      </c>
      <c r="F85" s="352">
        <v>20260805</v>
      </c>
      <c r="G85" s="114"/>
      <c r="H85" s="402" t="s">
        <v>259</v>
      </c>
      <c r="I85" s="401" t="s">
        <v>783</v>
      </c>
    </row>
    <row r="86" spans="1:9">
      <c r="A86" s="112">
        <f t="shared" si="1"/>
        <v>84</v>
      </c>
      <c r="B86" s="352" t="s">
        <v>256</v>
      </c>
      <c r="C86" s="352" t="s">
        <v>2609</v>
      </c>
      <c r="D86" s="351" t="s">
        <v>3587</v>
      </c>
      <c r="E86" s="352">
        <v>70148</v>
      </c>
      <c r="F86" s="352">
        <v>20260805</v>
      </c>
      <c r="G86" s="114"/>
      <c r="H86" s="402" t="s">
        <v>259</v>
      </c>
      <c r="I86" s="401" t="s">
        <v>783</v>
      </c>
    </row>
    <row r="87" spans="1:9">
      <c r="A87" s="112">
        <f t="shared" si="1"/>
        <v>85</v>
      </c>
      <c r="B87" s="352" t="s">
        <v>256</v>
      </c>
      <c r="C87" s="352" t="s">
        <v>2609</v>
      </c>
      <c r="D87" s="351" t="s">
        <v>3588</v>
      </c>
      <c r="E87" s="352">
        <v>70148</v>
      </c>
      <c r="F87" s="352">
        <v>20260805</v>
      </c>
      <c r="G87" s="114"/>
      <c r="H87" s="402" t="s">
        <v>259</v>
      </c>
      <c r="I87" s="401" t="s">
        <v>783</v>
      </c>
    </row>
    <row r="88" spans="1:9">
      <c r="A88" s="112">
        <f t="shared" si="1"/>
        <v>86</v>
      </c>
      <c r="B88" s="352" t="s">
        <v>256</v>
      </c>
      <c r="C88" s="352" t="s">
        <v>2609</v>
      </c>
      <c r="D88" s="351" t="s">
        <v>3589</v>
      </c>
      <c r="E88" s="352">
        <v>70148</v>
      </c>
      <c r="F88" s="352">
        <v>20260805</v>
      </c>
      <c r="G88" s="114"/>
      <c r="H88" s="402" t="s">
        <v>259</v>
      </c>
      <c r="I88" s="401" t="s">
        <v>783</v>
      </c>
    </row>
    <row r="89" spans="1:9">
      <c r="A89" s="112">
        <f t="shared" si="1"/>
        <v>87</v>
      </c>
      <c r="B89" s="352" t="s">
        <v>256</v>
      </c>
      <c r="C89" s="352" t="s">
        <v>2609</v>
      </c>
      <c r="D89" s="351" t="s">
        <v>3590</v>
      </c>
      <c r="E89" s="352">
        <v>70149</v>
      </c>
      <c r="F89" s="352">
        <v>20260805</v>
      </c>
      <c r="G89" s="114"/>
      <c r="H89" s="405" t="s">
        <v>259</v>
      </c>
      <c r="I89" s="407" t="s">
        <v>792</v>
      </c>
    </row>
    <row r="90" spans="1:9">
      <c r="A90" s="112">
        <f t="shared" si="1"/>
        <v>88</v>
      </c>
      <c r="B90" s="352" t="s">
        <v>256</v>
      </c>
      <c r="C90" s="352" t="s">
        <v>2609</v>
      </c>
      <c r="D90" s="351" t="s">
        <v>3591</v>
      </c>
      <c r="E90" s="352">
        <v>70149</v>
      </c>
      <c r="F90" s="352">
        <v>20260805</v>
      </c>
      <c r="G90" s="114"/>
      <c r="H90" s="402" t="s">
        <v>259</v>
      </c>
      <c r="I90" s="401" t="s">
        <v>783</v>
      </c>
    </row>
    <row r="91" spans="1:9">
      <c r="A91" s="112">
        <f t="shared" si="1"/>
        <v>89</v>
      </c>
      <c r="B91" s="352" t="s">
        <v>256</v>
      </c>
      <c r="C91" s="352" t="s">
        <v>2609</v>
      </c>
      <c r="D91" s="351" t="s">
        <v>3592</v>
      </c>
      <c r="E91" s="352">
        <v>70149</v>
      </c>
      <c r="F91" s="352">
        <v>20260805</v>
      </c>
      <c r="G91" s="114"/>
      <c r="H91" s="405" t="s">
        <v>259</v>
      </c>
      <c r="I91" s="407" t="s">
        <v>792</v>
      </c>
    </row>
    <row r="92" spans="1:9">
      <c r="A92" s="112">
        <f t="shared" si="1"/>
        <v>90</v>
      </c>
      <c r="B92" s="352" t="s">
        <v>256</v>
      </c>
      <c r="C92" s="352" t="s">
        <v>2609</v>
      </c>
      <c r="D92" s="351" t="s">
        <v>3593</v>
      </c>
      <c r="E92" s="352">
        <v>70149</v>
      </c>
      <c r="F92" s="352">
        <v>20260805</v>
      </c>
      <c r="G92" s="114"/>
      <c r="H92" s="405" t="s">
        <v>259</v>
      </c>
      <c r="I92" s="407" t="s">
        <v>792</v>
      </c>
    </row>
    <row r="93" spans="1:9">
      <c r="A93" s="112">
        <f t="shared" si="1"/>
        <v>91</v>
      </c>
      <c r="B93" s="352" t="s">
        <v>256</v>
      </c>
      <c r="C93" s="352" t="s">
        <v>2609</v>
      </c>
      <c r="D93" s="351" t="s">
        <v>3594</v>
      </c>
      <c r="E93" s="352">
        <v>70149</v>
      </c>
      <c r="F93" s="352">
        <v>20260805</v>
      </c>
      <c r="G93" s="114"/>
      <c r="H93" s="405" t="s">
        <v>259</v>
      </c>
      <c r="I93" s="407" t="s">
        <v>792</v>
      </c>
    </row>
    <row r="94" spans="1:9">
      <c r="A94" s="112">
        <f t="shared" si="1"/>
        <v>92</v>
      </c>
      <c r="B94" s="352" t="s">
        <v>256</v>
      </c>
      <c r="C94" s="352" t="s">
        <v>2609</v>
      </c>
      <c r="D94" s="351" t="s">
        <v>3595</v>
      </c>
      <c r="E94" s="352">
        <v>70149</v>
      </c>
      <c r="F94" s="352">
        <v>20260805</v>
      </c>
      <c r="G94" s="114"/>
      <c r="H94" s="405" t="s">
        <v>259</v>
      </c>
      <c r="I94" s="407" t="s">
        <v>792</v>
      </c>
    </row>
    <row r="95" spans="1:9">
      <c r="A95" s="112">
        <f t="shared" si="1"/>
        <v>93</v>
      </c>
      <c r="B95" s="352" t="s">
        <v>256</v>
      </c>
      <c r="C95" s="352" t="s">
        <v>2609</v>
      </c>
      <c r="D95" s="351" t="s">
        <v>3596</v>
      </c>
      <c r="E95" s="352">
        <v>70149</v>
      </c>
      <c r="F95" s="352">
        <v>20260805</v>
      </c>
      <c r="G95" s="114"/>
      <c r="H95" s="405" t="s">
        <v>259</v>
      </c>
      <c r="I95" s="407" t="s">
        <v>792</v>
      </c>
    </row>
    <row r="96" spans="1:9">
      <c r="A96" s="112">
        <f t="shared" si="1"/>
        <v>94</v>
      </c>
      <c r="B96" s="352" t="s">
        <v>256</v>
      </c>
      <c r="C96" s="352" t="s">
        <v>2609</v>
      </c>
      <c r="D96" s="351" t="s">
        <v>3597</v>
      </c>
      <c r="E96" s="352">
        <v>70149</v>
      </c>
      <c r="F96" s="352">
        <v>20260805</v>
      </c>
      <c r="G96" s="114"/>
      <c r="H96" s="405" t="s">
        <v>259</v>
      </c>
      <c r="I96" s="407" t="s">
        <v>792</v>
      </c>
    </row>
    <row r="97" spans="1:9">
      <c r="A97" s="112">
        <f t="shared" si="1"/>
        <v>95</v>
      </c>
      <c r="B97" s="352" t="s">
        <v>256</v>
      </c>
      <c r="C97" s="352" t="s">
        <v>2609</v>
      </c>
      <c r="D97" s="351" t="s">
        <v>3598</v>
      </c>
      <c r="E97" s="352">
        <v>70149</v>
      </c>
      <c r="F97" s="352">
        <v>20260805</v>
      </c>
      <c r="G97" s="114"/>
      <c r="H97" s="405" t="s">
        <v>259</v>
      </c>
      <c r="I97" s="407" t="s">
        <v>792</v>
      </c>
    </row>
    <row r="98" spans="1:9">
      <c r="A98" s="112">
        <f t="shared" si="1"/>
        <v>96</v>
      </c>
      <c r="B98" s="352" t="s">
        <v>256</v>
      </c>
      <c r="C98" s="352" t="s">
        <v>2609</v>
      </c>
      <c r="D98" s="351" t="s">
        <v>3599</v>
      </c>
      <c r="E98" s="352">
        <v>70150</v>
      </c>
      <c r="F98" s="352">
        <v>20260806</v>
      </c>
      <c r="G98" s="114"/>
      <c r="H98" s="405" t="s">
        <v>259</v>
      </c>
      <c r="I98" s="407" t="s">
        <v>792</v>
      </c>
    </row>
    <row r="99" spans="1:9">
      <c r="A99" s="112">
        <f t="shared" si="1"/>
        <v>97</v>
      </c>
      <c r="B99" s="352" t="s">
        <v>256</v>
      </c>
      <c r="C99" s="352" t="s">
        <v>2609</v>
      </c>
      <c r="D99" s="351" t="s">
        <v>3600</v>
      </c>
      <c r="E99" s="352">
        <v>70150</v>
      </c>
      <c r="F99" s="352">
        <v>20260806</v>
      </c>
      <c r="G99" s="114"/>
      <c r="H99" s="405" t="s">
        <v>259</v>
      </c>
      <c r="I99" s="407" t="s">
        <v>792</v>
      </c>
    </row>
    <row r="100" spans="1:9">
      <c r="A100" s="112">
        <f t="shared" si="1"/>
        <v>98</v>
      </c>
      <c r="B100" s="352" t="s">
        <v>256</v>
      </c>
      <c r="C100" s="352" t="s">
        <v>2609</v>
      </c>
      <c r="D100" s="351" t="s">
        <v>3601</v>
      </c>
      <c r="E100" s="352">
        <v>70150</v>
      </c>
      <c r="F100" s="352">
        <v>20260806</v>
      </c>
      <c r="G100" s="114"/>
      <c r="H100" s="405" t="s">
        <v>259</v>
      </c>
      <c r="I100" s="407" t="s">
        <v>792</v>
      </c>
    </row>
    <row r="101" spans="1:9">
      <c r="A101" s="112">
        <f t="shared" si="1"/>
        <v>99</v>
      </c>
      <c r="B101" s="352" t="s">
        <v>256</v>
      </c>
      <c r="C101" s="352" t="s">
        <v>2609</v>
      </c>
      <c r="D101" s="351" t="s">
        <v>3602</v>
      </c>
      <c r="E101" s="352">
        <v>70150</v>
      </c>
      <c r="F101" s="352">
        <v>20260806</v>
      </c>
      <c r="G101" s="114"/>
      <c r="H101" s="405" t="s">
        <v>259</v>
      </c>
      <c r="I101" s="407" t="s">
        <v>792</v>
      </c>
    </row>
    <row r="102" spans="1:9">
      <c r="A102" s="112">
        <f t="shared" si="1"/>
        <v>100</v>
      </c>
      <c r="B102" s="352" t="s">
        <v>256</v>
      </c>
      <c r="C102" s="352" t="s">
        <v>2609</v>
      </c>
      <c r="D102" s="351" t="s">
        <v>3603</v>
      </c>
      <c r="E102" s="352">
        <v>70150</v>
      </c>
      <c r="F102" s="352">
        <v>20260806</v>
      </c>
      <c r="G102" s="114"/>
      <c r="H102" s="405" t="s">
        <v>259</v>
      </c>
      <c r="I102" s="407" t="s">
        <v>792</v>
      </c>
    </row>
    <row r="103" spans="1:9">
      <c r="A103" s="112">
        <f t="shared" si="1"/>
        <v>101</v>
      </c>
      <c r="B103" s="352" t="s">
        <v>256</v>
      </c>
      <c r="C103" s="352" t="s">
        <v>2609</v>
      </c>
      <c r="D103" s="351" t="s">
        <v>3604</v>
      </c>
      <c r="E103" s="352">
        <v>70150</v>
      </c>
      <c r="F103" s="352">
        <v>20260806</v>
      </c>
      <c r="G103" s="114"/>
      <c r="H103" s="405" t="s">
        <v>259</v>
      </c>
      <c r="I103" s="407" t="s">
        <v>792</v>
      </c>
    </row>
    <row r="104" spans="1:9">
      <c r="A104" s="112">
        <f t="shared" si="1"/>
        <v>102</v>
      </c>
      <c r="B104" s="352" t="s">
        <v>256</v>
      </c>
      <c r="C104" s="352" t="s">
        <v>2609</v>
      </c>
      <c r="D104" s="351" t="s">
        <v>3605</v>
      </c>
      <c r="E104" s="352">
        <v>70150</v>
      </c>
      <c r="F104" s="352">
        <v>20260806</v>
      </c>
      <c r="G104" s="114"/>
      <c r="H104" s="405" t="s">
        <v>259</v>
      </c>
      <c r="I104" s="407" t="s">
        <v>792</v>
      </c>
    </row>
    <row r="105" spans="1:9">
      <c r="A105" s="112">
        <f t="shared" ref="A105:A168" si="2">+A104+1</f>
        <v>103</v>
      </c>
      <c r="B105" s="352" t="s">
        <v>256</v>
      </c>
      <c r="C105" s="352" t="s">
        <v>2609</v>
      </c>
      <c r="D105" s="351" t="s">
        <v>3606</v>
      </c>
      <c r="E105" s="352">
        <v>70150</v>
      </c>
      <c r="F105" s="352">
        <v>20260806</v>
      </c>
      <c r="G105" s="114"/>
      <c r="H105" s="405" t="s">
        <v>259</v>
      </c>
      <c r="I105" s="407" t="s">
        <v>792</v>
      </c>
    </row>
    <row r="106" spans="1:9">
      <c r="A106" s="112">
        <f t="shared" si="2"/>
        <v>104</v>
      </c>
      <c r="B106" s="352" t="s">
        <v>256</v>
      </c>
      <c r="C106" s="352" t="s">
        <v>2609</v>
      </c>
      <c r="D106" s="351" t="s">
        <v>3607</v>
      </c>
      <c r="E106" s="352">
        <v>70150</v>
      </c>
      <c r="F106" s="352">
        <v>20260806</v>
      </c>
      <c r="G106" s="114"/>
      <c r="H106" s="405" t="s">
        <v>259</v>
      </c>
      <c r="I106" s="407" t="s">
        <v>792</v>
      </c>
    </row>
    <row r="107" spans="1:9">
      <c r="A107" s="112">
        <f t="shared" si="2"/>
        <v>105</v>
      </c>
      <c r="B107" s="352" t="s">
        <v>256</v>
      </c>
      <c r="C107" s="352" t="s">
        <v>2609</v>
      </c>
      <c r="D107" s="351" t="s">
        <v>3608</v>
      </c>
      <c r="E107" s="352">
        <v>70151</v>
      </c>
      <c r="F107" s="352">
        <v>20260806</v>
      </c>
      <c r="G107" s="114"/>
      <c r="H107" s="350" t="s">
        <v>259</v>
      </c>
      <c r="I107" s="142" t="s">
        <v>802</v>
      </c>
    </row>
    <row r="108" spans="1:9">
      <c r="A108" s="112">
        <f t="shared" si="2"/>
        <v>106</v>
      </c>
      <c r="B108" s="352" t="s">
        <v>256</v>
      </c>
      <c r="C108" s="352" t="s">
        <v>2609</v>
      </c>
      <c r="D108" s="351" t="s">
        <v>3609</v>
      </c>
      <c r="E108" s="352">
        <v>70151</v>
      </c>
      <c r="F108" s="352">
        <v>20260806</v>
      </c>
      <c r="G108" s="114"/>
      <c r="H108" s="350" t="s">
        <v>259</v>
      </c>
      <c r="I108" s="142" t="s">
        <v>802</v>
      </c>
    </row>
    <row r="109" spans="1:9">
      <c r="A109" s="112">
        <f t="shared" si="2"/>
        <v>107</v>
      </c>
      <c r="B109" s="352" t="s">
        <v>256</v>
      </c>
      <c r="C109" s="352" t="s">
        <v>2609</v>
      </c>
      <c r="D109" s="351" t="s">
        <v>3610</v>
      </c>
      <c r="E109" s="352">
        <v>70151</v>
      </c>
      <c r="F109" s="352">
        <v>20260806</v>
      </c>
      <c r="G109" s="114"/>
      <c r="H109" s="350" t="s">
        <v>259</v>
      </c>
      <c r="I109" s="142" t="s">
        <v>802</v>
      </c>
    </row>
    <row r="110" spans="1:9">
      <c r="A110" s="112">
        <f t="shared" si="2"/>
        <v>108</v>
      </c>
      <c r="B110" s="352" t="s">
        <v>256</v>
      </c>
      <c r="C110" s="352" t="s">
        <v>2609</v>
      </c>
      <c r="D110" s="351" t="s">
        <v>3611</v>
      </c>
      <c r="E110" s="352">
        <v>70151</v>
      </c>
      <c r="F110" s="352">
        <v>20260806</v>
      </c>
      <c r="G110" s="114"/>
      <c r="H110" s="350" t="s">
        <v>259</v>
      </c>
      <c r="I110" s="142" t="s">
        <v>802</v>
      </c>
    </row>
    <row r="111" spans="1:9">
      <c r="A111" s="112">
        <f t="shared" si="2"/>
        <v>109</v>
      </c>
      <c r="B111" s="352" t="s">
        <v>256</v>
      </c>
      <c r="C111" s="352" t="s">
        <v>2609</v>
      </c>
      <c r="D111" s="351" t="s">
        <v>3612</v>
      </c>
      <c r="E111" s="352">
        <v>70151</v>
      </c>
      <c r="F111" s="352">
        <v>20260806</v>
      </c>
      <c r="G111" s="114"/>
      <c r="H111" s="350" t="s">
        <v>259</v>
      </c>
      <c r="I111" s="142" t="s">
        <v>802</v>
      </c>
    </row>
    <row r="112" spans="1:9">
      <c r="A112" s="112">
        <f t="shared" si="2"/>
        <v>110</v>
      </c>
      <c r="B112" s="352" t="s">
        <v>256</v>
      </c>
      <c r="C112" s="352" t="s">
        <v>2609</v>
      </c>
      <c r="D112" s="351" t="s">
        <v>3613</v>
      </c>
      <c r="E112" s="352">
        <v>70151</v>
      </c>
      <c r="F112" s="352">
        <v>20260806</v>
      </c>
      <c r="G112" s="114"/>
      <c r="H112" s="350" t="s">
        <v>259</v>
      </c>
      <c r="I112" s="142" t="s">
        <v>802</v>
      </c>
    </row>
    <row r="113" spans="1:9">
      <c r="A113" s="112">
        <f t="shared" si="2"/>
        <v>111</v>
      </c>
      <c r="B113" s="352" t="s">
        <v>256</v>
      </c>
      <c r="C113" s="352" t="s">
        <v>2609</v>
      </c>
      <c r="D113" s="351" t="s">
        <v>3614</v>
      </c>
      <c r="E113" s="352">
        <v>70151</v>
      </c>
      <c r="F113" s="352">
        <v>20260806</v>
      </c>
      <c r="G113" s="114"/>
      <c r="H113" s="350" t="s">
        <v>259</v>
      </c>
      <c r="I113" s="142" t="s">
        <v>802</v>
      </c>
    </row>
    <row r="114" spans="1:9">
      <c r="A114" s="112">
        <f t="shared" si="2"/>
        <v>112</v>
      </c>
      <c r="B114" s="352" t="s">
        <v>256</v>
      </c>
      <c r="C114" s="352" t="s">
        <v>2609</v>
      </c>
      <c r="D114" s="351" t="s">
        <v>3615</v>
      </c>
      <c r="E114" s="352">
        <v>70151</v>
      </c>
      <c r="F114" s="352">
        <v>20260806</v>
      </c>
      <c r="G114" s="114"/>
      <c r="H114" s="350" t="s">
        <v>259</v>
      </c>
      <c r="I114" s="142" t="s">
        <v>802</v>
      </c>
    </row>
    <row r="115" spans="1:9">
      <c r="A115" s="112">
        <f t="shared" si="2"/>
        <v>113</v>
      </c>
      <c r="B115" s="352" t="s">
        <v>256</v>
      </c>
      <c r="C115" s="352" t="s">
        <v>2609</v>
      </c>
      <c r="D115" s="351" t="s">
        <v>3616</v>
      </c>
      <c r="E115" s="352">
        <v>70151</v>
      </c>
      <c r="F115" s="352">
        <v>20260806</v>
      </c>
      <c r="G115" s="114"/>
      <c r="H115" s="350" t="s">
        <v>259</v>
      </c>
      <c r="I115" s="142" t="s">
        <v>802</v>
      </c>
    </row>
    <row r="116" spans="1:9">
      <c r="A116" s="112">
        <f t="shared" si="2"/>
        <v>114</v>
      </c>
      <c r="B116" s="352" t="s">
        <v>256</v>
      </c>
      <c r="C116" s="352" t="s">
        <v>2609</v>
      </c>
      <c r="D116" s="351" t="s">
        <v>3617</v>
      </c>
      <c r="E116" s="352">
        <v>70152</v>
      </c>
      <c r="F116" s="352">
        <v>20260806</v>
      </c>
      <c r="G116" s="114"/>
      <c r="H116" s="350" t="s">
        <v>259</v>
      </c>
      <c r="I116" s="142" t="s">
        <v>802</v>
      </c>
    </row>
    <row r="117" spans="1:9">
      <c r="A117" s="112">
        <f t="shared" si="2"/>
        <v>115</v>
      </c>
      <c r="B117" s="352" t="s">
        <v>256</v>
      </c>
      <c r="C117" s="352" t="s">
        <v>2609</v>
      </c>
      <c r="D117" s="351" t="s">
        <v>3618</v>
      </c>
      <c r="E117" s="352">
        <v>70152</v>
      </c>
      <c r="F117" s="352">
        <v>20260806</v>
      </c>
      <c r="G117" s="114"/>
      <c r="H117" s="350" t="s">
        <v>259</v>
      </c>
      <c r="I117" s="142" t="s">
        <v>802</v>
      </c>
    </row>
    <row r="118" spans="1:9">
      <c r="A118" s="112">
        <f t="shared" si="2"/>
        <v>116</v>
      </c>
      <c r="B118" s="352" t="s">
        <v>256</v>
      </c>
      <c r="C118" s="352" t="s">
        <v>2609</v>
      </c>
      <c r="D118" s="351" t="s">
        <v>3619</v>
      </c>
      <c r="E118" s="352">
        <v>70152</v>
      </c>
      <c r="F118" s="352">
        <v>20260806</v>
      </c>
      <c r="G118" s="114"/>
      <c r="H118" s="350" t="s">
        <v>259</v>
      </c>
      <c r="I118" s="142" t="s">
        <v>802</v>
      </c>
    </row>
    <row r="119" spans="1:9">
      <c r="A119" s="112">
        <f t="shared" si="2"/>
        <v>117</v>
      </c>
      <c r="B119" s="352" t="s">
        <v>256</v>
      </c>
      <c r="C119" s="352" t="s">
        <v>2609</v>
      </c>
      <c r="D119" s="351" t="s">
        <v>3620</v>
      </c>
      <c r="E119" s="352">
        <v>70152</v>
      </c>
      <c r="F119" s="352">
        <v>20260806</v>
      </c>
      <c r="G119" s="114"/>
      <c r="H119" s="350" t="s">
        <v>259</v>
      </c>
      <c r="I119" s="142" t="s">
        <v>802</v>
      </c>
    </row>
    <row r="120" spans="1:9">
      <c r="A120" s="112">
        <f t="shared" si="2"/>
        <v>118</v>
      </c>
      <c r="B120" s="352" t="s">
        <v>256</v>
      </c>
      <c r="C120" s="352" t="s">
        <v>2609</v>
      </c>
      <c r="D120" s="351" t="s">
        <v>3621</v>
      </c>
      <c r="E120" s="352">
        <v>70152</v>
      </c>
      <c r="F120" s="352">
        <v>20260806</v>
      </c>
      <c r="G120" s="114"/>
      <c r="H120" s="350" t="s">
        <v>259</v>
      </c>
      <c r="I120" s="142" t="s">
        <v>802</v>
      </c>
    </row>
    <row r="121" spans="1:9">
      <c r="A121" s="112">
        <f t="shared" si="2"/>
        <v>119</v>
      </c>
      <c r="B121" s="352" t="s">
        <v>256</v>
      </c>
      <c r="C121" s="352" t="s">
        <v>2609</v>
      </c>
      <c r="D121" s="351" t="s">
        <v>3622</v>
      </c>
      <c r="E121" s="352">
        <v>70152</v>
      </c>
      <c r="F121" s="352">
        <v>20260806</v>
      </c>
      <c r="G121" s="114"/>
      <c r="H121" s="350" t="s">
        <v>259</v>
      </c>
      <c r="I121" s="142" t="s">
        <v>802</v>
      </c>
    </row>
    <row r="122" spans="1:9">
      <c r="A122" s="112">
        <f t="shared" si="2"/>
        <v>120</v>
      </c>
      <c r="B122" s="352" t="s">
        <v>256</v>
      </c>
      <c r="C122" s="352" t="s">
        <v>2609</v>
      </c>
      <c r="D122" s="351" t="s">
        <v>3623</v>
      </c>
      <c r="E122" s="352">
        <v>70152</v>
      </c>
      <c r="F122" s="352">
        <v>20260806</v>
      </c>
      <c r="G122" s="114"/>
      <c r="H122" s="350" t="s">
        <v>259</v>
      </c>
      <c r="I122" s="142" t="s">
        <v>802</v>
      </c>
    </row>
    <row r="123" spans="1:9">
      <c r="A123" s="112">
        <f t="shared" si="2"/>
        <v>121</v>
      </c>
      <c r="B123" s="352" t="s">
        <v>256</v>
      </c>
      <c r="C123" s="352" t="s">
        <v>2609</v>
      </c>
      <c r="D123" s="351" t="s">
        <v>3624</v>
      </c>
      <c r="E123" s="352">
        <v>70152</v>
      </c>
      <c r="F123" s="352">
        <v>20260806</v>
      </c>
      <c r="G123" s="114"/>
      <c r="H123" s="350" t="s">
        <v>259</v>
      </c>
      <c r="I123" s="142" t="s">
        <v>802</v>
      </c>
    </row>
    <row r="124" spans="1:9">
      <c r="A124" s="112">
        <f t="shared" si="2"/>
        <v>122</v>
      </c>
      <c r="B124" s="352" t="s">
        <v>256</v>
      </c>
      <c r="C124" s="352" t="s">
        <v>2609</v>
      </c>
      <c r="D124" s="351" t="s">
        <v>3625</v>
      </c>
      <c r="E124" s="352">
        <v>70152</v>
      </c>
      <c r="F124" s="352">
        <v>20260806</v>
      </c>
      <c r="G124" s="114"/>
      <c r="H124" s="350" t="s">
        <v>259</v>
      </c>
      <c r="I124" s="142" t="s">
        <v>802</v>
      </c>
    </row>
    <row r="125" spans="1:9">
      <c r="A125" s="112">
        <f t="shared" si="2"/>
        <v>123</v>
      </c>
      <c r="B125" s="352" t="s">
        <v>256</v>
      </c>
      <c r="C125" s="352" t="s">
        <v>2609</v>
      </c>
      <c r="D125" s="351" t="s">
        <v>3626</v>
      </c>
      <c r="E125" s="352">
        <v>70153</v>
      </c>
      <c r="F125" s="352">
        <v>20260806</v>
      </c>
      <c r="G125" s="114"/>
      <c r="H125" s="350" t="s">
        <v>259</v>
      </c>
      <c r="I125" s="142" t="s">
        <v>802</v>
      </c>
    </row>
    <row r="126" spans="1:9">
      <c r="A126" s="112">
        <f t="shared" si="2"/>
        <v>124</v>
      </c>
      <c r="B126" s="352" t="s">
        <v>256</v>
      </c>
      <c r="C126" s="352" t="s">
        <v>2609</v>
      </c>
      <c r="D126" s="351" t="s">
        <v>3627</v>
      </c>
      <c r="E126" s="352">
        <v>70153</v>
      </c>
      <c r="F126" s="352">
        <v>20260806</v>
      </c>
      <c r="G126" s="114"/>
      <c r="H126" s="408" t="s">
        <v>259</v>
      </c>
      <c r="I126" s="412" t="s">
        <v>281</v>
      </c>
    </row>
    <row r="127" spans="1:9">
      <c r="A127" s="112">
        <f t="shared" si="2"/>
        <v>125</v>
      </c>
      <c r="B127" s="352" t="s">
        <v>256</v>
      </c>
      <c r="C127" s="352" t="s">
        <v>2609</v>
      </c>
      <c r="D127" s="351" t="s">
        <v>3628</v>
      </c>
      <c r="E127" s="352">
        <v>70153</v>
      </c>
      <c r="F127" s="352">
        <v>20260806</v>
      </c>
      <c r="G127" s="114"/>
      <c r="H127" s="408" t="s">
        <v>259</v>
      </c>
      <c r="I127" s="412" t="s">
        <v>281</v>
      </c>
    </row>
    <row r="128" spans="1:9">
      <c r="A128" s="112">
        <f t="shared" si="2"/>
        <v>126</v>
      </c>
      <c r="B128" s="352" t="s">
        <v>256</v>
      </c>
      <c r="C128" s="352" t="s">
        <v>2609</v>
      </c>
      <c r="D128" s="351" t="s">
        <v>3629</v>
      </c>
      <c r="E128" s="352">
        <v>70153</v>
      </c>
      <c r="F128" s="352">
        <v>20260806</v>
      </c>
      <c r="G128" s="114"/>
      <c r="H128" s="408" t="s">
        <v>259</v>
      </c>
      <c r="I128" s="412" t="s">
        <v>281</v>
      </c>
    </row>
    <row r="129" spans="1:9">
      <c r="A129" s="112">
        <f t="shared" si="2"/>
        <v>127</v>
      </c>
      <c r="B129" s="352" t="s">
        <v>256</v>
      </c>
      <c r="C129" s="352" t="s">
        <v>2609</v>
      </c>
      <c r="D129" s="351" t="s">
        <v>3630</v>
      </c>
      <c r="E129" s="352">
        <v>70153</v>
      </c>
      <c r="F129" s="352">
        <v>20260806</v>
      </c>
      <c r="G129" s="114"/>
      <c r="H129" s="408" t="s">
        <v>259</v>
      </c>
      <c r="I129" s="412" t="s">
        <v>281</v>
      </c>
    </row>
    <row r="130" spans="1:9">
      <c r="A130" s="112">
        <f t="shared" si="2"/>
        <v>128</v>
      </c>
      <c r="B130" s="352" t="s">
        <v>256</v>
      </c>
      <c r="C130" s="352" t="s">
        <v>2609</v>
      </c>
      <c r="D130" s="351" t="s">
        <v>3631</v>
      </c>
      <c r="E130" s="352">
        <v>70153</v>
      </c>
      <c r="F130" s="352">
        <v>20260806</v>
      </c>
      <c r="G130" s="114"/>
      <c r="H130" s="408" t="s">
        <v>259</v>
      </c>
      <c r="I130" s="412" t="s">
        <v>281</v>
      </c>
    </row>
    <row r="131" spans="1:9">
      <c r="A131" s="112">
        <f t="shared" si="2"/>
        <v>129</v>
      </c>
      <c r="B131" s="352" t="s">
        <v>256</v>
      </c>
      <c r="C131" s="352" t="s">
        <v>2609</v>
      </c>
      <c r="D131" s="351" t="s">
        <v>3632</v>
      </c>
      <c r="E131" s="352">
        <v>70153</v>
      </c>
      <c r="F131" s="352">
        <v>20260806</v>
      </c>
      <c r="G131" s="114"/>
      <c r="H131" s="408" t="s">
        <v>259</v>
      </c>
      <c r="I131" s="412" t="s">
        <v>281</v>
      </c>
    </row>
    <row r="132" spans="1:9">
      <c r="A132" s="112">
        <f t="shared" si="2"/>
        <v>130</v>
      </c>
      <c r="B132" s="352" t="s">
        <v>256</v>
      </c>
      <c r="C132" s="352" t="s">
        <v>2609</v>
      </c>
      <c r="D132" s="351" t="s">
        <v>3633</v>
      </c>
      <c r="E132" s="352">
        <v>70153</v>
      </c>
      <c r="F132" s="352">
        <v>20260806</v>
      </c>
      <c r="G132" s="114"/>
      <c r="H132" s="408" t="s">
        <v>259</v>
      </c>
      <c r="I132" s="412" t="s">
        <v>281</v>
      </c>
    </row>
    <row r="133" spans="1:9">
      <c r="A133" s="112">
        <f t="shared" si="2"/>
        <v>131</v>
      </c>
      <c r="B133" s="352" t="s">
        <v>256</v>
      </c>
      <c r="C133" s="352" t="s">
        <v>2609</v>
      </c>
      <c r="D133" s="351" t="s">
        <v>3634</v>
      </c>
      <c r="E133" s="352">
        <v>70153</v>
      </c>
      <c r="F133" s="352">
        <v>20260806</v>
      </c>
      <c r="G133" s="114"/>
      <c r="H133" s="408" t="s">
        <v>259</v>
      </c>
      <c r="I133" s="412" t="s">
        <v>281</v>
      </c>
    </row>
    <row r="134" spans="1:9">
      <c r="A134" s="112">
        <f t="shared" si="2"/>
        <v>132</v>
      </c>
      <c r="B134" s="352" t="s">
        <v>256</v>
      </c>
      <c r="C134" s="352" t="s">
        <v>2609</v>
      </c>
      <c r="D134" s="351" t="s">
        <v>3635</v>
      </c>
      <c r="E134" s="352">
        <v>70154</v>
      </c>
      <c r="F134" s="352">
        <v>20260806</v>
      </c>
      <c r="G134" s="114"/>
      <c r="H134" s="408" t="s">
        <v>259</v>
      </c>
      <c r="I134" s="412" t="s">
        <v>281</v>
      </c>
    </row>
    <row r="135" spans="1:9">
      <c r="A135" s="112">
        <f t="shared" si="2"/>
        <v>133</v>
      </c>
      <c r="B135" s="352" t="s">
        <v>256</v>
      </c>
      <c r="C135" s="352" t="s">
        <v>2609</v>
      </c>
      <c r="D135" s="351" t="s">
        <v>3636</v>
      </c>
      <c r="E135" s="352">
        <v>70154</v>
      </c>
      <c r="F135" s="352">
        <v>20260806</v>
      </c>
      <c r="G135" s="114"/>
      <c r="H135" s="408" t="s">
        <v>259</v>
      </c>
      <c r="I135" s="412" t="s">
        <v>281</v>
      </c>
    </row>
    <row r="136" spans="1:9">
      <c r="A136" s="112">
        <f t="shared" si="2"/>
        <v>134</v>
      </c>
      <c r="B136" s="352" t="s">
        <v>256</v>
      </c>
      <c r="C136" s="352" t="s">
        <v>2609</v>
      </c>
      <c r="D136" s="351" t="s">
        <v>3637</v>
      </c>
      <c r="E136" s="352">
        <v>70154</v>
      </c>
      <c r="F136" s="352">
        <v>20260806</v>
      </c>
      <c r="G136" s="114"/>
      <c r="H136" s="408" t="s">
        <v>259</v>
      </c>
      <c r="I136" s="412" t="s">
        <v>281</v>
      </c>
    </row>
    <row r="137" spans="1:9">
      <c r="A137" s="112">
        <f t="shared" si="2"/>
        <v>135</v>
      </c>
      <c r="B137" s="352" t="s">
        <v>256</v>
      </c>
      <c r="C137" s="352" t="s">
        <v>2609</v>
      </c>
      <c r="D137" s="351" t="s">
        <v>3638</v>
      </c>
      <c r="E137" s="352">
        <v>70154</v>
      </c>
      <c r="F137" s="352">
        <v>20260806</v>
      </c>
      <c r="G137" s="114"/>
      <c r="H137" s="408" t="s">
        <v>259</v>
      </c>
      <c r="I137" s="412" t="s">
        <v>281</v>
      </c>
    </row>
    <row r="138" spans="1:9">
      <c r="A138" s="112">
        <f t="shared" si="2"/>
        <v>136</v>
      </c>
      <c r="B138" s="352" t="s">
        <v>256</v>
      </c>
      <c r="C138" s="352" t="s">
        <v>2609</v>
      </c>
      <c r="D138" s="351" t="s">
        <v>3639</v>
      </c>
      <c r="E138" s="352">
        <v>70154</v>
      </c>
      <c r="F138" s="352">
        <v>20260806</v>
      </c>
      <c r="G138" s="114"/>
      <c r="H138" s="408" t="s">
        <v>259</v>
      </c>
      <c r="I138" s="412" t="s">
        <v>281</v>
      </c>
    </row>
    <row r="139" spans="1:9">
      <c r="A139" s="112">
        <f t="shared" si="2"/>
        <v>137</v>
      </c>
      <c r="B139" s="352" t="s">
        <v>256</v>
      </c>
      <c r="C139" s="352" t="s">
        <v>2609</v>
      </c>
      <c r="D139" s="351" t="s">
        <v>3640</v>
      </c>
      <c r="E139" s="352">
        <v>70154</v>
      </c>
      <c r="F139" s="352">
        <v>20260806</v>
      </c>
      <c r="G139" s="114"/>
      <c r="H139" s="408" t="s">
        <v>259</v>
      </c>
      <c r="I139" s="412" t="s">
        <v>281</v>
      </c>
    </row>
    <row r="140" spans="1:9">
      <c r="A140" s="112">
        <f t="shared" si="2"/>
        <v>138</v>
      </c>
      <c r="B140" s="352" t="s">
        <v>256</v>
      </c>
      <c r="C140" s="352" t="s">
        <v>2609</v>
      </c>
      <c r="D140" s="351" t="s">
        <v>3641</v>
      </c>
      <c r="E140" s="352">
        <v>70154</v>
      </c>
      <c r="F140" s="352">
        <v>20260806</v>
      </c>
      <c r="G140" s="114"/>
      <c r="H140" s="408" t="s">
        <v>259</v>
      </c>
      <c r="I140" s="412" t="s">
        <v>281</v>
      </c>
    </row>
    <row r="141" spans="1:9">
      <c r="A141" s="112">
        <f t="shared" si="2"/>
        <v>139</v>
      </c>
      <c r="B141" s="352" t="s">
        <v>256</v>
      </c>
      <c r="C141" s="352" t="s">
        <v>2609</v>
      </c>
      <c r="D141" s="351" t="s">
        <v>3642</v>
      </c>
      <c r="E141" s="352">
        <v>70154</v>
      </c>
      <c r="F141" s="352">
        <v>20260806</v>
      </c>
      <c r="G141" s="114"/>
      <c r="H141" s="408" t="s">
        <v>259</v>
      </c>
      <c r="I141" s="412" t="s">
        <v>281</v>
      </c>
    </row>
    <row r="142" spans="1:9">
      <c r="A142" s="112">
        <f t="shared" si="2"/>
        <v>140</v>
      </c>
      <c r="B142" s="352" t="s">
        <v>256</v>
      </c>
      <c r="C142" s="352" t="s">
        <v>2609</v>
      </c>
      <c r="D142" s="351" t="s">
        <v>3643</v>
      </c>
      <c r="E142" s="352">
        <v>70154</v>
      </c>
      <c r="F142" s="352">
        <v>20260806</v>
      </c>
      <c r="G142" s="114"/>
      <c r="H142" s="408" t="s">
        <v>259</v>
      </c>
      <c r="I142" s="412" t="s">
        <v>281</v>
      </c>
    </row>
    <row r="143" spans="1:9">
      <c r="A143" s="112">
        <f t="shared" si="2"/>
        <v>141</v>
      </c>
      <c r="B143" s="352" t="s">
        <v>256</v>
      </c>
      <c r="C143" s="352" t="s">
        <v>2609</v>
      </c>
      <c r="D143" s="351" t="s">
        <v>3644</v>
      </c>
      <c r="E143" s="352">
        <v>70155</v>
      </c>
      <c r="F143" s="352">
        <v>20260807</v>
      </c>
      <c r="G143" s="114"/>
      <c r="H143" s="410" t="s">
        <v>259</v>
      </c>
      <c r="I143" s="414" t="s">
        <v>308</v>
      </c>
    </row>
    <row r="144" spans="1:9">
      <c r="A144" s="112">
        <f t="shared" si="2"/>
        <v>142</v>
      </c>
      <c r="B144" s="352" t="s">
        <v>256</v>
      </c>
      <c r="C144" s="352" t="s">
        <v>2609</v>
      </c>
      <c r="D144" s="351" t="s">
        <v>3645</v>
      </c>
      <c r="E144" s="352">
        <v>70155</v>
      </c>
      <c r="F144" s="352">
        <v>20260807</v>
      </c>
      <c r="G144" s="114"/>
      <c r="H144" s="350" t="s">
        <v>259</v>
      </c>
      <c r="I144" s="142" t="s">
        <v>308</v>
      </c>
    </row>
    <row r="145" spans="1:9">
      <c r="A145" s="112">
        <f t="shared" si="2"/>
        <v>143</v>
      </c>
      <c r="B145" s="352" t="s">
        <v>256</v>
      </c>
      <c r="C145" s="352" t="s">
        <v>2609</v>
      </c>
      <c r="D145" s="351" t="s">
        <v>3646</v>
      </c>
      <c r="E145" s="352">
        <v>70155</v>
      </c>
      <c r="F145" s="352">
        <v>20260807</v>
      </c>
      <c r="G145" s="114"/>
      <c r="H145" s="350" t="s">
        <v>259</v>
      </c>
      <c r="I145" s="142" t="s">
        <v>308</v>
      </c>
    </row>
    <row r="146" spans="1:9">
      <c r="A146" s="112">
        <f t="shared" si="2"/>
        <v>144</v>
      </c>
      <c r="B146" s="352" t="s">
        <v>256</v>
      </c>
      <c r="C146" s="352" t="s">
        <v>2609</v>
      </c>
      <c r="D146" s="351" t="s">
        <v>3647</v>
      </c>
      <c r="E146" s="352">
        <v>70155</v>
      </c>
      <c r="F146" s="352">
        <v>20260807</v>
      </c>
      <c r="G146" s="114"/>
      <c r="H146" s="350" t="s">
        <v>259</v>
      </c>
      <c r="I146" s="142" t="s">
        <v>308</v>
      </c>
    </row>
    <row r="147" spans="1:9">
      <c r="A147" s="112">
        <f t="shared" si="2"/>
        <v>145</v>
      </c>
      <c r="B147" s="352" t="s">
        <v>256</v>
      </c>
      <c r="C147" s="352" t="s">
        <v>2609</v>
      </c>
      <c r="D147" s="351" t="s">
        <v>3648</v>
      </c>
      <c r="E147" s="352">
        <v>70155</v>
      </c>
      <c r="F147" s="352">
        <v>20260807</v>
      </c>
      <c r="G147" s="114"/>
      <c r="H147" s="350" t="s">
        <v>259</v>
      </c>
      <c r="I147" s="142" t="s">
        <v>308</v>
      </c>
    </row>
    <row r="148" spans="1:9">
      <c r="A148" s="112">
        <f t="shared" si="2"/>
        <v>146</v>
      </c>
      <c r="B148" s="352" t="s">
        <v>256</v>
      </c>
      <c r="C148" s="352" t="s">
        <v>2609</v>
      </c>
      <c r="D148" s="351" t="s">
        <v>3649</v>
      </c>
      <c r="E148" s="352">
        <v>70155</v>
      </c>
      <c r="F148" s="352">
        <v>20260807</v>
      </c>
      <c r="G148" s="114"/>
      <c r="H148" s="350" t="s">
        <v>259</v>
      </c>
      <c r="I148" s="142" t="s">
        <v>308</v>
      </c>
    </row>
    <row r="149" spans="1:9">
      <c r="A149" s="112">
        <f t="shared" si="2"/>
        <v>147</v>
      </c>
      <c r="B149" s="352" t="s">
        <v>256</v>
      </c>
      <c r="C149" s="352" t="s">
        <v>2609</v>
      </c>
      <c r="D149" s="351" t="s">
        <v>3650</v>
      </c>
      <c r="E149" s="352">
        <v>70155</v>
      </c>
      <c r="F149" s="352">
        <v>20260807</v>
      </c>
      <c r="G149" s="114"/>
      <c r="H149" s="350" t="s">
        <v>259</v>
      </c>
      <c r="I149" s="142" t="s">
        <v>308</v>
      </c>
    </row>
    <row r="150" spans="1:9">
      <c r="A150" s="112">
        <f t="shared" si="2"/>
        <v>148</v>
      </c>
      <c r="B150" s="352" t="s">
        <v>256</v>
      </c>
      <c r="C150" s="352" t="s">
        <v>2609</v>
      </c>
      <c r="D150" s="351" t="s">
        <v>3651</v>
      </c>
      <c r="E150" s="352">
        <v>70155</v>
      </c>
      <c r="F150" s="352">
        <v>20260807</v>
      </c>
      <c r="G150" s="114"/>
      <c r="H150" s="350" t="s">
        <v>259</v>
      </c>
      <c r="I150" s="142" t="s">
        <v>308</v>
      </c>
    </row>
    <row r="151" spans="1:9">
      <c r="A151" s="112">
        <f t="shared" si="2"/>
        <v>149</v>
      </c>
      <c r="B151" s="352" t="s">
        <v>256</v>
      </c>
      <c r="C151" s="352" t="s">
        <v>2609</v>
      </c>
      <c r="D151" s="351" t="s">
        <v>3652</v>
      </c>
      <c r="E151" s="352">
        <v>70155</v>
      </c>
      <c r="F151" s="352">
        <v>20260807</v>
      </c>
      <c r="G151" s="114"/>
      <c r="H151" s="350" t="s">
        <v>259</v>
      </c>
      <c r="I151" s="142" t="s">
        <v>308</v>
      </c>
    </row>
    <row r="152" spans="1:9">
      <c r="A152" s="112">
        <f t="shared" si="2"/>
        <v>150</v>
      </c>
      <c r="B152" s="352" t="s">
        <v>256</v>
      </c>
      <c r="C152" s="352" t="s">
        <v>2609</v>
      </c>
      <c r="D152" s="351" t="s">
        <v>3653</v>
      </c>
      <c r="E152" s="352">
        <v>70156</v>
      </c>
      <c r="F152" s="352">
        <v>20260807</v>
      </c>
      <c r="G152" s="114"/>
      <c r="H152" s="350" t="s">
        <v>259</v>
      </c>
      <c r="I152" s="142" t="s">
        <v>308</v>
      </c>
    </row>
    <row r="153" spans="1:9">
      <c r="A153" s="112">
        <f t="shared" si="2"/>
        <v>151</v>
      </c>
      <c r="B153" s="352" t="s">
        <v>256</v>
      </c>
      <c r="C153" s="352" t="s">
        <v>2609</v>
      </c>
      <c r="D153" s="351" t="s">
        <v>3654</v>
      </c>
      <c r="E153" s="352">
        <v>70156</v>
      </c>
      <c r="F153" s="352">
        <v>20260807</v>
      </c>
      <c r="G153" s="114"/>
      <c r="H153" s="350" t="s">
        <v>259</v>
      </c>
      <c r="I153" s="142" t="s">
        <v>308</v>
      </c>
    </row>
    <row r="154" spans="1:9">
      <c r="A154" s="112">
        <f t="shared" si="2"/>
        <v>152</v>
      </c>
      <c r="B154" s="352" t="s">
        <v>256</v>
      </c>
      <c r="C154" s="352" t="s">
        <v>2609</v>
      </c>
      <c r="D154" s="351" t="s">
        <v>3655</v>
      </c>
      <c r="E154" s="352">
        <v>70156</v>
      </c>
      <c r="F154" s="352">
        <v>20260807</v>
      </c>
      <c r="G154" s="114"/>
      <c r="H154" s="350" t="s">
        <v>259</v>
      </c>
      <c r="I154" s="142" t="s">
        <v>308</v>
      </c>
    </row>
    <row r="155" spans="1:9">
      <c r="A155" s="112">
        <f t="shared" si="2"/>
        <v>153</v>
      </c>
      <c r="B155" s="352" t="s">
        <v>256</v>
      </c>
      <c r="C155" s="352" t="s">
        <v>2609</v>
      </c>
      <c r="D155" s="351" t="s">
        <v>3656</v>
      </c>
      <c r="E155" s="352">
        <v>70156</v>
      </c>
      <c r="F155" s="352">
        <v>20260807</v>
      </c>
      <c r="G155" s="114"/>
      <c r="H155" s="350" t="s">
        <v>259</v>
      </c>
      <c r="I155" s="142" t="s">
        <v>308</v>
      </c>
    </row>
    <row r="156" spans="1:9">
      <c r="A156" s="112">
        <f t="shared" si="2"/>
        <v>154</v>
      </c>
      <c r="B156" s="352" t="s">
        <v>256</v>
      </c>
      <c r="C156" s="352" t="s">
        <v>2609</v>
      </c>
      <c r="D156" s="351" t="s">
        <v>3657</v>
      </c>
      <c r="E156" s="352">
        <v>70156</v>
      </c>
      <c r="F156" s="352">
        <v>20260807</v>
      </c>
      <c r="G156" s="114"/>
      <c r="H156" s="350" t="s">
        <v>259</v>
      </c>
      <c r="I156" s="142" t="s">
        <v>308</v>
      </c>
    </row>
    <row r="157" spans="1:9">
      <c r="A157" s="112">
        <f t="shared" si="2"/>
        <v>155</v>
      </c>
      <c r="B157" s="352" t="s">
        <v>256</v>
      </c>
      <c r="C157" s="352" t="s">
        <v>2609</v>
      </c>
      <c r="D157" s="351" t="s">
        <v>3658</v>
      </c>
      <c r="E157" s="352">
        <v>70156</v>
      </c>
      <c r="F157" s="352">
        <v>20260807</v>
      </c>
      <c r="G157" s="114"/>
      <c r="H157" s="350" t="s">
        <v>259</v>
      </c>
      <c r="I157" s="142" t="s">
        <v>308</v>
      </c>
    </row>
    <row r="158" spans="1:9">
      <c r="A158" s="112">
        <f t="shared" si="2"/>
        <v>156</v>
      </c>
      <c r="B158" s="352" t="s">
        <v>256</v>
      </c>
      <c r="C158" s="352" t="s">
        <v>2609</v>
      </c>
      <c r="D158" s="351" t="s">
        <v>3659</v>
      </c>
      <c r="E158" s="352">
        <v>70156</v>
      </c>
      <c r="F158" s="352">
        <v>20260807</v>
      </c>
      <c r="G158" s="114"/>
      <c r="H158" s="350" t="s">
        <v>259</v>
      </c>
      <c r="I158" s="142" t="s">
        <v>308</v>
      </c>
    </row>
    <row r="159" spans="1:9">
      <c r="A159" s="112">
        <f t="shared" si="2"/>
        <v>157</v>
      </c>
      <c r="B159" s="352" t="s">
        <v>256</v>
      </c>
      <c r="C159" s="352" t="s">
        <v>2609</v>
      </c>
      <c r="D159" s="351" t="s">
        <v>3660</v>
      </c>
      <c r="E159" s="352">
        <v>70156</v>
      </c>
      <c r="F159" s="352">
        <v>20260807</v>
      </c>
      <c r="G159" s="114"/>
      <c r="H159" s="350" t="s">
        <v>259</v>
      </c>
      <c r="I159" s="142" t="s">
        <v>308</v>
      </c>
    </row>
    <row r="160" spans="1:9">
      <c r="A160" s="112">
        <f t="shared" si="2"/>
        <v>158</v>
      </c>
      <c r="B160" s="352" t="s">
        <v>256</v>
      </c>
      <c r="C160" s="352" t="s">
        <v>2609</v>
      </c>
      <c r="D160" s="351" t="s">
        <v>3661</v>
      </c>
      <c r="E160" s="352">
        <v>70156</v>
      </c>
      <c r="F160" s="352">
        <v>20260807</v>
      </c>
      <c r="G160" s="114"/>
      <c r="H160" s="350" t="s">
        <v>259</v>
      </c>
      <c r="I160" s="142" t="s">
        <v>308</v>
      </c>
    </row>
    <row r="161" spans="1:9">
      <c r="A161" s="112">
        <f t="shared" si="2"/>
        <v>159</v>
      </c>
      <c r="B161" s="352" t="s">
        <v>256</v>
      </c>
      <c r="C161" s="352" t="s">
        <v>2609</v>
      </c>
      <c r="D161" s="351" t="s">
        <v>3662</v>
      </c>
      <c r="E161" s="352">
        <v>70157</v>
      </c>
      <c r="F161" s="352">
        <v>20260807</v>
      </c>
      <c r="G161" s="114"/>
      <c r="H161" s="416" t="s">
        <v>259</v>
      </c>
      <c r="I161" s="417" t="s">
        <v>316</v>
      </c>
    </row>
    <row r="162" spans="1:9">
      <c r="A162" s="112">
        <f t="shared" si="2"/>
        <v>160</v>
      </c>
      <c r="B162" s="352" t="s">
        <v>256</v>
      </c>
      <c r="C162" s="352" t="s">
        <v>2609</v>
      </c>
      <c r="D162" s="351" t="s">
        <v>3663</v>
      </c>
      <c r="E162" s="352">
        <v>70157</v>
      </c>
      <c r="F162" s="352">
        <v>20260807</v>
      </c>
      <c r="G162" s="114"/>
      <c r="H162" s="416" t="s">
        <v>259</v>
      </c>
      <c r="I162" s="417" t="s">
        <v>316</v>
      </c>
    </row>
    <row r="163" spans="1:9">
      <c r="A163" s="112">
        <f t="shared" si="2"/>
        <v>161</v>
      </c>
      <c r="B163" s="352" t="s">
        <v>256</v>
      </c>
      <c r="C163" s="352" t="s">
        <v>2609</v>
      </c>
      <c r="D163" s="351" t="s">
        <v>3664</v>
      </c>
      <c r="E163" s="352">
        <v>70157</v>
      </c>
      <c r="F163" s="352">
        <v>20260807</v>
      </c>
      <c r="G163" s="114"/>
      <c r="H163" s="416" t="s">
        <v>259</v>
      </c>
      <c r="I163" s="417" t="s">
        <v>316</v>
      </c>
    </row>
    <row r="164" spans="1:9">
      <c r="A164" s="112">
        <f t="shared" si="2"/>
        <v>162</v>
      </c>
      <c r="B164" s="352" t="s">
        <v>256</v>
      </c>
      <c r="C164" s="352" t="s">
        <v>2609</v>
      </c>
      <c r="D164" s="351" t="s">
        <v>3665</v>
      </c>
      <c r="E164" s="352">
        <v>70157</v>
      </c>
      <c r="F164" s="352">
        <v>20260807</v>
      </c>
      <c r="G164" s="114"/>
      <c r="H164" s="416" t="s">
        <v>259</v>
      </c>
      <c r="I164" s="417" t="s">
        <v>316</v>
      </c>
    </row>
    <row r="165" spans="1:9">
      <c r="A165" s="112">
        <f t="shared" si="2"/>
        <v>163</v>
      </c>
      <c r="B165" s="352" t="s">
        <v>256</v>
      </c>
      <c r="C165" s="352" t="s">
        <v>2609</v>
      </c>
      <c r="D165" s="351" t="s">
        <v>3666</v>
      </c>
      <c r="E165" s="352">
        <v>70157</v>
      </c>
      <c r="F165" s="352">
        <v>20260807</v>
      </c>
      <c r="G165" s="114"/>
      <c r="H165" s="416" t="s">
        <v>259</v>
      </c>
      <c r="I165" s="417" t="s">
        <v>316</v>
      </c>
    </row>
    <row r="166" spans="1:9">
      <c r="A166" s="112">
        <f t="shared" si="2"/>
        <v>164</v>
      </c>
      <c r="B166" s="352" t="s">
        <v>256</v>
      </c>
      <c r="C166" s="352" t="s">
        <v>2609</v>
      </c>
      <c r="D166" s="351" t="s">
        <v>3667</v>
      </c>
      <c r="E166" s="352">
        <v>70157</v>
      </c>
      <c r="F166" s="352">
        <v>20260807</v>
      </c>
      <c r="G166" s="114"/>
      <c r="H166" s="416" t="s">
        <v>259</v>
      </c>
      <c r="I166" s="417" t="s">
        <v>316</v>
      </c>
    </row>
    <row r="167" spans="1:9">
      <c r="A167" s="112">
        <f t="shared" si="2"/>
        <v>165</v>
      </c>
      <c r="B167" s="352" t="s">
        <v>256</v>
      </c>
      <c r="C167" s="352" t="s">
        <v>2609</v>
      </c>
      <c r="D167" s="351" t="s">
        <v>3668</v>
      </c>
      <c r="E167" s="352">
        <v>70157</v>
      </c>
      <c r="F167" s="352">
        <v>20260807</v>
      </c>
      <c r="G167" s="114"/>
      <c r="H167" s="416" t="s">
        <v>259</v>
      </c>
      <c r="I167" s="417" t="s">
        <v>316</v>
      </c>
    </row>
    <row r="168" spans="1:9">
      <c r="A168" s="112">
        <f t="shared" si="2"/>
        <v>166</v>
      </c>
      <c r="B168" s="352" t="s">
        <v>256</v>
      </c>
      <c r="C168" s="352" t="s">
        <v>2609</v>
      </c>
      <c r="D168" s="351" t="s">
        <v>3669</v>
      </c>
      <c r="E168" s="352">
        <v>70157</v>
      </c>
      <c r="F168" s="352">
        <v>20260807</v>
      </c>
      <c r="G168" s="114"/>
      <c r="H168" s="416" t="s">
        <v>259</v>
      </c>
      <c r="I168" s="417" t="s">
        <v>316</v>
      </c>
    </row>
    <row r="169" spans="1:9">
      <c r="A169" s="112">
        <f t="shared" ref="A169:A232" si="3">+A168+1</f>
        <v>167</v>
      </c>
      <c r="B169" s="352" t="s">
        <v>256</v>
      </c>
      <c r="C169" s="352" t="s">
        <v>2609</v>
      </c>
      <c r="D169" s="351" t="s">
        <v>3670</v>
      </c>
      <c r="E169" s="352">
        <v>70157</v>
      </c>
      <c r="F169" s="352">
        <v>20260807</v>
      </c>
      <c r="G169" s="114"/>
      <c r="H169" s="416" t="s">
        <v>259</v>
      </c>
      <c r="I169" s="417" t="s">
        <v>316</v>
      </c>
    </row>
    <row r="170" spans="1:9">
      <c r="A170" s="112">
        <f t="shared" si="3"/>
        <v>168</v>
      </c>
      <c r="B170" s="352" t="s">
        <v>256</v>
      </c>
      <c r="C170" s="352" t="s">
        <v>2609</v>
      </c>
      <c r="D170" s="351" t="s">
        <v>3671</v>
      </c>
      <c r="E170" s="352">
        <v>70158</v>
      </c>
      <c r="F170" s="352">
        <v>20260810</v>
      </c>
      <c r="G170" s="114"/>
      <c r="H170" s="416" t="s">
        <v>259</v>
      </c>
      <c r="I170" s="417" t="s">
        <v>316</v>
      </c>
    </row>
    <row r="171" spans="1:9">
      <c r="A171" s="112">
        <f t="shared" si="3"/>
        <v>169</v>
      </c>
      <c r="B171" s="352" t="s">
        <v>256</v>
      </c>
      <c r="C171" s="352" t="s">
        <v>2609</v>
      </c>
      <c r="D171" s="351" t="s">
        <v>3672</v>
      </c>
      <c r="E171" s="352">
        <v>70158</v>
      </c>
      <c r="F171" s="352">
        <v>20260810</v>
      </c>
      <c r="G171" s="114"/>
      <c r="H171" s="416" t="s">
        <v>259</v>
      </c>
      <c r="I171" s="417" t="s">
        <v>316</v>
      </c>
    </row>
    <row r="172" spans="1:9">
      <c r="A172" s="112">
        <f t="shared" si="3"/>
        <v>170</v>
      </c>
      <c r="B172" s="352" t="s">
        <v>256</v>
      </c>
      <c r="C172" s="352" t="s">
        <v>2609</v>
      </c>
      <c r="D172" s="351" t="s">
        <v>3673</v>
      </c>
      <c r="E172" s="352">
        <v>70158</v>
      </c>
      <c r="F172" s="352">
        <v>20260810</v>
      </c>
      <c r="G172" s="114"/>
      <c r="H172" s="416" t="s">
        <v>259</v>
      </c>
      <c r="I172" s="417" t="s">
        <v>316</v>
      </c>
    </row>
    <row r="173" spans="1:9">
      <c r="A173" s="112">
        <f t="shared" si="3"/>
        <v>171</v>
      </c>
      <c r="B173" s="352" t="s">
        <v>256</v>
      </c>
      <c r="C173" s="352" t="s">
        <v>2609</v>
      </c>
      <c r="D173" s="351" t="s">
        <v>3674</v>
      </c>
      <c r="E173" s="352">
        <v>70158</v>
      </c>
      <c r="F173" s="352">
        <v>20260810</v>
      </c>
      <c r="G173" s="114"/>
      <c r="H173" s="416" t="s">
        <v>259</v>
      </c>
      <c r="I173" s="417" t="s">
        <v>316</v>
      </c>
    </row>
    <row r="174" spans="1:9">
      <c r="A174" s="112">
        <f t="shared" si="3"/>
        <v>172</v>
      </c>
      <c r="B174" s="352" t="s">
        <v>256</v>
      </c>
      <c r="C174" s="352" t="s">
        <v>2609</v>
      </c>
      <c r="D174" s="351" t="s">
        <v>3675</v>
      </c>
      <c r="E174" s="352">
        <v>70158</v>
      </c>
      <c r="F174" s="352">
        <v>20260810</v>
      </c>
      <c r="G174" s="114"/>
      <c r="H174" s="416" t="s">
        <v>259</v>
      </c>
      <c r="I174" s="417" t="s">
        <v>316</v>
      </c>
    </row>
    <row r="175" spans="1:9">
      <c r="A175" s="112">
        <f t="shared" si="3"/>
        <v>173</v>
      </c>
      <c r="B175" s="352" t="s">
        <v>256</v>
      </c>
      <c r="C175" s="352" t="s">
        <v>2609</v>
      </c>
      <c r="D175" s="351" t="s">
        <v>3676</v>
      </c>
      <c r="E175" s="352">
        <v>70158</v>
      </c>
      <c r="F175" s="352">
        <v>20260810</v>
      </c>
      <c r="G175" s="114"/>
      <c r="H175" s="416" t="s">
        <v>259</v>
      </c>
      <c r="I175" s="417" t="s">
        <v>316</v>
      </c>
    </row>
    <row r="176" spans="1:9">
      <c r="A176" s="112">
        <f t="shared" si="3"/>
        <v>174</v>
      </c>
      <c r="B176" s="352" t="s">
        <v>256</v>
      </c>
      <c r="C176" s="352" t="s">
        <v>2609</v>
      </c>
      <c r="D176" s="351" t="s">
        <v>3677</v>
      </c>
      <c r="E176" s="352">
        <v>70158</v>
      </c>
      <c r="F176" s="352">
        <v>20260810</v>
      </c>
      <c r="G176" s="114"/>
      <c r="H176" s="416" t="s">
        <v>259</v>
      </c>
      <c r="I176" s="417" t="s">
        <v>316</v>
      </c>
    </row>
    <row r="177" spans="1:9">
      <c r="A177" s="112">
        <f t="shared" si="3"/>
        <v>175</v>
      </c>
      <c r="B177" s="352" t="s">
        <v>256</v>
      </c>
      <c r="C177" s="352" t="s">
        <v>2609</v>
      </c>
      <c r="D177" s="351" t="s">
        <v>3678</v>
      </c>
      <c r="E177" s="352">
        <v>70158</v>
      </c>
      <c r="F177" s="352">
        <v>20260810</v>
      </c>
      <c r="G177" s="114"/>
      <c r="H177" s="416" t="s">
        <v>259</v>
      </c>
      <c r="I177" s="417" t="s">
        <v>316</v>
      </c>
    </row>
    <row r="178" spans="1:9">
      <c r="A178" s="112">
        <f t="shared" si="3"/>
        <v>176</v>
      </c>
      <c r="B178" s="352" t="s">
        <v>256</v>
      </c>
      <c r="C178" s="352" t="s">
        <v>2609</v>
      </c>
      <c r="D178" s="351" t="s">
        <v>3679</v>
      </c>
      <c r="E178" s="352">
        <v>70158</v>
      </c>
      <c r="F178" s="352">
        <v>20260810</v>
      </c>
      <c r="G178" s="114"/>
      <c r="H178" s="350" t="s">
        <v>259</v>
      </c>
      <c r="I178" s="142" t="s">
        <v>323</v>
      </c>
    </row>
    <row r="179" spans="1:9">
      <c r="A179" s="112">
        <f t="shared" si="3"/>
        <v>177</v>
      </c>
      <c r="B179" s="352" t="s">
        <v>256</v>
      </c>
      <c r="C179" s="352" t="s">
        <v>2609</v>
      </c>
      <c r="D179" s="351" t="s">
        <v>3680</v>
      </c>
      <c r="E179" s="352">
        <v>70158</v>
      </c>
      <c r="F179" s="352">
        <v>20260810</v>
      </c>
      <c r="G179" s="114"/>
      <c r="H179" s="350" t="s">
        <v>259</v>
      </c>
      <c r="I179" s="142" t="s">
        <v>323</v>
      </c>
    </row>
    <row r="180" spans="1:9">
      <c r="A180" s="112">
        <f t="shared" si="3"/>
        <v>178</v>
      </c>
      <c r="B180" s="352" t="s">
        <v>256</v>
      </c>
      <c r="C180" s="352" t="s">
        <v>2609</v>
      </c>
      <c r="D180" s="351" t="s">
        <v>3681</v>
      </c>
      <c r="E180" s="352">
        <v>70159</v>
      </c>
      <c r="F180" s="352">
        <v>20260810</v>
      </c>
      <c r="G180" s="114"/>
      <c r="H180" s="350" t="s">
        <v>259</v>
      </c>
      <c r="I180" s="142" t="s">
        <v>323</v>
      </c>
    </row>
    <row r="181" spans="1:9">
      <c r="A181" s="112">
        <f t="shared" si="3"/>
        <v>179</v>
      </c>
      <c r="B181" s="352" t="s">
        <v>256</v>
      </c>
      <c r="C181" s="352" t="s">
        <v>2609</v>
      </c>
      <c r="D181" s="351" t="s">
        <v>3682</v>
      </c>
      <c r="E181" s="352">
        <v>70159</v>
      </c>
      <c r="F181" s="352">
        <v>20260810</v>
      </c>
      <c r="G181" s="114"/>
      <c r="H181" s="350" t="s">
        <v>259</v>
      </c>
      <c r="I181" s="142" t="s">
        <v>323</v>
      </c>
    </row>
    <row r="182" spans="1:9">
      <c r="A182" s="112">
        <f t="shared" si="3"/>
        <v>180</v>
      </c>
      <c r="B182" s="352" t="s">
        <v>256</v>
      </c>
      <c r="C182" s="352" t="s">
        <v>2609</v>
      </c>
      <c r="D182" s="351" t="s">
        <v>3683</v>
      </c>
      <c r="E182" s="352">
        <v>70159</v>
      </c>
      <c r="F182" s="352">
        <v>20260810</v>
      </c>
      <c r="G182" s="114"/>
      <c r="H182" s="350" t="s">
        <v>259</v>
      </c>
      <c r="I182" s="142" t="s">
        <v>323</v>
      </c>
    </row>
    <row r="183" spans="1:9">
      <c r="A183" s="112">
        <f t="shared" si="3"/>
        <v>181</v>
      </c>
      <c r="B183" s="352" t="s">
        <v>256</v>
      </c>
      <c r="C183" s="352" t="s">
        <v>2609</v>
      </c>
      <c r="D183" s="351" t="s">
        <v>3684</v>
      </c>
      <c r="E183" s="352">
        <v>70159</v>
      </c>
      <c r="F183" s="352">
        <v>20260810</v>
      </c>
      <c r="G183" s="114"/>
      <c r="H183" s="350" t="s">
        <v>259</v>
      </c>
      <c r="I183" s="142" t="s">
        <v>323</v>
      </c>
    </row>
    <row r="184" spans="1:9">
      <c r="A184" s="112">
        <f t="shared" si="3"/>
        <v>182</v>
      </c>
      <c r="B184" s="352" t="s">
        <v>256</v>
      </c>
      <c r="C184" s="352" t="s">
        <v>2609</v>
      </c>
      <c r="D184" s="351" t="s">
        <v>3685</v>
      </c>
      <c r="E184" s="352">
        <v>70159</v>
      </c>
      <c r="F184" s="352">
        <v>20260810</v>
      </c>
      <c r="G184" s="114"/>
      <c r="H184" s="350" t="s">
        <v>259</v>
      </c>
      <c r="I184" s="142" t="s">
        <v>323</v>
      </c>
    </row>
    <row r="185" spans="1:9">
      <c r="A185" s="112">
        <f t="shared" si="3"/>
        <v>183</v>
      </c>
      <c r="B185" s="352" t="s">
        <v>256</v>
      </c>
      <c r="C185" s="352" t="s">
        <v>2609</v>
      </c>
      <c r="D185" s="351" t="s">
        <v>3686</v>
      </c>
      <c r="E185" s="352">
        <v>70159</v>
      </c>
      <c r="F185" s="352">
        <v>20260810</v>
      </c>
      <c r="G185" s="114"/>
      <c r="H185" s="350" t="s">
        <v>259</v>
      </c>
      <c r="I185" s="142" t="s">
        <v>323</v>
      </c>
    </row>
    <row r="186" spans="1:9">
      <c r="A186" s="112">
        <f t="shared" si="3"/>
        <v>184</v>
      </c>
      <c r="B186" s="352" t="s">
        <v>256</v>
      </c>
      <c r="C186" s="352" t="s">
        <v>2609</v>
      </c>
      <c r="D186" s="351" t="s">
        <v>3687</v>
      </c>
      <c r="E186" s="352">
        <v>70159</v>
      </c>
      <c r="F186" s="352">
        <v>20260810</v>
      </c>
      <c r="G186" s="114"/>
      <c r="H186" s="350" t="s">
        <v>259</v>
      </c>
      <c r="I186" s="142" t="s">
        <v>323</v>
      </c>
    </row>
    <row r="187" spans="1:9">
      <c r="A187" s="112">
        <f t="shared" si="3"/>
        <v>185</v>
      </c>
      <c r="B187" s="352" t="s">
        <v>256</v>
      </c>
      <c r="C187" s="352" t="s">
        <v>2609</v>
      </c>
      <c r="D187" s="351" t="s">
        <v>3688</v>
      </c>
      <c r="E187" s="352">
        <v>70159</v>
      </c>
      <c r="F187" s="352">
        <v>20260810</v>
      </c>
      <c r="G187" s="114"/>
      <c r="H187" s="350" t="s">
        <v>259</v>
      </c>
      <c r="I187" s="142" t="s">
        <v>323</v>
      </c>
    </row>
    <row r="188" spans="1:9">
      <c r="A188" s="112">
        <f t="shared" si="3"/>
        <v>186</v>
      </c>
      <c r="B188" s="352" t="s">
        <v>256</v>
      </c>
      <c r="C188" s="352" t="s">
        <v>2609</v>
      </c>
      <c r="D188" s="351" t="s">
        <v>3689</v>
      </c>
      <c r="E188" s="352">
        <v>70159</v>
      </c>
      <c r="F188" s="352">
        <v>20260810</v>
      </c>
      <c r="G188" s="114"/>
      <c r="H188" s="350" t="s">
        <v>259</v>
      </c>
      <c r="I188" s="142" t="s">
        <v>323</v>
      </c>
    </row>
    <row r="189" spans="1:9">
      <c r="A189" s="112">
        <f t="shared" si="3"/>
        <v>187</v>
      </c>
      <c r="B189" s="352" t="s">
        <v>256</v>
      </c>
      <c r="C189" s="352" t="s">
        <v>2609</v>
      </c>
      <c r="D189" s="351" t="s">
        <v>3690</v>
      </c>
      <c r="E189" s="352">
        <v>70160</v>
      </c>
      <c r="F189" s="352">
        <v>20260810</v>
      </c>
      <c r="G189" s="114"/>
      <c r="H189" s="419" t="s">
        <v>259</v>
      </c>
      <c r="I189" s="422" t="s">
        <v>332</v>
      </c>
    </row>
    <row r="190" spans="1:9">
      <c r="A190" s="112">
        <f t="shared" si="3"/>
        <v>188</v>
      </c>
      <c r="B190" s="352" t="s">
        <v>256</v>
      </c>
      <c r="C190" s="352" t="s">
        <v>2609</v>
      </c>
      <c r="D190" s="351" t="s">
        <v>3691</v>
      </c>
      <c r="E190" s="352">
        <v>70160</v>
      </c>
      <c r="F190" s="352">
        <v>20260810</v>
      </c>
      <c r="G190" s="114"/>
      <c r="H190" s="350" t="s">
        <v>259</v>
      </c>
      <c r="I190" s="142" t="s">
        <v>323</v>
      </c>
    </row>
    <row r="191" spans="1:9">
      <c r="A191" s="112">
        <f t="shared" si="3"/>
        <v>189</v>
      </c>
      <c r="B191" s="352" t="s">
        <v>256</v>
      </c>
      <c r="C191" s="352" t="s">
        <v>2609</v>
      </c>
      <c r="D191" s="351" t="s">
        <v>3692</v>
      </c>
      <c r="E191" s="352">
        <v>70160</v>
      </c>
      <c r="F191" s="352">
        <v>20260810</v>
      </c>
      <c r="G191" s="114"/>
      <c r="H191" s="350" t="s">
        <v>259</v>
      </c>
      <c r="I191" s="142" t="s">
        <v>323</v>
      </c>
    </row>
    <row r="192" spans="1:9">
      <c r="A192" s="112">
        <f t="shared" si="3"/>
        <v>190</v>
      </c>
      <c r="B192" s="352" t="s">
        <v>256</v>
      </c>
      <c r="C192" s="352" t="s">
        <v>2609</v>
      </c>
      <c r="D192" s="351" t="s">
        <v>3693</v>
      </c>
      <c r="E192" s="352">
        <v>70160</v>
      </c>
      <c r="F192" s="352">
        <v>20260810</v>
      </c>
      <c r="G192" s="114"/>
      <c r="H192" s="350" t="s">
        <v>259</v>
      </c>
      <c r="I192" s="142" t="s">
        <v>323</v>
      </c>
    </row>
    <row r="193" spans="1:9">
      <c r="A193" s="112">
        <f t="shared" si="3"/>
        <v>191</v>
      </c>
      <c r="B193" s="352" t="s">
        <v>256</v>
      </c>
      <c r="C193" s="352" t="s">
        <v>2609</v>
      </c>
      <c r="D193" s="351" t="s">
        <v>3694</v>
      </c>
      <c r="E193" s="352">
        <v>70160</v>
      </c>
      <c r="F193" s="352">
        <v>20260810</v>
      </c>
      <c r="G193" s="114"/>
      <c r="H193" s="350" t="s">
        <v>259</v>
      </c>
      <c r="I193" s="142" t="s">
        <v>323</v>
      </c>
    </row>
    <row r="194" spans="1:9">
      <c r="A194" s="112">
        <f t="shared" si="3"/>
        <v>192</v>
      </c>
      <c r="B194" s="352" t="s">
        <v>256</v>
      </c>
      <c r="C194" s="352" t="s">
        <v>2609</v>
      </c>
      <c r="D194" s="351" t="s">
        <v>3695</v>
      </c>
      <c r="E194" s="352">
        <v>70160</v>
      </c>
      <c r="F194" s="352">
        <v>20260810</v>
      </c>
      <c r="G194" s="114"/>
      <c r="H194" s="350" t="s">
        <v>259</v>
      </c>
      <c r="I194" s="142" t="s">
        <v>323</v>
      </c>
    </row>
    <row r="195" spans="1:9">
      <c r="A195" s="112">
        <f t="shared" si="3"/>
        <v>193</v>
      </c>
      <c r="B195" s="352" t="s">
        <v>256</v>
      </c>
      <c r="C195" s="352" t="s">
        <v>2609</v>
      </c>
      <c r="D195" s="351" t="s">
        <v>3696</v>
      </c>
      <c r="E195" s="352">
        <v>70160</v>
      </c>
      <c r="F195" s="352">
        <v>20260810</v>
      </c>
      <c r="G195" s="114"/>
      <c r="H195" s="350" t="s">
        <v>259</v>
      </c>
      <c r="I195" s="142" t="s">
        <v>323</v>
      </c>
    </row>
    <row r="196" spans="1:9">
      <c r="A196" s="112">
        <f t="shared" si="3"/>
        <v>194</v>
      </c>
      <c r="B196" s="352" t="s">
        <v>256</v>
      </c>
      <c r="C196" s="352" t="s">
        <v>2609</v>
      </c>
      <c r="D196" s="351" t="s">
        <v>3697</v>
      </c>
      <c r="E196" s="352">
        <v>70160</v>
      </c>
      <c r="F196" s="352">
        <v>20260810</v>
      </c>
      <c r="G196" s="114"/>
      <c r="H196" s="350" t="s">
        <v>259</v>
      </c>
      <c r="I196" s="142" t="s">
        <v>323</v>
      </c>
    </row>
    <row r="197" spans="1:9">
      <c r="A197" s="112">
        <f t="shared" si="3"/>
        <v>195</v>
      </c>
      <c r="B197" s="352" t="s">
        <v>256</v>
      </c>
      <c r="C197" s="352" t="s">
        <v>2609</v>
      </c>
      <c r="D197" s="351" t="s">
        <v>3698</v>
      </c>
      <c r="E197" s="352">
        <v>70160</v>
      </c>
      <c r="F197" s="352">
        <v>20260810</v>
      </c>
      <c r="G197" s="114"/>
      <c r="H197" s="350" t="s">
        <v>259</v>
      </c>
      <c r="I197" s="142" t="s">
        <v>323</v>
      </c>
    </row>
    <row r="198" spans="1:9">
      <c r="A198" s="112">
        <f t="shared" si="3"/>
        <v>196</v>
      </c>
      <c r="B198" s="352" t="s">
        <v>256</v>
      </c>
      <c r="C198" s="352" t="s">
        <v>2609</v>
      </c>
      <c r="D198" s="351" t="s">
        <v>3699</v>
      </c>
      <c r="E198" s="352">
        <v>70161</v>
      </c>
      <c r="F198" s="352">
        <v>20260810</v>
      </c>
      <c r="G198" s="114"/>
      <c r="H198" s="419" t="s">
        <v>259</v>
      </c>
      <c r="I198" s="422" t="s">
        <v>332</v>
      </c>
    </row>
    <row r="199" spans="1:9">
      <c r="A199" s="112">
        <f t="shared" si="3"/>
        <v>197</v>
      </c>
      <c r="B199" s="352" t="s">
        <v>256</v>
      </c>
      <c r="C199" s="352" t="s">
        <v>2609</v>
      </c>
      <c r="D199" s="351" t="s">
        <v>3700</v>
      </c>
      <c r="E199" s="352">
        <v>70161</v>
      </c>
      <c r="F199" s="352">
        <v>20260810</v>
      </c>
      <c r="G199" s="114"/>
      <c r="H199" s="419" t="s">
        <v>259</v>
      </c>
      <c r="I199" s="422" t="s">
        <v>332</v>
      </c>
    </row>
    <row r="200" spans="1:9">
      <c r="A200" s="112">
        <f t="shared" si="3"/>
        <v>198</v>
      </c>
      <c r="B200" s="352" t="s">
        <v>256</v>
      </c>
      <c r="C200" s="352" t="s">
        <v>2609</v>
      </c>
      <c r="D200" s="351" t="s">
        <v>3701</v>
      </c>
      <c r="E200" s="352">
        <v>70161</v>
      </c>
      <c r="F200" s="352">
        <v>20260810</v>
      </c>
      <c r="G200" s="114"/>
      <c r="H200" s="419" t="s">
        <v>259</v>
      </c>
      <c r="I200" s="422" t="s">
        <v>332</v>
      </c>
    </row>
    <row r="201" spans="1:9">
      <c r="A201" s="112">
        <f t="shared" si="3"/>
        <v>199</v>
      </c>
      <c r="B201" s="352" t="s">
        <v>256</v>
      </c>
      <c r="C201" s="352" t="s">
        <v>2609</v>
      </c>
      <c r="D201" s="351" t="s">
        <v>3702</v>
      </c>
      <c r="E201" s="352">
        <v>70161</v>
      </c>
      <c r="F201" s="352">
        <v>20260810</v>
      </c>
      <c r="G201" s="114"/>
      <c r="H201" s="419" t="s">
        <v>259</v>
      </c>
      <c r="I201" s="422" t="s">
        <v>332</v>
      </c>
    </row>
    <row r="202" spans="1:9">
      <c r="A202" s="112">
        <f t="shared" si="3"/>
        <v>200</v>
      </c>
      <c r="B202" s="352" t="s">
        <v>256</v>
      </c>
      <c r="C202" s="352" t="s">
        <v>2609</v>
      </c>
      <c r="D202" s="351" t="s">
        <v>3703</v>
      </c>
      <c r="E202" s="352">
        <v>70161</v>
      </c>
      <c r="F202" s="352">
        <v>20260810</v>
      </c>
      <c r="G202" s="114"/>
      <c r="H202" s="419" t="s">
        <v>259</v>
      </c>
      <c r="I202" s="422" t="s">
        <v>332</v>
      </c>
    </row>
    <row r="203" spans="1:9">
      <c r="A203" s="112">
        <f t="shared" si="3"/>
        <v>201</v>
      </c>
      <c r="B203" s="352" t="s">
        <v>256</v>
      </c>
      <c r="C203" s="352" t="s">
        <v>2609</v>
      </c>
      <c r="D203" s="351" t="s">
        <v>3704</v>
      </c>
      <c r="E203" s="352">
        <v>70161</v>
      </c>
      <c r="F203" s="352">
        <v>20260810</v>
      </c>
      <c r="G203" s="114"/>
      <c r="H203" s="419" t="s">
        <v>259</v>
      </c>
      <c r="I203" s="422" t="s">
        <v>332</v>
      </c>
    </row>
    <row r="204" spans="1:9">
      <c r="A204" s="112">
        <f t="shared" si="3"/>
        <v>202</v>
      </c>
      <c r="B204" s="352" t="s">
        <v>256</v>
      </c>
      <c r="C204" s="352" t="s">
        <v>2609</v>
      </c>
      <c r="D204" s="351" t="s">
        <v>3705</v>
      </c>
      <c r="E204" s="352">
        <v>70161</v>
      </c>
      <c r="F204" s="352">
        <v>20260810</v>
      </c>
      <c r="G204" s="114"/>
      <c r="H204" s="419" t="s">
        <v>259</v>
      </c>
      <c r="I204" s="422" t="s">
        <v>332</v>
      </c>
    </row>
    <row r="205" spans="1:9">
      <c r="A205" s="112">
        <f t="shared" si="3"/>
        <v>203</v>
      </c>
      <c r="B205" s="352" t="s">
        <v>256</v>
      </c>
      <c r="C205" s="352" t="s">
        <v>2609</v>
      </c>
      <c r="D205" s="351" t="s">
        <v>3706</v>
      </c>
      <c r="E205" s="352">
        <v>70161</v>
      </c>
      <c r="F205" s="352">
        <v>20260810</v>
      </c>
      <c r="G205" s="114"/>
      <c r="H205" s="419" t="s">
        <v>259</v>
      </c>
      <c r="I205" s="422" t="s">
        <v>332</v>
      </c>
    </row>
    <row r="206" spans="1:9">
      <c r="A206" s="112">
        <f t="shared" si="3"/>
        <v>204</v>
      </c>
      <c r="B206" s="352" t="s">
        <v>256</v>
      </c>
      <c r="C206" s="352" t="s">
        <v>2609</v>
      </c>
      <c r="D206" s="351" t="s">
        <v>3707</v>
      </c>
      <c r="E206" s="352">
        <v>70161</v>
      </c>
      <c r="F206" s="352">
        <v>20260810</v>
      </c>
      <c r="G206" s="114"/>
      <c r="H206" s="419" t="s">
        <v>259</v>
      </c>
      <c r="I206" s="422" t="s">
        <v>332</v>
      </c>
    </row>
    <row r="207" spans="1:9">
      <c r="A207" s="112">
        <f t="shared" si="3"/>
        <v>205</v>
      </c>
      <c r="B207" s="352" t="s">
        <v>256</v>
      </c>
      <c r="C207" s="352" t="s">
        <v>2609</v>
      </c>
      <c r="D207" s="351" t="s">
        <v>3708</v>
      </c>
      <c r="E207" s="352">
        <v>70161</v>
      </c>
      <c r="F207" s="352">
        <v>20260810</v>
      </c>
      <c r="G207" s="114"/>
      <c r="H207" s="419" t="s">
        <v>259</v>
      </c>
      <c r="I207" s="422" t="s">
        <v>332</v>
      </c>
    </row>
    <row r="208" spans="1:9">
      <c r="A208" s="112">
        <f t="shared" si="3"/>
        <v>206</v>
      </c>
      <c r="B208" s="352" t="s">
        <v>256</v>
      </c>
      <c r="C208" s="352" t="s">
        <v>2609</v>
      </c>
      <c r="D208" s="351" t="s">
        <v>3709</v>
      </c>
      <c r="E208" s="352">
        <v>70162</v>
      </c>
      <c r="F208" s="352">
        <v>20260811</v>
      </c>
      <c r="G208" s="114"/>
      <c r="H208" s="419" t="s">
        <v>259</v>
      </c>
      <c r="I208" s="422" t="s">
        <v>332</v>
      </c>
    </row>
    <row r="209" spans="1:9">
      <c r="A209" s="112">
        <f t="shared" si="3"/>
        <v>207</v>
      </c>
      <c r="B209" s="352" t="s">
        <v>256</v>
      </c>
      <c r="C209" s="352" t="s">
        <v>2609</v>
      </c>
      <c r="D209" s="351" t="s">
        <v>3710</v>
      </c>
      <c r="E209" s="352">
        <v>70162</v>
      </c>
      <c r="F209" s="352">
        <v>20260811</v>
      </c>
      <c r="G209" s="114"/>
      <c r="H209" s="419" t="s">
        <v>259</v>
      </c>
      <c r="I209" s="422" t="s">
        <v>332</v>
      </c>
    </row>
    <row r="210" spans="1:9">
      <c r="A210" s="112">
        <f t="shared" si="3"/>
        <v>208</v>
      </c>
      <c r="B210" s="352" t="s">
        <v>256</v>
      </c>
      <c r="C210" s="352" t="s">
        <v>2609</v>
      </c>
      <c r="D210" s="351" t="s">
        <v>3711</v>
      </c>
      <c r="E210" s="352">
        <v>70162</v>
      </c>
      <c r="F210" s="352">
        <v>20260811</v>
      </c>
      <c r="G210" s="114"/>
      <c r="H210" s="419" t="s">
        <v>259</v>
      </c>
      <c r="I210" s="422" t="s">
        <v>332</v>
      </c>
    </row>
    <row r="211" spans="1:9">
      <c r="A211" s="112">
        <f t="shared" si="3"/>
        <v>209</v>
      </c>
      <c r="B211" s="352" t="s">
        <v>256</v>
      </c>
      <c r="C211" s="352" t="s">
        <v>2609</v>
      </c>
      <c r="D211" s="351" t="s">
        <v>3712</v>
      </c>
      <c r="E211" s="352">
        <v>70162</v>
      </c>
      <c r="F211" s="352">
        <v>20260811</v>
      </c>
      <c r="G211" s="114"/>
      <c r="H211" s="419" t="s">
        <v>259</v>
      </c>
      <c r="I211" s="422" t="s">
        <v>332</v>
      </c>
    </row>
    <row r="212" spans="1:9">
      <c r="A212" s="112">
        <f t="shared" si="3"/>
        <v>210</v>
      </c>
      <c r="B212" s="352" t="s">
        <v>256</v>
      </c>
      <c r="C212" s="352" t="s">
        <v>2609</v>
      </c>
      <c r="D212" s="351" t="s">
        <v>3713</v>
      </c>
      <c r="E212" s="352">
        <v>70162</v>
      </c>
      <c r="F212" s="352">
        <v>20260811</v>
      </c>
      <c r="G212" s="114"/>
      <c r="H212" s="419" t="s">
        <v>259</v>
      </c>
      <c r="I212" s="422" t="s">
        <v>332</v>
      </c>
    </row>
    <row r="213" spans="1:9">
      <c r="A213" s="112">
        <f t="shared" si="3"/>
        <v>211</v>
      </c>
      <c r="B213" s="352" t="s">
        <v>256</v>
      </c>
      <c r="C213" s="352" t="s">
        <v>2609</v>
      </c>
      <c r="D213" s="351" t="s">
        <v>3714</v>
      </c>
      <c r="E213" s="352">
        <v>70162</v>
      </c>
      <c r="F213" s="352">
        <v>20260811</v>
      </c>
      <c r="G213" s="114"/>
      <c r="H213" s="419" t="s">
        <v>259</v>
      </c>
      <c r="I213" s="422" t="s">
        <v>332</v>
      </c>
    </row>
    <row r="214" spans="1:9">
      <c r="A214" s="112">
        <f t="shared" si="3"/>
        <v>212</v>
      </c>
      <c r="B214" s="352" t="s">
        <v>256</v>
      </c>
      <c r="C214" s="352" t="s">
        <v>2609</v>
      </c>
      <c r="D214" s="351" t="s">
        <v>3715</v>
      </c>
      <c r="E214" s="352">
        <v>70162</v>
      </c>
      <c r="F214" s="352">
        <v>20260811</v>
      </c>
      <c r="G214" s="114"/>
      <c r="H214" s="350" t="s">
        <v>259</v>
      </c>
      <c r="I214" s="142" t="s">
        <v>342</v>
      </c>
    </row>
    <row r="215" spans="1:9">
      <c r="A215" s="112">
        <f t="shared" si="3"/>
        <v>213</v>
      </c>
      <c r="B215" s="352" t="s">
        <v>256</v>
      </c>
      <c r="C215" s="352" t="s">
        <v>2609</v>
      </c>
      <c r="D215" s="351" t="s">
        <v>3716</v>
      </c>
      <c r="E215" s="352">
        <v>70162</v>
      </c>
      <c r="F215" s="352">
        <v>20260811</v>
      </c>
      <c r="G215" s="114"/>
      <c r="H215" s="350" t="s">
        <v>259</v>
      </c>
      <c r="I215" s="142" t="s">
        <v>342</v>
      </c>
    </row>
    <row r="216" spans="1:9">
      <c r="A216" s="112">
        <f t="shared" si="3"/>
        <v>214</v>
      </c>
      <c r="B216" s="352" t="s">
        <v>256</v>
      </c>
      <c r="C216" s="352" t="s">
        <v>2609</v>
      </c>
      <c r="D216" s="351" t="s">
        <v>3717</v>
      </c>
      <c r="E216" s="352">
        <v>70162</v>
      </c>
      <c r="F216" s="352">
        <v>20260811</v>
      </c>
      <c r="G216" s="114"/>
      <c r="H216" s="350" t="s">
        <v>259</v>
      </c>
      <c r="I216" s="142" t="s">
        <v>342</v>
      </c>
    </row>
    <row r="217" spans="1:9">
      <c r="A217" s="112">
        <f t="shared" si="3"/>
        <v>215</v>
      </c>
      <c r="B217" s="352" t="s">
        <v>256</v>
      </c>
      <c r="C217" s="352" t="s">
        <v>2609</v>
      </c>
      <c r="D217" s="351" t="s">
        <v>3718</v>
      </c>
      <c r="E217" s="352">
        <v>70163</v>
      </c>
      <c r="F217" s="352">
        <v>20260811</v>
      </c>
      <c r="G217" s="114"/>
      <c r="H217" s="350" t="s">
        <v>259</v>
      </c>
      <c r="I217" s="142" t="s">
        <v>342</v>
      </c>
    </row>
    <row r="218" spans="1:9">
      <c r="A218" s="112">
        <f t="shared" si="3"/>
        <v>216</v>
      </c>
      <c r="B218" s="352" t="s">
        <v>256</v>
      </c>
      <c r="C218" s="352" t="s">
        <v>2609</v>
      </c>
      <c r="D218" s="351" t="s">
        <v>3719</v>
      </c>
      <c r="E218" s="352">
        <v>70163</v>
      </c>
      <c r="F218" s="352">
        <v>20260811</v>
      </c>
      <c r="G218" s="114"/>
      <c r="H218" s="350" t="s">
        <v>259</v>
      </c>
      <c r="I218" s="142" t="s">
        <v>342</v>
      </c>
    </row>
    <row r="219" spans="1:9">
      <c r="A219" s="112">
        <f t="shared" si="3"/>
        <v>217</v>
      </c>
      <c r="B219" s="352" t="s">
        <v>256</v>
      </c>
      <c r="C219" s="352" t="s">
        <v>2609</v>
      </c>
      <c r="D219" s="351" t="s">
        <v>3720</v>
      </c>
      <c r="E219" s="352">
        <v>70163</v>
      </c>
      <c r="F219" s="352">
        <v>20260811</v>
      </c>
      <c r="G219" s="114"/>
      <c r="H219" s="350" t="s">
        <v>259</v>
      </c>
      <c r="I219" s="142" t="s">
        <v>342</v>
      </c>
    </row>
    <row r="220" spans="1:9">
      <c r="A220" s="112">
        <f t="shared" si="3"/>
        <v>218</v>
      </c>
      <c r="B220" s="352" t="s">
        <v>256</v>
      </c>
      <c r="C220" s="352" t="s">
        <v>2609</v>
      </c>
      <c r="D220" s="351" t="s">
        <v>3721</v>
      </c>
      <c r="E220" s="352">
        <v>70163</v>
      </c>
      <c r="F220" s="352">
        <v>20260811</v>
      </c>
      <c r="G220" s="114"/>
      <c r="H220" s="350" t="s">
        <v>259</v>
      </c>
      <c r="I220" s="142" t="s">
        <v>342</v>
      </c>
    </row>
    <row r="221" spans="1:9">
      <c r="A221" s="112">
        <f t="shared" si="3"/>
        <v>219</v>
      </c>
      <c r="B221" s="352" t="s">
        <v>256</v>
      </c>
      <c r="C221" s="352" t="s">
        <v>2609</v>
      </c>
      <c r="D221" s="351" t="s">
        <v>3722</v>
      </c>
      <c r="E221" s="352">
        <v>70163</v>
      </c>
      <c r="F221" s="352">
        <v>20260811</v>
      </c>
      <c r="G221" s="114"/>
      <c r="H221" s="350" t="s">
        <v>259</v>
      </c>
      <c r="I221" s="142" t="s">
        <v>342</v>
      </c>
    </row>
    <row r="222" spans="1:9">
      <c r="A222" s="112">
        <f t="shared" si="3"/>
        <v>220</v>
      </c>
      <c r="B222" s="352" t="s">
        <v>256</v>
      </c>
      <c r="C222" s="352" t="s">
        <v>2609</v>
      </c>
      <c r="D222" s="351" t="s">
        <v>3723</v>
      </c>
      <c r="E222" s="352">
        <v>70163</v>
      </c>
      <c r="F222" s="352">
        <v>20260811</v>
      </c>
      <c r="G222" s="114"/>
      <c r="H222" s="350" t="s">
        <v>259</v>
      </c>
      <c r="I222" s="142" t="s">
        <v>342</v>
      </c>
    </row>
    <row r="223" spans="1:9">
      <c r="A223" s="112">
        <f t="shared" si="3"/>
        <v>221</v>
      </c>
      <c r="B223" s="352" t="s">
        <v>256</v>
      </c>
      <c r="C223" s="352" t="s">
        <v>2609</v>
      </c>
      <c r="D223" s="351" t="s">
        <v>3724</v>
      </c>
      <c r="E223" s="352">
        <v>70163</v>
      </c>
      <c r="F223" s="352">
        <v>20260811</v>
      </c>
      <c r="G223" s="114"/>
      <c r="H223" s="350" t="s">
        <v>259</v>
      </c>
      <c r="I223" s="142" t="s">
        <v>342</v>
      </c>
    </row>
    <row r="224" spans="1:9">
      <c r="A224" s="112">
        <f t="shared" si="3"/>
        <v>222</v>
      </c>
      <c r="B224" s="352" t="s">
        <v>256</v>
      </c>
      <c r="C224" s="352" t="s">
        <v>2609</v>
      </c>
      <c r="D224" s="351" t="s">
        <v>3725</v>
      </c>
      <c r="E224" s="352">
        <v>70163</v>
      </c>
      <c r="F224" s="352">
        <v>20260811</v>
      </c>
      <c r="G224" s="114"/>
      <c r="H224" s="350" t="s">
        <v>259</v>
      </c>
      <c r="I224" s="142" t="s">
        <v>342</v>
      </c>
    </row>
    <row r="225" spans="1:9">
      <c r="A225" s="112">
        <f t="shared" si="3"/>
        <v>223</v>
      </c>
      <c r="B225" s="352" t="s">
        <v>256</v>
      </c>
      <c r="C225" s="352" t="s">
        <v>2609</v>
      </c>
      <c r="D225" s="351" t="s">
        <v>3726</v>
      </c>
      <c r="E225" s="352">
        <v>70163</v>
      </c>
      <c r="F225" s="352">
        <v>20260811</v>
      </c>
      <c r="G225" s="114"/>
      <c r="H225" s="350" t="s">
        <v>259</v>
      </c>
      <c r="I225" s="142" t="s">
        <v>342</v>
      </c>
    </row>
    <row r="226" spans="1:9">
      <c r="A226" s="112">
        <f t="shared" si="3"/>
        <v>224</v>
      </c>
      <c r="B226" s="352" t="s">
        <v>256</v>
      </c>
      <c r="C226" s="352" t="s">
        <v>2609</v>
      </c>
      <c r="D226" s="351" t="s">
        <v>3727</v>
      </c>
      <c r="E226" s="352">
        <v>70163</v>
      </c>
      <c r="F226" s="352">
        <v>20260811</v>
      </c>
      <c r="G226" s="114"/>
      <c r="H226" s="350" t="s">
        <v>259</v>
      </c>
      <c r="I226" s="142" t="s">
        <v>342</v>
      </c>
    </row>
    <row r="227" spans="1:9">
      <c r="A227" s="112">
        <f t="shared" si="3"/>
        <v>225</v>
      </c>
      <c r="B227" s="352" t="s">
        <v>256</v>
      </c>
      <c r="C227" s="352" t="s">
        <v>2609</v>
      </c>
      <c r="D227" s="351" t="s">
        <v>3728</v>
      </c>
      <c r="E227" s="352">
        <v>70164</v>
      </c>
      <c r="F227" s="352">
        <v>20260811</v>
      </c>
      <c r="G227" s="114"/>
      <c r="H227" s="350" t="s">
        <v>259</v>
      </c>
      <c r="I227" s="142" t="s">
        <v>389</v>
      </c>
    </row>
    <row r="228" spans="1:9">
      <c r="A228" s="112">
        <f t="shared" si="3"/>
        <v>226</v>
      </c>
      <c r="B228" s="352" t="s">
        <v>256</v>
      </c>
      <c r="C228" s="352" t="s">
        <v>2609</v>
      </c>
      <c r="D228" s="351" t="s">
        <v>3729</v>
      </c>
      <c r="E228" s="352">
        <v>70164</v>
      </c>
      <c r="F228" s="352">
        <v>20260811</v>
      </c>
      <c r="G228" s="114"/>
      <c r="H228" s="350" t="s">
        <v>259</v>
      </c>
      <c r="I228" s="142" t="s">
        <v>342</v>
      </c>
    </row>
    <row r="229" spans="1:9">
      <c r="A229" s="112">
        <f t="shared" si="3"/>
        <v>227</v>
      </c>
      <c r="B229" s="352" t="s">
        <v>256</v>
      </c>
      <c r="C229" s="352" t="s">
        <v>2609</v>
      </c>
      <c r="D229" s="351" t="s">
        <v>3730</v>
      </c>
      <c r="E229" s="352">
        <v>70164</v>
      </c>
      <c r="F229" s="352">
        <v>20260811</v>
      </c>
      <c r="G229" s="114"/>
      <c r="H229" s="350" t="s">
        <v>259</v>
      </c>
      <c r="I229" s="142" t="s">
        <v>389</v>
      </c>
    </row>
    <row r="230" spans="1:9">
      <c r="A230" s="112">
        <f t="shared" si="3"/>
        <v>228</v>
      </c>
      <c r="B230" s="352" t="s">
        <v>256</v>
      </c>
      <c r="C230" s="352" t="s">
        <v>2609</v>
      </c>
      <c r="D230" s="351" t="s">
        <v>3731</v>
      </c>
      <c r="E230" s="352">
        <v>70164</v>
      </c>
      <c r="F230" s="352">
        <v>20260811</v>
      </c>
      <c r="G230" s="114"/>
      <c r="H230" s="350" t="s">
        <v>259</v>
      </c>
      <c r="I230" s="142" t="s">
        <v>389</v>
      </c>
    </row>
    <row r="231" spans="1:9">
      <c r="A231" s="112">
        <f t="shared" si="3"/>
        <v>229</v>
      </c>
      <c r="B231" s="352" t="s">
        <v>256</v>
      </c>
      <c r="C231" s="352" t="s">
        <v>2609</v>
      </c>
      <c r="D231" s="351" t="s">
        <v>3732</v>
      </c>
      <c r="E231" s="352">
        <v>70164</v>
      </c>
      <c r="F231" s="352">
        <v>20260811</v>
      </c>
      <c r="G231" s="114"/>
      <c r="H231" s="350" t="s">
        <v>259</v>
      </c>
      <c r="I231" s="142" t="s">
        <v>389</v>
      </c>
    </row>
    <row r="232" spans="1:9">
      <c r="A232" s="112">
        <f t="shared" si="3"/>
        <v>230</v>
      </c>
      <c r="B232" s="352" t="s">
        <v>256</v>
      </c>
      <c r="C232" s="352" t="s">
        <v>2609</v>
      </c>
      <c r="D232" s="351" t="s">
        <v>3733</v>
      </c>
      <c r="E232" s="352">
        <v>70164</v>
      </c>
      <c r="F232" s="352">
        <v>20260811</v>
      </c>
      <c r="G232" s="114"/>
      <c r="H232" s="350" t="s">
        <v>259</v>
      </c>
      <c r="I232" s="142" t="s">
        <v>389</v>
      </c>
    </row>
    <row r="233" spans="1:9">
      <c r="A233" s="112">
        <f t="shared" ref="A233:A296" si="4">+A232+1</f>
        <v>231</v>
      </c>
      <c r="B233" s="352" t="s">
        <v>256</v>
      </c>
      <c r="C233" s="352" t="s">
        <v>2609</v>
      </c>
      <c r="D233" s="351" t="s">
        <v>3734</v>
      </c>
      <c r="E233" s="352">
        <v>70164</v>
      </c>
      <c r="F233" s="352">
        <v>20260811</v>
      </c>
      <c r="G233" s="114"/>
      <c r="H233" s="350" t="s">
        <v>259</v>
      </c>
      <c r="I233" s="142" t="s">
        <v>389</v>
      </c>
    </row>
    <row r="234" spans="1:9">
      <c r="A234" s="112">
        <f t="shared" si="4"/>
        <v>232</v>
      </c>
      <c r="B234" s="352" t="s">
        <v>256</v>
      </c>
      <c r="C234" s="352" t="s">
        <v>2609</v>
      </c>
      <c r="D234" s="351" t="s">
        <v>3735</v>
      </c>
      <c r="E234" s="352">
        <v>70164</v>
      </c>
      <c r="F234" s="352">
        <v>20260811</v>
      </c>
      <c r="G234" s="114"/>
      <c r="H234" s="350" t="s">
        <v>259</v>
      </c>
      <c r="I234" s="142" t="s">
        <v>389</v>
      </c>
    </row>
    <row r="235" spans="1:9">
      <c r="A235" s="112">
        <f t="shared" si="4"/>
        <v>233</v>
      </c>
      <c r="B235" s="352" t="s">
        <v>256</v>
      </c>
      <c r="C235" s="352" t="s">
        <v>2609</v>
      </c>
      <c r="D235" s="351" t="s">
        <v>3736</v>
      </c>
      <c r="E235" s="352">
        <v>70164</v>
      </c>
      <c r="F235" s="352">
        <v>20260811</v>
      </c>
      <c r="G235" s="114"/>
      <c r="H235" s="350" t="s">
        <v>259</v>
      </c>
      <c r="I235" s="142" t="s">
        <v>389</v>
      </c>
    </row>
    <row r="236" spans="1:9">
      <c r="A236" s="112">
        <f t="shared" si="4"/>
        <v>234</v>
      </c>
      <c r="B236" s="352" t="s">
        <v>256</v>
      </c>
      <c r="C236" s="352" t="s">
        <v>2609</v>
      </c>
      <c r="D236" s="351" t="s">
        <v>3737</v>
      </c>
      <c r="E236" s="352">
        <v>70165</v>
      </c>
      <c r="F236" s="352">
        <v>20260812</v>
      </c>
      <c r="G236" s="114"/>
      <c r="H236" s="350" t="s">
        <v>259</v>
      </c>
      <c r="I236" s="142" t="s">
        <v>389</v>
      </c>
    </row>
    <row r="237" spans="1:9">
      <c r="A237" s="112">
        <f t="shared" si="4"/>
        <v>235</v>
      </c>
      <c r="B237" s="352" t="s">
        <v>256</v>
      </c>
      <c r="C237" s="352" t="s">
        <v>2609</v>
      </c>
      <c r="D237" s="351" t="s">
        <v>3738</v>
      </c>
      <c r="E237" s="352">
        <v>70165</v>
      </c>
      <c r="F237" s="352">
        <v>20260812</v>
      </c>
      <c r="G237" s="114"/>
      <c r="H237" s="350" t="s">
        <v>259</v>
      </c>
      <c r="I237" s="142" t="s">
        <v>389</v>
      </c>
    </row>
    <row r="238" spans="1:9">
      <c r="A238" s="112">
        <f t="shared" si="4"/>
        <v>236</v>
      </c>
      <c r="B238" s="352" t="s">
        <v>256</v>
      </c>
      <c r="C238" s="352" t="s">
        <v>2609</v>
      </c>
      <c r="D238" s="351" t="s">
        <v>3739</v>
      </c>
      <c r="E238" s="352">
        <v>70165</v>
      </c>
      <c r="F238" s="352">
        <v>20260812</v>
      </c>
      <c r="G238" s="114"/>
      <c r="H238" s="350" t="s">
        <v>259</v>
      </c>
      <c r="I238" s="142" t="s">
        <v>389</v>
      </c>
    </row>
    <row r="239" spans="1:9">
      <c r="A239" s="112">
        <f t="shared" si="4"/>
        <v>237</v>
      </c>
      <c r="B239" s="352" t="s">
        <v>256</v>
      </c>
      <c r="C239" s="352" t="s">
        <v>2609</v>
      </c>
      <c r="D239" s="351" t="s">
        <v>3740</v>
      </c>
      <c r="E239" s="352">
        <v>70165</v>
      </c>
      <c r="F239" s="352">
        <v>20260812</v>
      </c>
      <c r="G239" s="114"/>
      <c r="H239" s="350" t="s">
        <v>259</v>
      </c>
      <c r="I239" s="142" t="s">
        <v>389</v>
      </c>
    </row>
    <row r="240" spans="1:9">
      <c r="A240" s="112">
        <f t="shared" si="4"/>
        <v>238</v>
      </c>
      <c r="B240" s="352" t="s">
        <v>256</v>
      </c>
      <c r="C240" s="352" t="s">
        <v>2609</v>
      </c>
      <c r="D240" s="351" t="s">
        <v>3741</v>
      </c>
      <c r="E240" s="352">
        <v>70165</v>
      </c>
      <c r="F240" s="352">
        <v>20260812</v>
      </c>
      <c r="G240" s="114"/>
      <c r="H240" s="429" t="s">
        <v>259</v>
      </c>
      <c r="I240" s="432" t="s">
        <v>895</v>
      </c>
    </row>
    <row r="241" spans="1:9">
      <c r="A241" s="112">
        <f t="shared" si="4"/>
        <v>239</v>
      </c>
      <c r="B241" s="352" t="s">
        <v>256</v>
      </c>
      <c r="C241" s="352" t="s">
        <v>2609</v>
      </c>
      <c r="D241" s="351" t="s">
        <v>3742</v>
      </c>
      <c r="E241" s="352">
        <v>70165</v>
      </c>
      <c r="F241" s="352">
        <v>20260812</v>
      </c>
      <c r="G241" s="114"/>
      <c r="H241" s="429" t="s">
        <v>259</v>
      </c>
      <c r="I241" s="432" t="s">
        <v>895</v>
      </c>
    </row>
    <row r="242" spans="1:9">
      <c r="A242" s="112">
        <f t="shared" si="4"/>
        <v>240</v>
      </c>
      <c r="B242" s="352" t="s">
        <v>256</v>
      </c>
      <c r="C242" s="352" t="s">
        <v>2609</v>
      </c>
      <c r="D242" s="351" t="s">
        <v>3743</v>
      </c>
      <c r="E242" s="352">
        <v>70165</v>
      </c>
      <c r="F242" s="352">
        <v>20260812</v>
      </c>
      <c r="G242" s="114"/>
      <c r="H242" s="429" t="s">
        <v>259</v>
      </c>
      <c r="I242" s="432" t="s">
        <v>895</v>
      </c>
    </row>
    <row r="243" spans="1:9">
      <c r="A243" s="112">
        <f t="shared" si="4"/>
        <v>241</v>
      </c>
      <c r="B243" s="352" t="s">
        <v>256</v>
      </c>
      <c r="C243" s="352" t="s">
        <v>2609</v>
      </c>
      <c r="D243" s="351" t="s">
        <v>3744</v>
      </c>
      <c r="E243" s="352">
        <v>70165</v>
      </c>
      <c r="F243" s="352">
        <v>20260812</v>
      </c>
      <c r="G243" s="114"/>
      <c r="H243" s="429" t="s">
        <v>259</v>
      </c>
      <c r="I243" s="432" t="s">
        <v>895</v>
      </c>
    </row>
    <row r="244" spans="1:9">
      <c r="A244" s="112">
        <f t="shared" si="4"/>
        <v>242</v>
      </c>
      <c r="B244" s="352" t="s">
        <v>256</v>
      </c>
      <c r="C244" s="352" t="s">
        <v>2609</v>
      </c>
      <c r="D244" s="351" t="s">
        <v>3745</v>
      </c>
      <c r="E244" s="352">
        <v>70165</v>
      </c>
      <c r="F244" s="352">
        <v>20260812</v>
      </c>
      <c r="G244" s="114"/>
      <c r="H244" s="429" t="s">
        <v>259</v>
      </c>
      <c r="I244" s="432" t="s">
        <v>895</v>
      </c>
    </row>
    <row r="245" spans="1:9">
      <c r="A245" s="112">
        <f t="shared" si="4"/>
        <v>243</v>
      </c>
      <c r="B245" s="352" t="s">
        <v>256</v>
      </c>
      <c r="C245" s="352" t="s">
        <v>2609</v>
      </c>
      <c r="D245" s="351" t="s">
        <v>3746</v>
      </c>
      <c r="E245" s="352">
        <v>70166</v>
      </c>
      <c r="F245" s="352">
        <v>20260812</v>
      </c>
      <c r="G245" s="114"/>
      <c r="H245" s="429" t="s">
        <v>259</v>
      </c>
      <c r="I245" s="432" t="s">
        <v>895</v>
      </c>
    </row>
    <row r="246" spans="1:9">
      <c r="A246" s="112">
        <f t="shared" si="4"/>
        <v>244</v>
      </c>
      <c r="B246" s="352" t="s">
        <v>256</v>
      </c>
      <c r="C246" s="352" t="s">
        <v>2609</v>
      </c>
      <c r="D246" s="351" t="s">
        <v>3747</v>
      </c>
      <c r="E246" s="352">
        <v>70166</v>
      </c>
      <c r="F246" s="352">
        <v>20260812</v>
      </c>
      <c r="G246" s="114"/>
      <c r="H246" s="429" t="s">
        <v>259</v>
      </c>
      <c r="I246" s="432" t="s">
        <v>895</v>
      </c>
    </row>
    <row r="247" spans="1:9">
      <c r="A247" s="112">
        <f t="shared" si="4"/>
        <v>245</v>
      </c>
      <c r="B247" s="352" t="s">
        <v>256</v>
      </c>
      <c r="C247" s="352" t="s">
        <v>2609</v>
      </c>
      <c r="D247" s="351" t="s">
        <v>3748</v>
      </c>
      <c r="E247" s="352">
        <v>70166</v>
      </c>
      <c r="F247" s="352">
        <v>20260812</v>
      </c>
      <c r="G247" s="114"/>
      <c r="H247" s="429" t="s">
        <v>259</v>
      </c>
      <c r="I247" s="432" t="s">
        <v>895</v>
      </c>
    </row>
    <row r="248" spans="1:9">
      <c r="A248" s="112">
        <f t="shared" si="4"/>
        <v>246</v>
      </c>
      <c r="B248" s="352" t="s">
        <v>256</v>
      </c>
      <c r="C248" s="352" t="s">
        <v>2609</v>
      </c>
      <c r="D248" s="351" t="s">
        <v>3749</v>
      </c>
      <c r="E248" s="352">
        <v>70166</v>
      </c>
      <c r="F248" s="352">
        <v>20260812</v>
      </c>
      <c r="G248" s="114"/>
      <c r="H248" s="429" t="s">
        <v>259</v>
      </c>
      <c r="I248" s="432" t="s">
        <v>895</v>
      </c>
    </row>
    <row r="249" spans="1:9">
      <c r="A249" s="112">
        <f t="shared" si="4"/>
        <v>247</v>
      </c>
      <c r="B249" s="352" t="s">
        <v>256</v>
      </c>
      <c r="C249" s="352" t="s">
        <v>2609</v>
      </c>
      <c r="D249" s="351" t="s">
        <v>3750</v>
      </c>
      <c r="E249" s="352">
        <v>70166</v>
      </c>
      <c r="F249" s="352">
        <v>20260812</v>
      </c>
      <c r="G249" s="114"/>
      <c r="H249" s="429" t="s">
        <v>259</v>
      </c>
      <c r="I249" s="432" t="s">
        <v>895</v>
      </c>
    </row>
    <row r="250" spans="1:9">
      <c r="A250" s="112">
        <f t="shared" si="4"/>
        <v>248</v>
      </c>
      <c r="B250" s="352" t="s">
        <v>256</v>
      </c>
      <c r="C250" s="352" t="s">
        <v>2609</v>
      </c>
      <c r="D250" s="351" t="s">
        <v>3751</v>
      </c>
      <c r="E250" s="352">
        <v>70166</v>
      </c>
      <c r="F250" s="352">
        <v>20260812</v>
      </c>
      <c r="G250" s="114"/>
      <c r="H250" s="429" t="s">
        <v>259</v>
      </c>
      <c r="I250" s="432" t="s">
        <v>895</v>
      </c>
    </row>
    <row r="251" spans="1:9">
      <c r="A251" s="112">
        <f t="shared" si="4"/>
        <v>249</v>
      </c>
      <c r="B251" s="352" t="s">
        <v>256</v>
      </c>
      <c r="C251" s="352" t="s">
        <v>2609</v>
      </c>
      <c r="D251" s="351" t="s">
        <v>3752</v>
      </c>
      <c r="E251" s="352">
        <v>70166</v>
      </c>
      <c r="F251" s="352">
        <v>20260812</v>
      </c>
      <c r="G251" s="114"/>
      <c r="H251" s="429" t="s">
        <v>259</v>
      </c>
      <c r="I251" s="432" t="s">
        <v>895</v>
      </c>
    </row>
    <row r="252" spans="1:9">
      <c r="A252" s="112">
        <f t="shared" si="4"/>
        <v>250</v>
      </c>
      <c r="B252" s="352" t="s">
        <v>256</v>
      </c>
      <c r="C252" s="352" t="s">
        <v>2609</v>
      </c>
      <c r="D252" s="351" t="s">
        <v>3753</v>
      </c>
      <c r="E252" s="352">
        <v>70166</v>
      </c>
      <c r="F252" s="352">
        <v>20260812</v>
      </c>
      <c r="G252" s="114"/>
      <c r="H252" s="429" t="s">
        <v>259</v>
      </c>
      <c r="I252" s="432" t="s">
        <v>895</v>
      </c>
    </row>
    <row r="253" spans="1:9">
      <c r="A253" s="112">
        <f t="shared" si="4"/>
        <v>251</v>
      </c>
      <c r="B253" s="352" t="s">
        <v>256</v>
      </c>
      <c r="C253" s="352" t="s">
        <v>2609</v>
      </c>
      <c r="D253" s="351" t="s">
        <v>3754</v>
      </c>
      <c r="E253" s="352">
        <v>70166</v>
      </c>
      <c r="F253" s="352">
        <v>20260812</v>
      </c>
      <c r="G253" s="114"/>
      <c r="H253" s="429" t="s">
        <v>259</v>
      </c>
      <c r="I253" s="432" t="s">
        <v>895</v>
      </c>
    </row>
    <row r="254" spans="1:9">
      <c r="A254" s="112">
        <f t="shared" si="4"/>
        <v>252</v>
      </c>
      <c r="B254" s="352" t="s">
        <v>256</v>
      </c>
      <c r="C254" s="352" t="s">
        <v>2609</v>
      </c>
      <c r="D254" s="351" t="s">
        <v>3755</v>
      </c>
      <c r="E254" s="352">
        <v>70167</v>
      </c>
      <c r="F254" s="352">
        <v>20260812</v>
      </c>
      <c r="G254" s="114"/>
      <c r="H254" s="429" t="s">
        <v>259</v>
      </c>
      <c r="I254" s="432" t="s">
        <v>895</v>
      </c>
    </row>
    <row r="255" spans="1:9">
      <c r="A255" s="112">
        <f t="shared" si="4"/>
        <v>253</v>
      </c>
      <c r="B255" s="352" t="s">
        <v>256</v>
      </c>
      <c r="C255" s="352" t="s">
        <v>2609</v>
      </c>
      <c r="D255" s="351" t="s">
        <v>3756</v>
      </c>
      <c r="E255" s="352">
        <v>70167</v>
      </c>
      <c r="F255" s="352">
        <v>20260812</v>
      </c>
      <c r="G255" s="114"/>
      <c r="H255" s="429" t="s">
        <v>259</v>
      </c>
      <c r="I255" s="432" t="s">
        <v>895</v>
      </c>
    </row>
    <row r="256" spans="1:9">
      <c r="A256" s="112">
        <f t="shared" si="4"/>
        <v>254</v>
      </c>
      <c r="B256" s="352" t="s">
        <v>256</v>
      </c>
      <c r="C256" s="352" t="s">
        <v>2609</v>
      </c>
      <c r="D256" s="351" t="s">
        <v>3757</v>
      </c>
      <c r="E256" s="352">
        <v>70167</v>
      </c>
      <c r="F256" s="352">
        <v>20260812</v>
      </c>
      <c r="G256" s="114"/>
      <c r="H256" s="429" t="s">
        <v>259</v>
      </c>
      <c r="I256" s="432" t="s">
        <v>895</v>
      </c>
    </row>
    <row r="257" spans="1:9">
      <c r="A257" s="112">
        <f t="shared" si="4"/>
        <v>255</v>
      </c>
      <c r="B257" s="352" t="s">
        <v>256</v>
      </c>
      <c r="C257" s="352" t="s">
        <v>2609</v>
      </c>
      <c r="D257" s="351" t="s">
        <v>3758</v>
      </c>
      <c r="E257" s="352">
        <v>70167</v>
      </c>
      <c r="F257" s="352">
        <v>20260812</v>
      </c>
      <c r="G257" s="114"/>
      <c r="H257" s="429" t="s">
        <v>259</v>
      </c>
      <c r="I257" s="434" t="s">
        <v>903</v>
      </c>
    </row>
    <row r="258" spans="1:9">
      <c r="A258" s="112">
        <f t="shared" si="4"/>
        <v>256</v>
      </c>
      <c r="B258" s="352" t="s">
        <v>256</v>
      </c>
      <c r="C258" s="352" t="s">
        <v>2609</v>
      </c>
      <c r="D258" s="351" t="s">
        <v>3759</v>
      </c>
      <c r="E258" s="352">
        <v>70167</v>
      </c>
      <c r="F258" s="352">
        <v>20260812</v>
      </c>
      <c r="G258" s="114"/>
      <c r="H258" s="429" t="s">
        <v>259</v>
      </c>
      <c r="I258" s="434" t="s">
        <v>903</v>
      </c>
    </row>
    <row r="259" spans="1:9">
      <c r="A259" s="112">
        <f t="shared" si="4"/>
        <v>257</v>
      </c>
      <c r="B259" s="352" t="s">
        <v>256</v>
      </c>
      <c r="C259" s="352" t="s">
        <v>2609</v>
      </c>
      <c r="D259" s="351" t="s">
        <v>3760</v>
      </c>
      <c r="E259" s="352">
        <v>70167</v>
      </c>
      <c r="F259" s="352">
        <v>20260812</v>
      </c>
      <c r="G259" s="114"/>
      <c r="H259" s="350" t="s">
        <v>259</v>
      </c>
      <c r="I259" s="434" t="s">
        <v>903</v>
      </c>
    </row>
    <row r="260" spans="1:9">
      <c r="A260" s="112">
        <f t="shared" si="4"/>
        <v>258</v>
      </c>
      <c r="B260" s="352" t="s">
        <v>256</v>
      </c>
      <c r="C260" s="352" t="s">
        <v>2609</v>
      </c>
      <c r="D260" s="351" t="s">
        <v>3761</v>
      </c>
      <c r="E260" s="352">
        <v>70167</v>
      </c>
      <c r="F260" s="352">
        <v>20260812</v>
      </c>
      <c r="G260" s="114"/>
      <c r="H260" s="350" t="s">
        <v>259</v>
      </c>
      <c r="I260" s="434" t="s">
        <v>903</v>
      </c>
    </row>
    <row r="261" spans="1:9">
      <c r="A261" s="112">
        <f t="shared" si="4"/>
        <v>259</v>
      </c>
      <c r="B261" s="352" t="s">
        <v>256</v>
      </c>
      <c r="C261" s="352" t="s">
        <v>2609</v>
      </c>
      <c r="D261" s="351" t="s">
        <v>3762</v>
      </c>
      <c r="E261" s="352">
        <v>70167</v>
      </c>
      <c r="F261" s="352">
        <v>20260812</v>
      </c>
      <c r="G261" s="114"/>
      <c r="H261" s="350" t="s">
        <v>259</v>
      </c>
      <c r="I261" s="434" t="s">
        <v>903</v>
      </c>
    </row>
    <row r="262" spans="1:9">
      <c r="A262" s="112">
        <f t="shared" si="4"/>
        <v>260</v>
      </c>
      <c r="B262" s="352" t="s">
        <v>256</v>
      </c>
      <c r="C262" s="352" t="s">
        <v>2609</v>
      </c>
      <c r="D262" s="351" t="s">
        <v>3763</v>
      </c>
      <c r="E262" s="352">
        <v>70167</v>
      </c>
      <c r="F262" s="352">
        <v>20260812</v>
      </c>
      <c r="G262" s="114"/>
      <c r="H262" s="350" t="s">
        <v>259</v>
      </c>
      <c r="I262" s="434" t="s">
        <v>903</v>
      </c>
    </row>
    <row r="263" spans="1:9">
      <c r="A263" s="112">
        <f t="shared" si="4"/>
        <v>261</v>
      </c>
      <c r="B263" s="352" t="s">
        <v>256</v>
      </c>
      <c r="C263" s="352" t="s">
        <v>2609</v>
      </c>
      <c r="D263" s="351" t="s">
        <v>3764</v>
      </c>
      <c r="E263" s="352">
        <v>70168</v>
      </c>
      <c r="F263" s="352">
        <v>20260812</v>
      </c>
      <c r="G263" s="114"/>
      <c r="H263" s="350" t="s">
        <v>259</v>
      </c>
      <c r="I263" s="434" t="s">
        <v>903</v>
      </c>
    </row>
    <row r="264" spans="1:9">
      <c r="A264" s="112">
        <f t="shared" si="4"/>
        <v>262</v>
      </c>
      <c r="B264" s="352" t="s">
        <v>256</v>
      </c>
      <c r="C264" s="352" t="s">
        <v>2609</v>
      </c>
      <c r="D264" s="351" t="s">
        <v>3765</v>
      </c>
      <c r="E264" s="352">
        <v>70168</v>
      </c>
      <c r="F264" s="352">
        <v>20260812</v>
      </c>
      <c r="G264" s="114"/>
      <c r="H264" s="350" t="s">
        <v>259</v>
      </c>
      <c r="I264" s="434" t="s">
        <v>903</v>
      </c>
    </row>
    <row r="265" spans="1:9">
      <c r="A265" s="112">
        <f t="shared" si="4"/>
        <v>263</v>
      </c>
      <c r="B265" s="352" t="s">
        <v>256</v>
      </c>
      <c r="C265" s="352" t="s">
        <v>2609</v>
      </c>
      <c r="D265" s="351" t="s">
        <v>3766</v>
      </c>
      <c r="E265" s="352">
        <v>70168</v>
      </c>
      <c r="F265" s="352">
        <v>20260812</v>
      </c>
      <c r="G265" s="114"/>
      <c r="H265" s="350" t="s">
        <v>259</v>
      </c>
      <c r="I265" s="434" t="s">
        <v>903</v>
      </c>
    </row>
    <row r="266" spans="1:9">
      <c r="A266" s="112">
        <f t="shared" si="4"/>
        <v>264</v>
      </c>
      <c r="B266" s="352" t="s">
        <v>256</v>
      </c>
      <c r="C266" s="352" t="s">
        <v>2609</v>
      </c>
      <c r="D266" s="351" t="s">
        <v>3767</v>
      </c>
      <c r="E266" s="352">
        <v>70168</v>
      </c>
      <c r="F266" s="352">
        <v>20260812</v>
      </c>
      <c r="G266" s="114"/>
      <c r="H266" s="350" t="s">
        <v>259</v>
      </c>
      <c r="I266" s="434" t="s">
        <v>903</v>
      </c>
    </row>
    <row r="267" spans="1:9">
      <c r="A267" s="112">
        <f t="shared" si="4"/>
        <v>265</v>
      </c>
      <c r="B267" s="352" t="s">
        <v>256</v>
      </c>
      <c r="C267" s="352" t="s">
        <v>2609</v>
      </c>
      <c r="D267" s="351" t="s">
        <v>3768</v>
      </c>
      <c r="E267" s="352">
        <v>70168</v>
      </c>
      <c r="F267" s="352">
        <v>20260812</v>
      </c>
      <c r="G267" s="114"/>
      <c r="H267" s="350" t="s">
        <v>259</v>
      </c>
      <c r="I267" s="434" t="s">
        <v>903</v>
      </c>
    </row>
    <row r="268" spans="1:9">
      <c r="A268" s="112">
        <f t="shared" si="4"/>
        <v>266</v>
      </c>
      <c r="B268" s="352" t="s">
        <v>256</v>
      </c>
      <c r="C268" s="352" t="s">
        <v>2609</v>
      </c>
      <c r="D268" s="351" t="s">
        <v>3769</v>
      </c>
      <c r="E268" s="352">
        <v>70168</v>
      </c>
      <c r="F268" s="352">
        <v>20260812</v>
      </c>
      <c r="G268" s="114"/>
      <c r="H268" s="350" t="s">
        <v>259</v>
      </c>
      <c r="I268" s="434" t="s">
        <v>903</v>
      </c>
    </row>
    <row r="269" spans="1:9">
      <c r="A269" s="112">
        <f t="shared" si="4"/>
        <v>267</v>
      </c>
      <c r="B269" s="352" t="s">
        <v>256</v>
      </c>
      <c r="C269" s="352" t="s">
        <v>2609</v>
      </c>
      <c r="D269" s="351" t="s">
        <v>3770</v>
      </c>
      <c r="E269" s="352">
        <v>70168</v>
      </c>
      <c r="F269" s="352">
        <v>20260812</v>
      </c>
      <c r="G269" s="114"/>
      <c r="H269" s="350" t="s">
        <v>259</v>
      </c>
      <c r="I269" s="434" t="s">
        <v>903</v>
      </c>
    </row>
    <row r="270" spans="1:9">
      <c r="A270" s="112">
        <f t="shared" si="4"/>
        <v>268</v>
      </c>
      <c r="B270" s="352" t="s">
        <v>256</v>
      </c>
      <c r="C270" s="352" t="s">
        <v>2609</v>
      </c>
      <c r="D270" s="351" t="s">
        <v>3771</v>
      </c>
      <c r="E270" s="352">
        <v>70168</v>
      </c>
      <c r="F270" s="352">
        <v>20260812</v>
      </c>
      <c r="G270" s="114"/>
      <c r="H270" s="350" t="s">
        <v>259</v>
      </c>
      <c r="I270" s="434" t="s">
        <v>903</v>
      </c>
    </row>
    <row r="271" spans="1:9">
      <c r="A271" s="112">
        <f t="shared" si="4"/>
        <v>269</v>
      </c>
      <c r="B271" s="352" t="s">
        <v>256</v>
      </c>
      <c r="C271" s="352" t="s">
        <v>2609</v>
      </c>
      <c r="D271" s="351" t="s">
        <v>3772</v>
      </c>
      <c r="E271" s="352">
        <v>70168</v>
      </c>
      <c r="F271" s="352">
        <v>20260812</v>
      </c>
      <c r="G271" s="114"/>
      <c r="H271" s="350" t="s">
        <v>259</v>
      </c>
      <c r="I271" s="434" t="s">
        <v>903</v>
      </c>
    </row>
    <row r="272" spans="1:9">
      <c r="A272" s="112">
        <f t="shared" si="4"/>
        <v>270</v>
      </c>
      <c r="B272" s="352" t="s">
        <v>256</v>
      </c>
      <c r="C272" s="352" t="s">
        <v>2609</v>
      </c>
      <c r="D272" s="351" t="s">
        <v>3773</v>
      </c>
      <c r="E272" s="352">
        <v>70169</v>
      </c>
      <c r="F272" s="352">
        <v>20260813</v>
      </c>
      <c r="G272" s="114"/>
      <c r="H272" s="433" t="s">
        <v>259</v>
      </c>
      <c r="I272" s="437" t="s">
        <v>437</v>
      </c>
    </row>
    <row r="273" spans="1:9">
      <c r="A273" s="112">
        <f t="shared" si="4"/>
        <v>271</v>
      </c>
      <c r="B273" s="352" t="s">
        <v>256</v>
      </c>
      <c r="C273" s="352" t="s">
        <v>2609</v>
      </c>
      <c r="D273" s="351" t="s">
        <v>3774</v>
      </c>
      <c r="E273" s="352">
        <v>70169</v>
      </c>
      <c r="F273" s="352">
        <v>20260813</v>
      </c>
      <c r="G273" s="114"/>
      <c r="H273" s="350" t="s">
        <v>259</v>
      </c>
      <c r="I273" s="434" t="s">
        <v>903</v>
      </c>
    </row>
    <row r="274" spans="1:9">
      <c r="A274" s="112">
        <f t="shared" si="4"/>
        <v>272</v>
      </c>
      <c r="B274" s="352" t="s">
        <v>256</v>
      </c>
      <c r="C274" s="352" t="s">
        <v>2609</v>
      </c>
      <c r="D274" s="351" t="s">
        <v>3775</v>
      </c>
      <c r="E274" s="352">
        <v>70169</v>
      </c>
      <c r="F274" s="352">
        <v>20260813</v>
      </c>
      <c r="G274" s="114"/>
      <c r="H274" s="350" t="s">
        <v>259</v>
      </c>
      <c r="I274" s="434" t="s">
        <v>903</v>
      </c>
    </row>
    <row r="275" spans="1:9">
      <c r="A275" s="112">
        <f t="shared" si="4"/>
        <v>273</v>
      </c>
      <c r="B275" s="352" t="s">
        <v>256</v>
      </c>
      <c r="C275" s="352" t="s">
        <v>2609</v>
      </c>
      <c r="D275" s="351" t="s">
        <v>3776</v>
      </c>
      <c r="E275" s="352">
        <v>70169</v>
      </c>
      <c r="F275" s="352">
        <v>20260813</v>
      </c>
      <c r="G275" s="114"/>
      <c r="H275" s="350" t="s">
        <v>259</v>
      </c>
      <c r="I275" s="434" t="s">
        <v>903</v>
      </c>
    </row>
    <row r="276" spans="1:9">
      <c r="A276" s="112">
        <f t="shared" si="4"/>
        <v>274</v>
      </c>
      <c r="B276" s="352" t="s">
        <v>256</v>
      </c>
      <c r="C276" s="352" t="s">
        <v>2609</v>
      </c>
      <c r="D276" s="351" t="s">
        <v>3777</v>
      </c>
      <c r="E276" s="352">
        <v>70169</v>
      </c>
      <c r="F276" s="352">
        <v>20260813</v>
      </c>
      <c r="G276" s="114"/>
      <c r="H276" s="350" t="s">
        <v>259</v>
      </c>
      <c r="I276" s="434" t="s">
        <v>903</v>
      </c>
    </row>
    <row r="277" spans="1:9">
      <c r="A277" s="112">
        <f t="shared" si="4"/>
        <v>275</v>
      </c>
      <c r="B277" s="352" t="s">
        <v>256</v>
      </c>
      <c r="C277" s="352" t="s">
        <v>2609</v>
      </c>
      <c r="D277" s="351" t="s">
        <v>3778</v>
      </c>
      <c r="E277" s="352">
        <v>70169</v>
      </c>
      <c r="F277" s="352">
        <v>20260813</v>
      </c>
      <c r="G277" s="114"/>
      <c r="H277" s="433" t="s">
        <v>259</v>
      </c>
      <c r="I277" s="437" t="s">
        <v>437</v>
      </c>
    </row>
    <row r="278" spans="1:9">
      <c r="A278" s="112">
        <f t="shared" si="4"/>
        <v>276</v>
      </c>
      <c r="B278" s="352" t="s">
        <v>256</v>
      </c>
      <c r="C278" s="352" t="s">
        <v>2609</v>
      </c>
      <c r="D278" s="351" t="s">
        <v>3779</v>
      </c>
      <c r="E278" s="352">
        <v>70169</v>
      </c>
      <c r="F278" s="352">
        <v>20260813</v>
      </c>
      <c r="G278" s="114"/>
      <c r="H278" s="433" t="s">
        <v>259</v>
      </c>
      <c r="I278" s="437" t="s">
        <v>437</v>
      </c>
    </row>
    <row r="279" spans="1:9">
      <c r="A279" s="112">
        <f t="shared" si="4"/>
        <v>277</v>
      </c>
      <c r="B279" s="352" t="s">
        <v>256</v>
      </c>
      <c r="C279" s="352" t="s">
        <v>2609</v>
      </c>
      <c r="D279" s="351" t="s">
        <v>3780</v>
      </c>
      <c r="E279" s="352">
        <v>70169</v>
      </c>
      <c r="F279" s="352">
        <v>20260813</v>
      </c>
      <c r="G279" s="114"/>
      <c r="H279" s="433" t="s">
        <v>259</v>
      </c>
      <c r="I279" s="437" t="s">
        <v>437</v>
      </c>
    </row>
    <row r="280" spans="1:9">
      <c r="A280" s="112">
        <f t="shared" si="4"/>
        <v>278</v>
      </c>
      <c r="B280" s="352" t="s">
        <v>256</v>
      </c>
      <c r="C280" s="352" t="s">
        <v>2609</v>
      </c>
      <c r="D280" s="351" t="s">
        <v>3781</v>
      </c>
      <c r="E280" s="352">
        <v>70169</v>
      </c>
      <c r="F280" s="352">
        <v>20260813</v>
      </c>
      <c r="G280" s="114"/>
      <c r="H280" s="433" t="s">
        <v>259</v>
      </c>
      <c r="I280" s="437" t="s">
        <v>437</v>
      </c>
    </row>
    <row r="281" spans="1:9">
      <c r="A281" s="112">
        <f t="shared" si="4"/>
        <v>279</v>
      </c>
      <c r="B281" s="352" t="s">
        <v>256</v>
      </c>
      <c r="C281" s="352" t="s">
        <v>2609</v>
      </c>
      <c r="D281" s="351" t="s">
        <v>3782</v>
      </c>
      <c r="E281" s="352">
        <v>70169</v>
      </c>
      <c r="F281" s="352">
        <v>20260813</v>
      </c>
      <c r="G281" s="114"/>
      <c r="H281" s="433" t="s">
        <v>259</v>
      </c>
      <c r="I281" s="437" t="s">
        <v>437</v>
      </c>
    </row>
    <row r="282" spans="1:9">
      <c r="A282" s="112">
        <f t="shared" si="4"/>
        <v>280</v>
      </c>
      <c r="B282" s="352" t="s">
        <v>256</v>
      </c>
      <c r="C282" s="352" t="s">
        <v>2609</v>
      </c>
      <c r="D282" s="351" t="s">
        <v>3783</v>
      </c>
      <c r="E282" s="352">
        <v>70170</v>
      </c>
      <c r="F282" s="352">
        <v>20260813</v>
      </c>
      <c r="G282" s="114"/>
      <c r="H282" s="433" t="s">
        <v>259</v>
      </c>
      <c r="I282" s="437" t="s">
        <v>437</v>
      </c>
    </row>
    <row r="283" spans="1:9">
      <c r="A283" s="112">
        <f t="shared" si="4"/>
        <v>281</v>
      </c>
      <c r="B283" s="352" t="s">
        <v>256</v>
      </c>
      <c r="C283" s="352" t="s">
        <v>2609</v>
      </c>
      <c r="D283" s="351" t="s">
        <v>3784</v>
      </c>
      <c r="E283" s="352">
        <v>70170</v>
      </c>
      <c r="F283" s="352">
        <v>20260813</v>
      </c>
      <c r="G283" s="114"/>
      <c r="H283" s="433" t="s">
        <v>259</v>
      </c>
      <c r="I283" s="437" t="s">
        <v>437</v>
      </c>
    </row>
    <row r="284" spans="1:9">
      <c r="A284" s="112">
        <f t="shared" si="4"/>
        <v>282</v>
      </c>
      <c r="B284" s="352" t="s">
        <v>256</v>
      </c>
      <c r="C284" s="352" t="s">
        <v>2609</v>
      </c>
      <c r="D284" s="351" t="s">
        <v>3785</v>
      </c>
      <c r="E284" s="352">
        <v>70170</v>
      </c>
      <c r="F284" s="352">
        <v>20260813</v>
      </c>
      <c r="G284" s="114"/>
      <c r="H284" s="433" t="s">
        <v>259</v>
      </c>
      <c r="I284" s="437" t="s">
        <v>437</v>
      </c>
    </row>
    <row r="285" spans="1:9">
      <c r="A285" s="112">
        <f t="shared" si="4"/>
        <v>283</v>
      </c>
      <c r="B285" s="352" t="s">
        <v>256</v>
      </c>
      <c r="C285" s="352" t="s">
        <v>2609</v>
      </c>
      <c r="D285" s="351" t="s">
        <v>3786</v>
      </c>
      <c r="E285" s="352">
        <v>70170</v>
      </c>
      <c r="F285" s="352">
        <v>20260813</v>
      </c>
      <c r="G285" s="114"/>
      <c r="H285" s="433" t="s">
        <v>259</v>
      </c>
      <c r="I285" s="437" t="s">
        <v>437</v>
      </c>
    </row>
    <row r="286" spans="1:9">
      <c r="A286" s="112">
        <f t="shared" si="4"/>
        <v>284</v>
      </c>
      <c r="B286" s="352" t="s">
        <v>256</v>
      </c>
      <c r="C286" s="352" t="s">
        <v>2609</v>
      </c>
      <c r="D286" s="351" t="s">
        <v>3787</v>
      </c>
      <c r="E286" s="352">
        <v>70170</v>
      </c>
      <c r="F286" s="352">
        <v>20260813</v>
      </c>
      <c r="G286" s="114"/>
      <c r="H286" s="433" t="s">
        <v>259</v>
      </c>
      <c r="I286" s="437" t="s">
        <v>437</v>
      </c>
    </row>
    <row r="287" spans="1:9">
      <c r="A287" s="112">
        <f t="shared" si="4"/>
        <v>285</v>
      </c>
      <c r="B287" s="352" t="s">
        <v>256</v>
      </c>
      <c r="C287" s="352" t="s">
        <v>2609</v>
      </c>
      <c r="D287" s="351" t="s">
        <v>3788</v>
      </c>
      <c r="E287" s="352">
        <v>70170</v>
      </c>
      <c r="F287" s="352">
        <v>20260813</v>
      </c>
      <c r="G287" s="114"/>
      <c r="H287" s="433" t="s">
        <v>259</v>
      </c>
      <c r="I287" s="437" t="s">
        <v>437</v>
      </c>
    </row>
    <row r="288" spans="1:9">
      <c r="A288" s="112">
        <f t="shared" si="4"/>
        <v>286</v>
      </c>
      <c r="B288" s="352" t="s">
        <v>256</v>
      </c>
      <c r="C288" s="352" t="s">
        <v>2609</v>
      </c>
      <c r="D288" s="351" t="s">
        <v>3789</v>
      </c>
      <c r="E288" s="352">
        <v>70170</v>
      </c>
      <c r="F288" s="352">
        <v>20260813</v>
      </c>
      <c r="G288" s="114"/>
      <c r="H288" s="433" t="s">
        <v>259</v>
      </c>
      <c r="I288" s="437" t="s">
        <v>437</v>
      </c>
    </row>
    <row r="289" spans="1:9">
      <c r="A289" s="112">
        <f t="shared" si="4"/>
        <v>287</v>
      </c>
      <c r="B289" s="352" t="s">
        <v>256</v>
      </c>
      <c r="C289" s="352" t="s">
        <v>2609</v>
      </c>
      <c r="D289" s="351" t="s">
        <v>3790</v>
      </c>
      <c r="E289" s="352">
        <v>70170</v>
      </c>
      <c r="F289" s="352">
        <v>20260813</v>
      </c>
      <c r="G289" s="114"/>
      <c r="H289" s="433" t="s">
        <v>259</v>
      </c>
      <c r="I289" s="437" t="s">
        <v>437</v>
      </c>
    </row>
    <row r="290" spans="1:9">
      <c r="A290" s="112">
        <f t="shared" si="4"/>
        <v>288</v>
      </c>
      <c r="B290" s="352" t="s">
        <v>256</v>
      </c>
      <c r="C290" s="352" t="s">
        <v>2609</v>
      </c>
      <c r="D290" s="351" t="s">
        <v>3791</v>
      </c>
      <c r="E290" s="352">
        <v>70171</v>
      </c>
      <c r="F290" s="352">
        <v>20260813</v>
      </c>
      <c r="G290" s="114"/>
      <c r="H290" s="433" t="s">
        <v>259</v>
      </c>
      <c r="I290" s="437" t="s">
        <v>437</v>
      </c>
    </row>
    <row r="291" spans="1:9">
      <c r="A291" s="112">
        <f t="shared" si="4"/>
        <v>289</v>
      </c>
      <c r="B291" s="352" t="s">
        <v>256</v>
      </c>
      <c r="C291" s="352" t="s">
        <v>2609</v>
      </c>
      <c r="D291" s="351" t="s">
        <v>3792</v>
      </c>
      <c r="E291" s="352">
        <v>70171</v>
      </c>
      <c r="F291" s="352">
        <v>20260813</v>
      </c>
      <c r="G291" s="114"/>
      <c r="H291" s="433" t="s">
        <v>259</v>
      </c>
      <c r="I291" s="437" t="s">
        <v>437</v>
      </c>
    </row>
    <row r="292" spans="1:9">
      <c r="A292" s="112">
        <f t="shared" si="4"/>
        <v>290</v>
      </c>
      <c r="B292" s="352" t="s">
        <v>256</v>
      </c>
      <c r="C292" s="352" t="s">
        <v>2609</v>
      </c>
      <c r="D292" s="351" t="s">
        <v>3793</v>
      </c>
      <c r="E292" s="352">
        <v>70171</v>
      </c>
      <c r="F292" s="352">
        <v>20260813</v>
      </c>
      <c r="G292" s="114"/>
      <c r="H292" s="433" t="s">
        <v>259</v>
      </c>
      <c r="I292" s="437" t="s">
        <v>437</v>
      </c>
    </row>
    <row r="293" spans="1:9">
      <c r="A293" s="112">
        <f t="shared" si="4"/>
        <v>291</v>
      </c>
      <c r="B293" s="352" t="s">
        <v>256</v>
      </c>
      <c r="C293" s="352" t="s">
        <v>2609</v>
      </c>
      <c r="D293" s="351" t="s">
        <v>3794</v>
      </c>
      <c r="E293" s="352">
        <v>70171</v>
      </c>
      <c r="F293" s="352">
        <v>20260813</v>
      </c>
      <c r="G293" s="114"/>
      <c r="H293" s="433" t="s">
        <v>259</v>
      </c>
      <c r="I293" s="437" t="s">
        <v>437</v>
      </c>
    </row>
    <row r="294" spans="1:9">
      <c r="A294" s="112">
        <f t="shared" si="4"/>
        <v>292</v>
      </c>
      <c r="B294" s="352" t="s">
        <v>256</v>
      </c>
      <c r="C294" s="352" t="s">
        <v>2609</v>
      </c>
      <c r="D294" s="351" t="s">
        <v>3795</v>
      </c>
      <c r="E294" s="352">
        <v>70171</v>
      </c>
      <c r="F294" s="352">
        <v>20260813</v>
      </c>
      <c r="G294" s="114"/>
      <c r="H294" s="433" t="s">
        <v>259</v>
      </c>
      <c r="I294" s="437" t="s">
        <v>437</v>
      </c>
    </row>
    <row r="295" spans="1:9">
      <c r="A295" s="112">
        <f t="shared" si="4"/>
        <v>293</v>
      </c>
      <c r="B295" s="352" t="s">
        <v>256</v>
      </c>
      <c r="C295" s="352" t="s">
        <v>2609</v>
      </c>
      <c r="D295" s="351" t="s">
        <v>3796</v>
      </c>
      <c r="E295" s="352">
        <v>70171</v>
      </c>
      <c r="F295" s="352">
        <v>20260813</v>
      </c>
      <c r="G295" s="114"/>
      <c r="H295" s="435" t="s">
        <v>259</v>
      </c>
      <c r="I295" s="440" t="s">
        <v>443</v>
      </c>
    </row>
    <row r="296" spans="1:9">
      <c r="A296" s="112">
        <f t="shared" si="4"/>
        <v>294</v>
      </c>
      <c r="B296" s="352" t="s">
        <v>256</v>
      </c>
      <c r="C296" s="352" t="s">
        <v>2609</v>
      </c>
      <c r="D296" s="351" t="s">
        <v>3797</v>
      </c>
      <c r="E296" s="352">
        <v>70171</v>
      </c>
      <c r="F296" s="352">
        <v>20260813</v>
      </c>
      <c r="G296" s="114"/>
      <c r="H296" s="350" t="s">
        <v>259</v>
      </c>
      <c r="I296" s="142" t="s">
        <v>443</v>
      </c>
    </row>
    <row r="297" spans="1:9">
      <c r="A297" s="112">
        <f t="shared" ref="A297:A360" si="5">+A296+1</f>
        <v>295</v>
      </c>
      <c r="B297" s="352" t="s">
        <v>256</v>
      </c>
      <c r="C297" s="352" t="s">
        <v>2609</v>
      </c>
      <c r="D297" s="351" t="s">
        <v>3798</v>
      </c>
      <c r="E297" s="352">
        <v>70171</v>
      </c>
      <c r="F297" s="352">
        <v>20260813</v>
      </c>
      <c r="G297" s="114"/>
      <c r="H297" s="350" t="s">
        <v>259</v>
      </c>
      <c r="I297" s="142" t="s">
        <v>443</v>
      </c>
    </row>
    <row r="298" spans="1:9">
      <c r="A298" s="112">
        <f t="shared" si="5"/>
        <v>296</v>
      </c>
      <c r="B298" s="352" t="s">
        <v>256</v>
      </c>
      <c r="C298" s="352" t="s">
        <v>2609</v>
      </c>
      <c r="D298" s="351" t="s">
        <v>3799</v>
      </c>
      <c r="E298" s="352">
        <v>70171</v>
      </c>
      <c r="F298" s="352">
        <v>20260813</v>
      </c>
      <c r="G298" s="114"/>
      <c r="H298" s="350" t="s">
        <v>259</v>
      </c>
      <c r="I298" s="142" t="s">
        <v>443</v>
      </c>
    </row>
    <row r="299" spans="1:9">
      <c r="A299" s="112">
        <f t="shared" si="5"/>
        <v>297</v>
      </c>
      <c r="B299" s="352" t="s">
        <v>256</v>
      </c>
      <c r="C299" s="352" t="s">
        <v>2609</v>
      </c>
      <c r="D299" s="351" t="s">
        <v>3800</v>
      </c>
      <c r="E299" s="352">
        <v>70171</v>
      </c>
      <c r="F299" s="352">
        <v>20260813</v>
      </c>
      <c r="G299" s="114"/>
      <c r="H299" s="350" t="s">
        <v>259</v>
      </c>
      <c r="I299" s="142" t="s">
        <v>443</v>
      </c>
    </row>
    <row r="300" spans="1:9">
      <c r="A300" s="112">
        <f t="shared" si="5"/>
        <v>298</v>
      </c>
      <c r="B300" s="352" t="s">
        <v>256</v>
      </c>
      <c r="C300" s="352" t="s">
        <v>2609</v>
      </c>
      <c r="D300" s="351" t="s">
        <v>3801</v>
      </c>
      <c r="E300" s="352">
        <v>70171</v>
      </c>
      <c r="F300" s="352">
        <v>20260813</v>
      </c>
      <c r="G300" s="114"/>
      <c r="H300" s="350" t="s">
        <v>259</v>
      </c>
      <c r="I300" s="142" t="s">
        <v>443</v>
      </c>
    </row>
    <row r="301" spans="1:9">
      <c r="A301" s="112">
        <f t="shared" si="5"/>
        <v>299</v>
      </c>
      <c r="B301" s="352" t="s">
        <v>256</v>
      </c>
      <c r="C301" s="352" t="s">
        <v>2609</v>
      </c>
      <c r="D301" s="351" t="s">
        <v>3802</v>
      </c>
      <c r="E301" s="352">
        <v>70172</v>
      </c>
      <c r="F301" s="352">
        <v>20260813</v>
      </c>
      <c r="G301" s="114"/>
      <c r="H301" s="350" t="s">
        <v>259</v>
      </c>
      <c r="I301" s="142" t="s">
        <v>443</v>
      </c>
    </row>
    <row r="302" spans="1:9">
      <c r="A302" s="112">
        <f t="shared" si="5"/>
        <v>300</v>
      </c>
      <c r="B302" s="352" t="s">
        <v>256</v>
      </c>
      <c r="C302" s="352" t="s">
        <v>2609</v>
      </c>
      <c r="D302" s="351" t="s">
        <v>3803</v>
      </c>
      <c r="E302" s="352">
        <v>70172</v>
      </c>
      <c r="F302" s="352">
        <v>20260813</v>
      </c>
      <c r="G302" s="114"/>
      <c r="H302" s="350" t="s">
        <v>259</v>
      </c>
      <c r="I302" s="142" t="s">
        <v>443</v>
      </c>
    </row>
    <row r="303" spans="1:9">
      <c r="A303" s="112">
        <f t="shared" si="5"/>
        <v>301</v>
      </c>
      <c r="B303" s="352" t="s">
        <v>256</v>
      </c>
      <c r="C303" s="352" t="s">
        <v>2609</v>
      </c>
      <c r="D303" s="351" t="s">
        <v>3804</v>
      </c>
      <c r="E303" s="352">
        <v>70172</v>
      </c>
      <c r="F303" s="352">
        <v>20260813</v>
      </c>
      <c r="G303" s="114"/>
      <c r="H303" s="350" t="s">
        <v>259</v>
      </c>
      <c r="I303" s="142" t="s">
        <v>443</v>
      </c>
    </row>
    <row r="304" spans="1:9">
      <c r="A304" s="112">
        <f t="shared" si="5"/>
        <v>302</v>
      </c>
      <c r="B304" s="352" t="s">
        <v>256</v>
      </c>
      <c r="C304" s="352" t="s">
        <v>2609</v>
      </c>
      <c r="D304" s="351" t="s">
        <v>3805</v>
      </c>
      <c r="E304" s="352">
        <v>70172</v>
      </c>
      <c r="F304" s="352">
        <v>20260813</v>
      </c>
      <c r="G304" s="114"/>
      <c r="H304" s="350" t="s">
        <v>259</v>
      </c>
      <c r="I304" s="142" t="s">
        <v>443</v>
      </c>
    </row>
    <row r="305" spans="1:9">
      <c r="A305" s="112">
        <f t="shared" si="5"/>
        <v>303</v>
      </c>
      <c r="B305" s="352" t="s">
        <v>256</v>
      </c>
      <c r="C305" s="352" t="s">
        <v>2609</v>
      </c>
      <c r="D305" s="351" t="s">
        <v>3806</v>
      </c>
      <c r="E305" s="352">
        <v>70172</v>
      </c>
      <c r="F305" s="352">
        <v>20260813</v>
      </c>
      <c r="G305" s="114"/>
      <c r="H305" s="350" t="s">
        <v>259</v>
      </c>
      <c r="I305" s="142" t="s">
        <v>443</v>
      </c>
    </row>
    <row r="306" spans="1:9">
      <c r="A306" s="112">
        <f t="shared" si="5"/>
        <v>304</v>
      </c>
      <c r="B306" s="352" t="s">
        <v>256</v>
      </c>
      <c r="C306" s="352" t="s">
        <v>2609</v>
      </c>
      <c r="D306" s="351" t="s">
        <v>3807</v>
      </c>
      <c r="E306" s="352">
        <v>70172</v>
      </c>
      <c r="F306" s="352">
        <v>20260813</v>
      </c>
      <c r="G306" s="114"/>
      <c r="H306" s="350" t="s">
        <v>259</v>
      </c>
      <c r="I306" s="142" t="s">
        <v>443</v>
      </c>
    </row>
    <row r="307" spans="1:9">
      <c r="A307" s="112">
        <f t="shared" si="5"/>
        <v>305</v>
      </c>
      <c r="B307" s="352" t="s">
        <v>256</v>
      </c>
      <c r="C307" s="352" t="s">
        <v>2609</v>
      </c>
      <c r="D307" s="351" t="s">
        <v>3808</v>
      </c>
      <c r="E307" s="352">
        <v>70172</v>
      </c>
      <c r="F307" s="352">
        <v>20260813</v>
      </c>
      <c r="G307" s="114"/>
      <c r="H307" s="350" t="s">
        <v>259</v>
      </c>
      <c r="I307" s="142" t="s">
        <v>443</v>
      </c>
    </row>
    <row r="308" spans="1:9">
      <c r="A308" s="112">
        <f t="shared" si="5"/>
        <v>306</v>
      </c>
      <c r="B308" s="352" t="s">
        <v>256</v>
      </c>
      <c r="C308" s="352" t="s">
        <v>2609</v>
      </c>
      <c r="D308" s="351" t="s">
        <v>3809</v>
      </c>
      <c r="E308" s="352">
        <v>70172</v>
      </c>
      <c r="F308" s="352">
        <v>20260813</v>
      </c>
      <c r="G308" s="114"/>
      <c r="H308" s="350" t="s">
        <v>259</v>
      </c>
      <c r="I308" s="142" t="s">
        <v>443</v>
      </c>
    </row>
    <row r="309" spans="1:9">
      <c r="A309" s="112">
        <f t="shared" si="5"/>
        <v>307</v>
      </c>
      <c r="B309" s="352" t="s">
        <v>256</v>
      </c>
      <c r="C309" s="352" t="s">
        <v>2609</v>
      </c>
      <c r="D309" s="351" t="s">
        <v>3810</v>
      </c>
      <c r="E309" s="352">
        <v>70173</v>
      </c>
      <c r="F309" s="352">
        <v>20260814</v>
      </c>
      <c r="G309" s="114"/>
      <c r="H309" s="438" t="s">
        <v>259</v>
      </c>
      <c r="I309" s="441" t="s">
        <v>928</v>
      </c>
    </row>
    <row r="310" spans="1:9">
      <c r="A310" s="112">
        <f t="shared" si="5"/>
        <v>308</v>
      </c>
      <c r="B310" s="352" t="s">
        <v>256</v>
      </c>
      <c r="C310" s="352" t="s">
        <v>2609</v>
      </c>
      <c r="D310" s="351" t="s">
        <v>3811</v>
      </c>
      <c r="E310" s="352">
        <v>70173</v>
      </c>
      <c r="F310" s="352">
        <v>20260814</v>
      </c>
      <c r="G310" s="114"/>
      <c r="H310" s="350" t="s">
        <v>259</v>
      </c>
      <c r="I310" s="142" t="s">
        <v>443</v>
      </c>
    </row>
    <row r="311" spans="1:9">
      <c r="A311" s="112">
        <f t="shared" si="5"/>
        <v>309</v>
      </c>
      <c r="B311" s="352" t="s">
        <v>256</v>
      </c>
      <c r="C311" s="352" t="s">
        <v>2609</v>
      </c>
      <c r="D311" s="351" t="s">
        <v>3812</v>
      </c>
      <c r="E311" s="352">
        <v>70173</v>
      </c>
      <c r="F311" s="352">
        <v>20260814</v>
      </c>
      <c r="G311" s="114"/>
      <c r="H311" s="350" t="s">
        <v>259</v>
      </c>
      <c r="I311" s="142" t="s">
        <v>443</v>
      </c>
    </row>
    <row r="312" spans="1:9">
      <c r="A312" s="112">
        <f t="shared" si="5"/>
        <v>310</v>
      </c>
      <c r="B312" s="352" t="s">
        <v>256</v>
      </c>
      <c r="C312" s="352" t="s">
        <v>2609</v>
      </c>
      <c r="D312" s="351" t="s">
        <v>3813</v>
      </c>
      <c r="E312" s="352">
        <v>70173</v>
      </c>
      <c r="F312" s="352">
        <v>20260814</v>
      </c>
      <c r="G312" s="114"/>
      <c r="H312" s="438" t="s">
        <v>259</v>
      </c>
      <c r="I312" s="441" t="s">
        <v>928</v>
      </c>
    </row>
    <row r="313" spans="1:9">
      <c r="A313" s="112">
        <f t="shared" si="5"/>
        <v>311</v>
      </c>
      <c r="B313" s="352" t="s">
        <v>256</v>
      </c>
      <c r="C313" s="352" t="s">
        <v>2609</v>
      </c>
      <c r="D313" s="351" t="s">
        <v>3814</v>
      </c>
      <c r="E313" s="352">
        <v>70173</v>
      </c>
      <c r="F313" s="352">
        <v>20260814</v>
      </c>
      <c r="G313" s="114"/>
      <c r="H313" s="438" t="s">
        <v>259</v>
      </c>
      <c r="I313" s="441" t="s">
        <v>928</v>
      </c>
    </row>
    <row r="314" spans="1:9">
      <c r="A314" s="112">
        <f t="shared" si="5"/>
        <v>312</v>
      </c>
      <c r="B314" s="352" t="s">
        <v>256</v>
      </c>
      <c r="C314" s="352" t="s">
        <v>2609</v>
      </c>
      <c r="D314" s="351" t="s">
        <v>3815</v>
      </c>
      <c r="E314" s="352">
        <v>70173</v>
      </c>
      <c r="F314" s="352">
        <v>20260814</v>
      </c>
      <c r="G314" s="114"/>
      <c r="H314" s="438" t="s">
        <v>259</v>
      </c>
      <c r="I314" s="441" t="s">
        <v>928</v>
      </c>
    </row>
    <row r="315" spans="1:9">
      <c r="A315" s="112">
        <f t="shared" si="5"/>
        <v>313</v>
      </c>
      <c r="B315" s="352" t="s">
        <v>256</v>
      </c>
      <c r="C315" s="352" t="s">
        <v>2609</v>
      </c>
      <c r="D315" s="351" t="s">
        <v>3816</v>
      </c>
      <c r="E315" s="352">
        <v>70173</v>
      </c>
      <c r="F315" s="352">
        <v>20260814</v>
      </c>
      <c r="G315" s="114"/>
      <c r="H315" s="438" t="s">
        <v>259</v>
      </c>
      <c r="I315" s="441" t="s">
        <v>928</v>
      </c>
    </row>
    <row r="316" spans="1:9">
      <c r="A316" s="112">
        <f t="shared" si="5"/>
        <v>314</v>
      </c>
      <c r="B316" s="352" t="s">
        <v>256</v>
      </c>
      <c r="C316" s="352" t="s">
        <v>2609</v>
      </c>
      <c r="D316" s="351" t="s">
        <v>3817</v>
      </c>
      <c r="E316" s="352">
        <v>70173</v>
      </c>
      <c r="F316" s="352">
        <v>20260814</v>
      </c>
      <c r="G316" s="114"/>
      <c r="H316" s="438" t="s">
        <v>259</v>
      </c>
      <c r="I316" s="441" t="s">
        <v>928</v>
      </c>
    </row>
    <row r="317" spans="1:9">
      <c r="A317" s="112">
        <f t="shared" si="5"/>
        <v>315</v>
      </c>
      <c r="B317" s="352" t="s">
        <v>256</v>
      </c>
      <c r="C317" s="352" t="s">
        <v>2609</v>
      </c>
      <c r="D317" s="351" t="s">
        <v>3818</v>
      </c>
      <c r="E317" s="352">
        <v>70173</v>
      </c>
      <c r="F317" s="352">
        <v>20260814</v>
      </c>
      <c r="G317" s="114"/>
      <c r="H317" s="438" t="s">
        <v>259</v>
      </c>
      <c r="I317" s="441" t="s">
        <v>928</v>
      </c>
    </row>
    <row r="318" spans="1:9">
      <c r="A318" s="112">
        <f t="shared" si="5"/>
        <v>316</v>
      </c>
      <c r="B318" s="352" t="s">
        <v>256</v>
      </c>
      <c r="C318" s="352" t="s">
        <v>2609</v>
      </c>
      <c r="D318" s="351" t="s">
        <v>3819</v>
      </c>
      <c r="E318" s="352">
        <v>70173</v>
      </c>
      <c r="F318" s="352">
        <v>20260814</v>
      </c>
      <c r="G318" s="114"/>
      <c r="H318" s="438" t="s">
        <v>259</v>
      </c>
      <c r="I318" s="441" t="s">
        <v>928</v>
      </c>
    </row>
    <row r="319" spans="1:9">
      <c r="A319" s="112">
        <f t="shared" si="5"/>
        <v>317</v>
      </c>
      <c r="B319" s="352" t="s">
        <v>256</v>
      </c>
      <c r="C319" s="352" t="s">
        <v>2609</v>
      </c>
      <c r="D319" s="351" t="s">
        <v>3820</v>
      </c>
      <c r="E319" s="352">
        <v>70174</v>
      </c>
      <c r="F319" s="352">
        <v>20260814</v>
      </c>
      <c r="G319" s="114"/>
      <c r="H319" s="438" t="s">
        <v>259</v>
      </c>
      <c r="I319" s="441" t="s">
        <v>928</v>
      </c>
    </row>
    <row r="320" spans="1:9">
      <c r="A320" s="112">
        <f t="shared" si="5"/>
        <v>318</v>
      </c>
      <c r="B320" s="352" t="s">
        <v>256</v>
      </c>
      <c r="C320" s="352" t="s">
        <v>2609</v>
      </c>
      <c r="D320" s="351" t="s">
        <v>3821</v>
      </c>
      <c r="E320" s="352">
        <v>70174</v>
      </c>
      <c r="F320" s="352">
        <v>20260814</v>
      </c>
      <c r="G320" s="114"/>
      <c r="H320" s="438" t="s">
        <v>259</v>
      </c>
      <c r="I320" s="441" t="s">
        <v>928</v>
      </c>
    </row>
    <row r="321" spans="1:9">
      <c r="A321" s="112">
        <f t="shared" si="5"/>
        <v>319</v>
      </c>
      <c r="B321" s="352" t="s">
        <v>256</v>
      </c>
      <c r="C321" s="352" t="s">
        <v>2609</v>
      </c>
      <c r="D321" s="351" t="s">
        <v>3822</v>
      </c>
      <c r="E321" s="352">
        <v>70174</v>
      </c>
      <c r="F321" s="352">
        <v>20260814</v>
      </c>
      <c r="G321" s="114"/>
      <c r="H321" s="438" t="s">
        <v>259</v>
      </c>
      <c r="I321" s="441" t="s">
        <v>928</v>
      </c>
    </row>
    <row r="322" spans="1:9">
      <c r="A322" s="112">
        <f t="shared" si="5"/>
        <v>320</v>
      </c>
      <c r="B322" s="352" t="s">
        <v>256</v>
      </c>
      <c r="C322" s="352" t="s">
        <v>2609</v>
      </c>
      <c r="D322" s="351" t="s">
        <v>3823</v>
      </c>
      <c r="E322" s="352">
        <v>70174</v>
      </c>
      <c r="F322" s="352">
        <v>20260814</v>
      </c>
      <c r="G322" s="114"/>
      <c r="H322" s="438" t="s">
        <v>259</v>
      </c>
      <c r="I322" s="441" t="s">
        <v>928</v>
      </c>
    </row>
    <row r="323" spans="1:9">
      <c r="A323" s="112">
        <f t="shared" si="5"/>
        <v>321</v>
      </c>
      <c r="B323" s="352" t="s">
        <v>256</v>
      </c>
      <c r="C323" s="352" t="s">
        <v>2609</v>
      </c>
      <c r="D323" s="351" t="s">
        <v>3824</v>
      </c>
      <c r="E323" s="352">
        <v>70174</v>
      </c>
      <c r="F323" s="352">
        <v>20260814</v>
      </c>
      <c r="G323" s="114"/>
      <c r="H323" s="438" t="s">
        <v>259</v>
      </c>
      <c r="I323" s="441" t="s">
        <v>928</v>
      </c>
    </row>
    <row r="324" spans="1:9">
      <c r="A324" s="112">
        <f t="shared" si="5"/>
        <v>322</v>
      </c>
      <c r="B324" s="352" t="s">
        <v>256</v>
      </c>
      <c r="C324" s="352" t="s">
        <v>2609</v>
      </c>
      <c r="D324" s="351" t="s">
        <v>3825</v>
      </c>
      <c r="E324" s="352">
        <v>70174</v>
      </c>
      <c r="F324" s="352">
        <v>20260814</v>
      </c>
      <c r="G324" s="114"/>
      <c r="H324" s="438" t="s">
        <v>259</v>
      </c>
      <c r="I324" s="441" t="s">
        <v>928</v>
      </c>
    </row>
    <row r="325" spans="1:9">
      <c r="A325" s="112">
        <f t="shared" si="5"/>
        <v>323</v>
      </c>
      <c r="B325" s="352" t="s">
        <v>256</v>
      </c>
      <c r="C325" s="352" t="s">
        <v>2609</v>
      </c>
      <c r="D325" s="351" t="s">
        <v>3826</v>
      </c>
      <c r="E325" s="352">
        <v>70174</v>
      </c>
      <c r="F325" s="352">
        <v>20260814</v>
      </c>
      <c r="G325" s="114"/>
      <c r="H325" s="438" t="s">
        <v>259</v>
      </c>
      <c r="I325" s="441" t="s">
        <v>928</v>
      </c>
    </row>
    <row r="326" spans="1:9">
      <c r="A326" s="112">
        <f t="shared" si="5"/>
        <v>324</v>
      </c>
      <c r="B326" s="352" t="s">
        <v>256</v>
      </c>
      <c r="C326" s="352" t="s">
        <v>2609</v>
      </c>
      <c r="D326" s="351" t="s">
        <v>3827</v>
      </c>
      <c r="E326" s="352">
        <v>70174</v>
      </c>
      <c r="F326" s="352">
        <v>20260814</v>
      </c>
      <c r="G326" s="114"/>
      <c r="H326" s="438" t="s">
        <v>259</v>
      </c>
      <c r="I326" s="441" t="s">
        <v>928</v>
      </c>
    </row>
    <row r="327" spans="1:9">
      <c r="A327" s="112">
        <f t="shared" si="5"/>
        <v>325</v>
      </c>
      <c r="B327" s="352" t="s">
        <v>256</v>
      </c>
      <c r="C327" s="352" t="s">
        <v>2609</v>
      </c>
      <c r="D327" s="351" t="s">
        <v>3828</v>
      </c>
      <c r="E327" s="352">
        <v>70174</v>
      </c>
      <c r="F327" s="352">
        <v>20260814</v>
      </c>
      <c r="G327" s="114"/>
      <c r="H327" s="438" t="s">
        <v>259</v>
      </c>
      <c r="I327" s="441" t="s">
        <v>928</v>
      </c>
    </row>
    <row r="328" spans="1:9">
      <c r="A328" s="112">
        <f t="shared" si="5"/>
        <v>326</v>
      </c>
      <c r="B328" s="352" t="s">
        <v>256</v>
      </c>
      <c r="C328" s="352" t="s">
        <v>2609</v>
      </c>
      <c r="D328" s="351" t="s">
        <v>3829</v>
      </c>
      <c r="E328" s="352">
        <v>70175</v>
      </c>
      <c r="F328" s="352">
        <v>20260814</v>
      </c>
      <c r="G328" s="114"/>
      <c r="H328" s="438" t="s">
        <v>259</v>
      </c>
      <c r="I328" s="441" t="s">
        <v>928</v>
      </c>
    </row>
    <row r="329" spans="1:9">
      <c r="A329" s="112">
        <f t="shared" si="5"/>
        <v>327</v>
      </c>
      <c r="B329" s="352" t="s">
        <v>256</v>
      </c>
      <c r="C329" s="352" t="s">
        <v>2609</v>
      </c>
      <c r="D329" s="351" t="s">
        <v>3830</v>
      </c>
      <c r="E329" s="352">
        <v>70175</v>
      </c>
      <c r="F329" s="352">
        <v>20260814</v>
      </c>
      <c r="G329" s="114"/>
      <c r="H329" s="438" t="s">
        <v>259</v>
      </c>
      <c r="I329" s="441" t="s">
        <v>928</v>
      </c>
    </row>
    <row r="330" spans="1:9">
      <c r="A330" s="112">
        <f t="shared" si="5"/>
        <v>328</v>
      </c>
      <c r="B330" s="352" t="s">
        <v>256</v>
      </c>
      <c r="C330" s="352" t="s">
        <v>2609</v>
      </c>
      <c r="D330" s="351" t="s">
        <v>3831</v>
      </c>
      <c r="E330" s="352">
        <v>70175</v>
      </c>
      <c r="F330" s="352">
        <v>20260814</v>
      </c>
      <c r="G330" s="114"/>
      <c r="H330" s="350" t="s">
        <v>259</v>
      </c>
      <c r="I330" s="142" t="s">
        <v>448</v>
      </c>
    </row>
    <row r="331" spans="1:9">
      <c r="A331" s="112">
        <f t="shared" si="5"/>
        <v>329</v>
      </c>
      <c r="B331" s="352" t="s">
        <v>256</v>
      </c>
      <c r="C331" s="352" t="s">
        <v>2609</v>
      </c>
      <c r="D331" s="351" t="s">
        <v>3832</v>
      </c>
      <c r="E331" s="352">
        <v>70175</v>
      </c>
      <c r="F331" s="352">
        <v>20260814</v>
      </c>
      <c r="G331" s="114"/>
      <c r="H331" s="350" t="s">
        <v>259</v>
      </c>
      <c r="I331" s="142" t="s">
        <v>448</v>
      </c>
    </row>
    <row r="332" spans="1:9">
      <c r="A332" s="112">
        <f t="shared" si="5"/>
        <v>330</v>
      </c>
      <c r="B332" s="352" t="s">
        <v>256</v>
      </c>
      <c r="C332" s="352" t="s">
        <v>2609</v>
      </c>
      <c r="D332" s="351" t="s">
        <v>3833</v>
      </c>
      <c r="E332" s="352">
        <v>70175</v>
      </c>
      <c r="F332" s="352">
        <v>20260814</v>
      </c>
      <c r="G332" s="114"/>
      <c r="H332" s="350" t="s">
        <v>259</v>
      </c>
      <c r="I332" s="142" t="s">
        <v>448</v>
      </c>
    </row>
    <row r="333" spans="1:9">
      <c r="A333" s="112">
        <f t="shared" si="5"/>
        <v>331</v>
      </c>
      <c r="B333" s="352" t="s">
        <v>256</v>
      </c>
      <c r="C333" s="352" t="s">
        <v>2609</v>
      </c>
      <c r="D333" s="351" t="s">
        <v>3834</v>
      </c>
      <c r="E333" s="352">
        <v>70175</v>
      </c>
      <c r="F333" s="352">
        <v>20260814</v>
      </c>
      <c r="G333" s="114"/>
      <c r="H333" s="350" t="s">
        <v>259</v>
      </c>
      <c r="I333" s="142" t="s">
        <v>448</v>
      </c>
    </row>
    <row r="334" spans="1:9">
      <c r="A334" s="112">
        <f t="shared" si="5"/>
        <v>332</v>
      </c>
      <c r="B334" s="352" t="s">
        <v>256</v>
      </c>
      <c r="C334" s="352" t="s">
        <v>2609</v>
      </c>
      <c r="D334" s="351" t="s">
        <v>3835</v>
      </c>
      <c r="E334" s="352">
        <v>70175</v>
      </c>
      <c r="F334" s="352">
        <v>20260814</v>
      </c>
      <c r="G334" s="114"/>
      <c r="H334" s="350" t="s">
        <v>259</v>
      </c>
      <c r="I334" s="142" t="s">
        <v>448</v>
      </c>
    </row>
    <row r="335" spans="1:9">
      <c r="A335" s="112">
        <f t="shared" si="5"/>
        <v>333</v>
      </c>
      <c r="B335" s="352" t="s">
        <v>256</v>
      </c>
      <c r="C335" s="352" t="s">
        <v>2609</v>
      </c>
      <c r="D335" s="351" t="s">
        <v>3836</v>
      </c>
      <c r="E335" s="352">
        <v>70175</v>
      </c>
      <c r="F335" s="352">
        <v>20260814</v>
      </c>
      <c r="G335" s="114"/>
      <c r="H335" s="350" t="s">
        <v>259</v>
      </c>
      <c r="I335" s="142" t="s">
        <v>448</v>
      </c>
    </row>
    <row r="336" spans="1:9">
      <c r="A336" s="112">
        <f t="shared" si="5"/>
        <v>334</v>
      </c>
      <c r="B336" s="352" t="s">
        <v>256</v>
      </c>
      <c r="C336" s="352" t="s">
        <v>2609</v>
      </c>
      <c r="D336" s="351" t="s">
        <v>3837</v>
      </c>
      <c r="E336" s="352">
        <v>70175</v>
      </c>
      <c r="F336" s="352">
        <v>20260814</v>
      </c>
      <c r="G336" s="114"/>
      <c r="H336" s="350" t="s">
        <v>259</v>
      </c>
      <c r="I336" s="142" t="s">
        <v>448</v>
      </c>
    </row>
    <row r="337" spans="1:9">
      <c r="A337" s="112">
        <f t="shared" si="5"/>
        <v>335</v>
      </c>
      <c r="B337" s="352" t="s">
        <v>256</v>
      </c>
      <c r="C337" s="352" t="s">
        <v>2609</v>
      </c>
      <c r="D337" s="351" t="s">
        <v>3838</v>
      </c>
      <c r="E337" s="352">
        <v>70176</v>
      </c>
      <c r="F337" s="352">
        <v>20260814</v>
      </c>
      <c r="G337" s="114"/>
      <c r="H337" s="350" t="s">
        <v>259</v>
      </c>
      <c r="I337" s="142" t="s">
        <v>448</v>
      </c>
    </row>
    <row r="338" spans="1:9">
      <c r="A338" s="112">
        <f t="shared" si="5"/>
        <v>336</v>
      </c>
      <c r="B338" s="352" t="s">
        <v>256</v>
      </c>
      <c r="C338" s="352" t="s">
        <v>2609</v>
      </c>
      <c r="D338" s="351" t="s">
        <v>3839</v>
      </c>
      <c r="E338" s="352">
        <v>70176</v>
      </c>
      <c r="F338" s="352">
        <v>20260814</v>
      </c>
      <c r="G338" s="114"/>
      <c r="H338" s="350" t="s">
        <v>259</v>
      </c>
      <c r="I338" s="142" t="s">
        <v>448</v>
      </c>
    </row>
    <row r="339" spans="1:9">
      <c r="A339" s="112">
        <f t="shared" si="5"/>
        <v>337</v>
      </c>
      <c r="B339" s="352" t="s">
        <v>256</v>
      </c>
      <c r="C339" s="352" t="s">
        <v>2609</v>
      </c>
      <c r="D339" s="351" t="s">
        <v>3840</v>
      </c>
      <c r="E339" s="352">
        <v>70176</v>
      </c>
      <c r="F339" s="352">
        <v>20260814</v>
      </c>
      <c r="G339" s="114"/>
      <c r="H339" s="350" t="s">
        <v>259</v>
      </c>
      <c r="I339" s="142" t="s">
        <v>448</v>
      </c>
    </row>
    <row r="340" spans="1:9">
      <c r="A340" s="112">
        <f t="shared" si="5"/>
        <v>338</v>
      </c>
      <c r="B340" s="352" t="s">
        <v>256</v>
      </c>
      <c r="C340" s="352" t="s">
        <v>2609</v>
      </c>
      <c r="D340" s="351" t="s">
        <v>3841</v>
      </c>
      <c r="E340" s="352">
        <v>70176</v>
      </c>
      <c r="F340" s="352">
        <v>20260814</v>
      </c>
      <c r="G340" s="114"/>
      <c r="H340" s="350" t="s">
        <v>259</v>
      </c>
      <c r="I340" s="142" t="s">
        <v>448</v>
      </c>
    </row>
    <row r="341" spans="1:9">
      <c r="A341" s="112">
        <f t="shared" si="5"/>
        <v>339</v>
      </c>
      <c r="B341" s="352" t="s">
        <v>256</v>
      </c>
      <c r="C341" s="352" t="s">
        <v>2609</v>
      </c>
      <c r="D341" s="351" t="s">
        <v>3842</v>
      </c>
      <c r="E341" s="352">
        <v>70176</v>
      </c>
      <c r="F341" s="352">
        <v>20260814</v>
      </c>
      <c r="G341" s="114"/>
      <c r="H341" s="350" t="s">
        <v>259</v>
      </c>
      <c r="I341" s="142" t="s">
        <v>448</v>
      </c>
    </row>
    <row r="342" spans="1:9">
      <c r="A342" s="112">
        <f t="shared" si="5"/>
        <v>340</v>
      </c>
      <c r="B342" s="352" t="s">
        <v>256</v>
      </c>
      <c r="C342" s="352" t="s">
        <v>2609</v>
      </c>
      <c r="D342" s="351" t="s">
        <v>3843</v>
      </c>
      <c r="E342" s="352">
        <v>70176</v>
      </c>
      <c r="F342" s="352">
        <v>20260814</v>
      </c>
      <c r="G342" s="114"/>
      <c r="H342" s="350" t="s">
        <v>259</v>
      </c>
      <c r="I342" s="142" t="s">
        <v>448</v>
      </c>
    </row>
    <row r="343" spans="1:9">
      <c r="A343" s="112">
        <f t="shared" si="5"/>
        <v>341</v>
      </c>
      <c r="B343" s="352" t="s">
        <v>256</v>
      </c>
      <c r="C343" s="352" t="s">
        <v>2609</v>
      </c>
      <c r="D343" s="351" t="s">
        <v>3844</v>
      </c>
      <c r="E343" s="352">
        <v>70176</v>
      </c>
      <c r="F343" s="352">
        <v>20260814</v>
      </c>
      <c r="G343" s="114"/>
      <c r="H343" s="350" t="s">
        <v>259</v>
      </c>
      <c r="I343" s="142" t="s">
        <v>448</v>
      </c>
    </row>
    <row r="344" spans="1:9">
      <c r="A344" s="112">
        <f t="shared" si="5"/>
        <v>342</v>
      </c>
      <c r="B344" s="352" t="s">
        <v>256</v>
      </c>
      <c r="C344" s="352" t="s">
        <v>2609</v>
      </c>
      <c r="D344" s="351" t="s">
        <v>3845</v>
      </c>
      <c r="E344" s="352">
        <v>70176</v>
      </c>
      <c r="F344" s="352">
        <v>20260814</v>
      </c>
      <c r="G344" s="114"/>
      <c r="H344" s="350" t="s">
        <v>259</v>
      </c>
      <c r="I344" s="142" t="s">
        <v>448</v>
      </c>
    </row>
    <row r="345" spans="1:9">
      <c r="A345" s="112">
        <f t="shared" si="5"/>
        <v>343</v>
      </c>
      <c r="B345" s="352" t="s">
        <v>256</v>
      </c>
      <c r="C345" s="352" t="s">
        <v>2609</v>
      </c>
      <c r="D345" s="351" t="s">
        <v>3846</v>
      </c>
      <c r="E345" s="352">
        <v>70176</v>
      </c>
      <c r="F345" s="352">
        <v>20260814</v>
      </c>
      <c r="G345" s="114"/>
      <c r="H345" s="350" t="s">
        <v>259</v>
      </c>
      <c r="I345" s="142" t="s">
        <v>448</v>
      </c>
    </row>
    <row r="346" spans="1:9">
      <c r="A346" s="112">
        <f t="shared" si="5"/>
        <v>344</v>
      </c>
      <c r="B346" s="352" t="s">
        <v>256</v>
      </c>
      <c r="C346" s="352" t="s">
        <v>2609</v>
      </c>
      <c r="D346" s="351" t="s">
        <v>3847</v>
      </c>
      <c r="E346" s="352">
        <v>70177</v>
      </c>
      <c r="F346" s="352">
        <v>20260818</v>
      </c>
      <c r="G346" s="114"/>
      <c r="H346" s="350" t="s">
        <v>259</v>
      </c>
      <c r="I346" s="142" t="s">
        <v>448</v>
      </c>
    </row>
    <row r="347" spans="1:9">
      <c r="A347" s="112">
        <f t="shared" si="5"/>
        <v>345</v>
      </c>
      <c r="B347" s="352" t="s">
        <v>256</v>
      </c>
      <c r="C347" s="352" t="s">
        <v>2609</v>
      </c>
      <c r="D347" s="351" t="s">
        <v>3848</v>
      </c>
      <c r="E347" s="352">
        <v>70177</v>
      </c>
      <c r="F347" s="352">
        <v>20260818</v>
      </c>
      <c r="G347" s="114"/>
      <c r="H347" s="443" t="s">
        <v>259</v>
      </c>
      <c r="I347" s="446" t="s">
        <v>457</v>
      </c>
    </row>
    <row r="348" spans="1:9">
      <c r="A348" s="112">
        <f t="shared" si="5"/>
        <v>346</v>
      </c>
      <c r="B348" s="352" t="s">
        <v>256</v>
      </c>
      <c r="C348" s="352" t="s">
        <v>2609</v>
      </c>
      <c r="D348" s="351" t="s">
        <v>3849</v>
      </c>
      <c r="E348" s="352">
        <v>70177</v>
      </c>
      <c r="F348" s="352">
        <v>20260818</v>
      </c>
      <c r="G348" s="114"/>
      <c r="H348" s="443" t="s">
        <v>259</v>
      </c>
      <c r="I348" s="446" t="s">
        <v>457</v>
      </c>
    </row>
    <row r="349" spans="1:9">
      <c r="A349" s="112">
        <f t="shared" si="5"/>
        <v>347</v>
      </c>
      <c r="B349" s="352" t="s">
        <v>256</v>
      </c>
      <c r="C349" s="352" t="s">
        <v>2609</v>
      </c>
      <c r="D349" s="351" t="s">
        <v>3850</v>
      </c>
      <c r="E349" s="352">
        <v>70177</v>
      </c>
      <c r="F349" s="352">
        <v>20260818</v>
      </c>
      <c r="G349" s="114"/>
      <c r="H349" s="443" t="s">
        <v>259</v>
      </c>
      <c r="I349" s="446" t="s">
        <v>457</v>
      </c>
    </row>
    <row r="350" spans="1:9">
      <c r="A350" s="112">
        <f t="shared" si="5"/>
        <v>348</v>
      </c>
      <c r="B350" s="352" t="s">
        <v>256</v>
      </c>
      <c r="C350" s="352" t="s">
        <v>2609</v>
      </c>
      <c r="D350" s="351" t="s">
        <v>3851</v>
      </c>
      <c r="E350" s="352">
        <v>70177</v>
      </c>
      <c r="F350" s="352">
        <v>20260818</v>
      </c>
      <c r="G350" s="114"/>
      <c r="H350" s="443" t="s">
        <v>259</v>
      </c>
      <c r="I350" s="446" t="s">
        <v>457</v>
      </c>
    </row>
    <row r="351" spans="1:9">
      <c r="A351" s="112">
        <f t="shared" si="5"/>
        <v>349</v>
      </c>
      <c r="B351" s="352" t="s">
        <v>256</v>
      </c>
      <c r="C351" s="352" t="s">
        <v>2609</v>
      </c>
      <c r="D351" s="351" t="s">
        <v>3852</v>
      </c>
      <c r="E351" s="352">
        <v>70177</v>
      </c>
      <c r="F351" s="352">
        <v>20260818</v>
      </c>
      <c r="G351" s="114"/>
      <c r="H351" s="443" t="s">
        <v>259</v>
      </c>
      <c r="I351" s="446" t="s">
        <v>457</v>
      </c>
    </row>
    <row r="352" spans="1:9">
      <c r="A352" s="112">
        <f t="shared" si="5"/>
        <v>350</v>
      </c>
      <c r="B352" s="352" t="s">
        <v>256</v>
      </c>
      <c r="C352" s="352" t="s">
        <v>2609</v>
      </c>
      <c r="D352" s="351" t="s">
        <v>3853</v>
      </c>
      <c r="E352" s="352">
        <v>70177</v>
      </c>
      <c r="F352" s="352">
        <v>20260818</v>
      </c>
      <c r="G352" s="114"/>
      <c r="H352" s="443" t="s">
        <v>259</v>
      </c>
      <c r="I352" s="446" t="s">
        <v>457</v>
      </c>
    </row>
    <row r="353" spans="1:9">
      <c r="A353" s="112">
        <f t="shared" si="5"/>
        <v>351</v>
      </c>
      <c r="B353" s="352" t="s">
        <v>256</v>
      </c>
      <c r="C353" s="352" t="s">
        <v>2609</v>
      </c>
      <c r="D353" s="351" t="s">
        <v>3854</v>
      </c>
      <c r="E353" s="352">
        <v>70177</v>
      </c>
      <c r="F353" s="352">
        <v>20260818</v>
      </c>
      <c r="G353" s="114"/>
      <c r="H353" s="443" t="s">
        <v>259</v>
      </c>
      <c r="I353" s="446" t="s">
        <v>457</v>
      </c>
    </row>
    <row r="354" spans="1:9">
      <c r="A354" s="112">
        <f t="shared" si="5"/>
        <v>352</v>
      </c>
      <c r="B354" s="352" t="s">
        <v>256</v>
      </c>
      <c r="C354" s="352" t="s">
        <v>2609</v>
      </c>
      <c r="D354" s="351" t="s">
        <v>3855</v>
      </c>
      <c r="E354" s="352">
        <v>70177</v>
      </c>
      <c r="F354" s="352">
        <v>20260818</v>
      </c>
      <c r="G354" s="114"/>
      <c r="H354" s="443" t="s">
        <v>259</v>
      </c>
      <c r="I354" s="446" t="s">
        <v>457</v>
      </c>
    </row>
    <row r="355" spans="1:9">
      <c r="A355" s="112">
        <f t="shared" si="5"/>
        <v>353</v>
      </c>
      <c r="B355" s="352" t="s">
        <v>256</v>
      </c>
      <c r="C355" s="352" t="s">
        <v>2609</v>
      </c>
      <c r="D355" s="351" t="s">
        <v>3856</v>
      </c>
      <c r="E355" s="352">
        <v>70178</v>
      </c>
      <c r="F355" s="352">
        <v>20260818</v>
      </c>
      <c r="G355" s="114"/>
      <c r="H355" s="443" t="s">
        <v>259</v>
      </c>
      <c r="I355" s="446" t="s">
        <v>457</v>
      </c>
    </row>
    <row r="356" spans="1:9">
      <c r="A356" s="112">
        <f t="shared" si="5"/>
        <v>354</v>
      </c>
      <c r="B356" s="352" t="s">
        <v>256</v>
      </c>
      <c r="C356" s="352" t="s">
        <v>2609</v>
      </c>
      <c r="D356" s="351" t="s">
        <v>3857</v>
      </c>
      <c r="E356" s="352">
        <v>70178</v>
      </c>
      <c r="F356" s="352">
        <v>20260818</v>
      </c>
      <c r="G356" s="114"/>
      <c r="H356" s="443" t="s">
        <v>259</v>
      </c>
      <c r="I356" s="446" t="s">
        <v>457</v>
      </c>
    </row>
    <row r="357" spans="1:9">
      <c r="A357" s="112">
        <f t="shared" si="5"/>
        <v>355</v>
      </c>
      <c r="B357" s="352" t="s">
        <v>256</v>
      </c>
      <c r="C357" s="352" t="s">
        <v>2609</v>
      </c>
      <c r="D357" s="351" t="s">
        <v>3858</v>
      </c>
      <c r="E357" s="352">
        <v>70178</v>
      </c>
      <c r="F357" s="352">
        <v>20260818</v>
      </c>
      <c r="G357" s="114"/>
      <c r="H357" s="443" t="s">
        <v>259</v>
      </c>
      <c r="I357" s="446" t="s">
        <v>457</v>
      </c>
    </row>
    <row r="358" spans="1:9">
      <c r="A358" s="112">
        <f t="shared" si="5"/>
        <v>356</v>
      </c>
      <c r="B358" s="352" t="s">
        <v>256</v>
      </c>
      <c r="C358" s="352" t="s">
        <v>2609</v>
      </c>
      <c r="D358" s="351" t="s">
        <v>3859</v>
      </c>
      <c r="E358" s="352">
        <v>70178</v>
      </c>
      <c r="F358" s="352">
        <v>20260818</v>
      </c>
      <c r="G358" s="114"/>
      <c r="H358" s="443" t="s">
        <v>259</v>
      </c>
      <c r="I358" s="446" t="s">
        <v>457</v>
      </c>
    </row>
    <row r="359" spans="1:9">
      <c r="A359" s="112">
        <f t="shared" si="5"/>
        <v>357</v>
      </c>
      <c r="B359" s="352" t="s">
        <v>256</v>
      </c>
      <c r="C359" s="352" t="s">
        <v>2609</v>
      </c>
      <c r="D359" s="351" t="s">
        <v>3860</v>
      </c>
      <c r="E359" s="352">
        <v>70178</v>
      </c>
      <c r="F359" s="352">
        <v>20260818</v>
      </c>
      <c r="G359" s="114"/>
      <c r="H359" s="443" t="s">
        <v>259</v>
      </c>
      <c r="I359" s="446" t="s">
        <v>457</v>
      </c>
    </row>
    <row r="360" spans="1:9">
      <c r="A360" s="112">
        <f t="shared" si="5"/>
        <v>358</v>
      </c>
      <c r="B360" s="352" t="s">
        <v>256</v>
      </c>
      <c r="C360" s="352" t="s">
        <v>2609</v>
      </c>
      <c r="D360" s="351" t="s">
        <v>3861</v>
      </c>
      <c r="E360" s="352">
        <v>70178</v>
      </c>
      <c r="F360" s="352">
        <v>20260818</v>
      </c>
      <c r="G360" s="114"/>
      <c r="H360" s="443" t="s">
        <v>259</v>
      </c>
      <c r="I360" s="446" t="s">
        <v>457</v>
      </c>
    </row>
    <row r="361" spans="1:9">
      <c r="A361" s="112">
        <f t="shared" ref="A361:A424" si="6">+A360+1</f>
        <v>359</v>
      </c>
      <c r="B361" s="352" t="s">
        <v>256</v>
      </c>
      <c r="C361" s="352" t="s">
        <v>2609</v>
      </c>
      <c r="D361" s="351" t="s">
        <v>3862</v>
      </c>
      <c r="E361" s="352">
        <v>70178</v>
      </c>
      <c r="F361" s="352">
        <v>20260818</v>
      </c>
      <c r="G361" s="114"/>
      <c r="H361" s="443" t="s">
        <v>259</v>
      </c>
      <c r="I361" s="446" t="s">
        <v>457</v>
      </c>
    </row>
    <row r="362" spans="1:9">
      <c r="A362" s="112">
        <f t="shared" si="6"/>
        <v>360</v>
      </c>
      <c r="B362" s="352" t="s">
        <v>256</v>
      </c>
      <c r="C362" s="352" t="s">
        <v>2609</v>
      </c>
      <c r="D362" s="351" t="s">
        <v>3863</v>
      </c>
      <c r="E362" s="352">
        <v>70178</v>
      </c>
      <c r="F362" s="352">
        <v>20260818</v>
      </c>
      <c r="G362" s="114"/>
      <c r="H362" s="443" t="s">
        <v>259</v>
      </c>
      <c r="I362" s="446" t="s">
        <v>457</v>
      </c>
    </row>
    <row r="363" spans="1:9">
      <c r="A363" s="112">
        <f t="shared" si="6"/>
        <v>361</v>
      </c>
      <c r="B363" s="352" t="s">
        <v>256</v>
      </c>
      <c r="C363" s="352" t="s">
        <v>2609</v>
      </c>
      <c r="D363" s="351" t="s">
        <v>3864</v>
      </c>
      <c r="E363" s="352">
        <v>70178</v>
      </c>
      <c r="F363" s="352">
        <v>20260818</v>
      </c>
      <c r="G363" s="114"/>
      <c r="H363" s="443" t="s">
        <v>259</v>
      </c>
      <c r="I363" s="446" t="s">
        <v>457</v>
      </c>
    </row>
    <row r="364" spans="1:9">
      <c r="A364" s="112">
        <f t="shared" si="6"/>
        <v>362</v>
      </c>
      <c r="B364" s="352" t="s">
        <v>256</v>
      </c>
      <c r="C364" s="352" t="s">
        <v>2609</v>
      </c>
      <c r="D364" s="351" t="s">
        <v>3865</v>
      </c>
      <c r="E364" s="352">
        <v>70178</v>
      </c>
      <c r="F364" s="352">
        <v>20260818</v>
      </c>
      <c r="G364" s="114"/>
      <c r="H364" s="443" t="s">
        <v>259</v>
      </c>
      <c r="I364" s="446" t="s">
        <v>457</v>
      </c>
    </row>
    <row r="365" spans="1:9">
      <c r="A365" s="112">
        <f t="shared" si="6"/>
        <v>363</v>
      </c>
      <c r="B365" s="352" t="s">
        <v>256</v>
      </c>
      <c r="C365" s="352" t="s">
        <v>2609</v>
      </c>
      <c r="D365" s="351" t="s">
        <v>3866</v>
      </c>
      <c r="E365" s="352">
        <v>70179</v>
      </c>
      <c r="F365" s="352">
        <v>20260818</v>
      </c>
      <c r="G365" s="114"/>
      <c r="H365" s="350" t="s">
        <v>259</v>
      </c>
      <c r="I365" s="142" t="s">
        <v>466</v>
      </c>
    </row>
    <row r="366" spans="1:9">
      <c r="A366" s="112">
        <f t="shared" si="6"/>
        <v>364</v>
      </c>
      <c r="B366" s="352" t="s">
        <v>256</v>
      </c>
      <c r="C366" s="352" t="s">
        <v>2609</v>
      </c>
      <c r="D366" s="351" t="s">
        <v>3867</v>
      </c>
      <c r="E366" s="352">
        <v>70179</v>
      </c>
      <c r="F366" s="352">
        <v>20260818</v>
      </c>
      <c r="G366" s="114"/>
      <c r="H366" s="443" t="s">
        <v>259</v>
      </c>
      <c r="I366" s="446" t="s">
        <v>457</v>
      </c>
    </row>
    <row r="367" spans="1:9">
      <c r="A367" s="112">
        <f t="shared" si="6"/>
        <v>365</v>
      </c>
      <c r="B367" s="352" t="s">
        <v>256</v>
      </c>
      <c r="C367" s="352" t="s">
        <v>2609</v>
      </c>
      <c r="D367" s="351" t="s">
        <v>3868</v>
      </c>
      <c r="E367" s="352">
        <v>70179</v>
      </c>
      <c r="F367" s="352">
        <v>20260818</v>
      </c>
      <c r="G367" s="114"/>
      <c r="H367" s="350" t="s">
        <v>259</v>
      </c>
      <c r="I367" s="142" t="s">
        <v>466</v>
      </c>
    </row>
    <row r="368" spans="1:9">
      <c r="A368" s="112">
        <f t="shared" si="6"/>
        <v>366</v>
      </c>
      <c r="B368" s="352" t="s">
        <v>256</v>
      </c>
      <c r="C368" s="352" t="s">
        <v>2609</v>
      </c>
      <c r="D368" s="351" t="s">
        <v>3869</v>
      </c>
      <c r="E368" s="352">
        <v>70179</v>
      </c>
      <c r="F368" s="352">
        <v>20260818</v>
      </c>
      <c r="G368" s="114"/>
      <c r="H368" s="350" t="s">
        <v>259</v>
      </c>
      <c r="I368" s="142" t="s">
        <v>466</v>
      </c>
    </row>
    <row r="369" spans="1:9">
      <c r="A369" s="112">
        <f t="shared" si="6"/>
        <v>367</v>
      </c>
      <c r="B369" s="352" t="s">
        <v>256</v>
      </c>
      <c r="C369" s="352" t="s">
        <v>2609</v>
      </c>
      <c r="D369" s="351" t="s">
        <v>3870</v>
      </c>
      <c r="E369" s="352">
        <v>70179</v>
      </c>
      <c r="F369" s="352">
        <v>20260818</v>
      </c>
      <c r="G369" s="114"/>
      <c r="H369" s="350" t="s">
        <v>259</v>
      </c>
      <c r="I369" s="142" t="s">
        <v>466</v>
      </c>
    </row>
    <row r="370" spans="1:9">
      <c r="A370" s="112">
        <f t="shared" si="6"/>
        <v>368</v>
      </c>
      <c r="B370" s="352" t="s">
        <v>256</v>
      </c>
      <c r="C370" s="352" t="s">
        <v>2609</v>
      </c>
      <c r="D370" s="351" t="s">
        <v>3871</v>
      </c>
      <c r="E370" s="352">
        <v>70179</v>
      </c>
      <c r="F370" s="352">
        <v>20260818</v>
      </c>
      <c r="G370" s="114"/>
      <c r="H370" s="350" t="s">
        <v>259</v>
      </c>
      <c r="I370" s="142" t="s">
        <v>466</v>
      </c>
    </row>
    <row r="371" spans="1:9">
      <c r="A371" s="112">
        <f t="shared" si="6"/>
        <v>369</v>
      </c>
      <c r="B371" s="352" t="s">
        <v>256</v>
      </c>
      <c r="C371" s="352" t="s">
        <v>2609</v>
      </c>
      <c r="D371" s="351" t="s">
        <v>3872</v>
      </c>
      <c r="E371" s="352">
        <v>70179</v>
      </c>
      <c r="F371" s="352">
        <v>20260818</v>
      </c>
      <c r="G371" s="114"/>
      <c r="H371" s="350" t="s">
        <v>259</v>
      </c>
      <c r="I371" s="142" t="s">
        <v>466</v>
      </c>
    </row>
    <row r="372" spans="1:9">
      <c r="A372" s="112">
        <f t="shared" si="6"/>
        <v>370</v>
      </c>
      <c r="B372" s="352" t="s">
        <v>256</v>
      </c>
      <c r="C372" s="352" t="s">
        <v>2609</v>
      </c>
      <c r="D372" s="351" t="s">
        <v>3873</v>
      </c>
      <c r="E372" s="352">
        <v>70179</v>
      </c>
      <c r="F372" s="352">
        <v>20260818</v>
      </c>
      <c r="G372" s="114"/>
      <c r="H372" s="350" t="s">
        <v>259</v>
      </c>
      <c r="I372" s="142" t="s">
        <v>466</v>
      </c>
    </row>
    <row r="373" spans="1:9">
      <c r="A373" s="112">
        <f t="shared" si="6"/>
        <v>371</v>
      </c>
      <c r="B373" s="352" t="s">
        <v>256</v>
      </c>
      <c r="C373" s="352" t="s">
        <v>2609</v>
      </c>
      <c r="D373" s="351" t="s">
        <v>3874</v>
      </c>
      <c r="E373" s="352">
        <v>70179</v>
      </c>
      <c r="F373" s="352">
        <v>20260818</v>
      </c>
      <c r="G373" s="114"/>
      <c r="H373" s="350" t="s">
        <v>259</v>
      </c>
      <c r="I373" s="142" t="s">
        <v>466</v>
      </c>
    </row>
    <row r="374" spans="1:9">
      <c r="A374" s="112">
        <f t="shared" si="6"/>
        <v>372</v>
      </c>
      <c r="B374" s="352" t="s">
        <v>256</v>
      </c>
      <c r="C374" s="352" t="s">
        <v>2609</v>
      </c>
      <c r="D374" s="351" t="s">
        <v>3875</v>
      </c>
      <c r="E374" s="352">
        <v>70180</v>
      </c>
      <c r="F374" s="352">
        <v>20260819</v>
      </c>
      <c r="G374" s="114"/>
      <c r="H374" s="350" t="s">
        <v>259</v>
      </c>
      <c r="I374" s="142" t="s">
        <v>466</v>
      </c>
    </row>
    <row r="375" spans="1:9">
      <c r="A375" s="112">
        <f t="shared" si="6"/>
        <v>373</v>
      </c>
      <c r="B375" s="352" t="s">
        <v>256</v>
      </c>
      <c r="C375" s="352" t="s">
        <v>2609</v>
      </c>
      <c r="D375" s="351" t="s">
        <v>3876</v>
      </c>
      <c r="E375" s="352">
        <v>70180</v>
      </c>
      <c r="F375" s="352">
        <v>20260819</v>
      </c>
      <c r="G375" s="114"/>
      <c r="H375" s="350" t="s">
        <v>259</v>
      </c>
      <c r="I375" s="142" t="s">
        <v>466</v>
      </c>
    </row>
    <row r="376" spans="1:9">
      <c r="A376" s="112">
        <f t="shared" si="6"/>
        <v>374</v>
      </c>
      <c r="B376" s="352" t="s">
        <v>256</v>
      </c>
      <c r="C376" s="352" t="s">
        <v>2609</v>
      </c>
      <c r="D376" s="351" t="s">
        <v>3877</v>
      </c>
      <c r="E376" s="352">
        <v>70180</v>
      </c>
      <c r="F376" s="352">
        <v>20260819</v>
      </c>
      <c r="G376" s="114"/>
      <c r="H376" s="350" t="s">
        <v>259</v>
      </c>
      <c r="I376" s="142" t="s">
        <v>466</v>
      </c>
    </row>
    <row r="377" spans="1:9">
      <c r="A377" s="112">
        <f t="shared" si="6"/>
        <v>375</v>
      </c>
      <c r="B377" s="352" t="s">
        <v>256</v>
      </c>
      <c r="C377" s="352" t="s">
        <v>2609</v>
      </c>
      <c r="D377" s="351" t="s">
        <v>3878</v>
      </c>
      <c r="E377" s="352">
        <v>70180</v>
      </c>
      <c r="F377" s="352">
        <v>20260819</v>
      </c>
      <c r="G377" s="114"/>
      <c r="H377" s="350" t="s">
        <v>259</v>
      </c>
      <c r="I377" s="142" t="s">
        <v>466</v>
      </c>
    </row>
    <row r="378" spans="1:9">
      <c r="A378" s="112">
        <f t="shared" si="6"/>
        <v>376</v>
      </c>
      <c r="B378" s="352" t="s">
        <v>256</v>
      </c>
      <c r="C378" s="352" t="s">
        <v>2609</v>
      </c>
      <c r="D378" s="351" t="s">
        <v>3879</v>
      </c>
      <c r="E378" s="352">
        <v>70180</v>
      </c>
      <c r="F378" s="352">
        <v>20260819</v>
      </c>
      <c r="G378" s="114"/>
      <c r="H378" s="350" t="s">
        <v>259</v>
      </c>
      <c r="I378" s="142" t="s">
        <v>466</v>
      </c>
    </row>
    <row r="379" spans="1:9">
      <c r="A379" s="112">
        <f t="shared" si="6"/>
        <v>377</v>
      </c>
      <c r="B379" s="352" t="s">
        <v>256</v>
      </c>
      <c r="C379" s="352" t="s">
        <v>2609</v>
      </c>
      <c r="D379" s="351" t="s">
        <v>3880</v>
      </c>
      <c r="E379" s="352">
        <v>70180</v>
      </c>
      <c r="F379" s="352">
        <v>20260819</v>
      </c>
      <c r="G379" s="114"/>
      <c r="H379" s="350" t="s">
        <v>259</v>
      </c>
      <c r="I379" s="142" t="s">
        <v>466</v>
      </c>
    </row>
    <row r="380" spans="1:9">
      <c r="A380" s="112">
        <f t="shared" si="6"/>
        <v>378</v>
      </c>
      <c r="B380" s="352" t="s">
        <v>256</v>
      </c>
      <c r="C380" s="352" t="s">
        <v>2609</v>
      </c>
      <c r="D380" s="351" t="s">
        <v>3881</v>
      </c>
      <c r="E380" s="352">
        <v>70180</v>
      </c>
      <c r="F380" s="352">
        <v>20260819</v>
      </c>
      <c r="G380" s="114"/>
      <c r="H380" s="350" t="s">
        <v>259</v>
      </c>
      <c r="I380" s="142" t="s">
        <v>466</v>
      </c>
    </row>
    <row r="381" spans="1:9">
      <c r="A381" s="112">
        <f t="shared" si="6"/>
        <v>379</v>
      </c>
      <c r="B381" s="352" t="s">
        <v>256</v>
      </c>
      <c r="C381" s="352" t="s">
        <v>2609</v>
      </c>
      <c r="D381" s="351" t="s">
        <v>3882</v>
      </c>
      <c r="E381" s="352">
        <v>70180</v>
      </c>
      <c r="F381" s="352">
        <v>20260819</v>
      </c>
      <c r="G381" s="114"/>
      <c r="H381" s="350" t="s">
        <v>259</v>
      </c>
      <c r="I381" s="142" t="s">
        <v>466</v>
      </c>
    </row>
    <row r="382" spans="1:9">
      <c r="A382" s="112">
        <f t="shared" si="6"/>
        <v>380</v>
      </c>
      <c r="B382" s="352" t="s">
        <v>256</v>
      </c>
      <c r="C382" s="352" t="s">
        <v>2609</v>
      </c>
      <c r="D382" s="351" t="s">
        <v>3883</v>
      </c>
      <c r="E382" s="352">
        <v>70180</v>
      </c>
      <c r="F382" s="352">
        <v>20260819</v>
      </c>
      <c r="G382" s="114"/>
      <c r="H382" s="447" t="s">
        <v>259</v>
      </c>
      <c r="I382" s="450" t="s">
        <v>474</v>
      </c>
    </row>
    <row r="383" spans="1:9">
      <c r="A383" s="112">
        <f t="shared" si="6"/>
        <v>381</v>
      </c>
      <c r="B383" s="352" t="s">
        <v>256</v>
      </c>
      <c r="C383" s="352" t="s">
        <v>2609</v>
      </c>
      <c r="D383" s="351" t="s">
        <v>3884</v>
      </c>
      <c r="E383" s="352">
        <v>70180</v>
      </c>
      <c r="F383" s="352">
        <v>20260819</v>
      </c>
      <c r="G383" s="114"/>
      <c r="H383" s="447" t="s">
        <v>259</v>
      </c>
      <c r="I383" s="450" t="s">
        <v>474</v>
      </c>
    </row>
    <row r="384" spans="1:9">
      <c r="A384" s="112">
        <f t="shared" si="6"/>
        <v>382</v>
      </c>
      <c r="B384" s="352" t="s">
        <v>256</v>
      </c>
      <c r="C384" s="352" t="s">
        <v>2609</v>
      </c>
      <c r="D384" s="351" t="s">
        <v>3885</v>
      </c>
      <c r="E384" s="352">
        <v>70181</v>
      </c>
      <c r="F384" s="352">
        <v>20260819</v>
      </c>
      <c r="G384" s="114"/>
      <c r="H384" s="447" t="s">
        <v>259</v>
      </c>
      <c r="I384" s="450" t="s">
        <v>474</v>
      </c>
    </row>
    <row r="385" spans="1:9">
      <c r="A385" s="112">
        <f t="shared" si="6"/>
        <v>383</v>
      </c>
      <c r="B385" s="352" t="s">
        <v>256</v>
      </c>
      <c r="C385" s="352" t="s">
        <v>2609</v>
      </c>
      <c r="D385" s="351" t="s">
        <v>3886</v>
      </c>
      <c r="E385" s="352">
        <v>70181</v>
      </c>
      <c r="F385" s="352">
        <v>20260819</v>
      </c>
      <c r="G385" s="114"/>
      <c r="H385" s="447" t="s">
        <v>259</v>
      </c>
      <c r="I385" s="450" t="s">
        <v>474</v>
      </c>
    </row>
    <row r="386" spans="1:9">
      <c r="A386" s="112">
        <f t="shared" si="6"/>
        <v>384</v>
      </c>
      <c r="B386" s="352" t="s">
        <v>256</v>
      </c>
      <c r="C386" s="352" t="s">
        <v>2609</v>
      </c>
      <c r="D386" s="351" t="s">
        <v>3887</v>
      </c>
      <c r="E386" s="352">
        <v>70181</v>
      </c>
      <c r="F386" s="352">
        <v>20260819</v>
      </c>
      <c r="G386" s="114"/>
      <c r="H386" s="447" t="s">
        <v>259</v>
      </c>
      <c r="I386" s="450" t="s">
        <v>474</v>
      </c>
    </row>
    <row r="387" spans="1:9">
      <c r="A387" s="112">
        <f t="shared" si="6"/>
        <v>385</v>
      </c>
      <c r="B387" s="352" t="s">
        <v>256</v>
      </c>
      <c r="C387" s="352" t="s">
        <v>2609</v>
      </c>
      <c r="D387" s="351" t="s">
        <v>3888</v>
      </c>
      <c r="E387" s="352">
        <v>70181</v>
      </c>
      <c r="F387" s="352">
        <v>20260819</v>
      </c>
      <c r="G387" s="114"/>
      <c r="H387" s="447" t="s">
        <v>259</v>
      </c>
      <c r="I387" s="450" t="s">
        <v>474</v>
      </c>
    </row>
    <row r="388" spans="1:9">
      <c r="A388" s="112">
        <f t="shared" si="6"/>
        <v>386</v>
      </c>
      <c r="B388" s="352" t="s">
        <v>256</v>
      </c>
      <c r="C388" s="352" t="s">
        <v>2609</v>
      </c>
      <c r="D388" s="351" t="s">
        <v>3889</v>
      </c>
      <c r="E388" s="352">
        <v>70181</v>
      </c>
      <c r="F388" s="352">
        <v>20260819</v>
      </c>
      <c r="G388" s="114"/>
      <c r="H388" s="447" t="s">
        <v>259</v>
      </c>
      <c r="I388" s="450" t="s">
        <v>474</v>
      </c>
    </row>
    <row r="389" spans="1:9">
      <c r="A389" s="112">
        <f t="shared" si="6"/>
        <v>387</v>
      </c>
      <c r="B389" s="352" t="s">
        <v>256</v>
      </c>
      <c r="C389" s="352" t="s">
        <v>2609</v>
      </c>
      <c r="D389" s="351" t="s">
        <v>3890</v>
      </c>
      <c r="E389" s="352">
        <v>70181</v>
      </c>
      <c r="F389" s="352">
        <v>20260819</v>
      </c>
      <c r="G389" s="114"/>
      <c r="H389" s="447" t="s">
        <v>259</v>
      </c>
      <c r="I389" s="450" t="s">
        <v>474</v>
      </c>
    </row>
    <row r="390" spans="1:9">
      <c r="A390" s="112">
        <f t="shared" si="6"/>
        <v>388</v>
      </c>
      <c r="B390" s="352" t="s">
        <v>256</v>
      </c>
      <c r="C390" s="352" t="s">
        <v>2609</v>
      </c>
      <c r="D390" s="351" t="s">
        <v>3891</v>
      </c>
      <c r="E390" s="352">
        <v>70181</v>
      </c>
      <c r="F390" s="352">
        <v>20260819</v>
      </c>
      <c r="G390" s="114"/>
      <c r="H390" s="447" t="s">
        <v>259</v>
      </c>
      <c r="I390" s="450" t="s">
        <v>474</v>
      </c>
    </row>
    <row r="391" spans="1:9">
      <c r="A391" s="112">
        <f t="shared" si="6"/>
        <v>389</v>
      </c>
      <c r="B391" s="352" t="s">
        <v>256</v>
      </c>
      <c r="C391" s="352" t="s">
        <v>2609</v>
      </c>
      <c r="D391" s="351" t="s">
        <v>3892</v>
      </c>
      <c r="E391" s="352">
        <v>70181</v>
      </c>
      <c r="F391" s="352">
        <v>20260819</v>
      </c>
      <c r="G391" s="114"/>
      <c r="H391" s="447" t="s">
        <v>259</v>
      </c>
      <c r="I391" s="450" t="s">
        <v>474</v>
      </c>
    </row>
    <row r="392" spans="1:9">
      <c r="A392" s="112">
        <f t="shared" si="6"/>
        <v>390</v>
      </c>
      <c r="B392" s="352" t="s">
        <v>256</v>
      </c>
      <c r="C392" s="352" t="s">
        <v>2609</v>
      </c>
      <c r="D392" s="351" t="s">
        <v>3893</v>
      </c>
      <c r="E392" s="352">
        <v>70181</v>
      </c>
      <c r="F392" s="352">
        <v>20260819</v>
      </c>
      <c r="G392" s="114"/>
      <c r="H392" s="447" t="s">
        <v>259</v>
      </c>
      <c r="I392" s="450" t="s">
        <v>474</v>
      </c>
    </row>
    <row r="393" spans="1:9">
      <c r="A393" s="112">
        <f t="shared" si="6"/>
        <v>391</v>
      </c>
      <c r="B393" s="352" t="s">
        <v>256</v>
      </c>
      <c r="C393" s="352" t="s">
        <v>2609</v>
      </c>
      <c r="D393" s="351" t="s">
        <v>3894</v>
      </c>
      <c r="E393" s="352">
        <v>70182</v>
      </c>
      <c r="F393" s="352">
        <v>20260819</v>
      </c>
      <c r="G393" s="114"/>
      <c r="H393" s="447" t="s">
        <v>259</v>
      </c>
      <c r="I393" s="450" t="s">
        <v>474</v>
      </c>
    </row>
    <row r="394" spans="1:9">
      <c r="A394" s="112">
        <f t="shared" si="6"/>
        <v>392</v>
      </c>
      <c r="B394" s="352" t="s">
        <v>256</v>
      </c>
      <c r="C394" s="352" t="s">
        <v>2609</v>
      </c>
      <c r="D394" s="351" t="s">
        <v>3895</v>
      </c>
      <c r="E394" s="352">
        <v>70182</v>
      </c>
      <c r="F394" s="352">
        <v>20260819</v>
      </c>
      <c r="G394" s="114"/>
      <c r="H394" s="447" t="s">
        <v>259</v>
      </c>
      <c r="I394" s="450" t="s">
        <v>474</v>
      </c>
    </row>
    <row r="395" spans="1:9">
      <c r="A395" s="112">
        <f t="shared" si="6"/>
        <v>393</v>
      </c>
      <c r="B395" s="352" t="s">
        <v>256</v>
      </c>
      <c r="C395" s="352" t="s">
        <v>2609</v>
      </c>
      <c r="D395" s="351" t="s">
        <v>3896</v>
      </c>
      <c r="E395" s="352">
        <v>70182</v>
      </c>
      <c r="F395" s="352">
        <v>20260819</v>
      </c>
      <c r="G395" s="114"/>
      <c r="H395" s="447" t="s">
        <v>259</v>
      </c>
      <c r="I395" s="450" t="s">
        <v>474</v>
      </c>
    </row>
    <row r="396" spans="1:9">
      <c r="A396" s="112">
        <f t="shared" si="6"/>
        <v>394</v>
      </c>
      <c r="B396" s="352" t="s">
        <v>256</v>
      </c>
      <c r="C396" s="352" t="s">
        <v>2609</v>
      </c>
      <c r="D396" s="351" t="s">
        <v>3897</v>
      </c>
      <c r="E396" s="352">
        <v>70182</v>
      </c>
      <c r="F396" s="352">
        <v>20260819</v>
      </c>
      <c r="G396" s="114"/>
      <c r="H396" s="447" t="s">
        <v>259</v>
      </c>
      <c r="I396" s="450" t="s">
        <v>474</v>
      </c>
    </row>
    <row r="397" spans="1:9">
      <c r="A397" s="112">
        <f t="shared" si="6"/>
        <v>395</v>
      </c>
      <c r="B397" s="352" t="s">
        <v>256</v>
      </c>
      <c r="C397" s="352" t="s">
        <v>2609</v>
      </c>
      <c r="D397" s="351" t="s">
        <v>3898</v>
      </c>
      <c r="E397" s="352">
        <v>70182</v>
      </c>
      <c r="F397" s="352">
        <v>20260819</v>
      </c>
      <c r="G397" s="114"/>
      <c r="H397" s="447" t="s">
        <v>259</v>
      </c>
      <c r="I397" s="450" t="s">
        <v>474</v>
      </c>
    </row>
    <row r="398" spans="1:9">
      <c r="A398" s="112">
        <f t="shared" si="6"/>
        <v>396</v>
      </c>
      <c r="B398" s="352" t="s">
        <v>256</v>
      </c>
      <c r="C398" s="352" t="s">
        <v>2609</v>
      </c>
      <c r="D398" s="351" t="s">
        <v>3899</v>
      </c>
      <c r="E398" s="352">
        <v>70182</v>
      </c>
      <c r="F398" s="352">
        <v>20260819</v>
      </c>
      <c r="G398" s="114"/>
      <c r="H398" s="447" t="s">
        <v>259</v>
      </c>
      <c r="I398" s="450" t="s">
        <v>474</v>
      </c>
    </row>
    <row r="399" spans="1:9">
      <c r="A399" s="112">
        <f t="shared" si="6"/>
        <v>397</v>
      </c>
      <c r="B399" s="352" t="s">
        <v>256</v>
      </c>
      <c r="C399" s="352" t="s">
        <v>2609</v>
      </c>
      <c r="D399" s="351" t="s">
        <v>3900</v>
      </c>
      <c r="E399" s="352">
        <v>70182</v>
      </c>
      <c r="F399" s="352">
        <v>20260819</v>
      </c>
      <c r="G399" s="114"/>
      <c r="H399" s="447" t="s">
        <v>259</v>
      </c>
      <c r="I399" s="450" t="s">
        <v>474</v>
      </c>
    </row>
    <row r="400" spans="1:9">
      <c r="A400" s="112">
        <f t="shared" si="6"/>
        <v>398</v>
      </c>
      <c r="B400" s="352" t="s">
        <v>256</v>
      </c>
      <c r="C400" s="352" t="s">
        <v>2609</v>
      </c>
      <c r="D400" s="351" t="s">
        <v>3901</v>
      </c>
      <c r="E400" s="352">
        <v>70182</v>
      </c>
      <c r="F400" s="352">
        <v>20260819</v>
      </c>
      <c r="G400" s="114"/>
      <c r="H400" s="447" t="s">
        <v>259</v>
      </c>
      <c r="I400" s="450" t="s">
        <v>474</v>
      </c>
    </row>
    <row r="401" spans="1:9">
      <c r="A401" s="112">
        <f t="shared" si="6"/>
        <v>399</v>
      </c>
      <c r="B401" s="352" t="s">
        <v>256</v>
      </c>
      <c r="C401" s="352" t="s">
        <v>2609</v>
      </c>
      <c r="D401" s="351" t="s">
        <v>3902</v>
      </c>
      <c r="E401" s="352">
        <v>70182</v>
      </c>
      <c r="F401" s="352">
        <v>20260819</v>
      </c>
      <c r="G401" s="114"/>
      <c r="H401" s="451" t="s">
        <v>259</v>
      </c>
      <c r="I401" s="454" t="s">
        <v>1831</v>
      </c>
    </row>
    <row r="402" spans="1:9">
      <c r="A402" s="112">
        <f t="shared" si="6"/>
        <v>400</v>
      </c>
      <c r="B402" s="352" t="s">
        <v>256</v>
      </c>
      <c r="C402" s="352" t="s">
        <v>2609</v>
      </c>
      <c r="D402" s="351" t="s">
        <v>3903</v>
      </c>
      <c r="E402" s="352">
        <v>70183</v>
      </c>
      <c r="F402" s="352">
        <v>20260819</v>
      </c>
      <c r="G402" s="114"/>
      <c r="H402" s="451" t="s">
        <v>259</v>
      </c>
      <c r="I402" s="454" t="s">
        <v>1831</v>
      </c>
    </row>
    <row r="403" spans="1:9">
      <c r="A403" s="112">
        <f t="shared" si="6"/>
        <v>401</v>
      </c>
      <c r="B403" s="352" t="s">
        <v>256</v>
      </c>
      <c r="C403" s="352" t="s">
        <v>2609</v>
      </c>
      <c r="D403" s="351" t="s">
        <v>3904</v>
      </c>
      <c r="E403" s="352">
        <v>70183</v>
      </c>
      <c r="F403" s="352">
        <v>20260819</v>
      </c>
      <c r="G403" s="114"/>
      <c r="H403" s="451" t="s">
        <v>259</v>
      </c>
      <c r="I403" s="454" t="s">
        <v>1831</v>
      </c>
    </row>
    <row r="404" spans="1:9">
      <c r="A404" s="112">
        <f t="shared" si="6"/>
        <v>402</v>
      </c>
      <c r="B404" s="352" t="s">
        <v>256</v>
      </c>
      <c r="C404" s="352" t="s">
        <v>2609</v>
      </c>
      <c r="D404" s="351" t="s">
        <v>3905</v>
      </c>
      <c r="E404" s="352">
        <v>70183</v>
      </c>
      <c r="F404" s="352">
        <v>20260819</v>
      </c>
      <c r="G404" s="114"/>
      <c r="H404" s="451" t="s">
        <v>259</v>
      </c>
      <c r="I404" s="454" t="s">
        <v>1831</v>
      </c>
    </row>
    <row r="405" spans="1:9">
      <c r="A405" s="112">
        <f t="shared" si="6"/>
        <v>403</v>
      </c>
      <c r="B405" s="352" t="s">
        <v>256</v>
      </c>
      <c r="C405" s="352" t="s">
        <v>2609</v>
      </c>
      <c r="D405" s="351" t="s">
        <v>3906</v>
      </c>
      <c r="E405" s="352">
        <v>70183</v>
      </c>
      <c r="F405" s="352">
        <v>20260819</v>
      </c>
      <c r="G405" s="114"/>
      <c r="H405" s="451" t="s">
        <v>259</v>
      </c>
      <c r="I405" s="454" t="s">
        <v>1831</v>
      </c>
    </row>
    <row r="406" spans="1:9">
      <c r="A406" s="112">
        <f t="shared" si="6"/>
        <v>404</v>
      </c>
      <c r="B406" s="352" t="s">
        <v>256</v>
      </c>
      <c r="C406" s="352" t="s">
        <v>2609</v>
      </c>
      <c r="D406" s="351" t="s">
        <v>3907</v>
      </c>
      <c r="E406" s="352">
        <v>70183</v>
      </c>
      <c r="F406" s="352">
        <v>20260819</v>
      </c>
      <c r="G406" s="114"/>
      <c r="H406" s="451" t="s">
        <v>259</v>
      </c>
      <c r="I406" s="454" t="s">
        <v>1831</v>
      </c>
    </row>
    <row r="407" spans="1:9">
      <c r="A407" s="112">
        <f t="shared" si="6"/>
        <v>405</v>
      </c>
      <c r="B407" s="352" t="s">
        <v>256</v>
      </c>
      <c r="C407" s="352" t="s">
        <v>2609</v>
      </c>
      <c r="D407" s="351" t="s">
        <v>3908</v>
      </c>
      <c r="E407" s="352">
        <v>70183</v>
      </c>
      <c r="F407" s="352">
        <v>20260819</v>
      </c>
      <c r="G407" s="114"/>
      <c r="H407" s="451" t="s">
        <v>259</v>
      </c>
      <c r="I407" s="454" t="s">
        <v>1831</v>
      </c>
    </row>
    <row r="408" spans="1:9">
      <c r="A408" s="112">
        <f t="shared" si="6"/>
        <v>406</v>
      </c>
      <c r="B408" s="352" t="s">
        <v>256</v>
      </c>
      <c r="C408" s="352" t="s">
        <v>2609</v>
      </c>
      <c r="D408" s="351" t="s">
        <v>3909</v>
      </c>
      <c r="E408" s="352">
        <v>70183</v>
      </c>
      <c r="F408" s="352">
        <v>20260819</v>
      </c>
      <c r="G408" s="114"/>
      <c r="H408" s="451" t="s">
        <v>259</v>
      </c>
      <c r="I408" s="454" t="s">
        <v>1831</v>
      </c>
    </row>
    <row r="409" spans="1:9">
      <c r="A409" s="112">
        <f t="shared" si="6"/>
        <v>407</v>
      </c>
      <c r="B409" s="352" t="s">
        <v>256</v>
      </c>
      <c r="C409" s="352" t="s">
        <v>2609</v>
      </c>
      <c r="D409" s="351" t="s">
        <v>3910</v>
      </c>
      <c r="E409" s="352">
        <v>70183</v>
      </c>
      <c r="F409" s="352">
        <v>20260819</v>
      </c>
      <c r="G409" s="114"/>
      <c r="H409" s="451" t="s">
        <v>259</v>
      </c>
      <c r="I409" s="454" t="s">
        <v>1831</v>
      </c>
    </row>
    <row r="410" spans="1:9">
      <c r="A410" s="112">
        <f t="shared" si="6"/>
        <v>408</v>
      </c>
      <c r="B410" s="352" t="s">
        <v>256</v>
      </c>
      <c r="C410" s="352" t="s">
        <v>2609</v>
      </c>
      <c r="D410" s="351" t="s">
        <v>3911</v>
      </c>
      <c r="E410" s="352">
        <v>70183</v>
      </c>
      <c r="F410" s="352">
        <v>20260819</v>
      </c>
      <c r="G410" s="114"/>
      <c r="H410" s="451" t="s">
        <v>259</v>
      </c>
      <c r="I410" s="454" t="s">
        <v>1831</v>
      </c>
    </row>
    <row r="411" spans="1:9">
      <c r="A411" s="112">
        <f t="shared" si="6"/>
        <v>409</v>
      </c>
      <c r="B411" s="352" t="s">
        <v>256</v>
      </c>
      <c r="C411" s="352" t="s">
        <v>2609</v>
      </c>
      <c r="D411" s="351" t="s">
        <v>3912</v>
      </c>
      <c r="E411" s="352">
        <v>70183</v>
      </c>
      <c r="F411" s="352">
        <v>20260819</v>
      </c>
      <c r="G411" s="114"/>
      <c r="H411" s="451" t="s">
        <v>259</v>
      </c>
      <c r="I411" s="454" t="s">
        <v>1831</v>
      </c>
    </row>
    <row r="412" spans="1:9">
      <c r="A412" s="112">
        <f t="shared" si="6"/>
        <v>410</v>
      </c>
      <c r="B412" s="352" t="s">
        <v>256</v>
      </c>
      <c r="C412" s="352" t="s">
        <v>2609</v>
      </c>
      <c r="D412" s="351" t="s">
        <v>3913</v>
      </c>
      <c r="E412" s="352">
        <v>70184</v>
      </c>
      <c r="F412" s="352">
        <v>20260820</v>
      </c>
      <c r="G412" s="114"/>
      <c r="H412" s="451" t="s">
        <v>259</v>
      </c>
      <c r="I412" s="454" t="s">
        <v>1831</v>
      </c>
    </row>
    <row r="413" spans="1:9">
      <c r="A413" s="112">
        <f t="shared" si="6"/>
        <v>411</v>
      </c>
      <c r="B413" s="352" t="s">
        <v>256</v>
      </c>
      <c r="C413" s="352" t="s">
        <v>2609</v>
      </c>
      <c r="D413" s="351" t="s">
        <v>3914</v>
      </c>
      <c r="E413" s="352">
        <v>70184</v>
      </c>
      <c r="F413" s="352">
        <v>20260820</v>
      </c>
      <c r="G413" s="114"/>
      <c r="H413" s="451" t="s">
        <v>259</v>
      </c>
      <c r="I413" s="454" t="s">
        <v>1831</v>
      </c>
    </row>
    <row r="414" spans="1:9">
      <c r="A414" s="112">
        <f t="shared" si="6"/>
        <v>412</v>
      </c>
      <c r="B414" s="352" t="s">
        <v>256</v>
      </c>
      <c r="C414" s="352" t="s">
        <v>2609</v>
      </c>
      <c r="D414" s="351" t="s">
        <v>3915</v>
      </c>
      <c r="E414" s="352">
        <v>70184</v>
      </c>
      <c r="F414" s="352">
        <v>20260820</v>
      </c>
      <c r="G414" s="114"/>
      <c r="H414" s="451" t="s">
        <v>259</v>
      </c>
      <c r="I414" s="454" t="s">
        <v>1831</v>
      </c>
    </row>
    <row r="415" spans="1:9">
      <c r="A415" s="112">
        <f t="shared" si="6"/>
        <v>413</v>
      </c>
      <c r="B415" s="352" t="s">
        <v>256</v>
      </c>
      <c r="C415" s="352" t="s">
        <v>2609</v>
      </c>
      <c r="D415" s="351" t="s">
        <v>3916</v>
      </c>
      <c r="E415" s="352">
        <v>70184</v>
      </c>
      <c r="F415" s="352">
        <v>20260820</v>
      </c>
      <c r="G415" s="114"/>
      <c r="H415" s="451" t="s">
        <v>259</v>
      </c>
      <c r="I415" s="454" t="s">
        <v>1831</v>
      </c>
    </row>
    <row r="416" spans="1:9">
      <c r="A416" s="112">
        <f t="shared" si="6"/>
        <v>414</v>
      </c>
      <c r="B416" s="352" t="s">
        <v>256</v>
      </c>
      <c r="C416" s="352" t="s">
        <v>2609</v>
      </c>
      <c r="D416" s="351" t="s">
        <v>3917</v>
      </c>
      <c r="E416" s="352">
        <v>70184</v>
      </c>
      <c r="F416" s="352">
        <v>20260820</v>
      </c>
      <c r="G416" s="114"/>
      <c r="H416" s="451" t="s">
        <v>259</v>
      </c>
      <c r="I416" s="454" t="s">
        <v>1831</v>
      </c>
    </row>
    <row r="417" spans="1:9">
      <c r="A417" s="112">
        <f t="shared" si="6"/>
        <v>415</v>
      </c>
      <c r="B417" s="352" t="s">
        <v>256</v>
      </c>
      <c r="C417" s="352" t="s">
        <v>2609</v>
      </c>
      <c r="D417" s="351" t="s">
        <v>3918</v>
      </c>
      <c r="E417" s="352">
        <v>70184</v>
      </c>
      <c r="F417" s="352">
        <v>20260820</v>
      </c>
      <c r="G417" s="114"/>
      <c r="H417" s="350" t="s">
        <v>259</v>
      </c>
      <c r="I417" s="142" t="s">
        <v>998</v>
      </c>
    </row>
    <row r="418" spans="1:9">
      <c r="A418" s="112">
        <f t="shared" si="6"/>
        <v>416</v>
      </c>
      <c r="B418" s="352" t="s">
        <v>256</v>
      </c>
      <c r="C418" s="352" t="s">
        <v>2609</v>
      </c>
      <c r="D418" s="351" t="s">
        <v>3919</v>
      </c>
      <c r="E418" s="352">
        <v>70184</v>
      </c>
      <c r="F418" s="352">
        <v>20260820</v>
      </c>
      <c r="G418" s="114"/>
      <c r="H418" s="350" t="s">
        <v>259</v>
      </c>
      <c r="I418" s="142" t="s">
        <v>998</v>
      </c>
    </row>
    <row r="419" spans="1:9">
      <c r="A419" s="112">
        <f t="shared" si="6"/>
        <v>417</v>
      </c>
      <c r="B419" s="352" t="s">
        <v>256</v>
      </c>
      <c r="C419" s="352" t="s">
        <v>2609</v>
      </c>
      <c r="D419" s="351" t="s">
        <v>3920</v>
      </c>
      <c r="E419" s="352">
        <v>70184</v>
      </c>
      <c r="F419" s="352">
        <v>20260820</v>
      </c>
      <c r="G419" s="114"/>
      <c r="H419" s="350" t="s">
        <v>259</v>
      </c>
      <c r="I419" s="142" t="s">
        <v>998</v>
      </c>
    </row>
    <row r="420" spans="1:9">
      <c r="A420" s="112">
        <f t="shared" si="6"/>
        <v>418</v>
      </c>
      <c r="B420" s="352" t="s">
        <v>256</v>
      </c>
      <c r="C420" s="352" t="s">
        <v>2609</v>
      </c>
      <c r="D420" s="351" t="s">
        <v>3921</v>
      </c>
      <c r="E420" s="352">
        <v>70184</v>
      </c>
      <c r="F420" s="352">
        <v>20260820</v>
      </c>
      <c r="G420" s="114"/>
      <c r="H420" s="350" t="s">
        <v>259</v>
      </c>
      <c r="I420" s="142" t="s">
        <v>998</v>
      </c>
    </row>
    <row r="421" spans="1:9">
      <c r="A421" s="112">
        <f t="shared" si="6"/>
        <v>419</v>
      </c>
      <c r="B421" s="352" t="s">
        <v>256</v>
      </c>
      <c r="C421" s="352" t="s">
        <v>2609</v>
      </c>
      <c r="D421" s="351" t="s">
        <v>3922</v>
      </c>
      <c r="E421" s="352">
        <v>70185</v>
      </c>
      <c r="F421" s="352">
        <v>20260820</v>
      </c>
      <c r="G421" s="114"/>
      <c r="H421" s="350" t="s">
        <v>259</v>
      </c>
      <c r="I421" s="142" t="s">
        <v>998</v>
      </c>
    </row>
    <row r="422" spans="1:9">
      <c r="A422" s="112">
        <f t="shared" si="6"/>
        <v>420</v>
      </c>
      <c r="B422" s="352" t="s">
        <v>256</v>
      </c>
      <c r="C422" s="352" t="s">
        <v>2609</v>
      </c>
      <c r="D422" s="351" t="s">
        <v>3923</v>
      </c>
      <c r="E422" s="352">
        <v>70185</v>
      </c>
      <c r="F422" s="352">
        <v>20260820</v>
      </c>
      <c r="G422" s="114"/>
      <c r="H422" s="350" t="s">
        <v>259</v>
      </c>
      <c r="I422" s="142" t="s">
        <v>998</v>
      </c>
    </row>
    <row r="423" spans="1:9">
      <c r="A423" s="112">
        <f t="shared" si="6"/>
        <v>421</v>
      </c>
      <c r="B423" s="352" t="s">
        <v>256</v>
      </c>
      <c r="C423" s="352" t="s">
        <v>2609</v>
      </c>
      <c r="D423" s="351" t="s">
        <v>3924</v>
      </c>
      <c r="E423" s="352">
        <v>70185</v>
      </c>
      <c r="F423" s="352">
        <v>20260820</v>
      </c>
      <c r="G423" s="114"/>
      <c r="H423" s="350" t="s">
        <v>259</v>
      </c>
      <c r="I423" s="142" t="s">
        <v>998</v>
      </c>
    </row>
    <row r="424" spans="1:9">
      <c r="A424" s="112">
        <f t="shared" si="6"/>
        <v>422</v>
      </c>
      <c r="B424" s="352" t="s">
        <v>256</v>
      </c>
      <c r="C424" s="352" t="s">
        <v>2609</v>
      </c>
      <c r="D424" s="351" t="s">
        <v>3925</v>
      </c>
      <c r="E424" s="352">
        <v>70185</v>
      </c>
      <c r="F424" s="352">
        <v>20260820</v>
      </c>
      <c r="G424" s="114"/>
      <c r="H424" s="350" t="s">
        <v>259</v>
      </c>
      <c r="I424" s="142" t="s">
        <v>998</v>
      </c>
    </row>
    <row r="425" spans="1:9">
      <c r="A425" s="112">
        <f t="shared" ref="A425:A488" si="7">+A424+1</f>
        <v>423</v>
      </c>
      <c r="B425" s="352" t="s">
        <v>256</v>
      </c>
      <c r="C425" s="352" t="s">
        <v>2609</v>
      </c>
      <c r="D425" s="351" t="s">
        <v>3926</v>
      </c>
      <c r="E425" s="352">
        <v>70185</v>
      </c>
      <c r="F425" s="352">
        <v>20260820</v>
      </c>
      <c r="G425" s="114"/>
      <c r="H425" s="350" t="s">
        <v>259</v>
      </c>
      <c r="I425" s="142" t="s">
        <v>998</v>
      </c>
    </row>
    <row r="426" spans="1:9">
      <c r="A426" s="112">
        <f t="shared" si="7"/>
        <v>424</v>
      </c>
      <c r="B426" s="352" t="s">
        <v>256</v>
      </c>
      <c r="C426" s="352" t="s">
        <v>2609</v>
      </c>
      <c r="D426" s="351" t="s">
        <v>3927</v>
      </c>
      <c r="E426" s="352">
        <v>70185</v>
      </c>
      <c r="F426" s="352">
        <v>20260820</v>
      </c>
      <c r="G426" s="114"/>
      <c r="H426" s="350" t="s">
        <v>259</v>
      </c>
      <c r="I426" s="142" t="s">
        <v>998</v>
      </c>
    </row>
    <row r="427" spans="1:9">
      <c r="A427" s="112">
        <f t="shared" si="7"/>
        <v>425</v>
      </c>
      <c r="B427" s="352" t="s">
        <v>256</v>
      </c>
      <c r="C427" s="352" t="s">
        <v>2609</v>
      </c>
      <c r="D427" s="351" t="s">
        <v>3928</v>
      </c>
      <c r="E427" s="352">
        <v>70185</v>
      </c>
      <c r="F427" s="352">
        <v>20260820</v>
      </c>
      <c r="G427" s="114"/>
      <c r="H427" s="350" t="s">
        <v>259</v>
      </c>
      <c r="I427" s="142" t="s">
        <v>998</v>
      </c>
    </row>
    <row r="428" spans="1:9">
      <c r="A428" s="112">
        <f t="shared" si="7"/>
        <v>426</v>
      </c>
      <c r="B428" s="352" t="s">
        <v>256</v>
      </c>
      <c r="C428" s="352" t="s">
        <v>2609</v>
      </c>
      <c r="D428" s="351" t="s">
        <v>3929</v>
      </c>
      <c r="E428" s="352">
        <v>70185</v>
      </c>
      <c r="F428" s="352">
        <v>20260820</v>
      </c>
      <c r="G428" s="114"/>
      <c r="H428" s="350" t="s">
        <v>259</v>
      </c>
      <c r="I428" s="142" t="s">
        <v>998</v>
      </c>
    </row>
    <row r="429" spans="1:9">
      <c r="A429" s="112">
        <f t="shared" si="7"/>
        <v>427</v>
      </c>
      <c r="B429" s="352" t="s">
        <v>256</v>
      </c>
      <c r="C429" s="352" t="s">
        <v>2609</v>
      </c>
      <c r="D429" s="351" t="s">
        <v>3930</v>
      </c>
      <c r="E429" s="352">
        <v>70185</v>
      </c>
      <c r="F429" s="352">
        <v>20260820</v>
      </c>
      <c r="G429" s="114"/>
      <c r="H429" s="350" t="s">
        <v>259</v>
      </c>
      <c r="I429" s="142" t="s">
        <v>998</v>
      </c>
    </row>
    <row r="430" spans="1:9">
      <c r="A430" s="112">
        <f t="shared" si="7"/>
        <v>428</v>
      </c>
      <c r="B430" s="352" t="s">
        <v>256</v>
      </c>
      <c r="C430" s="352" t="s">
        <v>2609</v>
      </c>
      <c r="D430" s="351" t="s">
        <v>3931</v>
      </c>
      <c r="E430" s="352">
        <v>70186</v>
      </c>
      <c r="F430" s="352">
        <v>20260820</v>
      </c>
      <c r="G430" s="114"/>
      <c r="H430" s="457" t="s">
        <v>259</v>
      </c>
      <c r="I430" s="459" t="s">
        <v>502</v>
      </c>
    </row>
    <row r="431" spans="1:9">
      <c r="A431" s="112">
        <f t="shared" si="7"/>
        <v>429</v>
      </c>
      <c r="B431" s="352" t="s">
        <v>256</v>
      </c>
      <c r="C431" s="352" t="s">
        <v>2609</v>
      </c>
      <c r="D431" s="351" t="s">
        <v>3932</v>
      </c>
      <c r="E431" s="352">
        <v>70186</v>
      </c>
      <c r="F431" s="352">
        <v>20260820</v>
      </c>
      <c r="G431" s="114"/>
      <c r="H431" s="350" t="s">
        <v>259</v>
      </c>
      <c r="I431" s="142" t="s">
        <v>998</v>
      </c>
    </row>
    <row r="432" spans="1:9">
      <c r="A432" s="112">
        <f t="shared" si="7"/>
        <v>430</v>
      </c>
      <c r="B432" s="352" t="s">
        <v>256</v>
      </c>
      <c r="C432" s="352" t="s">
        <v>2609</v>
      </c>
      <c r="D432" s="351" t="s">
        <v>3933</v>
      </c>
      <c r="E432" s="352">
        <v>70186</v>
      </c>
      <c r="F432" s="352">
        <v>20260820</v>
      </c>
      <c r="G432" s="114"/>
      <c r="H432" s="350" t="s">
        <v>259</v>
      </c>
      <c r="I432" s="142" t="s">
        <v>998</v>
      </c>
    </row>
    <row r="433" spans="1:9">
      <c r="A433" s="112">
        <f t="shared" si="7"/>
        <v>431</v>
      </c>
      <c r="B433" s="352" t="s">
        <v>256</v>
      </c>
      <c r="C433" s="352" t="s">
        <v>2609</v>
      </c>
      <c r="D433" s="351" t="s">
        <v>3934</v>
      </c>
      <c r="E433" s="352">
        <v>70186</v>
      </c>
      <c r="F433" s="352">
        <v>20260820</v>
      </c>
      <c r="G433" s="114"/>
      <c r="H433" s="350" t="s">
        <v>259</v>
      </c>
      <c r="I433" s="142" t="s">
        <v>998</v>
      </c>
    </row>
    <row r="434" spans="1:9">
      <c r="A434" s="112">
        <f t="shared" si="7"/>
        <v>432</v>
      </c>
      <c r="B434" s="352" t="s">
        <v>256</v>
      </c>
      <c r="C434" s="352" t="s">
        <v>2609</v>
      </c>
      <c r="D434" s="351" t="s">
        <v>3935</v>
      </c>
      <c r="E434" s="352">
        <v>70186</v>
      </c>
      <c r="F434" s="352">
        <v>20260820</v>
      </c>
      <c r="G434" s="114"/>
      <c r="H434" s="350" t="s">
        <v>259</v>
      </c>
      <c r="I434" s="142" t="s">
        <v>998</v>
      </c>
    </row>
    <row r="435" spans="1:9">
      <c r="A435" s="112">
        <f t="shared" si="7"/>
        <v>433</v>
      </c>
      <c r="B435" s="352" t="s">
        <v>256</v>
      </c>
      <c r="C435" s="352" t="s">
        <v>2609</v>
      </c>
      <c r="D435" s="351" t="s">
        <v>3936</v>
      </c>
      <c r="E435" s="352">
        <v>70186</v>
      </c>
      <c r="F435" s="352">
        <v>20260820</v>
      </c>
      <c r="G435" s="114"/>
      <c r="H435" s="350" t="s">
        <v>259</v>
      </c>
      <c r="I435" s="142" t="s">
        <v>998</v>
      </c>
    </row>
    <row r="436" spans="1:9">
      <c r="A436" s="112">
        <f t="shared" si="7"/>
        <v>434</v>
      </c>
      <c r="B436" s="352" t="s">
        <v>256</v>
      </c>
      <c r="C436" s="352" t="s">
        <v>2609</v>
      </c>
      <c r="D436" s="351" t="s">
        <v>3937</v>
      </c>
      <c r="E436" s="352">
        <v>70186</v>
      </c>
      <c r="F436" s="352">
        <v>20260820</v>
      </c>
      <c r="G436" s="114"/>
      <c r="H436" s="350" t="s">
        <v>259</v>
      </c>
      <c r="I436" s="142" t="s">
        <v>998</v>
      </c>
    </row>
    <row r="437" spans="1:9">
      <c r="A437" s="112">
        <f t="shared" si="7"/>
        <v>435</v>
      </c>
      <c r="B437" s="352" t="s">
        <v>256</v>
      </c>
      <c r="C437" s="352" t="s">
        <v>2609</v>
      </c>
      <c r="D437" s="351" t="s">
        <v>3938</v>
      </c>
      <c r="E437" s="352">
        <v>70186</v>
      </c>
      <c r="F437" s="352">
        <v>20260820</v>
      </c>
      <c r="G437" s="114"/>
      <c r="H437" s="457" t="s">
        <v>259</v>
      </c>
      <c r="I437" s="459" t="s">
        <v>502</v>
      </c>
    </row>
    <row r="438" spans="1:9">
      <c r="A438" s="112">
        <f t="shared" si="7"/>
        <v>436</v>
      </c>
      <c r="B438" s="352" t="s">
        <v>256</v>
      </c>
      <c r="C438" s="352" t="s">
        <v>2609</v>
      </c>
      <c r="D438" s="351" t="s">
        <v>3939</v>
      </c>
      <c r="E438" s="352">
        <v>70186</v>
      </c>
      <c r="F438" s="352">
        <v>20260820</v>
      </c>
      <c r="G438" s="114"/>
      <c r="H438" s="457" t="s">
        <v>259</v>
      </c>
      <c r="I438" s="459" t="s">
        <v>502</v>
      </c>
    </row>
    <row r="439" spans="1:9">
      <c r="A439" s="112">
        <f t="shared" si="7"/>
        <v>437</v>
      </c>
      <c r="B439" s="352" t="s">
        <v>256</v>
      </c>
      <c r="C439" s="352" t="s">
        <v>2609</v>
      </c>
      <c r="D439" s="351" t="s">
        <v>3940</v>
      </c>
      <c r="E439" s="352">
        <v>70187</v>
      </c>
      <c r="F439" s="352">
        <v>20260820</v>
      </c>
      <c r="G439" s="114"/>
      <c r="H439" s="457" t="s">
        <v>259</v>
      </c>
      <c r="I439" s="459" t="s">
        <v>502</v>
      </c>
    </row>
    <row r="440" spans="1:9">
      <c r="A440" s="112">
        <f t="shared" si="7"/>
        <v>438</v>
      </c>
      <c r="B440" s="352" t="s">
        <v>256</v>
      </c>
      <c r="C440" s="352" t="s">
        <v>2609</v>
      </c>
      <c r="D440" s="351" t="s">
        <v>3941</v>
      </c>
      <c r="E440" s="352">
        <v>70187</v>
      </c>
      <c r="F440" s="352">
        <v>20260820</v>
      </c>
      <c r="G440" s="114"/>
      <c r="H440" s="457" t="s">
        <v>259</v>
      </c>
      <c r="I440" s="459" t="s">
        <v>502</v>
      </c>
    </row>
    <row r="441" spans="1:9">
      <c r="A441" s="112">
        <f t="shared" si="7"/>
        <v>439</v>
      </c>
      <c r="B441" s="352" t="s">
        <v>256</v>
      </c>
      <c r="C441" s="352" t="s">
        <v>2609</v>
      </c>
      <c r="D441" s="351" t="s">
        <v>3942</v>
      </c>
      <c r="E441" s="352">
        <v>70187</v>
      </c>
      <c r="F441" s="352">
        <v>20260820</v>
      </c>
      <c r="G441" s="114"/>
      <c r="H441" s="457" t="s">
        <v>259</v>
      </c>
      <c r="I441" s="459" t="s">
        <v>502</v>
      </c>
    </row>
    <row r="442" spans="1:9">
      <c r="A442" s="112">
        <f t="shared" si="7"/>
        <v>440</v>
      </c>
      <c r="B442" s="352" t="s">
        <v>256</v>
      </c>
      <c r="C442" s="352" t="s">
        <v>2609</v>
      </c>
      <c r="D442" s="351" t="s">
        <v>3943</v>
      </c>
      <c r="E442" s="352">
        <v>70187</v>
      </c>
      <c r="F442" s="352">
        <v>20260820</v>
      </c>
      <c r="G442" s="114"/>
      <c r="H442" s="457" t="s">
        <v>259</v>
      </c>
      <c r="I442" s="459" t="s">
        <v>502</v>
      </c>
    </row>
    <row r="443" spans="1:9">
      <c r="A443" s="112">
        <f t="shared" si="7"/>
        <v>441</v>
      </c>
      <c r="B443" s="352" t="s">
        <v>256</v>
      </c>
      <c r="C443" s="352" t="s">
        <v>2609</v>
      </c>
      <c r="D443" s="351" t="s">
        <v>3944</v>
      </c>
      <c r="E443" s="352">
        <v>70187</v>
      </c>
      <c r="F443" s="352">
        <v>20260820</v>
      </c>
      <c r="G443" s="114"/>
      <c r="H443" s="457" t="s">
        <v>259</v>
      </c>
      <c r="I443" s="459" t="s">
        <v>502</v>
      </c>
    </row>
    <row r="444" spans="1:9">
      <c r="A444" s="112">
        <f t="shared" si="7"/>
        <v>442</v>
      </c>
      <c r="B444" s="352" t="s">
        <v>256</v>
      </c>
      <c r="C444" s="352" t="s">
        <v>2609</v>
      </c>
      <c r="D444" s="351" t="s">
        <v>3945</v>
      </c>
      <c r="E444" s="352">
        <v>70187</v>
      </c>
      <c r="F444" s="352">
        <v>20260820</v>
      </c>
      <c r="G444" s="114"/>
      <c r="H444" s="457" t="s">
        <v>259</v>
      </c>
      <c r="I444" s="459" t="s">
        <v>502</v>
      </c>
    </row>
    <row r="445" spans="1:9">
      <c r="A445" s="112">
        <f t="shared" si="7"/>
        <v>443</v>
      </c>
      <c r="B445" s="352" t="s">
        <v>256</v>
      </c>
      <c r="C445" s="352" t="s">
        <v>2609</v>
      </c>
      <c r="D445" s="351" t="s">
        <v>3946</v>
      </c>
      <c r="E445" s="352">
        <v>70187</v>
      </c>
      <c r="F445" s="352">
        <v>20260820</v>
      </c>
      <c r="G445" s="114"/>
      <c r="H445" s="457" t="s">
        <v>259</v>
      </c>
      <c r="I445" s="459" t="s">
        <v>502</v>
      </c>
    </row>
    <row r="446" spans="1:9">
      <c r="A446" s="112">
        <f t="shared" si="7"/>
        <v>444</v>
      </c>
      <c r="B446" s="352" t="s">
        <v>256</v>
      </c>
      <c r="C446" s="352" t="s">
        <v>2609</v>
      </c>
      <c r="D446" s="351" t="s">
        <v>3947</v>
      </c>
      <c r="E446" s="352">
        <v>70187</v>
      </c>
      <c r="F446" s="352">
        <v>20260820</v>
      </c>
      <c r="G446" s="114"/>
      <c r="H446" s="457" t="s">
        <v>259</v>
      </c>
      <c r="I446" s="459" t="s">
        <v>502</v>
      </c>
    </row>
    <row r="447" spans="1:9">
      <c r="A447" s="112">
        <f t="shared" si="7"/>
        <v>445</v>
      </c>
      <c r="B447" s="352" t="s">
        <v>256</v>
      </c>
      <c r="C447" s="352" t="s">
        <v>2609</v>
      </c>
      <c r="D447" s="351" t="s">
        <v>3948</v>
      </c>
      <c r="E447" s="352">
        <v>70187</v>
      </c>
      <c r="F447" s="352">
        <v>20260820</v>
      </c>
      <c r="G447" s="114"/>
      <c r="H447" s="457" t="s">
        <v>259</v>
      </c>
      <c r="I447" s="459" t="s">
        <v>502</v>
      </c>
    </row>
    <row r="448" spans="1:9">
      <c r="A448" s="112">
        <f t="shared" si="7"/>
        <v>446</v>
      </c>
      <c r="B448" s="352" t="s">
        <v>256</v>
      </c>
      <c r="C448" s="352" t="s">
        <v>2609</v>
      </c>
      <c r="D448" s="351" t="s">
        <v>3949</v>
      </c>
      <c r="E448" s="352">
        <v>70188</v>
      </c>
      <c r="F448" s="352">
        <v>20260820</v>
      </c>
      <c r="G448" s="114"/>
      <c r="H448" s="457" t="s">
        <v>259</v>
      </c>
      <c r="I448" s="459" t="s">
        <v>502</v>
      </c>
    </row>
    <row r="449" spans="1:9">
      <c r="A449" s="112">
        <f t="shared" si="7"/>
        <v>447</v>
      </c>
      <c r="B449" s="352" t="s">
        <v>256</v>
      </c>
      <c r="C449" s="352" t="s">
        <v>2609</v>
      </c>
      <c r="D449" s="351" t="s">
        <v>3950</v>
      </c>
      <c r="E449" s="352">
        <v>70188</v>
      </c>
      <c r="F449" s="352">
        <v>20260820</v>
      </c>
      <c r="G449" s="114"/>
      <c r="H449" s="457" t="s">
        <v>259</v>
      </c>
      <c r="I449" s="459" t="s">
        <v>502</v>
      </c>
    </row>
    <row r="450" spans="1:9">
      <c r="A450" s="112">
        <f t="shared" si="7"/>
        <v>448</v>
      </c>
      <c r="B450" s="352" t="s">
        <v>256</v>
      </c>
      <c r="C450" s="352" t="s">
        <v>2609</v>
      </c>
      <c r="D450" s="351" t="s">
        <v>3951</v>
      </c>
      <c r="E450" s="352">
        <v>70188</v>
      </c>
      <c r="F450" s="352">
        <v>20260820</v>
      </c>
      <c r="G450" s="114"/>
      <c r="H450" s="457" t="s">
        <v>259</v>
      </c>
      <c r="I450" s="459" t="s">
        <v>502</v>
      </c>
    </row>
    <row r="451" spans="1:9">
      <c r="A451" s="112">
        <f t="shared" si="7"/>
        <v>449</v>
      </c>
      <c r="B451" s="352" t="s">
        <v>256</v>
      </c>
      <c r="C451" s="352" t="s">
        <v>2609</v>
      </c>
      <c r="D451" s="351" t="s">
        <v>3952</v>
      </c>
      <c r="E451" s="352">
        <v>70188</v>
      </c>
      <c r="F451" s="352">
        <v>20260820</v>
      </c>
      <c r="G451" s="114"/>
      <c r="H451" s="457" t="s">
        <v>259</v>
      </c>
      <c r="I451" s="459" t="s">
        <v>502</v>
      </c>
    </row>
    <row r="452" spans="1:9">
      <c r="A452" s="112">
        <f t="shared" si="7"/>
        <v>450</v>
      </c>
      <c r="B452" s="352" t="s">
        <v>256</v>
      </c>
      <c r="C452" s="352" t="s">
        <v>2609</v>
      </c>
      <c r="D452" s="351" t="s">
        <v>3953</v>
      </c>
      <c r="E452" s="352">
        <v>70188</v>
      </c>
      <c r="F452" s="352">
        <v>20260820</v>
      </c>
      <c r="G452" s="114"/>
      <c r="H452" s="457" t="s">
        <v>259</v>
      </c>
      <c r="I452" s="459" t="s">
        <v>502</v>
      </c>
    </row>
    <row r="453" spans="1:9">
      <c r="A453" s="112">
        <f t="shared" si="7"/>
        <v>451</v>
      </c>
      <c r="B453" s="352" t="s">
        <v>256</v>
      </c>
      <c r="C453" s="352" t="s">
        <v>2609</v>
      </c>
      <c r="D453" s="351" t="s">
        <v>3954</v>
      </c>
      <c r="E453" s="352">
        <v>70189</v>
      </c>
      <c r="F453" s="352">
        <v>20260821</v>
      </c>
      <c r="G453" s="114"/>
      <c r="H453" s="350" t="s">
        <v>259</v>
      </c>
      <c r="I453" s="142" t="s">
        <v>538</v>
      </c>
    </row>
    <row r="454" spans="1:9">
      <c r="A454" s="112">
        <f t="shared" si="7"/>
        <v>452</v>
      </c>
      <c r="B454" s="352" t="s">
        <v>256</v>
      </c>
      <c r="C454" s="352" t="s">
        <v>2609</v>
      </c>
      <c r="D454" s="351" t="s">
        <v>3955</v>
      </c>
      <c r="E454" s="352">
        <v>70189</v>
      </c>
      <c r="F454" s="352">
        <v>20260821</v>
      </c>
      <c r="G454" s="114"/>
      <c r="H454" s="350" t="s">
        <v>259</v>
      </c>
      <c r="I454" s="142" t="s">
        <v>538</v>
      </c>
    </row>
    <row r="455" spans="1:9">
      <c r="A455" s="112">
        <f t="shared" si="7"/>
        <v>453</v>
      </c>
      <c r="B455" s="352" t="s">
        <v>256</v>
      </c>
      <c r="C455" s="352" t="s">
        <v>2609</v>
      </c>
      <c r="D455" s="351" t="s">
        <v>3956</v>
      </c>
      <c r="E455" s="352">
        <v>70189</v>
      </c>
      <c r="F455" s="352">
        <v>20260821</v>
      </c>
      <c r="G455" s="114"/>
      <c r="H455" s="350" t="s">
        <v>259</v>
      </c>
      <c r="I455" s="142" t="s">
        <v>538</v>
      </c>
    </row>
    <row r="456" spans="1:9">
      <c r="A456" s="112">
        <f t="shared" si="7"/>
        <v>454</v>
      </c>
      <c r="B456" s="352" t="s">
        <v>256</v>
      </c>
      <c r="C456" s="352" t="s">
        <v>2609</v>
      </c>
      <c r="D456" s="351" t="s">
        <v>3957</v>
      </c>
      <c r="E456" s="352">
        <v>70189</v>
      </c>
      <c r="F456" s="352">
        <v>20260821</v>
      </c>
      <c r="G456" s="114"/>
      <c r="H456" s="350" t="s">
        <v>259</v>
      </c>
      <c r="I456" s="142" t="s">
        <v>538</v>
      </c>
    </row>
    <row r="457" spans="1:9">
      <c r="A457" s="112">
        <f t="shared" si="7"/>
        <v>455</v>
      </c>
      <c r="B457" s="352" t="s">
        <v>256</v>
      </c>
      <c r="C457" s="352" t="s">
        <v>2609</v>
      </c>
      <c r="D457" s="351" t="s">
        <v>3958</v>
      </c>
      <c r="E457" s="352">
        <v>70189</v>
      </c>
      <c r="F457" s="352">
        <v>20260821</v>
      </c>
      <c r="G457" s="114"/>
      <c r="H457" s="350" t="s">
        <v>259</v>
      </c>
      <c r="I457" s="142" t="s">
        <v>538</v>
      </c>
    </row>
    <row r="458" spans="1:9">
      <c r="A458" s="112">
        <f t="shared" si="7"/>
        <v>456</v>
      </c>
      <c r="B458" s="352" t="s">
        <v>256</v>
      </c>
      <c r="C458" s="352" t="s">
        <v>2609</v>
      </c>
      <c r="D458" s="351" t="s">
        <v>3959</v>
      </c>
      <c r="E458" s="352">
        <v>70189</v>
      </c>
      <c r="F458" s="352">
        <v>20260821</v>
      </c>
      <c r="G458" s="114"/>
      <c r="H458" s="350" t="s">
        <v>259</v>
      </c>
      <c r="I458" s="142" t="s">
        <v>538</v>
      </c>
    </row>
    <row r="459" spans="1:9">
      <c r="A459" s="112">
        <f t="shared" si="7"/>
        <v>457</v>
      </c>
      <c r="B459" s="352" t="s">
        <v>256</v>
      </c>
      <c r="C459" s="352" t="s">
        <v>2609</v>
      </c>
      <c r="D459" s="351" t="s">
        <v>3960</v>
      </c>
      <c r="E459" s="352">
        <v>70189</v>
      </c>
      <c r="F459" s="352">
        <v>20260821</v>
      </c>
      <c r="G459" s="114"/>
      <c r="H459" s="350" t="s">
        <v>259</v>
      </c>
      <c r="I459" s="142" t="s">
        <v>538</v>
      </c>
    </row>
    <row r="460" spans="1:9">
      <c r="A460" s="112">
        <f t="shared" si="7"/>
        <v>458</v>
      </c>
      <c r="B460" s="352" t="s">
        <v>256</v>
      </c>
      <c r="C460" s="352" t="s">
        <v>2609</v>
      </c>
      <c r="D460" s="351" t="s">
        <v>3961</v>
      </c>
      <c r="E460" s="352">
        <v>70189</v>
      </c>
      <c r="F460" s="352">
        <v>20260821</v>
      </c>
      <c r="G460" s="114"/>
      <c r="H460" s="350" t="s">
        <v>259</v>
      </c>
      <c r="I460" s="142" t="s">
        <v>538</v>
      </c>
    </row>
    <row r="461" spans="1:9">
      <c r="A461" s="112">
        <f t="shared" si="7"/>
        <v>459</v>
      </c>
      <c r="B461" s="352" t="s">
        <v>256</v>
      </c>
      <c r="C461" s="352" t="s">
        <v>2609</v>
      </c>
      <c r="D461" s="351" t="s">
        <v>3962</v>
      </c>
      <c r="E461" s="352">
        <v>70189</v>
      </c>
      <c r="F461" s="352">
        <v>20260821</v>
      </c>
      <c r="G461" s="114"/>
      <c r="H461" s="350" t="s">
        <v>259</v>
      </c>
      <c r="I461" s="142" t="s">
        <v>538</v>
      </c>
    </row>
    <row r="462" spans="1:9">
      <c r="A462" s="112">
        <f t="shared" si="7"/>
        <v>460</v>
      </c>
      <c r="B462" s="352" t="s">
        <v>256</v>
      </c>
      <c r="C462" s="352" t="s">
        <v>2609</v>
      </c>
      <c r="D462" s="351" t="s">
        <v>3963</v>
      </c>
      <c r="E462" s="352">
        <v>70190</v>
      </c>
      <c r="F462" s="352">
        <v>20260821</v>
      </c>
      <c r="G462" s="114"/>
      <c r="H462" s="350" t="s">
        <v>259</v>
      </c>
      <c r="I462" s="142" t="s">
        <v>538</v>
      </c>
    </row>
    <row r="463" spans="1:9">
      <c r="A463" s="112">
        <f t="shared" si="7"/>
        <v>461</v>
      </c>
      <c r="B463" s="352" t="s">
        <v>256</v>
      </c>
      <c r="C463" s="352" t="s">
        <v>2609</v>
      </c>
      <c r="D463" s="351" t="s">
        <v>3964</v>
      </c>
      <c r="E463" s="352">
        <v>70190</v>
      </c>
      <c r="F463" s="352">
        <v>20260821</v>
      </c>
      <c r="G463" s="114"/>
      <c r="H463" s="350" t="s">
        <v>259</v>
      </c>
      <c r="I463" s="142" t="s">
        <v>538</v>
      </c>
    </row>
    <row r="464" spans="1:9">
      <c r="A464" s="112">
        <f t="shared" si="7"/>
        <v>462</v>
      </c>
      <c r="B464" s="352" t="s">
        <v>256</v>
      </c>
      <c r="C464" s="352" t="s">
        <v>2609</v>
      </c>
      <c r="D464" s="351" t="s">
        <v>3965</v>
      </c>
      <c r="E464" s="352">
        <v>70190</v>
      </c>
      <c r="F464" s="352">
        <v>20260821</v>
      </c>
      <c r="G464" s="114"/>
      <c r="H464" s="350" t="s">
        <v>259</v>
      </c>
      <c r="I464" s="142" t="s">
        <v>538</v>
      </c>
    </row>
    <row r="465" spans="1:9">
      <c r="A465" s="112">
        <f t="shared" si="7"/>
        <v>463</v>
      </c>
      <c r="B465" s="352" t="s">
        <v>256</v>
      </c>
      <c r="C465" s="352" t="s">
        <v>2609</v>
      </c>
      <c r="D465" s="351" t="s">
        <v>3966</v>
      </c>
      <c r="E465" s="352">
        <v>70190</v>
      </c>
      <c r="F465" s="352">
        <v>20260821</v>
      </c>
      <c r="G465" s="114"/>
      <c r="H465" s="350" t="s">
        <v>259</v>
      </c>
      <c r="I465" s="142" t="s">
        <v>538</v>
      </c>
    </row>
    <row r="466" spans="1:9">
      <c r="A466" s="112">
        <f t="shared" si="7"/>
        <v>464</v>
      </c>
      <c r="B466" s="352" t="s">
        <v>256</v>
      </c>
      <c r="C466" s="352" t="s">
        <v>2609</v>
      </c>
      <c r="D466" s="351" t="s">
        <v>3967</v>
      </c>
      <c r="E466" s="352">
        <v>70190</v>
      </c>
      <c r="F466" s="352">
        <v>20260821</v>
      </c>
      <c r="G466" s="114"/>
      <c r="H466" s="350" t="s">
        <v>259</v>
      </c>
      <c r="I466" s="142" t="s">
        <v>538</v>
      </c>
    </row>
    <row r="467" spans="1:9">
      <c r="A467" s="112">
        <f t="shared" si="7"/>
        <v>465</v>
      </c>
      <c r="B467" s="352" t="s">
        <v>256</v>
      </c>
      <c r="C467" s="352" t="s">
        <v>2609</v>
      </c>
      <c r="D467" s="351" t="s">
        <v>3968</v>
      </c>
      <c r="E467" s="352">
        <v>70190</v>
      </c>
      <c r="F467" s="352">
        <v>20260821</v>
      </c>
      <c r="G467" s="114"/>
      <c r="H467" s="350" t="s">
        <v>259</v>
      </c>
      <c r="I467" s="142" t="s">
        <v>538</v>
      </c>
    </row>
    <row r="468" spans="1:9">
      <c r="A468" s="112">
        <f t="shared" si="7"/>
        <v>466</v>
      </c>
      <c r="B468" s="352" t="s">
        <v>256</v>
      </c>
      <c r="C468" s="352" t="s">
        <v>2609</v>
      </c>
      <c r="D468" s="351" t="s">
        <v>3969</v>
      </c>
      <c r="E468" s="352">
        <v>70190</v>
      </c>
      <c r="F468" s="352">
        <v>20260821</v>
      </c>
      <c r="G468" s="114"/>
      <c r="H468" s="350" t="s">
        <v>259</v>
      </c>
      <c r="I468" s="142" t="s">
        <v>538</v>
      </c>
    </row>
    <row r="469" spans="1:9">
      <c r="A469" s="112">
        <f t="shared" si="7"/>
        <v>467</v>
      </c>
      <c r="B469" s="352" t="s">
        <v>256</v>
      </c>
      <c r="C469" s="352" t="s">
        <v>2609</v>
      </c>
      <c r="D469" s="351" t="s">
        <v>3970</v>
      </c>
      <c r="E469" s="352">
        <v>70190</v>
      </c>
      <c r="F469" s="352">
        <v>20260821</v>
      </c>
      <c r="G469" s="114"/>
      <c r="H469" s="350" t="s">
        <v>259</v>
      </c>
      <c r="I469" s="142" t="s">
        <v>538</v>
      </c>
    </row>
    <row r="470" spans="1:9">
      <c r="A470" s="112">
        <f t="shared" si="7"/>
        <v>468</v>
      </c>
      <c r="B470" s="352" t="s">
        <v>256</v>
      </c>
      <c r="C470" s="352" t="s">
        <v>2609</v>
      </c>
      <c r="D470" s="351" t="s">
        <v>3971</v>
      </c>
      <c r="E470" s="352">
        <v>70190</v>
      </c>
      <c r="F470" s="352">
        <v>20260821</v>
      </c>
      <c r="G470" s="114"/>
      <c r="H470" s="350" t="s">
        <v>259</v>
      </c>
      <c r="I470" s="142" t="s">
        <v>538</v>
      </c>
    </row>
    <row r="471" spans="1:9">
      <c r="A471" s="112">
        <f t="shared" si="7"/>
        <v>469</v>
      </c>
      <c r="B471" s="352" t="s">
        <v>256</v>
      </c>
      <c r="C471" s="352" t="s">
        <v>2609</v>
      </c>
      <c r="D471" s="351" t="s">
        <v>3972</v>
      </c>
      <c r="E471" s="352">
        <v>70190</v>
      </c>
      <c r="F471" s="352">
        <v>20260821</v>
      </c>
      <c r="G471" s="114"/>
      <c r="H471" s="350" t="s">
        <v>259</v>
      </c>
      <c r="I471" s="142" t="s">
        <v>538</v>
      </c>
    </row>
    <row r="472" spans="1:9">
      <c r="A472" s="112">
        <f t="shared" si="7"/>
        <v>470</v>
      </c>
      <c r="B472" s="352" t="s">
        <v>256</v>
      </c>
      <c r="C472" s="352" t="s">
        <v>2609</v>
      </c>
      <c r="D472" s="351" t="s">
        <v>3973</v>
      </c>
      <c r="E472" s="352">
        <v>70191</v>
      </c>
      <c r="F472" s="352">
        <v>20260821</v>
      </c>
      <c r="G472" s="114"/>
      <c r="H472" s="462" t="s">
        <v>259</v>
      </c>
      <c r="I472" s="465" t="s">
        <v>549</v>
      </c>
    </row>
    <row r="473" spans="1:9">
      <c r="A473" s="112">
        <f t="shared" si="7"/>
        <v>471</v>
      </c>
      <c r="B473" s="352" t="s">
        <v>256</v>
      </c>
      <c r="C473" s="352" t="s">
        <v>2609</v>
      </c>
      <c r="D473" s="351" t="s">
        <v>3974</v>
      </c>
      <c r="E473" s="352">
        <v>70191</v>
      </c>
      <c r="F473" s="352">
        <v>20260821</v>
      </c>
      <c r="G473" s="114"/>
      <c r="H473" s="462" t="s">
        <v>259</v>
      </c>
      <c r="I473" s="465" t="s">
        <v>549</v>
      </c>
    </row>
    <row r="474" spans="1:9">
      <c r="A474" s="112">
        <f t="shared" si="7"/>
        <v>472</v>
      </c>
      <c r="B474" s="352" t="s">
        <v>256</v>
      </c>
      <c r="C474" s="352" t="s">
        <v>2609</v>
      </c>
      <c r="D474" s="351" t="s">
        <v>3975</v>
      </c>
      <c r="E474" s="352">
        <v>70191</v>
      </c>
      <c r="F474" s="352">
        <v>20260821</v>
      </c>
      <c r="G474" s="114"/>
      <c r="H474" s="462" t="s">
        <v>259</v>
      </c>
      <c r="I474" s="465" t="s">
        <v>549</v>
      </c>
    </row>
    <row r="475" spans="1:9">
      <c r="A475" s="112">
        <f t="shared" si="7"/>
        <v>473</v>
      </c>
      <c r="B475" s="352" t="s">
        <v>256</v>
      </c>
      <c r="C475" s="352" t="s">
        <v>2609</v>
      </c>
      <c r="D475" s="351" t="s">
        <v>3976</v>
      </c>
      <c r="E475" s="352">
        <v>70191</v>
      </c>
      <c r="F475" s="352">
        <v>20260821</v>
      </c>
      <c r="G475" s="114"/>
      <c r="H475" s="462" t="s">
        <v>259</v>
      </c>
      <c r="I475" s="465" t="s">
        <v>549</v>
      </c>
    </row>
    <row r="476" spans="1:9">
      <c r="A476" s="112">
        <f t="shared" si="7"/>
        <v>474</v>
      </c>
      <c r="B476" s="352" t="s">
        <v>256</v>
      </c>
      <c r="C476" s="352" t="s">
        <v>2609</v>
      </c>
      <c r="D476" s="351" t="s">
        <v>3977</v>
      </c>
      <c r="E476" s="352">
        <v>70191</v>
      </c>
      <c r="F476" s="352">
        <v>20260821</v>
      </c>
      <c r="G476" s="114"/>
      <c r="H476" s="462" t="s">
        <v>259</v>
      </c>
      <c r="I476" s="465" t="s">
        <v>549</v>
      </c>
    </row>
    <row r="477" spans="1:9">
      <c r="A477" s="112">
        <f t="shared" si="7"/>
        <v>475</v>
      </c>
      <c r="B477" s="352" t="s">
        <v>256</v>
      </c>
      <c r="C477" s="352" t="s">
        <v>2609</v>
      </c>
      <c r="D477" s="351" t="s">
        <v>3978</v>
      </c>
      <c r="E477" s="352">
        <v>70191</v>
      </c>
      <c r="F477" s="352">
        <v>20260821</v>
      </c>
      <c r="G477" s="114"/>
      <c r="H477" s="462" t="s">
        <v>259</v>
      </c>
      <c r="I477" s="465" t="s">
        <v>549</v>
      </c>
    </row>
    <row r="478" spans="1:9">
      <c r="A478" s="112">
        <f t="shared" si="7"/>
        <v>476</v>
      </c>
      <c r="B478" s="352" t="s">
        <v>256</v>
      </c>
      <c r="C478" s="352" t="s">
        <v>2609</v>
      </c>
      <c r="D478" s="351" t="s">
        <v>3979</v>
      </c>
      <c r="E478" s="352">
        <v>70191</v>
      </c>
      <c r="F478" s="352">
        <v>20260821</v>
      </c>
      <c r="G478" s="114"/>
      <c r="H478" s="462" t="s">
        <v>259</v>
      </c>
      <c r="I478" s="465" t="s">
        <v>549</v>
      </c>
    </row>
    <row r="479" spans="1:9">
      <c r="A479" s="112">
        <f t="shared" si="7"/>
        <v>477</v>
      </c>
      <c r="B479" s="352" t="s">
        <v>256</v>
      </c>
      <c r="C479" s="352" t="s">
        <v>2609</v>
      </c>
      <c r="D479" s="351" t="s">
        <v>3980</v>
      </c>
      <c r="E479" s="352">
        <v>70191</v>
      </c>
      <c r="F479" s="352">
        <v>20260821</v>
      </c>
      <c r="G479" s="114"/>
      <c r="H479" s="462" t="s">
        <v>259</v>
      </c>
      <c r="I479" s="465" t="s">
        <v>549</v>
      </c>
    </row>
    <row r="480" spans="1:9">
      <c r="A480" s="112">
        <f t="shared" si="7"/>
        <v>478</v>
      </c>
      <c r="B480" s="352" t="s">
        <v>256</v>
      </c>
      <c r="C480" s="352" t="s">
        <v>2609</v>
      </c>
      <c r="D480" s="351" t="s">
        <v>3981</v>
      </c>
      <c r="E480" s="352">
        <v>70191</v>
      </c>
      <c r="F480" s="352">
        <v>20260821</v>
      </c>
      <c r="G480" s="114"/>
      <c r="H480" s="462" t="s">
        <v>259</v>
      </c>
      <c r="I480" s="465" t="s">
        <v>549</v>
      </c>
    </row>
    <row r="481" spans="1:9">
      <c r="A481" s="112">
        <f t="shared" si="7"/>
        <v>479</v>
      </c>
      <c r="B481" s="352" t="s">
        <v>256</v>
      </c>
      <c r="C481" s="352" t="s">
        <v>2609</v>
      </c>
      <c r="D481" s="351" t="s">
        <v>3982</v>
      </c>
      <c r="E481" s="352">
        <v>70192</v>
      </c>
      <c r="F481" s="352">
        <v>20260823</v>
      </c>
      <c r="G481" s="114"/>
      <c r="H481" s="462" t="s">
        <v>259</v>
      </c>
      <c r="I481" s="465" t="s">
        <v>549</v>
      </c>
    </row>
    <row r="482" spans="1:9">
      <c r="A482" s="112">
        <f t="shared" si="7"/>
        <v>480</v>
      </c>
      <c r="B482" s="352" t="s">
        <v>256</v>
      </c>
      <c r="C482" s="352" t="s">
        <v>2609</v>
      </c>
      <c r="D482" s="351" t="s">
        <v>3983</v>
      </c>
      <c r="E482" s="352">
        <v>70192</v>
      </c>
      <c r="F482" s="352">
        <v>20260823</v>
      </c>
      <c r="G482" s="114"/>
      <c r="H482" s="462" t="s">
        <v>259</v>
      </c>
      <c r="I482" s="465" t="s">
        <v>549</v>
      </c>
    </row>
    <row r="483" spans="1:9">
      <c r="A483" s="112">
        <f t="shared" si="7"/>
        <v>481</v>
      </c>
      <c r="B483" s="352" t="s">
        <v>256</v>
      </c>
      <c r="C483" s="352" t="s">
        <v>2609</v>
      </c>
      <c r="D483" s="351" t="s">
        <v>3984</v>
      </c>
      <c r="E483" s="352">
        <v>70192</v>
      </c>
      <c r="F483" s="352">
        <v>20260823</v>
      </c>
      <c r="G483" s="114"/>
      <c r="H483" s="462" t="s">
        <v>259</v>
      </c>
      <c r="I483" s="465" t="s">
        <v>549</v>
      </c>
    </row>
    <row r="484" spans="1:9">
      <c r="A484" s="112">
        <f t="shared" si="7"/>
        <v>482</v>
      </c>
      <c r="B484" s="352" t="s">
        <v>256</v>
      </c>
      <c r="C484" s="352" t="s">
        <v>2609</v>
      </c>
      <c r="D484" s="351" t="s">
        <v>3985</v>
      </c>
      <c r="E484" s="352">
        <v>70192</v>
      </c>
      <c r="F484" s="352">
        <v>20260823</v>
      </c>
      <c r="G484" s="114"/>
      <c r="H484" s="462" t="s">
        <v>259</v>
      </c>
      <c r="I484" s="465" t="s">
        <v>549</v>
      </c>
    </row>
    <row r="485" spans="1:9">
      <c r="A485" s="112">
        <f t="shared" si="7"/>
        <v>483</v>
      </c>
      <c r="B485" s="352" t="s">
        <v>256</v>
      </c>
      <c r="C485" s="352" t="s">
        <v>2609</v>
      </c>
      <c r="D485" s="351" t="s">
        <v>3986</v>
      </c>
      <c r="E485" s="352">
        <v>70192</v>
      </c>
      <c r="F485" s="352">
        <v>20260823</v>
      </c>
      <c r="G485" s="114"/>
      <c r="H485" s="462" t="s">
        <v>259</v>
      </c>
      <c r="I485" s="465" t="s">
        <v>549</v>
      </c>
    </row>
    <row r="486" spans="1:9">
      <c r="A486" s="112">
        <f t="shared" si="7"/>
        <v>484</v>
      </c>
      <c r="B486" s="352" t="s">
        <v>256</v>
      </c>
      <c r="C486" s="352" t="s">
        <v>2609</v>
      </c>
      <c r="D486" s="351" t="s">
        <v>3987</v>
      </c>
      <c r="E486" s="352">
        <v>70192</v>
      </c>
      <c r="F486" s="352">
        <v>20260823</v>
      </c>
      <c r="G486" s="114"/>
      <c r="H486" s="462" t="s">
        <v>259</v>
      </c>
      <c r="I486" s="465" t="s">
        <v>549</v>
      </c>
    </row>
    <row r="487" spans="1:9">
      <c r="A487" s="112">
        <f t="shared" si="7"/>
        <v>485</v>
      </c>
      <c r="B487" s="352" t="s">
        <v>256</v>
      </c>
      <c r="C487" s="352" t="s">
        <v>2609</v>
      </c>
      <c r="D487" s="351" t="s">
        <v>3988</v>
      </c>
      <c r="E487" s="352">
        <v>70192</v>
      </c>
      <c r="F487" s="352">
        <v>20260823</v>
      </c>
      <c r="G487" s="114"/>
      <c r="H487" s="462" t="s">
        <v>259</v>
      </c>
      <c r="I487" s="465" t="s">
        <v>549</v>
      </c>
    </row>
    <row r="488" spans="1:9">
      <c r="A488" s="112">
        <f t="shared" si="7"/>
        <v>486</v>
      </c>
      <c r="B488" s="352" t="s">
        <v>256</v>
      </c>
      <c r="C488" s="352" t="s">
        <v>2609</v>
      </c>
      <c r="D488" s="351" t="s">
        <v>3989</v>
      </c>
      <c r="E488" s="352">
        <v>70192</v>
      </c>
      <c r="F488" s="352">
        <v>20260823</v>
      </c>
      <c r="G488" s="114"/>
      <c r="H488" s="350" t="s">
        <v>259</v>
      </c>
      <c r="I488" s="142" t="s">
        <v>558</v>
      </c>
    </row>
    <row r="489" spans="1:9">
      <c r="A489" s="112">
        <f t="shared" ref="A489:A552" si="8">+A488+1</f>
        <v>487</v>
      </c>
      <c r="B489" s="352" t="s">
        <v>256</v>
      </c>
      <c r="C489" s="352" t="s">
        <v>2609</v>
      </c>
      <c r="D489" s="351" t="s">
        <v>3990</v>
      </c>
      <c r="E489" s="352">
        <v>70192</v>
      </c>
      <c r="F489" s="352">
        <v>20260823</v>
      </c>
      <c r="G489" s="114"/>
      <c r="H489" s="350" t="s">
        <v>259</v>
      </c>
      <c r="I489" s="142" t="s">
        <v>558</v>
      </c>
    </row>
    <row r="490" spans="1:9">
      <c r="A490" s="112">
        <f t="shared" si="8"/>
        <v>488</v>
      </c>
      <c r="B490" s="352" t="s">
        <v>256</v>
      </c>
      <c r="C490" s="352" t="s">
        <v>2609</v>
      </c>
      <c r="D490" s="351" t="s">
        <v>3991</v>
      </c>
      <c r="E490" s="352">
        <v>70192</v>
      </c>
      <c r="F490" s="352">
        <v>20260823</v>
      </c>
      <c r="G490" s="114"/>
      <c r="H490" s="350" t="s">
        <v>259</v>
      </c>
      <c r="I490" s="142" t="s">
        <v>558</v>
      </c>
    </row>
    <row r="491" spans="1:9">
      <c r="A491" s="112">
        <f t="shared" si="8"/>
        <v>489</v>
      </c>
      <c r="B491" s="352" t="s">
        <v>256</v>
      </c>
      <c r="C491" s="352" t="s">
        <v>2609</v>
      </c>
      <c r="D491" s="351" t="s">
        <v>3992</v>
      </c>
      <c r="E491" s="352">
        <v>70193</v>
      </c>
      <c r="F491" s="352">
        <v>20260823</v>
      </c>
      <c r="G491" s="114"/>
      <c r="H491" s="350" t="s">
        <v>259</v>
      </c>
      <c r="I491" s="142" t="s">
        <v>558</v>
      </c>
    </row>
    <row r="492" spans="1:9">
      <c r="A492" s="112">
        <f t="shared" si="8"/>
        <v>490</v>
      </c>
      <c r="B492" s="352" t="s">
        <v>256</v>
      </c>
      <c r="C492" s="352" t="s">
        <v>2609</v>
      </c>
      <c r="D492" s="351" t="s">
        <v>3993</v>
      </c>
      <c r="E492" s="352">
        <v>70193</v>
      </c>
      <c r="F492" s="352">
        <v>20260823</v>
      </c>
      <c r="G492" s="114"/>
      <c r="H492" s="350" t="s">
        <v>259</v>
      </c>
      <c r="I492" s="142" t="s">
        <v>558</v>
      </c>
    </row>
    <row r="493" spans="1:9">
      <c r="A493" s="112">
        <f t="shared" si="8"/>
        <v>491</v>
      </c>
      <c r="B493" s="352" t="s">
        <v>256</v>
      </c>
      <c r="C493" s="352" t="s">
        <v>2609</v>
      </c>
      <c r="D493" s="351" t="s">
        <v>3994</v>
      </c>
      <c r="E493" s="352">
        <v>70193</v>
      </c>
      <c r="F493" s="352">
        <v>20260823</v>
      </c>
      <c r="G493" s="114"/>
      <c r="H493" s="350" t="s">
        <v>259</v>
      </c>
      <c r="I493" s="142" t="s">
        <v>558</v>
      </c>
    </row>
    <row r="494" spans="1:9">
      <c r="A494" s="112">
        <f t="shared" si="8"/>
        <v>492</v>
      </c>
      <c r="B494" s="352" t="s">
        <v>256</v>
      </c>
      <c r="C494" s="352" t="s">
        <v>2609</v>
      </c>
      <c r="D494" s="351" t="s">
        <v>3995</v>
      </c>
      <c r="E494" s="352">
        <v>70193</v>
      </c>
      <c r="F494" s="352">
        <v>20260823</v>
      </c>
      <c r="G494" s="114"/>
      <c r="H494" s="350" t="s">
        <v>259</v>
      </c>
      <c r="I494" s="142" t="s">
        <v>558</v>
      </c>
    </row>
    <row r="495" spans="1:9">
      <c r="A495" s="112">
        <f t="shared" si="8"/>
        <v>493</v>
      </c>
      <c r="B495" s="352" t="s">
        <v>256</v>
      </c>
      <c r="C495" s="352" t="s">
        <v>2609</v>
      </c>
      <c r="D495" s="351" t="s">
        <v>3996</v>
      </c>
      <c r="E495" s="352">
        <v>70193</v>
      </c>
      <c r="F495" s="352">
        <v>20260823</v>
      </c>
      <c r="G495" s="114"/>
      <c r="H495" s="350" t="s">
        <v>259</v>
      </c>
      <c r="I495" s="142" t="s">
        <v>558</v>
      </c>
    </row>
    <row r="496" spans="1:9">
      <c r="A496" s="112">
        <f t="shared" si="8"/>
        <v>494</v>
      </c>
      <c r="B496" s="352" t="s">
        <v>256</v>
      </c>
      <c r="C496" s="352" t="s">
        <v>2609</v>
      </c>
      <c r="D496" s="351" t="s">
        <v>3997</v>
      </c>
      <c r="E496" s="352">
        <v>70193</v>
      </c>
      <c r="F496" s="352">
        <v>20260823</v>
      </c>
      <c r="G496" s="114"/>
      <c r="H496" s="350" t="s">
        <v>259</v>
      </c>
      <c r="I496" s="142" t="s">
        <v>558</v>
      </c>
    </row>
    <row r="497" spans="1:9">
      <c r="A497" s="112">
        <f t="shared" si="8"/>
        <v>495</v>
      </c>
      <c r="B497" s="352" t="s">
        <v>256</v>
      </c>
      <c r="C497" s="352" t="s">
        <v>2609</v>
      </c>
      <c r="D497" s="351" t="s">
        <v>3998</v>
      </c>
      <c r="E497" s="352">
        <v>70193</v>
      </c>
      <c r="F497" s="352">
        <v>20260823</v>
      </c>
      <c r="G497" s="114"/>
      <c r="H497" s="350" t="s">
        <v>259</v>
      </c>
      <c r="I497" s="142" t="s">
        <v>558</v>
      </c>
    </row>
    <row r="498" spans="1:9">
      <c r="A498" s="112">
        <f t="shared" si="8"/>
        <v>496</v>
      </c>
      <c r="B498" s="352" t="s">
        <v>256</v>
      </c>
      <c r="C498" s="352" t="s">
        <v>2609</v>
      </c>
      <c r="D498" s="351" t="s">
        <v>3999</v>
      </c>
      <c r="E498" s="352">
        <v>70193</v>
      </c>
      <c r="F498" s="352">
        <v>20260823</v>
      </c>
      <c r="G498" s="114"/>
      <c r="H498" s="350" t="s">
        <v>259</v>
      </c>
      <c r="I498" s="142" t="s">
        <v>558</v>
      </c>
    </row>
    <row r="499" spans="1:9">
      <c r="A499" s="112">
        <f t="shared" si="8"/>
        <v>497</v>
      </c>
      <c r="B499" s="352" t="s">
        <v>256</v>
      </c>
      <c r="C499" s="352" t="s">
        <v>2609</v>
      </c>
      <c r="D499" s="351" t="s">
        <v>4000</v>
      </c>
      <c r="E499" s="352">
        <v>70193</v>
      </c>
      <c r="F499" s="352">
        <v>20260823</v>
      </c>
      <c r="G499" s="114"/>
      <c r="H499" s="350" t="s">
        <v>259</v>
      </c>
      <c r="I499" s="142" t="s">
        <v>558</v>
      </c>
    </row>
    <row r="500" spans="1:9">
      <c r="A500" s="112">
        <f t="shared" si="8"/>
        <v>498</v>
      </c>
      <c r="B500" s="352" t="s">
        <v>256</v>
      </c>
      <c r="C500" s="352" t="s">
        <v>2609</v>
      </c>
      <c r="D500" s="351" t="s">
        <v>4001</v>
      </c>
      <c r="E500" s="352">
        <v>70194</v>
      </c>
      <c r="F500" s="352">
        <v>20260824</v>
      </c>
      <c r="G500" s="114"/>
      <c r="H500" s="350" t="s">
        <v>259</v>
      </c>
      <c r="I500" s="142" t="s">
        <v>558</v>
      </c>
    </row>
    <row r="501" spans="1:9">
      <c r="A501" s="112">
        <f t="shared" si="8"/>
        <v>499</v>
      </c>
      <c r="B501" s="352" t="s">
        <v>256</v>
      </c>
      <c r="C501" s="352" t="s">
        <v>2609</v>
      </c>
      <c r="D501" s="351" t="s">
        <v>4002</v>
      </c>
      <c r="E501" s="352">
        <v>70194</v>
      </c>
      <c r="F501" s="352">
        <v>20260824</v>
      </c>
      <c r="G501" s="114"/>
      <c r="H501" s="350" t="s">
        <v>259</v>
      </c>
      <c r="I501" s="142" t="s">
        <v>558</v>
      </c>
    </row>
    <row r="502" spans="1:9">
      <c r="A502" s="112">
        <f t="shared" si="8"/>
        <v>500</v>
      </c>
      <c r="B502" s="352" t="s">
        <v>256</v>
      </c>
      <c r="C502" s="352" t="s">
        <v>2609</v>
      </c>
      <c r="D502" s="351" t="s">
        <v>4003</v>
      </c>
      <c r="E502" s="352">
        <v>70194</v>
      </c>
      <c r="F502" s="352">
        <v>20260824</v>
      </c>
      <c r="G502" s="114"/>
      <c r="H502" s="350" t="s">
        <v>259</v>
      </c>
      <c r="I502" s="142" t="s">
        <v>558</v>
      </c>
    </row>
    <row r="503" spans="1:9">
      <c r="A503" s="112">
        <f t="shared" si="8"/>
        <v>501</v>
      </c>
      <c r="B503" s="352" t="s">
        <v>256</v>
      </c>
      <c r="C503" s="352" t="s">
        <v>2609</v>
      </c>
      <c r="D503" s="351" t="s">
        <v>4004</v>
      </c>
      <c r="E503" s="352">
        <v>70194</v>
      </c>
      <c r="F503" s="352">
        <v>20260824</v>
      </c>
      <c r="G503" s="114"/>
      <c r="H503" s="350" t="s">
        <v>259</v>
      </c>
      <c r="I503" s="142" t="s">
        <v>558</v>
      </c>
    </row>
    <row r="504" spans="1:9">
      <c r="A504" s="112">
        <f t="shared" si="8"/>
        <v>502</v>
      </c>
      <c r="B504" s="352" t="s">
        <v>256</v>
      </c>
      <c r="C504" s="352" t="s">
        <v>2609</v>
      </c>
      <c r="D504" s="351" t="s">
        <v>4005</v>
      </c>
      <c r="E504" s="352">
        <v>70194</v>
      </c>
      <c r="F504" s="352">
        <v>20260824</v>
      </c>
      <c r="G504" s="114"/>
      <c r="H504" s="350" t="s">
        <v>259</v>
      </c>
      <c r="I504" s="142" t="s">
        <v>558</v>
      </c>
    </row>
    <row r="505" spans="1:9">
      <c r="A505" s="112">
        <f t="shared" si="8"/>
        <v>503</v>
      </c>
      <c r="B505" s="352" t="s">
        <v>256</v>
      </c>
      <c r="C505" s="352" t="s">
        <v>2609</v>
      </c>
      <c r="D505" s="351" t="s">
        <v>4006</v>
      </c>
      <c r="E505" s="352">
        <v>70194</v>
      </c>
      <c r="F505" s="352">
        <v>20260824</v>
      </c>
      <c r="G505" s="114"/>
      <c r="H505" s="350" t="s">
        <v>259</v>
      </c>
      <c r="I505" s="142" t="s">
        <v>558</v>
      </c>
    </row>
    <row r="506" spans="1:9">
      <c r="A506" s="112">
        <f t="shared" si="8"/>
        <v>504</v>
      </c>
      <c r="B506" s="352" t="s">
        <v>256</v>
      </c>
      <c r="C506" s="352" t="s">
        <v>2609</v>
      </c>
      <c r="D506" s="351" t="s">
        <v>4007</v>
      </c>
      <c r="E506" s="352">
        <v>70194</v>
      </c>
      <c r="F506" s="352">
        <v>20260824</v>
      </c>
      <c r="G506" s="114"/>
      <c r="H506" s="350" t="s">
        <v>259</v>
      </c>
      <c r="I506" s="142" t="s">
        <v>558</v>
      </c>
    </row>
    <row r="507" spans="1:9">
      <c r="A507" s="112">
        <f t="shared" si="8"/>
        <v>505</v>
      </c>
      <c r="B507" s="352" t="s">
        <v>256</v>
      </c>
      <c r="C507" s="352" t="s">
        <v>2609</v>
      </c>
      <c r="D507" s="351" t="s">
        <v>4008</v>
      </c>
      <c r="E507" s="352">
        <v>70194</v>
      </c>
      <c r="F507" s="352">
        <v>20260824</v>
      </c>
      <c r="G507" s="114"/>
      <c r="H507" s="466" t="s">
        <v>259</v>
      </c>
      <c r="I507" s="469" t="s">
        <v>569</v>
      </c>
    </row>
    <row r="508" spans="1:9">
      <c r="A508" s="112">
        <f t="shared" si="8"/>
        <v>506</v>
      </c>
      <c r="B508" s="352" t="s">
        <v>256</v>
      </c>
      <c r="C508" s="352" t="s">
        <v>2609</v>
      </c>
      <c r="D508" s="351" t="s">
        <v>4009</v>
      </c>
      <c r="E508" s="352">
        <v>70194</v>
      </c>
      <c r="F508" s="352">
        <v>20260824</v>
      </c>
      <c r="G508" s="114"/>
      <c r="H508" s="466" t="s">
        <v>259</v>
      </c>
      <c r="I508" s="469" t="s">
        <v>569</v>
      </c>
    </row>
    <row r="509" spans="1:9">
      <c r="A509" s="112">
        <f t="shared" si="8"/>
        <v>507</v>
      </c>
      <c r="B509" s="352" t="s">
        <v>256</v>
      </c>
      <c r="C509" s="352" t="s">
        <v>2609</v>
      </c>
      <c r="D509" s="351" t="s">
        <v>4010</v>
      </c>
      <c r="E509" s="352">
        <v>70194</v>
      </c>
      <c r="F509" s="352">
        <v>20260824</v>
      </c>
      <c r="G509" s="114"/>
      <c r="H509" s="466" t="s">
        <v>259</v>
      </c>
      <c r="I509" s="469" t="s">
        <v>569</v>
      </c>
    </row>
    <row r="510" spans="1:9">
      <c r="A510" s="112">
        <f t="shared" si="8"/>
        <v>508</v>
      </c>
      <c r="B510" s="352" t="s">
        <v>256</v>
      </c>
      <c r="C510" s="352" t="s">
        <v>2609</v>
      </c>
      <c r="D510" s="351" t="s">
        <v>4011</v>
      </c>
      <c r="E510" s="352">
        <v>70195</v>
      </c>
      <c r="F510" s="352">
        <v>20260824</v>
      </c>
      <c r="G510" s="114"/>
      <c r="H510" s="466" t="s">
        <v>259</v>
      </c>
      <c r="I510" s="469" t="s">
        <v>569</v>
      </c>
    </row>
    <row r="511" spans="1:9">
      <c r="A511" s="112">
        <f t="shared" si="8"/>
        <v>509</v>
      </c>
      <c r="B511" s="352" t="s">
        <v>256</v>
      </c>
      <c r="C511" s="352" t="s">
        <v>2609</v>
      </c>
      <c r="D511" s="351" t="s">
        <v>4012</v>
      </c>
      <c r="E511" s="352">
        <v>70195</v>
      </c>
      <c r="F511" s="352">
        <v>20260824</v>
      </c>
      <c r="G511" s="114"/>
      <c r="H511" s="466" t="s">
        <v>259</v>
      </c>
      <c r="I511" s="469" t="s">
        <v>569</v>
      </c>
    </row>
    <row r="512" spans="1:9">
      <c r="A512" s="112">
        <f t="shared" si="8"/>
        <v>510</v>
      </c>
      <c r="B512" s="352" t="s">
        <v>256</v>
      </c>
      <c r="C512" s="352" t="s">
        <v>2609</v>
      </c>
      <c r="D512" s="351" t="s">
        <v>4013</v>
      </c>
      <c r="E512" s="352">
        <v>70195</v>
      </c>
      <c r="F512" s="352">
        <v>20260824</v>
      </c>
      <c r="G512" s="114"/>
      <c r="H512" s="466" t="s">
        <v>259</v>
      </c>
      <c r="I512" s="469" t="s">
        <v>569</v>
      </c>
    </row>
    <row r="513" spans="1:9">
      <c r="A513" s="112">
        <f t="shared" si="8"/>
        <v>511</v>
      </c>
      <c r="B513" s="352" t="s">
        <v>256</v>
      </c>
      <c r="C513" s="352" t="s">
        <v>2609</v>
      </c>
      <c r="D513" s="351" t="s">
        <v>4014</v>
      </c>
      <c r="E513" s="352">
        <v>70195</v>
      </c>
      <c r="F513" s="352">
        <v>20260824</v>
      </c>
      <c r="G513" s="114"/>
      <c r="H513" s="466" t="s">
        <v>259</v>
      </c>
      <c r="I513" s="469" t="s">
        <v>569</v>
      </c>
    </row>
    <row r="514" spans="1:9">
      <c r="A514" s="112">
        <f t="shared" si="8"/>
        <v>512</v>
      </c>
      <c r="B514" s="352" t="s">
        <v>256</v>
      </c>
      <c r="C514" s="352" t="s">
        <v>2609</v>
      </c>
      <c r="D514" s="351" t="s">
        <v>4015</v>
      </c>
      <c r="E514" s="352">
        <v>70195</v>
      </c>
      <c r="F514" s="352">
        <v>20260824</v>
      </c>
      <c r="G514" s="114"/>
      <c r="H514" s="466" t="s">
        <v>259</v>
      </c>
      <c r="I514" s="469" t="s">
        <v>569</v>
      </c>
    </row>
    <row r="515" spans="1:9">
      <c r="A515" s="112">
        <f t="shared" si="8"/>
        <v>513</v>
      </c>
      <c r="B515" s="352" t="s">
        <v>256</v>
      </c>
      <c r="C515" s="352" t="s">
        <v>2609</v>
      </c>
      <c r="D515" s="351" t="s">
        <v>4016</v>
      </c>
      <c r="E515" s="352">
        <v>70195</v>
      </c>
      <c r="F515" s="352">
        <v>20260824</v>
      </c>
      <c r="G515" s="114"/>
      <c r="H515" s="466" t="s">
        <v>259</v>
      </c>
      <c r="I515" s="469" t="s">
        <v>569</v>
      </c>
    </row>
    <row r="516" spans="1:9">
      <c r="A516" s="112">
        <f t="shared" si="8"/>
        <v>514</v>
      </c>
      <c r="B516" s="352" t="s">
        <v>256</v>
      </c>
      <c r="C516" s="352" t="s">
        <v>2609</v>
      </c>
      <c r="D516" s="351" t="s">
        <v>4017</v>
      </c>
      <c r="E516" s="352">
        <v>70195</v>
      </c>
      <c r="F516" s="352">
        <v>20260824</v>
      </c>
      <c r="G516" s="114"/>
      <c r="H516" s="466" t="s">
        <v>259</v>
      </c>
      <c r="I516" s="469" t="s">
        <v>569</v>
      </c>
    </row>
    <row r="517" spans="1:9">
      <c r="A517" s="112">
        <f t="shared" si="8"/>
        <v>515</v>
      </c>
      <c r="B517" s="352" t="s">
        <v>256</v>
      </c>
      <c r="C517" s="352" t="s">
        <v>2609</v>
      </c>
      <c r="D517" s="351" t="s">
        <v>4018</v>
      </c>
      <c r="E517" s="352">
        <v>70195</v>
      </c>
      <c r="F517" s="352">
        <v>20260824</v>
      </c>
      <c r="G517" s="114"/>
      <c r="H517" s="466" t="s">
        <v>259</v>
      </c>
      <c r="I517" s="469" t="s">
        <v>569</v>
      </c>
    </row>
    <row r="518" spans="1:9">
      <c r="A518" s="112">
        <f t="shared" si="8"/>
        <v>516</v>
      </c>
      <c r="B518" s="352" t="s">
        <v>256</v>
      </c>
      <c r="C518" s="352" t="s">
        <v>2609</v>
      </c>
      <c r="D518" s="351" t="s">
        <v>4019</v>
      </c>
      <c r="E518" s="352">
        <v>70195</v>
      </c>
      <c r="F518" s="352">
        <v>20260824</v>
      </c>
      <c r="G518" s="114"/>
      <c r="H518" s="466" t="s">
        <v>259</v>
      </c>
      <c r="I518" s="469" t="s">
        <v>569</v>
      </c>
    </row>
    <row r="519" spans="1:9">
      <c r="A519" s="112">
        <f t="shared" si="8"/>
        <v>517</v>
      </c>
      <c r="B519" s="352" t="s">
        <v>256</v>
      </c>
      <c r="C519" s="352" t="s">
        <v>2609</v>
      </c>
      <c r="D519" s="351" t="s">
        <v>4020</v>
      </c>
      <c r="E519" s="352">
        <v>70196</v>
      </c>
      <c r="F519" s="352">
        <v>20260824</v>
      </c>
      <c r="G519" s="114"/>
      <c r="H519" s="466" t="s">
        <v>259</v>
      </c>
      <c r="I519" s="469" t="s">
        <v>569</v>
      </c>
    </row>
    <row r="520" spans="1:9">
      <c r="A520" s="112">
        <f t="shared" si="8"/>
        <v>518</v>
      </c>
      <c r="B520" s="352" t="s">
        <v>256</v>
      </c>
      <c r="C520" s="352" t="s">
        <v>2609</v>
      </c>
      <c r="D520" s="351" t="s">
        <v>4021</v>
      </c>
      <c r="E520" s="352">
        <v>70196</v>
      </c>
      <c r="F520" s="352">
        <v>20260824</v>
      </c>
      <c r="G520" s="114"/>
      <c r="H520" s="466" t="s">
        <v>259</v>
      </c>
      <c r="I520" s="469" t="s">
        <v>569</v>
      </c>
    </row>
    <row r="521" spans="1:9">
      <c r="A521" s="112">
        <f t="shared" si="8"/>
        <v>519</v>
      </c>
      <c r="B521" s="352" t="s">
        <v>256</v>
      </c>
      <c r="C521" s="352" t="s">
        <v>2609</v>
      </c>
      <c r="D521" s="351" t="s">
        <v>4022</v>
      </c>
      <c r="E521" s="352">
        <v>70196</v>
      </c>
      <c r="F521" s="352">
        <v>20260824</v>
      </c>
      <c r="G521" s="114"/>
      <c r="H521" s="466" t="s">
        <v>259</v>
      </c>
      <c r="I521" s="469" t="s">
        <v>569</v>
      </c>
    </row>
    <row r="522" spans="1:9">
      <c r="A522" s="112">
        <f t="shared" si="8"/>
        <v>520</v>
      </c>
      <c r="B522" s="352" t="s">
        <v>256</v>
      </c>
      <c r="C522" s="352" t="s">
        <v>2609</v>
      </c>
      <c r="D522" s="351" t="s">
        <v>4023</v>
      </c>
      <c r="E522" s="352">
        <v>70196</v>
      </c>
      <c r="F522" s="352">
        <v>20260824</v>
      </c>
      <c r="G522" s="114"/>
      <c r="H522" s="466" t="s">
        <v>259</v>
      </c>
      <c r="I522" s="469" t="s">
        <v>569</v>
      </c>
    </row>
    <row r="523" spans="1:9">
      <c r="A523" s="112">
        <f t="shared" si="8"/>
        <v>521</v>
      </c>
      <c r="B523" s="352" t="s">
        <v>256</v>
      </c>
      <c r="C523" s="352" t="s">
        <v>2609</v>
      </c>
      <c r="D523" s="351" t="s">
        <v>4024</v>
      </c>
      <c r="E523" s="352">
        <v>70196</v>
      </c>
      <c r="F523" s="352">
        <v>20260824</v>
      </c>
      <c r="G523" s="114"/>
      <c r="H523" s="466" t="s">
        <v>259</v>
      </c>
      <c r="I523" s="469" t="s">
        <v>569</v>
      </c>
    </row>
    <row r="524" spans="1:9">
      <c r="A524" s="112">
        <f t="shared" si="8"/>
        <v>522</v>
      </c>
      <c r="B524" s="352" t="s">
        <v>256</v>
      </c>
      <c r="C524" s="352" t="s">
        <v>2609</v>
      </c>
      <c r="D524" s="351" t="s">
        <v>4025</v>
      </c>
      <c r="E524" s="352">
        <v>70196</v>
      </c>
      <c r="F524" s="352">
        <v>20260824</v>
      </c>
      <c r="G524" s="114"/>
      <c r="H524" s="468" t="s">
        <v>259</v>
      </c>
      <c r="I524" s="471" t="s">
        <v>577</v>
      </c>
    </row>
    <row r="525" spans="1:9">
      <c r="A525" s="112">
        <f t="shared" si="8"/>
        <v>523</v>
      </c>
      <c r="B525" s="352" t="s">
        <v>256</v>
      </c>
      <c r="C525" s="352" t="s">
        <v>2609</v>
      </c>
      <c r="D525" s="351" t="s">
        <v>4026</v>
      </c>
      <c r="E525" s="352">
        <v>70196</v>
      </c>
      <c r="F525" s="352">
        <v>20260824</v>
      </c>
      <c r="G525" s="114"/>
      <c r="H525" s="350" t="s">
        <v>259</v>
      </c>
      <c r="I525" s="142" t="s">
        <v>577</v>
      </c>
    </row>
    <row r="526" spans="1:9">
      <c r="A526" s="112">
        <f t="shared" si="8"/>
        <v>524</v>
      </c>
      <c r="B526" s="352" t="s">
        <v>256</v>
      </c>
      <c r="C526" s="352" t="s">
        <v>2609</v>
      </c>
      <c r="D526" s="351" t="s">
        <v>4027</v>
      </c>
      <c r="E526" s="352">
        <v>70196</v>
      </c>
      <c r="F526" s="352">
        <v>20260824</v>
      </c>
      <c r="G526" s="114"/>
      <c r="H526" s="350" t="s">
        <v>259</v>
      </c>
      <c r="I526" s="142" t="s">
        <v>577</v>
      </c>
    </row>
    <row r="527" spans="1:9">
      <c r="A527" s="112">
        <f t="shared" si="8"/>
        <v>525</v>
      </c>
      <c r="B527" s="352" t="s">
        <v>256</v>
      </c>
      <c r="C527" s="352" t="s">
        <v>2609</v>
      </c>
      <c r="D527" s="351" t="s">
        <v>4028</v>
      </c>
      <c r="E527" s="352">
        <v>70196</v>
      </c>
      <c r="F527" s="352">
        <v>20260824</v>
      </c>
      <c r="G527" s="114"/>
      <c r="H527" s="350" t="s">
        <v>259</v>
      </c>
      <c r="I527" s="142" t="s">
        <v>577</v>
      </c>
    </row>
    <row r="528" spans="1:9">
      <c r="A528" s="112">
        <f t="shared" si="8"/>
        <v>526</v>
      </c>
      <c r="B528" s="352" t="s">
        <v>256</v>
      </c>
      <c r="C528" s="352" t="s">
        <v>2609</v>
      </c>
      <c r="D528" s="351" t="s">
        <v>4029</v>
      </c>
      <c r="E528" s="352">
        <v>70197</v>
      </c>
      <c r="F528" s="352">
        <v>20260824</v>
      </c>
      <c r="G528" s="114"/>
      <c r="H528" s="350" t="s">
        <v>259</v>
      </c>
      <c r="I528" s="142" t="s">
        <v>577</v>
      </c>
    </row>
    <row r="529" spans="1:9">
      <c r="A529" s="112">
        <f t="shared" si="8"/>
        <v>527</v>
      </c>
      <c r="B529" s="352" t="s">
        <v>256</v>
      </c>
      <c r="C529" s="352" t="s">
        <v>2609</v>
      </c>
      <c r="D529" s="351" t="s">
        <v>4030</v>
      </c>
      <c r="E529" s="352">
        <v>70197</v>
      </c>
      <c r="F529" s="352">
        <v>20260824</v>
      </c>
      <c r="G529" s="114"/>
      <c r="H529" s="350" t="s">
        <v>259</v>
      </c>
      <c r="I529" s="142" t="s">
        <v>577</v>
      </c>
    </row>
    <row r="530" spans="1:9">
      <c r="A530" s="112">
        <f t="shared" si="8"/>
        <v>528</v>
      </c>
      <c r="B530" s="352" t="s">
        <v>256</v>
      </c>
      <c r="C530" s="352" t="s">
        <v>2609</v>
      </c>
      <c r="D530" s="351" t="s">
        <v>4031</v>
      </c>
      <c r="E530" s="352">
        <v>70197</v>
      </c>
      <c r="F530" s="352">
        <v>20260824</v>
      </c>
      <c r="G530" s="114"/>
      <c r="H530" s="350" t="s">
        <v>259</v>
      </c>
      <c r="I530" s="142" t="s">
        <v>577</v>
      </c>
    </row>
    <row r="531" spans="1:9">
      <c r="A531" s="112">
        <f t="shared" si="8"/>
        <v>529</v>
      </c>
      <c r="B531" s="352" t="s">
        <v>256</v>
      </c>
      <c r="C531" s="352" t="s">
        <v>2609</v>
      </c>
      <c r="D531" s="351" t="s">
        <v>4032</v>
      </c>
      <c r="E531" s="352">
        <v>70197</v>
      </c>
      <c r="F531" s="352">
        <v>20260824</v>
      </c>
      <c r="G531" s="114"/>
      <c r="H531" s="350" t="s">
        <v>259</v>
      </c>
      <c r="I531" s="142" t="s">
        <v>577</v>
      </c>
    </row>
    <row r="532" spans="1:9">
      <c r="A532" s="112">
        <f t="shared" si="8"/>
        <v>530</v>
      </c>
      <c r="B532" s="352" t="s">
        <v>256</v>
      </c>
      <c r="C532" s="352" t="s">
        <v>2609</v>
      </c>
      <c r="D532" s="351" t="s">
        <v>4033</v>
      </c>
      <c r="E532" s="352">
        <v>70197</v>
      </c>
      <c r="F532" s="352">
        <v>20260824</v>
      </c>
      <c r="G532" s="114"/>
      <c r="H532" s="350" t="s">
        <v>259</v>
      </c>
      <c r="I532" s="142" t="s">
        <v>577</v>
      </c>
    </row>
    <row r="533" spans="1:9">
      <c r="A533" s="112">
        <f t="shared" si="8"/>
        <v>531</v>
      </c>
      <c r="B533" s="352" t="s">
        <v>256</v>
      </c>
      <c r="C533" s="352" t="s">
        <v>2609</v>
      </c>
      <c r="D533" s="351" t="s">
        <v>4034</v>
      </c>
      <c r="E533" s="352">
        <v>70197</v>
      </c>
      <c r="F533" s="352">
        <v>20260824</v>
      </c>
      <c r="G533" s="114"/>
      <c r="H533" s="350" t="s">
        <v>259</v>
      </c>
      <c r="I533" s="142" t="s">
        <v>577</v>
      </c>
    </row>
    <row r="534" spans="1:9">
      <c r="A534" s="112">
        <f t="shared" si="8"/>
        <v>532</v>
      </c>
      <c r="B534" s="352" t="s">
        <v>256</v>
      </c>
      <c r="C534" s="352" t="s">
        <v>2609</v>
      </c>
      <c r="D534" s="351" t="s">
        <v>4035</v>
      </c>
      <c r="E534" s="352">
        <v>70197</v>
      </c>
      <c r="F534" s="352">
        <v>20260824</v>
      </c>
      <c r="G534" s="114"/>
      <c r="H534" s="350" t="s">
        <v>259</v>
      </c>
      <c r="I534" s="142" t="s">
        <v>577</v>
      </c>
    </row>
    <row r="535" spans="1:9">
      <c r="A535" s="112">
        <f t="shared" si="8"/>
        <v>533</v>
      </c>
      <c r="B535" s="352" t="s">
        <v>256</v>
      </c>
      <c r="C535" s="352" t="s">
        <v>2609</v>
      </c>
      <c r="D535" s="351" t="s">
        <v>4036</v>
      </c>
      <c r="E535" s="352">
        <v>70197</v>
      </c>
      <c r="F535" s="352">
        <v>20260824</v>
      </c>
      <c r="G535" s="114"/>
      <c r="H535" s="350" t="s">
        <v>259</v>
      </c>
      <c r="I535" s="142" t="s">
        <v>577</v>
      </c>
    </row>
    <row r="536" spans="1:9">
      <c r="A536" s="112">
        <f t="shared" si="8"/>
        <v>534</v>
      </c>
      <c r="B536" s="352" t="s">
        <v>256</v>
      </c>
      <c r="C536" s="352" t="s">
        <v>2609</v>
      </c>
      <c r="D536" s="351" t="s">
        <v>4037</v>
      </c>
      <c r="E536" s="352">
        <v>70197</v>
      </c>
      <c r="F536" s="352">
        <v>20260824</v>
      </c>
      <c r="G536" s="114"/>
      <c r="H536" s="350" t="s">
        <v>259</v>
      </c>
      <c r="I536" s="142" t="s">
        <v>577</v>
      </c>
    </row>
    <row r="537" spans="1:9">
      <c r="A537" s="112">
        <f t="shared" si="8"/>
        <v>535</v>
      </c>
      <c r="B537" s="352" t="s">
        <v>256</v>
      </c>
      <c r="C537" s="352" t="s">
        <v>2609</v>
      </c>
      <c r="D537" s="351" t="s">
        <v>4038</v>
      </c>
      <c r="E537" s="352">
        <v>70198</v>
      </c>
      <c r="F537" s="352">
        <v>20260824</v>
      </c>
      <c r="G537" s="114"/>
      <c r="H537" s="350" t="s">
        <v>259</v>
      </c>
      <c r="I537" s="142" t="s">
        <v>577</v>
      </c>
    </row>
    <row r="538" spans="1:9">
      <c r="A538" s="112">
        <f t="shared" si="8"/>
        <v>536</v>
      </c>
      <c r="B538" s="352" t="s">
        <v>256</v>
      </c>
      <c r="C538" s="352" t="s">
        <v>2609</v>
      </c>
      <c r="D538" s="351" t="s">
        <v>4039</v>
      </c>
      <c r="E538" s="352">
        <v>70198</v>
      </c>
      <c r="F538" s="352">
        <v>20260824</v>
      </c>
      <c r="G538" s="114"/>
      <c r="H538" s="350" t="s">
        <v>259</v>
      </c>
      <c r="I538" s="142" t="s">
        <v>577</v>
      </c>
    </row>
    <row r="539" spans="1:9">
      <c r="A539" s="112">
        <f t="shared" si="8"/>
        <v>537</v>
      </c>
      <c r="B539" s="352" t="s">
        <v>256</v>
      </c>
      <c r="C539" s="352" t="s">
        <v>2609</v>
      </c>
      <c r="D539" s="351" t="s">
        <v>4040</v>
      </c>
      <c r="E539" s="352">
        <v>70198</v>
      </c>
      <c r="F539" s="352">
        <v>20260824</v>
      </c>
      <c r="G539" s="114"/>
      <c r="H539" s="350" t="s">
        <v>259</v>
      </c>
      <c r="I539" s="142" t="s">
        <v>577</v>
      </c>
    </row>
    <row r="540" spans="1:9">
      <c r="A540" s="112">
        <f t="shared" si="8"/>
        <v>538</v>
      </c>
      <c r="B540" s="352" t="s">
        <v>256</v>
      </c>
      <c r="C540" s="352" t="s">
        <v>2609</v>
      </c>
      <c r="D540" s="351" t="s">
        <v>4041</v>
      </c>
      <c r="E540" s="352">
        <v>70198</v>
      </c>
      <c r="F540" s="352">
        <v>20260824</v>
      </c>
      <c r="G540" s="114"/>
      <c r="H540" s="350" t="s">
        <v>259</v>
      </c>
      <c r="I540" s="142" t="s">
        <v>577</v>
      </c>
    </row>
    <row r="541" spans="1:9">
      <c r="A541" s="112">
        <f t="shared" si="8"/>
        <v>539</v>
      </c>
      <c r="B541" s="352" t="s">
        <v>256</v>
      </c>
      <c r="C541" s="352" t="s">
        <v>2609</v>
      </c>
      <c r="D541" s="351" t="s">
        <v>4042</v>
      </c>
      <c r="E541" s="352">
        <v>70199</v>
      </c>
      <c r="F541" s="352">
        <v>20260826</v>
      </c>
      <c r="G541" s="114"/>
      <c r="H541" s="472" t="s">
        <v>259</v>
      </c>
      <c r="I541" s="475" t="s">
        <v>607</v>
      </c>
    </row>
    <row r="542" spans="1:9">
      <c r="A542" s="112">
        <f t="shared" si="8"/>
        <v>540</v>
      </c>
      <c r="B542" s="352" t="s">
        <v>256</v>
      </c>
      <c r="C542" s="352" t="s">
        <v>2609</v>
      </c>
      <c r="D542" s="351" t="s">
        <v>4043</v>
      </c>
      <c r="E542" s="352">
        <v>70199</v>
      </c>
      <c r="F542" s="352">
        <v>20260826</v>
      </c>
      <c r="G542" s="114"/>
      <c r="H542" s="472" t="s">
        <v>259</v>
      </c>
      <c r="I542" s="475" t="s">
        <v>607</v>
      </c>
    </row>
    <row r="543" spans="1:9">
      <c r="A543" s="112">
        <f t="shared" si="8"/>
        <v>541</v>
      </c>
      <c r="B543" s="352" t="s">
        <v>256</v>
      </c>
      <c r="C543" s="352" t="s">
        <v>2609</v>
      </c>
      <c r="D543" s="351" t="s">
        <v>4044</v>
      </c>
      <c r="E543" s="352">
        <v>70199</v>
      </c>
      <c r="F543" s="352">
        <v>20260826</v>
      </c>
      <c r="G543" s="114"/>
      <c r="H543" s="472" t="s">
        <v>259</v>
      </c>
      <c r="I543" s="475" t="s">
        <v>607</v>
      </c>
    </row>
    <row r="544" spans="1:9">
      <c r="A544" s="112">
        <f t="shared" si="8"/>
        <v>542</v>
      </c>
      <c r="B544" s="352" t="s">
        <v>256</v>
      </c>
      <c r="C544" s="352" t="s">
        <v>2609</v>
      </c>
      <c r="D544" s="351" t="s">
        <v>4045</v>
      </c>
      <c r="E544" s="352">
        <v>70199</v>
      </c>
      <c r="F544" s="352">
        <v>20260826</v>
      </c>
      <c r="G544" s="114"/>
      <c r="H544" s="472" t="s">
        <v>259</v>
      </c>
      <c r="I544" s="475" t="s">
        <v>607</v>
      </c>
    </row>
    <row r="545" spans="1:9">
      <c r="A545" s="112">
        <f t="shared" si="8"/>
        <v>543</v>
      </c>
      <c r="B545" s="352" t="s">
        <v>256</v>
      </c>
      <c r="C545" s="352" t="s">
        <v>2609</v>
      </c>
      <c r="D545" s="351" t="s">
        <v>4046</v>
      </c>
      <c r="E545" s="352">
        <v>70199</v>
      </c>
      <c r="F545" s="352">
        <v>20260826</v>
      </c>
      <c r="G545" s="114"/>
      <c r="H545" s="472" t="s">
        <v>259</v>
      </c>
      <c r="I545" s="475" t="s">
        <v>607</v>
      </c>
    </row>
    <row r="546" spans="1:9">
      <c r="A546" s="112">
        <f t="shared" si="8"/>
        <v>544</v>
      </c>
      <c r="B546" s="352" t="s">
        <v>256</v>
      </c>
      <c r="C546" s="352" t="s">
        <v>2609</v>
      </c>
      <c r="D546" s="351" t="s">
        <v>4047</v>
      </c>
      <c r="E546" s="352">
        <v>70199</v>
      </c>
      <c r="F546" s="352">
        <v>20260826</v>
      </c>
      <c r="G546" s="114"/>
      <c r="H546" s="472" t="s">
        <v>259</v>
      </c>
      <c r="I546" s="475" t="s">
        <v>607</v>
      </c>
    </row>
    <row r="547" spans="1:9">
      <c r="A547" s="112">
        <f t="shared" si="8"/>
        <v>545</v>
      </c>
      <c r="B547" s="352" t="s">
        <v>256</v>
      </c>
      <c r="C547" s="352" t="s">
        <v>2609</v>
      </c>
      <c r="D547" s="351" t="s">
        <v>4048</v>
      </c>
      <c r="E547" s="352">
        <v>70199</v>
      </c>
      <c r="F547" s="352">
        <v>20260826</v>
      </c>
      <c r="G547" s="114"/>
      <c r="H547" s="472" t="s">
        <v>259</v>
      </c>
      <c r="I547" s="475" t="s">
        <v>607</v>
      </c>
    </row>
    <row r="548" spans="1:9">
      <c r="A548" s="112">
        <f t="shared" si="8"/>
        <v>546</v>
      </c>
      <c r="B548" s="352" t="s">
        <v>256</v>
      </c>
      <c r="C548" s="352" t="s">
        <v>2609</v>
      </c>
      <c r="D548" s="351" t="s">
        <v>4049</v>
      </c>
      <c r="E548" s="352">
        <v>70199</v>
      </c>
      <c r="F548" s="352">
        <v>20260826</v>
      </c>
      <c r="G548" s="114"/>
      <c r="H548" s="472" t="s">
        <v>259</v>
      </c>
      <c r="I548" s="475" t="s">
        <v>607</v>
      </c>
    </row>
    <row r="549" spans="1:9">
      <c r="A549" s="112">
        <f t="shared" si="8"/>
        <v>547</v>
      </c>
      <c r="B549" s="352" t="s">
        <v>256</v>
      </c>
      <c r="C549" s="352" t="s">
        <v>2609</v>
      </c>
      <c r="D549" s="351" t="s">
        <v>4050</v>
      </c>
      <c r="E549" s="352">
        <v>70199</v>
      </c>
      <c r="F549" s="352">
        <v>20260826</v>
      </c>
      <c r="G549" s="114"/>
      <c r="H549" s="472" t="s">
        <v>259</v>
      </c>
      <c r="I549" s="475" t="s">
        <v>607</v>
      </c>
    </row>
    <row r="550" spans="1:9">
      <c r="A550" s="112">
        <f t="shared" si="8"/>
        <v>548</v>
      </c>
      <c r="B550" s="352" t="s">
        <v>256</v>
      </c>
      <c r="C550" s="352" t="s">
        <v>2609</v>
      </c>
      <c r="D550" s="351" t="s">
        <v>4051</v>
      </c>
      <c r="E550" s="352">
        <v>70200</v>
      </c>
      <c r="F550" s="352">
        <v>20260826</v>
      </c>
      <c r="G550" s="114"/>
      <c r="H550" s="472" t="s">
        <v>259</v>
      </c>
      <c r="I550" s="475" t="s">
        <v>607</v>
      </c>
    </row>
    <row r="551" spans="1:9">
      <c r="A551" s="112">
        <f t="shared" si="8"/>
        <v>549</v>
      </c>
      <c r="B551" s="352" t="s">
        <v>256</v>
      </c>
      <c r="C551" s="352" t="s">
        <v>2609</v>
      </c>
      <c r="D551" s="351" t="s">
        <v>4052</v>
      </c>
      <c r="E551" s="352">
        <v>70200</v>
      </c>
      <c r="F551" s="352">
        <v>20260826</v>
      </c>
      <c r="G551" s="114"/>
      <c r="H551" s="472" t="s">
        <v>259</v>
      </c>
      <c r="I551" s="475" t="s">
        <v>607</v>
      </c>
    </row>
    <row r="552" spans="1:9">
      <c r="A552" s="112">
        <f t="shared" si="8"/>
        <v>550</v>
      </c>
      <c r="B552" s="352" t="s">
        <v>256</v>
      </c>
      <c r="C552" s="352" t="s">
        <v>2609</v>
      </c>
      <c r="D552" s="351" t="s">
        <v>4053</v>
      </c>
      <c r="E552" s="352">
        <v>70200</v>
      </c>
      <c r="F552" s="352">
        <v>20260826</v>
      </c>
      <c r="G552" s="114"/>
      <c r="H552" s="472" t="s">
        <v>259</v>
      </c>
      <c r="I552" s="475" t="s">
        <v>607</v>
      </c>
    </row>
    <row r="553" spans="1:9">
      <c r="A553" s="112">
        <f t="shared" ref="A553:A616" si="9">+A552+1</f>
        <v>551</v>
      </c>
      <c r="B553" s="352" t="s">
        <v>256</v>
      </c>
      <c r="C553" s="352" t="s">
        <v>2609</v>
      </c>
      <c r="D553" s="351" t="s">
        <v>4054</v>
      </c>
      <c r="E553" s="352">
        <v>70200</v>
      </c>
      <c r="F553" s="352">
        <v>20260826</v>
      </c>
      <c r="G553" s="114"/>
      <c r="H553" s="472" t="s">
        <v>259</v>
      </c>
      <c r="I553" s="475" t="s">
        <v>607</v>
      </c>
    </row>
    <row r="554" spans="1:9">
      <c r="A554" s="112">
        <f t="shared" si="9"/>
        <v>552</v>
      </c>
      <c r="B554" s="352" t="s">
        <v>256</v>
      </c>
      <c r="C554" s="352" t="s">
        <v>2609</v>
      </c>
      <c r="D554" s="351" t="s">
        <v>4055</v>
      </c>
      <c r="E554" s="352">
        <v>70200</v>
      </c>
      <c r="F554" s="352">
        <v>20260826</v>
      </c>
      <c r="G554" s="114"/>
      <c r="H554" s="472" t="s">
        <v>259</v>
      </c>
      <c r="I554" s="475" t="s">
        <v>607</v>
      </c>
    </row>
    <row r="555" spans="1:9">
      <c r="A555" s="112">
        <f t="shared" si="9"/>
        <v>553</v>
      </c>
      <c r="B555" s="352" t="s">
        <v>256</v>
      </c>
      <c r="C555" s="352" t="s">
        <v>2609</v>
      </c>
      <c r="D555" s="351" t="s">
        <v>4056</v>
      </c>
      <c r="E555" s="352">
        <v>70200</v>
      </c>
      <c r="F555" s="352">
        <v>20260826</v>
      </c>
      <c r="G555" s="114"/>
      <c r="H555" s="472" t="s">
        <v>259</v>
      </c>
      <c r="I555" s="475" t="s">
        <v>607</v>
      </c>
    </row>
    <row r="556" spans="1:9">
      <c r="A556" s="112">
        <f t="shared" si="9"/>
        <v>554</v>
      </c>
      <c r="B556" s="352" t="s">
        <v>256</v>
      </c>
      <c r="C556" s="352" t="s">
        <v>2609</v>
      </c>
      <c r="D556" s="351" t="s">
        <v>4057</v>
      </c>
      <c r="E556" s="352">
        <v>70200</v>
      </c>
      <c r="F556" s="352">
        <v>20260826</v>
      </c>
      <c r="G556" s="114"/>
      <c r="H556" s="472" t="s">
        <v>259</v>
      </c>
      <c r="I556" s="475" t="s">
        <v>607</v>
      </c>
    </row>
    <row r="557" spans="1:9">
      <c r="A557" s="112">
        <f t="shared" si="9"/>
        <v>555</v>
      </c>
      <c r="B557" s="352" t="s">
        <v>256</v>
      </c>
      <c r="C557" s="352" t="s">
        <v>2609</v>
      </c>
      <c r="D557" s="351" t="s">
        <v>4058</v>
      </c>
      <c r="E557" s="352">
        <v>70200</v>
      </c>
      <c r="F557" s="352">
        <v>20260826</v>
      </c>
      <c r="G557" s="114"/>
      <c r="H557" s="472" t="s">
        <v>259</v>
      </c>
      <c r="I557" s="475" t="s">
        <v>607</v>
      </c>
    </row>
    <row r="558" spans="1:9">
      <c r="A558" s="112">
        <f t="shared" si="9"/>
        <v>556</v>
      </c>
      <c r="B558" s="352" t="s">
        <v>256</v>
      </c>
      <c r="C558" s="352" t="s">
        <v>2609</v>
      </c>
      <c r="D558" s="351" t="s">
        <v>4059</v>
      </c>
      <c r="E558" s="352">
        <v>70200</v>
      </c>
      <c r="F558" s="352">
        <v>20260826</v>
      </c>
      <c r="G558" s="114"/>
      <c r="H558" s="472" t="s">
        <v>259</v>
      </c>
      <c r="I558" s="475" t="s">
        <v>607</v>
      </c>
    </row>
    <row r="559" spans="1:9">
      <c r="A559" s="112">
        <f t="shared" si="9"/>
        <v>557</v>
      </c>
      <c r="B559" s="352" t="s">
        <v>256</v>
      </c>
      <c r="C559" s="352" t="s">
        <v>2609</v>
      </c>
      <c r="D559" s="351" t="s">
        <v>4060</v>
      </c>
      <c r="E559" s="352">
        <v>70201</v>
      </c>
      <c r="F559" s="352">
        <v>20260826</v>
      </c>
      <c r="G559" s="114"/>
      <c r="H559" s="472" t="s">
        <v>259</v>
      </c>
      <c r="I559" s="475" t="s">
        <v>607</v>
      </c>
    </row>
    <row r="560" spans="1:9">
      <c r="A560" s="112">
        <f t="shared" si="9"/>
        <v>558</v>
      </c>
      <c r="B560" s="352" t="s">
        <v>256</v>
      </c>
      <c r="C560" s="352" t="s">
        <v>2609</v>
      </c>
      <c r="D560" s="351" t="s">
        <v>4061</v>
      </c>
      <c r="E560" s="352">
        <v>70201</v>
      </c>
      <c r="F560" s="352">
        <v>20260826</v>
      </c>
      <c r="G560" s="114"/>
      <c r="H560" s="350" t="s">
        <v>259</v>
      </c>
      <c r="I560" s="142" t="s">
        <v>1168</v>
      </c>
    </row>
    <row r="561" spans="1:9">
      <c r="A561" s="112">
        <f t="shared" si="9"/>
        <v>559</v>
      </c>
      <c r="B561" s="352" t="s">
        <v>256</v>
      </c>
      <c r="C561" s="352" t="s">
        <v>2609</v>
      </c>
      <c r="D561" s="351" t="s">
        <v>4062</v>
      </c>
      <c r="E561" s="352">
        <v>70201</v>
      </c>
      <c r="F561" s="352">
        <v>20260826</v>
      </c>
      <c r="G561" s="114"/>
      <c r="H561" s="350" t="s">
        <v>259</v>
      </c>
      <c r="I561" s="142" t="s">
        <v>1168</v>
      </c>
    </row>
    <row r="562" spans="1:9">
      <c r="A562" s="112">
        <f t="shared" si="9"/>
        <v>560</v>
      </c>
      <c r="B562" s="352" t="s">
        <v>256</v>
      </c>
      <c r="C562" s="352" t="s">
        <v>2609</v>
      </c>
      <c r="D562" s="351" t="s">
        <v>4063</v>
      </c>
      <c r="E562" s="352">
        <v>70201</v>
      </c>
      <c r="F562" s="352">
        <v>20260826</v>
      </c>
      <c r="G562" s="114"/>
      <c r="H562" s="350" t="s">
        <v>259</v>
      </c>
      <c r="I562" s="142" t="s">
        <v>1168</v>
      </c>
    </row>
    <row r="563" spans="1:9">
      <c r="A563" s="112">
        <f t="shared" si="9"/>
        <v>561</v>
      </c>
      <c r="B563" s="352" t="s">
        <v>256</v>
      </c>
      <c r="C563" s="352" t="s">
        <v>2609</v>
      </c>
      <c r="D563" s="351" t="s">
        <v>4064</v>
      </c>
      <c r="E563" s="352">
        <v>70201</v>
      </c>
      <c r="F563" s="352">
        <v>20260826</v>
      </c>
      <c r="G563" s="114"/>
      <c r="H563" s="350" t="s">
        <v>259</v>
      </c>
      <c r="I563" s="142" t="s">
        <v>1168</v>
      </c>
    </row>
    <row r="564" spans="1:9">
      <c r="A564" s="112">
        <f t="shared" si="9"/>
        <v>562</v>
      </c>
      <c r="B564" s="352" t="s">
        <v>256</v>
      </c>
      <c r="C564" s="352" t="s">
        <v>2609</v>
      </c>
      <c r="D564" s="351" t="s">
        <v>4065</v>
      </c>
      <c r="E564" s="352">
        <v>70201</v>
      </c>
      <c r="F564" s="352">
        <v>20260826</v>
      </c>
      <c r="G564" s="114"/>
      <c r="H564" s="350" t="s">
        <v>259</v>
      </c>
      <c r="I564" s="142" t="s">
        <v>1168</v>
      </c>
    </row>
    <row r="565" spans="1:9">
      <c r="A565" s="112">
        <f t="shared" si="9"/>
        <v>563</v>
      </c>
      <c r="B565" s="352" t="s">
        <v>256</v>
      </c>
      <c r="C565" s="352" t="s">
        <v>2609</v>
      </c>
      <c r="D565" s="351" t="s">
        <v>4066</v>
      </c>
      <c r="E565" s="352">
        <v>70201</v>
      </c>
      <c r="F565" s="352">
        <v>20260826</v>
      </c>
      <c r="G565" s="114"/>
      <c r="H565" s="350" t="s">
        <v>259</v>
      </c>
      <c r="I565" s="142" t="s">
        <v>1168</v>
      </c>
    </row>
    <row r="566" spans="1:9">
      <c r="A566" s="112">
        <f t="shared" si="9"/>
        <v>564</v>
      </c>
      <c r="B566" s="352" t="s">
        <v>256</v>
      </c>
      <c r="C566" s="352" t="s">
        <v>2609</v>
      </c>
      <c r="D566" s="351" t="s">
        <v>4067</v>
      </c>
      <c r="E566" s="352">
        <v>70201</v>
      </c>
      <c r="F566" s="352">
        <v>20260826</v>
      </c>
      <c r="G566" s="114"/>
      <c r="H566" s="350" t="s">
        <v>259</v>
      </c>
      <c r="I566" s="142" t="s">
        <v>1168</v>
      </c>
    </row>
    <row r="567" spans="1:9">
      <c r="A567" s="112">
        <f t="shared" si="9"/>
        <v>565</v>
      </c>
      <c r="B567" s="352" t="s">
        <v>256</v>
      </c>
      <c r="C567" s="352" t="s">
        <v>2609</v>
      </c>
      <c r="D567" s="351" t="s">
        <v>4068</v>
      </c>
      <c r="E567" s="352">
        <v>70201</v>
      </c>
      <c r="F567" s="352">
        <v>20260826</v>
      </c>
      <c r="G567" s="114"/>
      <c r="H567" s="350" t="s">
        <v>259</v>
      </c>
      <c r="I567" s="142" t="s">
        <v>1168</v>
      </c>
    </row>
    <row r="568" spans="1:9">
      <c r="A568" s="112">
        <f t="shared" si="9"/>
        <v>566</v>
      </c>
      <c r="B568" s="352" t="s">
        <v>256</v>
      </c>
      <c r="C568" s="352" t="s">
        <v>2609</v>
      </c>
      <c r="D568" s="351" t="s">
        <v>4069</v>
      </c>
      <c r="E568" s="352">
        <v>70202</v>
      </c>
      <c r="F568" s="352">
        <v>20260827</v>
      </c>
      <c r="G568" s="114"/>
      <c r="H568" s="350" t="s">
        <v>259</v>
      </c>
      <c r="I568" s="142" t="s">
        <v>1168</v>
      </c>
    </row>
    <row r="569" spans="1:9">
      <c r="A569" s="112">
        <f t="shared" si="9"/>
        <v>567</v>
      </c>
      <c r="B569" s="352" t="s">
        <v>256</v>
      </c>
      <c r="C569" s="352" t="s">
        <v>2609</v>
      </c>
      <c r="D569" s="351" t="s">
        <v>4070</v>
      </c>
      <c r="E569" s="352">
        <v>70202</v>
      </c>
      <c r="F569" s="352">
        <v>20260827</v>
      </c>
      <c r="G569" s="114"/>
      <c r="H569" s="350" t="s">
        <v>259</v>
      </c>
      <c r="I569" s="142" t="s">
        <v>1168</v>
      </c>
    </row>
    <row r="570" spans="1:9">
      <c r="A570" s="112">
        <f t="shared" si="9"/>
        <v>568</v>
      </c>
      <c r="B570" s="352" t="s">
        <v>256</v>
      </c>
      <c r="C570" s="352" t="s">
        <v>2609</v>
      </c>
      <c r="D570" s="351" t="s">
        <v>4071</v>
      </c>
      <c r="E570" s="352">
        <v>70202</v>
      </c>
      <c r="F570" s="352">
        <v>20260827</v>
      </c>
      <c r="G570" s="114"/>
      <c r="H570" s="350" t="s">
        <v>259</v>
      </c>
      <c r="I570" s="142" t="s">
        <v>1168</v>
      </c>
    </row>
    <row r="571" spans="1:9">
      <c r="A571" s="112">
        <f t="shared" si="9"/>
        <v>569</v>
      </c>
      <c r="B571" s="352" t="s">
        <v>256</v>
      </c>
      <c r="C571" s="352" t="s">
        <v>2609</v>
      </c>
      <c r="D571" s="351" t="s">
        <v>4072</v>
      </c>
      <c r="E571" s="352">
        <v>70202</v>
      </c>
      <c r="F571" s="352">
        <v>20260827</v>
      </c>
      <c r="G571" s="114"/>
      <c r="H571" s="350" t="s">
        <v>259</v>
      </c>
      <c r="I571" s="142" t="s">
        <v>1168</v>
      </c>
    </row>
    <row r="572" spans="1:9">
      <c r="A572" s="112">
        <f t="shared" si="9"/>
        <v>570</v>
      </c>
      <c r="B572" s="352" t="s">
        <v>256</v>
      </c>
      <c r="C572" s="352" t="s">
        <v>2609</v>
      </c>
      <c r="D572" s="351" t="s">
        <v>4073</v>
      </c>
      <c r="E572" s="352">
        <v>70202</v>
      </c>
      <c r="F572" s="352">
        <v>20260827</v>
      </c>
      <c r="G572" s="114"/>
      <c r="H572" s="350" t="s">
        <v>259</v>
      </c>
      <c r="I572" s="142" t="s">
        <v>1168</v>
      </c>
    </row>
    <row r="573" spans="1:9">
      <c r="A573" s="112">
        <f t="shared" si="9"/>
        <v>571</v>
      </c>
      <c r="B573" s="352" t="s">
        <v>256</v>
      </c>
      <c r="C573" s="352" t="s">
        <v>2609</v>
      </c>
      <c r="D573" s="351" t="s">
        <v>4074</v>
      </c>
      <c r="E573" s="352">
        <v>70202</v>
      </c>
      <c r="F573" s="352">
        <v>20260827</v>
      </c>
      <c r="G573" s="114"/>
      <c r="H573" s="350" t="s">
        <v>259</v>
      </c>
      <c r="I573" s="142" t="s">
        <v>1168</v>
      </c>
    </row>
    <row r="574" spans="1:9">
      <c r="A574" s="112">
        <f t="shared" si="9"/>
        <v>572</v>
      </c>
      <c r="B574" s="352" t="s">
        <v>256</v>
      </c>
      <c r="C574" s="352" t="s">
        <v>2609</v>
      </c>
      <c r="D574" s="351" t="s">
        <v>4075</v>
      </c>
      <c r="E574" s="352">
        <v>70202</v>
      </c>
      <c r="F574" s="352">
        <v>20260827</v>
      </c>
      <c r="G574" s="114"/>
      <c r="H574" s="350" t="s">
        <v>259</v>
      </c>
      <c r="I574" s="142" t="s">
        <v>1168</v>
      </c>
    </row>
    <row r="575" spans="1:9">
      <c r="A575" s="112">
        <f t="shared" si="9"/>
        <v>573</v>
      </c>
      <c r="B575" s="352" t="s">
        <v>256</v>
      </c>
      <c r="C575" s="352" t="s">
        <v>2609</v>
      </c>
      <c r="D575" s="351" t="s">
        <v>4076</v>
      </c>
      <c r="E575" s="352">
        <v>70202</v>
      </c>
      <c r="F575" s="352">
        <v>20260827</v>
      </c>
      <c r="G575" s="114"/>
      <c r="H575" s="350" t="s">
        <v>259</v>
      </c>
      <c r="I575" s="142" t="s">
        <v>1168</v>
      </c>
    </row>
    <row r="576" spans="1:9">
      <c r="A576" s="112">
        <f t="shared" si="9"/>
        <v>574</v>
      </c>
      <c r="B576" s="352" t="s">
        <v>256</v>
      </c>
      <c r="C576" s="352" t="s">
        <v>2609</v>
      </c>
      <c r="D576" s="351" t="s">
        <v>4077</v>
      </c>
      <c r="E576" s="352">
        <v>70202</v>
      </c>
      <c r="F576" s="352">
        <v>20260827</v>
      </c>
      <c r="G576" s="114"/>
      <c r="H576" s="350" t="s">
        <v>259</v>
      </c>
      <c r="I576" s="142" t="s">
        <v>1168</v>
      </c>
    </row>
    <row r="577" spans="1:9">
      <c r="A577" s="112">
        <f t="shared" si="9"/>
        <v>575</v>
      </c>
      <c r="B577" s="352" t="s">
        <v>256</v>
      </c>
      <c r="C577" s="352" t="s">
        <v>2609</v>
      </c>
      <c r="D577" s="351" t="s">
        <v>4078</v>
      </c>
      <c r="E577" s="352">
        <v>70202</v>
      </c>
      <c r="F577" s="352">
        <v>20260827</v>
      </c>
      <c r="G577" s="114"/>
      <c r="H577" s="478" t="s">
        <v>259</v>
      </c>
      <c r="I577" s="483" t="s">
        <v>1182</v>
      </c>
    </row>
    <row r="578" spans="1:9">
      <c r="A578" s="112">
        <f t="shared" si="9"/>
        <v>576</v>
      </c>
      <c r="B578" s="352" t="s">
        <v>256</v>
      </c>
      <c r="C578" s="352" t="s">
        <v>2609</v>
      </c>
      <c r="D578" s="351" t="s">
        <v>4079</v>
      </c>
      <c r="E578" s="352">
        <v>70203</v>
      </c>
      <c r="F578" s="352">
        <v>20260827</v>
      </c>
      <c r="G578" s="114"/>
      <c r="H578" s="478" t="s">
        <v>259</v>
      </c>
      <c r="I578" s="483" t="s">
        <v>1182</v>
      </c>
    </row>
    <row r="579" spans="1:9">
      <c r="A579" s="112">
        <f t="shared" si="9"/>
        <v>577</v>
      </c>
      <c r="B579" s="352" t="s">
        <v>256</v>
      </c>
      <c r="C579" s="352" t="s">
        <v>2609</v>
      </c>
      <c r="D579" s="351" t="s">
        <v>4080</v>
      </c>
      <c r="E579" s="352">
        <v>70203</v>
      </c>
      <c r="F579" s="352">
        <v>20260827</v>
      </c>
      <c r="G579" s="114"/>
      <c r="H579" s="478" t="s">
        <v>259</v>
      </c>
      <c r="I579" s="483" t="s">
        <v>1182</v>
      </c>
    </row>
    <row r="580" spans="1:9">
      <c r="A580" s="112">
        <f t="shared" si="9"/>
        <v>578</v>
      </c>
      <c r="B580" s="352" t="s">
        <v>256</v>
      </c>
      <c r="C580" s="352" t="s">
        <v>2609</v>
      </c>
      <c r="D580" s="351" t="s">
        <v>4081</v>
      </c>
      <c r="E580" s="352">
        <v>70203</v>
      </c>
      <c r="F580" s="352">
        <v>20260827</v>
      </c>
      <c r="G580" s="114"/>
      <c r="H580" s="478" t="s">
        <v>259</v>
      </c>
      <c r="I580" s="483" t="s">
        <v>1182</v>
      </c>
    </row>
    <row r="581" spans="1:9">
      <c r="A581" s="112">
        <f t="shared" si="9"/>
        <v>579</v>
      </c>
      <c r="B581" s="352" t="s">
        <v>256</v>
      </c>
      <c r="C581" s="352" t="s">
        <v>2609</v>
      </c>
      <c r="D581" s="351" t="s">
        <v>4082</v>
      </c>
      <c r="E581" s="352">
        <v>70203</v>
      </c>
      <c r="F581" s="352">
        <v>20260827</v>
      </c>
      <c r="G581" s="114"/>
      <c r="H581" s="478" t="s">
        <v>259</v>
      </c>
      <c r="I581" s="483" t="s">
        <v>1182</v>
      </c>
    </row>
    <row r="582" spans="1:9">
      <c r="A582" s="112">
        <f t="shared" si="9"/>
        <v>580</v>
      </c>
      <c r="B582" s="352" t="s">
        <v>256</v>
      </c>
      <c r="C582" s="352" t="s">
        <v>2609</v>
      </c>
      <c r="D582" s="351" t="s">
        <v>4083</v>
      </c>
      <c r="E582" s="352">
        <v>70203</v>
      </c>
      <c r="F582" s="352">
        <v>20260827</v>
      </c>
      <c r="G582" s="114"/>
      <c r="H582" s="478" t="s">
        <v>259</v>
      </c>
      <c r="I582" s="483" t="s">
        <v>1182</v>
      </c>
    </row>
    <row r="583" spans="1:9">
      <c r="A583" s="112">
        <f t="shared" si="9"/>
        <v>581</v>
      </c>
      <c r="B583" s="352" t="s">
        <v>256</v>
      </c>
      <c r="C583" s="352" t="s">
        <v>2609</v>
      </c>
      <c r="D583" s="351" t="s">
        <v>4084</v>
      </c>
      <c r="E583" s="352">
        <v>70203</v>
      </c>
      <c r="F583" s="352">
        <v>20260827</v>
      </c>
      <c r="G583" s="114"/>
      <c r="H583" s="478" t="s">
        <v>259</v>
      </c>
      <c r="I583" s="483" t="s">
        <v>1182</v>
      </c>
    </row>
    <row r="584" spans="1:9">
      <c r="A584" s="112">
        <f t="shared" si="9"/>
        <v>582</v>
      </c>
      <c r="B584" s="352" t="s">
        <v>256</v>
      </c>
      <c r="C584" s="352" t="s">
        <v>2609</v>
      </c>
      <c r="D584" s="351" t="s">
        <v>4085</v>
      </c>
      <c r="E584" s="352">
        <v>70203</v>
      </c>
      <c r="F584" s="352">
        <v>20260827</v>
      </c>
      <c r="G584" s="114"/>
      <c r="H584" s="478" t="s">
        <v>259</v>
      </c>
      <c r="I584" s="483" t="s">
        <v>1182</v>
      </c>
    </row>
    <row r="585" spans="1:9">
      <c r="A585" s="112">
        <f t="shared" si="9"/>
        <v>583</v>
      </c>
      <c r="B585" s="352" t="s">
        <v>256</v>
      </c>
      <c r="C585" s="352" t="s">
        <v>2609</v>
      </c>
      <c r="D585" s="351" t="s">
        <v>4086</v>
      </c>
      <c r="E585" s="352">
        <v>70203</v>
      </c>
      <c r="F585" s="352">
        <v>20260827</v>
      </c>
      <c r="G585" s="114"/>
      <c r="H585" s="478" t="s">
        <v>259</v>
      </c>
      <c r="I585" s="483" t="s">
        <v>1182</v>
      </c>
    </row>
    <row r="586" spans="1:9">
      <c r="A586" s="112">
        <f t="shared" si="9"/>
        <v>584</v>
      </c>
      <c r="B586" s="352" t="s">
        <v>256</v>
      </c>
      <c r="C586" s="352" t="s">
        <v>2609</v>
      </c>
      <c r="D586" s="351" t="s">
        <v>4087</v>
      </c>
      <c r="E586" s="352">
        <v>70203</v>
      </c>
      <c r="F586" s="352">
        <v>20260827</v>
      </c>
      <c r="G586" s="114"/>
      <c r="H586" s="478" t="s">
        <v>259</v>
      </c>
      <c r="I586" s="483" t="s">
        <v>1182</v>
      </c>
    </row>
    <row r="587" spans="1:9">
      <c r="A587" s="112">
        <f t="shared" si="9"/>
        <v>585</v>
      </c>
      <c r="B587" s="352" t="s">
        <v>256</v>
      </c>
      <c r="C587" s="352" t="s">
        <v>2609</v>
      </c>
      <c r="D587" s="351" t="s">
        <v>4088</v>
      </c>
      <c r="E587" s="352">
        <v>70203</v>
      </c>
      <c r="F587" s="352">
        <v>20260827</v>
      </c>
      <c r="G587" s="114"/>
      <c r="H587" s="478" t="s">
        <v>259</v>
      </c>
      <c r="I587" s="483" t="s">
        <v>1182</v>
      </c>
    </row>
    <row r="588" spans="1:9">
      <c r="A588" s="112">
        <f t="shared" si="9"/>
        <v>586</v>
      </c>
      <c r="B588" s="352" t="s">
        <v>256</v>
      </c>
      <c r="C588" s="352" t="s">
        <v>2609</v>
      </c>
      <c r="D588" s="351" t="s">
        <v>4089</v>
      </c>
      <c r="E588" s="352">
        <v>70204</v>
      </c>
      <c r="F588" s="352">
        <v>20260827</v>
      </c>
      <c r="G588" s="114"/>
      <c r="H588" s="478" t="s">
        <v>259</v>
      </c>
      <c r="I588" s="483" t="s">
        <v>1182</v>
      </c>
    </row>
    <row r="589" spans="1:9">
      <c r="A589" s="112">
        <f t="shared" si="9"/>
        <v>587</v>
      </c>
      <c r="B589" s="352" t="s">
        <v>256</v>
      </c>
      <c r="C589" s="352" t="s">
        <v>2609</v>
      </c>
      <c r="D589" s="351" t="s">
        <v>4090</v>
      </c>
      <c r="E589" s="352">
        <v>70204</v>
      </c>
      <c r="F589" s="352">
        <v>20260827</v>
      </c>
      <c r="G589" s="114"/>
      <c r="H589" s="478" t="s">
        <v>259</v>
      </c>
      <c r="I589" s="483" t="s">
        <v>1182</v>
      </c>
    </row>
    <row r="590" spans="1:9">
      <c r="A590" s="112">
        <f t="shared" si="9"/>
        <v>588</v>
      </c>
      <c r="B590" s="352" t="s">
        <v>256</v>
      </c>
      <c r="C590" s="352" t="s">
        <v>2609</v>
      </c>
      <c r="D590" s="351" t="s">
        <v>4091</v>
      </c>
      <c r="E590" s="352">
        <v>70204</v>
      </c>
      <c r="F590" s="352">
        <v>20260827</v>
      </c>
      <c r="G590" s="114"/>
      <c r="H590" s="478" t="s">
        <v>259</v>
      </c>
      <c r="I590" s="483" t="s">
        <v>1182</v>
      </c>
    </row>
    <row r="591" spans="1:9">
      <c r="A591" s="112">
        <f t="shared" si="9"/>
        <v>589</v>
      </c>
      <c r="B591" s="352" t="s">
        <v>256</v>
      </c>
      <c r="C591" s="352" t="s">
        <v>2609</v>
      </c>
      <c r="D591" s="351" t="s">
        <v>4092</v>
      </c>
      <c r="E591" s="352">
        <v>70204</v>
      </c>
      <c r="F591" s="352">
        <v>20260827</v>
      </c>
      <c r="G591" s="114"/>
      <c r="H591" s="478" t="s">
        <v>259</v>
      </c>
      <c r="I591" s="483" t="s">
        <v>1182</v>
      </c>
    </row>
    <row r="592" spans="1:9">
      <c r="A592" s="112">
        <f t="shared" si="9"/>
        <v>590</v>
      </c>
      <c r="B592" s="352" t="s">
        <v>256</v>
      </c>
      <c r="C592" s="352" t="s">
        <v>2609</v>
      </c>
      <c r="D592" s="351" t="s">
        <v>4093</v>
      </c>
      <c r="E592" s="352">
        <v>70204</v>
      </c>
      <c r="F592" s="352">
        <v>20260827</v>
      </c>
      <c r="G592" s="114"/>
      <c r="H592" s="478" t="s">
        <v>259</v>
      </c>
      <c r="I592" s="483" t="s">
        <v>1182</v>
      </c>
    </row>
    <row r="593" spans="1:9">
      <c r="A593" s="112">
        <f t="shared" si="9"/>
        <v>591</v>
      </c>
      <c r="B593" s="352" t="s">
        <v>256</v>
      </c>
      <c r="C593" s="352" t="s">
        <v>2609</v>
      </c>
      <c r="D593" s="351" t="s">
        <v>4094</v>
      </c>
      <c r="E593" s="352">
        <v>70204</v>
      </c>
      <c r="F593" s="352">
        <v>20260827</v>
      </c>
      <c r="G593" s="114"/>
      <c r="H593" s="478" t="s">
        <v>259</v>
      </c>
      <c r="I593" s="483" t="s">
        <v>1182</v>
      </c>
    </row>
    <row r="594" spans="1:9">
      <c r="A594" s="112">
        <f t="shared" si="9"/>
        <v>592</v>
      </c>
      <c r="B594" s="352" t="s">
        <v>256</v>
      </c>
      <c r="C594" s="352" t="s">
        <v>2609</v>
      </c>
      <c r="D594" s="351" t="s">
        <v>4095</v>
      </c>
      <c r="E594" s="352">
        <v>70204</v>
      </c>
      <c r="F594" s="352">
        <v>20260827</v>
      </c>
      <c r="G594" s="114"/>
      <c r="H594" s="478" t="s">
        <v>259</v>
      </c>
      <c r="I594" s="483" t="s">
        <v>1182</v>
      </c>
    </row>
    <row r="595" spans="1:9">
      <c r="A595" s="112">
        <f t="shared" si="9"/>
        <v>593</v>
      </c>
      <c r="B595" s="352" t="s">
        <v>256</v>
      </c>
      <c r="C595" s="352" t="s">
        <v>2609</v>
      </c>
      <c r="D595" s="351" t="s">
        <v>4096</v>
      </c>
      <c r="E595" s="352">
        <v>70204</v>
      </c>
      <c r="F595" s="352">
        <v>20260827</v>
      </c>
      <c r="G595" s="114"/>
      <c r="H595" s="478" t="s">
        <v>259</v>
      </c>
      <c r="I595" s="483" t="s">
        <v>1182</v>
      </c>
    </row>
    <row r="596" spans="1:9">
      <c r="A596" s="112">
        <f t="shared" si="9"/>
        <v>594</v>
      </c>
      <c r="B596" s="352" t="s">
        <v>256</v>
      </c>
      <c r="C596" s="352" t="s">
        <v>2609</v>
      </c>
      <c r="D596" s="351" t="s">
        <v>4097</v>
      </c>
      <c r="E596" s="352">
        <v>70204</v>
      </c>
      <c r="F596" s="352">
        <v>20260827</v>
      </c>
      <c r="G596" s="114"/>
      <c r="H596" s="350" t="s">
        <v>259</v>
      </c>
      <c r="I596" s="142" t="s">
        <v>655</v>
      </c>
    </row>
    <row r="597" spans="1:9">
      <c r="A597" s="112">
        <f t="shared" si="9"/>
        <v>595</v>
      </c>
      <c r="B597" s="352" t="s">
        <v>256</v>
      </c>
      <c r="C597" s="352" t="s">
        <v>2609</v>
      </c>
      <c r="D597" s="351" t="s">
        <v>4098</v>
      </c>
      <c r="E597" s="352">
        <v>70205</v>
      </c>
      <c r="F597" s="352">
        <v>20260827</v>
      </c>
      <c r="G597" s="114"/>
      <c r="H597" s="350" t="s">
        <v>259</v>
      </c>
      <c r="I597" s="142" t="s">
        <v>655</v>
      </c>
    </row>
    <row r="598" spans="1:9">
      <c r="A598" s="112">
        <f t="shared" si="9"/>
        <v>596</v>
      </c>
      <c r="B598" s="352" t="s">
        <v>256</v>
      </c>
      <c r="C598" s="352" t="s">
        <v>2609</v>
      </c>
      <c r="D598" s="351" t="s">
        <v>4099</v>
      </c>
      <c r="E598" s="352">
        <v>70205</v>
      </c>
      <c r="F598" s="352">
        <v>20260827</v>
      </c>
      <c r="G598" s="114"/>
      <c r="H598" s="350" t="s">
        <v>259</v>
      </c>
      <c r="I598" s="142" t="s">
        <v>655</v>
      </c>
    </row>
    <row r="599" spans="1:9">
      <c r="A599" s="112">
        <f t="shared" si="9"/>
        <v>597</v>
      </c>
      <c r="B599" s="352" t="s">
        <v>256</v>
      </c>
      <c r="C599" s="352" t="s">
        <v>2609</v>
      </c>
      <c r="D599" s="351" t="s">
        <v>4100</v>
      </c>
      <c r="E599" s="352">
        <v>70205</v>
      </c>
      <c r="F599" s="352">
        <v>20260827</v>
      </c>
      <c r="G599" s="114"/>
      <c r="H599" s="350" t="s">
        <v>259</v>
      </c>
      <c r="I599" s="142" t="s">
        <v>655</v>
      </c>
    </row>
    <row r="600" spans="1:9">
      <c r="A600" s="112">
        <f t="shared" si="9"/>
        <v>598</v>
      </c>
      <c r="B600" s="352" t="s">
        <v>256</v>
      </c>
      <c r="C600" s="352" t="s">
        <v>2609</v>
      </c>
      <c r="D600" s="351" t="s">
        <v>4101</v>
      </c>
      <c r="E600" s="352">
        <v>70205</v>
      </c>
      <c r="F600" s="352">
        <v>20260827</v>
      </c>
      <c r="G600" s="114"/>
      <c r="H600" s="350" t="s">
        <v>259</v>
      </c>
      <c r="I600" s="142" t="s">
        <v>655</v>
      </c>
    </row>
    <row r="601" spans="1:9">
      <c r="A601" s="112">
        <f t="shared" si="9"/>
        <v>599</v>
      </c>
      <c r="B601" s="352" t="s">
        <v>256</v>
      </c>
      <c r="C601" s="352" t="s">
        <v>2609</v>
      </c>
      <c r="D601" s="351" t="s">
        <v>4102</v>
      </c>
      <c r="E601" s="352">
        <v>70205</v>
      </c>
      <c r="F601" s="352">
        <v>20260827</v>
      </c>
      <c r="G601" s="114"/>
      <c r="H601" s="350" t="s">
        <v>259</v>
      </c>
      <c r="I601" s="142" t="s">
        <v>655</v>
      </c>
    </row>
    <row r="602" spans="1:9">
      <c r="A602" s="112">
        <f t="shared" si="9"/>
        <v>600</v>
      </c>
      <c r="B602" s="352" t="s">
        <v>256</v>
      </c>
      <c r="C602" s="352" t="s">
        <v>2609</v>
      </c>
      <c r="D602" s="351" t="s">
        <v>4103</v>
      </c>
      <c r="E602" s="352">
        <v>70205</v>
      </c>
      <c r="F602" s="352">
        <v>20260827</v>
      </c>
      <c r="G602" s="114"/>
      <c r="H602" s="350" t="s">
        <v>259</v>
      </c>
      <c r="I602" s="142" t="s">
        <v>655</v>
      </c>
    </row>
    <row r="603" spans="1:9">
      <c r="A603" s="112">
        <f t="shared" si="9"/>
        <v>601</v>
      </c>
      <c r="B603" s="352" t="s">
        <v>256</v>
      </c>
      <c r="C603" s="352" t="s">
        <v>2609</v>
      </c>
      <c r="D603" s="351" t="s">
        <v>4104</v>
      </c>
      <c r="E603" s="352">
        <v>70205</v>
      </c>
      <c r="F603" s="352">
        <v>20260827</v>
      </c>
      <c r="G603" s="114"/>
      <c r="H603" s="350" t="s">
        <v>259</v>
      </c>
      <c r="I603" s="142" t="s">
        <v>655</v>
      </c>
    </row>
    <row r="604" spans="1:9">
      <c r="A604" s="112">
        <f t="shared" si="9"/>
        <v>602</v>
      </c>
      <c r="B604" s="352" t="s">
        <v>256</v>
      </c>
      <c r="C604" s="352" t="s">
        <v>2609</v>
      </c>
      <c r="D604" s="351" t="s">
        <v>4105</v>
      </c>
      <c r="E604" s="352">
        <v>70205</v>
      </c>
      <c r="F604" s="352">
        <v>20260827</v>
      </c>
      <c r="G604" s="114"/>
      <c r="H604" s="350" t="s">
        <v>259</v>
      </c>
      <c r="I604" s="142" t="s">
        <v>655</v>
      </c>
    </row>
    <row r="605" spans="1:9">
      <c r="A605" s="112">
        <f t="shared" si="9"/>
        <v>603</v>
      </c>
      <c r="B605" s="352" t="s">
        <v>256</v>
      </c>
      <c r="C605" s="352" t="s">
        <v>2609</v>
      </c>
      <c r="D605" s="351" t="s">
        <v>4106</v>
      </c>
      <c r="E605" s="352">
        <v>70205</v>
      </c>
      <c r="F605" s="352">
        <v>20260827</v>
      </c>
      <c r="G605" s="114"/>
      <c r="H605" s="350" t="s">
        <v>259</v>
      </c>
      <c r="I605" s="142" t="s">
        <v>655</v>
      </c>
    </row>
    <row r="606" spans="1:9">
      <c r="A606" s="112">
        <f t="shared" si="9"/>
        <v>604</v>
      </c>
      <c r="B606" s="352" t="s">
        <v>256</v>
      </c>
      <c r="C606" s="352" t="s">
        <v>2609</v>
      </c>
      <c r="D606" s="351" t="s">
        <v>4107</v>
      </c>
      <c r="E606" s="352">
        <v>70205</v>
      </c>
      <c r="F606" s="352">
        <v>20260827</v>
      </c>
      <c r="G606" s="114"/>
      <c r="H606" s="350" t="s">
        <v>259</v>
      </c>
      <c r="I606" s="142" t="s">
        <v>655</v>
      </c>
    </row>
    <row r="607" spans="1:9">
      <c r="A607" s="112">
        <f t="shared" si="9"/>
        <v>605</v>
      </c>
      <c r="B607" s="352" t="s">
        <v>256</v>
      </c>
      <c r="C607" s="352" t="s">
        <v>2609</v>
      </c>
      <c r="D607" s="351" t="s">
        <v>4108</v>
      </c>
      <c r="E607" s="352">
        <v>70206</v>
      </c>
      <c r="F607" s="352">
        <v>20260828</v>
      </c>
      <c r="G607" s="114"/>
      <c r="H607" s="350" t="s">
        <v>259</v>
      </c>
      <c r="I607" s="142" t="s">
        <v>655</v>
      </c>
    </row>
    <row r="608" spans="1:9">
      <c r="A608" s="112">
        <f t="shared" si="9"/>
        <v>606</v>
      </c>
      <c r="B608" s="352" t="s">
        <v>256</v>
      </c>
      <c r="C608" s="352" t="s">
        <v>2609</v>
      </c>
      <c r="D608" s="351" t="s">
        <v>4109</v>
      </c>
      <c r="E608" s="352">
        <v>70206</v>
      </c>
      <c r="F608" s="352">
        <v>20260828</v>
      </c>
      <c r="G608" s="114"/>
      <c r="H608" s="350" t="s">
        <v>259</v>
      </c>
      <c r="I608" s="142" t="s">
        <v>655</v>
      </c>
    </row>
    <row r="609" spans="1:9">
      <c r="A609" s="112">
        <f t="shared" si="9"/>
        <v>607</v>
      </c>
      <c r="B609" s="352" t="s">
        <v>256</v>
      </c>
      <c r="C609" s="352" t="s">
        <v>2609</v>
      </c>
      <c r="D609" s="351" t="s">
        <v>4110</v>
      </c>
      <c r="E609" s="352">
        <v>70206</v>
      </c>
      <c r="F609" s="352">
        <v>20260828</v>
      </c>
      <c r="G609" s="114"/>
      <c r="H609" s="350" t="s">
        <v>259</v>
      </c>
      <c r="I609" s="142" t="s">
        <v>655</v>
      </c>
    </row>
    <row r="610" spans="1:9">
      <c r="A610" s="112">
        <f t="shared" si="9"/>
        <v>608</v>
      </c>
      <c r="B610" s="352" t="s">
        <v>256</v>
      </c>
      <c r="C610" s="352" t="s">
        <v>2609</v>
      </c>
      <c r="D610" s="351" t="s">
        <v>4111</v>
      </c>
      <c r="E610" s="352">
        <v>70206</v>
      </c>
      <c r="F610" s="352">
        <v>20260828</v>
      </c>
      <c r="G610" s="114"/>
      <c r="H610" s="350" t="s">
        <v>259</v>
      </c>
      <c r="I610" s="142" t="s">
        <v>655</v>
      </c>
    </row>
    <row r="611" spans="1:9">
      <c r="A611" s="112">
        <f t="shared" si="9"/>
        <v>609</v>
      </c>
      <c r="B611" s="352" t="s">
        <v>256</v>
      </c>
      <c r="C611" s="352" t="s">
        <v>2609</v>
      </c>
      <c r="D611" s="351" t="s">
        <v>4112</v>
      </c>
      <c r="E611" s="352">
        <v>70206</v>
      </c>
      <c r="F611" s="352">
        <v>20260828</v>
      </c>
      <c r="G611" s="114"/>
      <c r="H611" s="350" t="s">
        <v>259</v>
      </c>
      <c r="I611" s="142" t="s">
        <v>655</v>
      </c>
    </row>
    <row r="612" spans="1:9">
      <c r="A612" s="112">
        <f t="shared" si="9"/>
        <v>610</v>
      </c>
      <c r="B612" s="352" t="s">
        <v>256</v>
      </c>
      <c r="C612" s="352" t="s">
        <v>2609</v>
      </c>
      <c r="D612" s="351" t="s">
        <v>4113</v>
      </c>
      <c r="E612" s="352">
        <v>70206</v>
      </c>
      <c r="F612" s="352">
        <v>20260828</v>
      </c>
      <c r="G612" s="114"/>
      <c r="H612" s="350" t="s">
        <v>259</v>
      </c>
      <c r="I612" s="142" t="s">
        <v>655</v>
      </c>
    </row>
    <row r="613" spans="1:9">
      <c r="A613" s="112">
        <f t="shared" si="9"/>
        <v>611</v>
      </c>
      <c r="B613" s="352" t="s">
        <v>256</v>
      </c>
      <c r="C613" s="352" t="s">
        <v>2609</v>
      </c>
      <c r="D613" s="351" t="s">
        <v>4114</v>
      </c>
      <c r="E613" s="352">
        <v>70206</v>
      </c>
      <c r="F613" s="352">
        <v>20260828</v>
      </c>
      <c r="G613" s="114"/>
      <c r="H613" s="486" t="s">
        <v>259</v>
      </c>
      <c r="I613" s="490" t="s">
        <v>661</v>
      </c>
    </row>
    <row r="614" spans="1:9">
      <c r="A614" s="112">
        <f t="shared" si="9"/>
        <v>612</v>
      </c>
      <c r="B614" s="352" t="s">
        <v>256</v>
      </c>
      <c r="C614" s="352" t="s">
        <v>2609</v>
      </c>
      <c r="D614" s="351" t="s">
        <v>4115</v>
      </c>
      <c r="E614" s="352">
        <v>70206</v>
      </c>
      <c r="F614" s="352">
        <v>20260828</v>
      </c>
      <c r="G614" s="114"/>
      <c r="H614" s="486" t="s">
        <v>259</v>
      </c>
      <c r="I614" s="490" t="s">
        <v>661</v>
      </c>
    </row>
    <row r="615" spans="1:9">
      <c r="A615" s="112">
        <f t="shared" si="9"/>
        <v>613</v>
      </c>
      <c r="B615" s="352" t="s">
        <v>256</v>
      </c>
      <c r="C615" s="352" t="s">
        <v>2609</v>
      </c>
      <c r="D615" s="351" t="s">
        <v>4116</v>
      </c>
      <c r="E615" s="352">
        <v>70206</v>
      </c>
      <c r="F615" s="352">
        <v>20260828</v>
      </c>
      <c r="G615" s="114"/>
      <c r="H615" s="486" t="s">
        <v>259</v>
      </c>
      <c r="I615" s="490" t="s">
        <v>661</v>
      </c>
    </row>
    <row r="616" spans="1:9">
      <c r="A616" s="112">
        <f t="shared" si="9"/>
        <v>614</v>
      </c>
      <c r="B616" s="352" t="s">
        <v>256</v>
      </c>
      <c r="C616" s="352" t="s">
        <v>2609</v>
      </c>
      <c r="D616" s="351" t="s">
        <v>4117</v>
      </c>
      <c r="E616" s="352">
        <v>70206</v>
      </c>
      <c r="F616" s="352">
        <v>20260828</v>
      </c>
      <c r="G616" s="114"/>
      <c r="H616" s="486" t="s">
        <v>259</v>
      </c>
      <c r="I616" s="490" t="s">
        <v>661</v>
      </c>
    </row>
    <row r="617" spans="1:9">
      <c r="A617" s="112">
        <f t="shared" ref="A617:A680" si="10">+A616+1</f>
        <v>615</v>
      </c>
      <c r="B617" s="352" t="s">
        <v>256</v>
      </c>
      <c r="C617" s="352" t="s">
        <v>2609</v>
      </c>
      <c r="D617" s="351" t="s">
        <v>4118</v>
      </c>
      <c r="E617" s="352">
        <v>70207</v>
      </c>
      <c r="F617" s="352">
        <v>20260828</v>
      </c>
      <c r="G617" s="114"/>
      <c r="H617" s="486" t="s">
        <v>259</v>
      </c>
      <c r="I617" s="490" t="s">
        <v>661</v>
      </c>
    </row>
    <row r="618" spans="1:9">
      <c r="A618" s="112">
        <f t="shared" si="10"/>
        <v>616</v>
      </c>
      <c r="B618" s="352" t="s">
        <v>256</v>
      </c>
      <c r="C618" s="352" t="s">
        <v>2609</v>
      </c>
      <c r="D618" s="351" t="s">
        <v>4119</v>
      </c>
      <c r="E618" s="352">
        <v>70207</v>
      </c>
      <c r="F618" s="352">
        <v>20260828</v>
      </c>
      <c r="G618" s="114"/>
      <c r="H618" s="486" t="s">
        <v>259</v>
      </c>
      <c r="I618" s="490" t="s">
        <v>661</v>
      </c>
    </row>
    <row r="619" spans="1:9">
      <c r="A619" s="112">
        <f t="shared" si="10"/>
        <v>617</v>
      </c>
      <c r="B619" s="352" t="s">
        <v>256</v>
      </c>
      <c r="C619" s="352" t="s">
        <v>2609</v>
      </c>
      <c r="D619" s="351" t="s">
        <v>4120</v>
      </c>
      <c r="E619" s="352">
        <v>70207</v>
      </c>
      <c r="F619" s="352">
        <v>20260828</v>
      </c>
      <c r="G619" s="114"/>
      <c r="H619" s="486" t="s">
        <v>259</v>
      </c>
      <c r="I619" s="490" t="s">
        <v>661</v>
      </c>
    </row>
    <row r="620" spans="1:9">
      <c r="A620" s="112">
        <f t="shared" si="10"/>
        <v>618</v>
      </c>
      <c r="B620" s="352" t="s">
        <v>256</v>
      </c>
      <c r="C620" s="352" t="s">
        <v>2609</v>
      </c>
      <c r="D620" s="351" t="s">
        <v>4121</v>
      </c>
      <c r="E620" s="352">
        <v>70207</v>
      </c>
      <c r="F620" s="352">
        <v>20260828</v>
      </c>
      <c r="G620" s="114"/>
      <c r="H620" s="486" t="s">
        <v>259</v>
      </c>
      <c r="I620" s="490" t="s">
        <v>661</v>
      </c>
    </row>
    <row r="621" spans="1:9">
      <c r="A621" s="112">
        <f t="shared" si="10"/>
        <v>619</v>
      </c>
      <c r="B621" s="352" t="s">
        <v>256</v>
      </c>
      <c r="C621" s="352" t="s">
        <v>2609</v>
      </c>
      <c r="D621" s="351" t="s">
        <v>4122</v>
      </c>
      <c r="E621" s="352">
        <v>70207</v>
      </c>
      <c r="F621" s="352">
        <v>20260828</v>
      </c>
      <c r="G621" s="114"/>
      <c r="H621" s="486" t="s">
        <v>259</v>
      </c>
      <c r="I621" s="490" t="s">
        <v>661</v>
      </c>
    </row>
    <row r="622" spans="1:9">
      <c r="A622" s="112">
        <f t="shared" si="10"/>
        <v>620</v>
      </c>
      <c r="B622" s="352" t="s">
        <v>256</v>
      </c>
      <c r="C622" s="352" t="s">
        <v>2609</v>
      </c>
      <c r="D622" s="351" t="s">
        <v>4123</v>
      </c>
      <c r="E622" s="352">
        <v>70207</v>
      </c>
      <c r="F622" s="352">
        <v>20260828</v>
      </c>
      <c r="G622" s="114"/>
      <c r="H622" s="486" t="s">
        <v>259</v>
      </c>
      <c r="I622" s="490" t="s">
        <v>661</v>
      </c>
    </row>
    <row r="623" spans="1:9">
      <c r="A623" s="112">
        <f t="shared" si="10"/>
        <v>621</v>
      </c>
      <c r="B623" s="352" t="s">
        <v>256</v>
      </c>
      <c r="C623" s="352" t="s">
        <v>2609</v>
      </c>
      <c r="D623" s="351" t="s">
        <v>4124</v>
      </c>
      <c r="E623" s="352">
        <v>70207</v>
      </c>
      <c r="F623" s="352">
        <v>20260828</v>
      </c>
      <c r="G623" s="114"/>
      <c r="H623" s="486" t="s">
        <v>259</v>
      </c>
      <c r="I623" s="490" t="s">
        <v>661</v>
      </c>
    </row>
    <row r="624" spans="1:9">
      <c r="A624" s="112">
        <f t="shared" si="10"/>
        <v>622</v>
      </c>
      <c r="B624" s="352" t="s">
        <v>256</v>
      </c>
      <c r="C624" s="352" t="s">
        <v>2609</v>
      </c>
      <c r="D624" s="351" t="s">
        <v>4125</v>
      </c>
      <c r="E624" s="352">
        <v>70207</v>
      </c>
      <c r="F624" s="352">
        <v>20260828</v>
      </c>
      <c r="G624" s="114"/>
      <c r="H624" s="486" t="s">
        <v>259</v>
      </c>
      <c r="I624" s="490" t="s">
        <v>661</v>
      </c>
    </row>
    <row r="625" spans="1:9">
      <c r="A625" s="112">
        <f t="shared" si="10"/>
        <v>623</v>
      </c>
      <c r="B625" s="352" t="s">
        <v>256</v>
      </c>
      <c r="C625" s="352" t="s">
        <v>2609</v>
      </c>
      <c r="D625" s="351" t="s">
        <v>4126</v>
      </c>
      <c r="E625" s="352">
        <v>70208</v>
      </c>
      <c r="F625" s="352">
        <v>20260828</v>
      </c>
      <c r="G625" s="114"/>
      <c r="H625" s="486" t="s">
        <v>259</v>
      </c>
      <c r="I625" s="490" t="s">
        <v>661</v>
      </c>
    </row>
    <row r="626" spans="1:9">
      <c r="A626" s="112">
        <f t="shared" si="10"/>
        <v>624</v>
      </c>
      <c r="B626" s="352" t="s">
        <v>256</v>
      </c>
      <c r="C626" s="352" t="s">
        <v>2609</v>
      </c>
      <c r="D626" s="351" t="s">
        <v>4127</v>
      </c>
      <c r="E626" s="352">
        <v>70208</v>
      </c>
      <c r="F626" s="352">
        <v>20260828</v>
      </c>
      <c r="G626" s="114"/>
      <c r="H626" s="486" t="s">
        <v>259</v>
      </c>
      <c r="I626" s="490" t="s">
        <v>661</v>
      </c>
    </row>
    <row r="627" spans="1:9">
      <c r="A627" s="112">
        <f t="shared" si="10"/>
        <v>625</v>
      </c>
      <c r="B627" s="352" t="s">
        <v>256</v>
      </c>
      <c r="C627" s="352" t="s">
        <v>2609</v>
      </c>
      <c r="D627" s="351" t="s">
        <v>4128</v>
      </c>
      <c r="E627" s="352">
        <v>70208</v>
      </c>
      <c r="F627" s="352">
        <v>20260828</v>
      </c>
      <c r="G627" s="114"/>
      <c r="H627" s="486" t="s">
        <v>259</v>
      </c>
      <c r="I627" s="490" t="s">
        <v>661</v>
      </c>
    </row>
    <row r="628" spans="1:9">
      <c r="A628" s="112">
        <f t="shared" si="10"/>
        <v>626</v>
      </c>
      <c r="B628" s="352" t="s">
        <v>256</v>
      </c>
      <c r="C628" s="352" t="s">
        <v>2609</v>
      </c>
      <c r="D628" s="351" t="s">
        <v>4129</v>
      </c>
      <c r="E628" s="352">
        <v>70208</v>
      </c>
      <c r="F628" s="352">
        <v>20260828</v>
      </c>
      <c r="G628" s="114"/>
      <c r="H628" s="486" t="s">
        <v>259</v>
      </c>
      <c r="I628" s="490" t="s">
        <v>661</v>
      </c>
    </row>
    <row r="629" spans="1:9">
      <c r="A629" s="112">
        <f t="shared" si="10"/>
        <v>627</v>
      </c>
      <c r="B629" s="352" t="s">
        <v>256</v>
      </c>
      <c r="C629" s="352" t="s">
        <v>2609</v>
      </c>
      <c r="D629" s="351" t="s">
        <v>4130</v>
      </c>
      <c r="E629" s="352">
        <v>70208</v>
      </c>
      <c r="F629" s="352">
        <v>20260828</v>
      </c>
      <c r="G629" s="114"/>
      <c r="H629" s="486" t="s">
        <v>259</v>
      </c>
      <c r="I629" s="490" t="s">
        <v>661</v>
      </c>
    </row>
    <row r="630" spans="1:9">
      <c r="A630" s="112">
        <f t="shared" si="10"/>
        <v>628</v>
      </c>
      <c r="B630" s="352" t="s">
        <v>256</v>
      </c>
      <c r="C630" s="352" t="s">
        <v>2609</v>
      </c>
      <c r="D630" s="351" t="s">
        <v>4131</v>
      </c>
      <c r="E630" s="352">
        <v>70208</v>
      </c>
      <c r="F630" s="352">
        <v>20260828</v>
      </c>
      <c r="G630" s="114"/>
      <c r="H630" s="486" t="s">
        <v>259</v>
      </c>
      <c r="I630" s="490" t="s">
        <v>661</v>
      </c>
    </row>
    <row r="631" spans="1:9">
      <c r="A631" s="112">
        <f t="shared" si="10"/>
        <v>629</v>
      </c>
      <c r="B631" s="352" t="s">
        <v>256</v>
      </c>
      <c r="C631" s="352" t="s">
        <v>2609</v>
      </c>
      <c r="D631" s="351" t="s">
        <v>4132</v>
      </c>
      <c r="E631" s="352">
        <v>70208</v>
      </c>
      <c r="F631" s="352">
        <v>20260828</v>
      </c>
      <c r="G631" s="114"/>
      <c r="H631" s="486" t="s">
        <v>259</v>
      </c>
      <c r="I631" s="490" t="s">
        <v>661</v>
      </c>
    </row>
    <row r="632" spans="1:9">
      <c r="A632" s="112">
        <f t="shared" si="10"/>
        <v>630</v>
      </c>
      <c r="B632" s="352" t="s">
        <v>256</v>
      </c>
      <c r="C632" s="352" t="s">
        <v>2609</v>
      </c>
      <c r="D632" s="351" t="s">
        <v>4133</v>
      </c>
      <c r="E632" s="352">
        <v>70208</v>
      </c>
      <c r="F632" s="352">
        <v>20260828</v>
      </c>
      <c r="G632" s="114"/>
      <c r="H632" s="350" t="s">
        <v>259</v>
      </c>
      <c r="I632" s="142" t="s">
        <v>683</v>
      </c>
    </row>
    <row r="633" spans="1:9">
      <c r="A633" s="112">
        <f t="shared" si="10"/>
        <v>631</v>
      </c>
      <c r="B633" s="352" t="s">
        <v>256</v>
      </c>
      <c r="C633" s="352" t="s">
        <v>2609</v>
      </c>
      <c r="D633" s="351" t="s">
        <v>4134</v>
      </c>
      <c r="E633" s="352">
        <v>70208</v>
      </c>
      <c r="F633" s="352">
        <v>20260828</v>
      </c>
      <c r="G633" s="114"/>
      <c r="H633" s="350" t="s">
        <v>259</v>
      </c>
      <c r="I633" s="142" t="s">
        <v>683</v>
      </c>
    </row>
    <row r="634" spans="1:9">
      <c r="A634" s="112">
        <f t="shared" si="10"/>
        <v>632</v>
      </c>
      <c r="B634" s="352" t="s">
        <v>256</v>
      </c>
      <c r="C634" s="352" t="s">
        <v>2609</v>
      </c>
      <c r="D634" s="351" t="s">
        <v>4135</v>
      </c>
      <c r="E634" s="352">
        <v>70209</v>
      </c>
      <c r="F634" s="352">
        <v>20260828</v>
      </c>
      <c r="G634" s="114"/>
      <c r="H634" s="350" t="s">
        <v>259</v>
      </c>
      <c r="I634" s="142" t="s">
        <v>683</v>
      </c>
    </row>
    <row r="635" spans="1:9">
      <c r="A635" s="112">
        <f t="shared" si="10"/>
        <v>633</v>
      </c>
      <c r="B635" s="352" t="s">
        <v>256</v>
      </c>
      <c r="C635" s="352" t="s">
        <v>2609</v>
      </c>
      <c r="D635" s="351" t="s">
        <v>4136</v>
      </c>
      <c r="E635" s="352">
        <v>70209</v>
      </c>
      <c r="F635" s="352">
        <v>20260828</v>
      </c>
      <c r="G635" s="114"/>
      <c r="H635" s="350" t="s">
        <v>259</v>
      </c>
      <c r="I635" s="142" t="s">
        <v>683</v>
      </c>
    </row>
    <row r="636" spans="1:9">
      <c r="A636" s="112">
        <f t="shared" si="10"/>
        <v>634</v>
      </c>
      <c r="B636" s="352" t="s">
        <v>256</v>
      </c>
      <c r="C636" s="352" t="s">
        <v>2609</v>
      </c>
      <c r="D636" s="351" t="s">
        <v>4137</v>
      </c>
      <c r="E636" s="352">
        <v>70209</v>
      </c>
      <c r="F636" s="352">
        <v>20260828</v>
      </c>
      <c r="G636" s="114"/>
      <c r="H636" s="350" t="s">
        <v>259</v>
      </c>
      <c r="I636" s="142" t="s">
        <v>683</v>
      </c>
    </row>
    <row r="637" spans="1:9">
      <c r="A637" s="112">
        <f t="shared" si="10"/>
        <v>635</v>
      </c>
      <c r="B637" s="352" t="s">
        <v>256</v>
      </c>
      <c r="C637" s="352" t="s">
        <v>2609</v>
      </c>
      <c r="D637" s="351" t="s">
        <v>4138</v>
      </c>
      <c r="E637" s="352">
        <v>70209</v>
      </c>
      <c r="F637" s="352">
        <v>20260828</v>
      </c>
      <c r="G637" s="114"/>
      <c r="H637" s="350" t="s">
        <v>259</v>
      </c>
      <c r="I637" s="142" t="s">
        <v>683</v>
      </c>
    </row>
    <row r="638" spans="1:9">
      <c r="A638" s="112">
        <f t="shared" si="10"/>
        <v>636</v>
      </c>
      <c r="B638" s="352" t="s">
        <v>256</v>
      </c>
      <c r="C638" s="352" t="s">
        <v>2609</v>
      </c>
      <c r="D638" s="351" t="s">
        <v>4139</v>
      </c>
      <c r="E638" s="352">
        <v>70209</v>
      </c>
      <c r="F638" s="352">
        <v>20260828</v>
      </c>
      <c r="G638" s="114"/>
      <c r="H638" s="350" t="s">
        <v>259</v>
      </c>
      <c r="I638" s="142" t="s">
        <v>683</v>
      </c>
    </row>
    <row r="639" spans="1:9">
      <c r="A639" s="112">
        <f t="shared" si="10"/>
        <v>637</v>
      </c>
      <c r="B639" s="352" t="s">
        <v>256</v>
      </c>
      <c r="C639" s="352" t="s">
        <v>2609</v>
      </c>
      <c r="D639" s="351" t="s">
        <v>4140</v>
      </c>
      <c r="E639" s="352">
        <v>70209</v>
      </c>
      <c r="F639" s="352">
        <v>20260828</v>
      </c>
      <c r="G639" s="114"/>
      <c r="H639" s="350" t="s">
        <v>259</v>
      </c>
      <c r="I639" s="142" t="s">
        <v>683</v>
      </c>
    </row>
    <row r="640" spans="1:9">
      <c r="A640" s="112">
        <f t="shared" si="10"/>
        <v>638</v>
      </c>
      <c r="B640" s="352" t="s">
        <v>256</v>
      </c>
      <c r="C640" s="352" t="s">
        <v>2609</v>
      </c>
      <c r="D640" s="351" t="s">
        <v>4141</v>
      </c>
      <c r="E640" s="352">
        <v>70209</v>
      </c>
      <c r="F640" s="352">
        <v>20260828</v>
      </c>
      <c r="G640" s="114"/>
      <c r="H640" s="350" t="s">
        <v>259</v>
      </c>
      <c r="I640" s="142" t="s">
        <v>683</v>
      </c>
    </row>
    <row r="641" spans="1:9">
      <c r="A641" s="112">
        <f t="shared" si="10"/>
        <v>639</v>
      </c>
      <c r="B641" s="352" t="s">
        <v>256</v>
      </c>
      <c r="C641" s="352" t="s">
        <v>2609</v>
      </c>
      <c r="D641" s="351" t="s">
        <v>4142</v>
      </c>
      <c r="E641" s="352">
        <v>70209</v>
      </c>
      <c r="F641" s="352">
        <v>20260828</v>
      </c>
      <c r="G641" s="114"/>
      <c r="H641" s="350" t="s">
        <v>259</v>
      </c>
      <c r="I641" s="142" t="s">
        <v>683</v>
      </c>
    </row>
    <row r="642" spans="1:9">
      <c r="A642" s="112">
        <f t="shared" si="10"/>
        <v>640</v>
      </c>
      <c r="B642" s="352" t="s">
        <v>256</v>
      </c>
      <c r="C642" s="352" t="s">
        <v>2609</v>
      </c>
      <c r="D642" s="351" t="s">
        <v>4143</v>
      </c>
      <c r="E642" s="352">
        <v>70209</v>
      </c>
      <c r="F642" s="352">
        <v>20260828</v>
      </c>
      <c r="G642" s="114"/>
      <c r="H642" s="350" t="s">
        <v>259</v>
      </c>
      <c r="I642" s="142" t="s">
        <v>683</v>
      </c>
    </row>
    <row r="643" spans="1:9">
      <c r="A643" s="112">
        <f t="shared" si="10"/>
        <v>641</v>
      </c>
      <c r="B643" s="352" t="s">
        <v>256</v>
      </c>
      <c r="C643" s="352" t="s">
        <v>2609</v>
      </c>
      <c r="D643" s="351" t="s">
        <v>4144</v>
      </c>
      <c r="E643" s="352">
        <v>70210</v>
      </c>
      <c r="F643" s="352">
        <v>20260828</v>
      </c>
      <c r="G643" s="114"/>
      <c r="H643" s="350" t="s">
        <v>259</v>
      </c>
      <c r="I643" s="142" t="s">
        <v>683</v>
      </c>
    </row>
    <row r="644" spans="1:9">
      <c r="A644" s="112">
        <f t="shared" si="10"/>
        <v>642</v>
      </c>
      <c r="B644" s="352" t="s">
        <v>256</v>
      </c>
      <c r="C644" s="352" t="s">
        <v>2609</v>
      </c>
      <c r="D644" s="351" t="s">
        <v>4145</v>
      </c>
      <c r="E644" s="352">
        <v>70210</v>
      </c>
      <c r="F644" s="352">
        <v>20260828</v>
      </c>
      <c r="G644" s="114"/>
      <c r="H644" s="350" t="s">
        <v>259</v>
      </c>
      <c r="I644" s="142" t="s">
        <v>683</v>
      </c>
    </row>
    <row r="645" spans="1:9">
      <c r="A645" s="112">
        <f t="shared" si="10"/>
        <v>643</v>
      </c>
      <c r="B645" s="352" t="s">
        <v>256</v>
      </c>
      <c r="C645" s="352" t="s">
        <v>2609</v>
      </c>
      <c r="D645" s="351" t="s">
        <v>4146</v>
      </c>
      <c r="E645" s="352">
        <v>70210</v>
      </c>
      <c r="F645" s="352">
        <v>20260828</v>
      </c>
      <c r="G645" s="114"/>
      <c r="H645" s="350" t="s">
        <v>259</v>
      </c>
      <c r="I645" s="142" t="s">
        <v>683</v>
      </c>
    </row>
    <row r="646" spans="1:9">
      <c r="A646" s="112">
        <f t="shared" si="10"/>
        <v>644</v>
      </c>
      <c r="B646" s="352" t="s">
        <v>256</v>
      </c>
      <c r="C646" s="352" t="s">
        <v>2609</v>
      </c>
      <c r="D646" s="351" t="s">
        <v>4147</v>
      </c>
      <c r="E646" s="352">
        <v>70210</v>
      </c>
      <c r="F646" s="352">
        <v>20260828</v>
      </c>
      <c r="G646" s="114"/>
      <c r="H646" s="350" t="s">
        <v>259</v>
      </c>
      <c r="I646" s="142" t="s">
        <v>683</v>
      </c>
    </row>
    <row r="647" spans="1:9">
      <c r="A647" s="112">
        <f t="shared" si="10"/>
        <v>645</v>
      </c>
      <c r="B647" s="352" t="s">
        <v>256</v>
      </c>
      <c r="C647" s="352" t="s">
        <v>2609</v>
      </c>
      <c r="D647" s="351" t="s">
        <v>4148</v>
      </c>
      <c r="E647" s="352">
        <v>70210</v>
      </c>
      <c r="F647" s="352">
        <v>20260828</v>
      </c>
      <c r="G647" s="114"/>
      <c r="H647" s="350" t="s">
        <v>259</v>
      </c>
      <c r="I647" s="142" t="s">
        <v>683</v>
      </c>
    </row>
    <row r="648" spans="1:9">
      <c r="A648" s="112">
        <f t="shared" si="10"/>
        <v>646</v>
      </c>
      <c r="B648" s="352" t="s">
        <v>256</v>
      </c>
      <c r="C648" s="352" t="s">
        <v>2609</v>
      </c>
      <c r="D648" s="351" t="s">
        <v>4149</v>
      </c>
      <c r="E648" s="352">
        <v>70211</v>
      </c>
      <c r="F648" s="352">
        <v>20260829</v>
      </c>
      <c r="G648" s="114"/>
      <c r="H648" s="491" t="s">
        <v>259</v>
      </c>
      <c r="I648" s="495" t="s">
        <v>689</v>
      </c>
    </row>
    <row r="649" spans="1:9">
      <c r="A649" s="112">
        <f t="shared" si="10"/>
        <v>647</v>
      </c>
      <c r="B649" s="352" t="s">
        <v>256</v>
      </c>
      <c r="C649" s="352" t="s">
        <v>2609</v>
      </c>
      <c r="D649" s="351" t="s">
        <v>4150</v>
      </c>
      <c r="E649" s="352">
        <v>70211</v>
      </c>
      <c r="F649" s="352">
        <v>20260829</v>
      </c>
      <c r="G649" s="114"/>
      <c r="H649" s="491" t="s">
        <v>259</v>
      </c>
      <c r="I649" s="495" t="s">
        <v>689</v>
      </c>
    </row>
    <row r="650" spans="1:9">
      <c r="A650" s="112">
        <f t="shared" si="10"/>
        <v>648</v>
      </c>
      <c r="B650" s="352" t="s">
        <v>256</v>
      </c>
      <c r="C650" s="352" t="s">
        <v>2609</v>
      </c>
      <c r="D650" s="351" t="s">
        <v>4151</v>
      </c>
      <c r="E650" s="352">
        <v>70211</v>
      </c>
      <c r="F650" s="352">
        <v>20260829</v>
      </c>
      <c r="G650" s="114"/>
      <c r="H650" s="491" t="s">
        <v>259</v>
      </c>
      <c r="I650" s="495" t="s">
        <v>689</v>
      </c>
    </row>
    <row r="651" spans="1:9">
      <c r="A651" s="112">
        <f t="shared" si="10"/>
        <v>649</v>
      </c>
      <c r="B651" s="352" t="s">
        <v>256</v>
      </c>
      <c r="C651" s="352" t="s">
        <v>2609</v>
      </c>
      <c r="D651" s="351" t="s">
        <v>4152</v>
      </c>
      <c r="E651" s="352">
        <v>70211</v>
      </c>
      <c r="F651" s="352">
        <v>20260829</v>
      </c>
      <c r="G651" s="114"/>
      <c r="H651" s="491" t="s">
        <v>259</v>
      </c>
      <c r="I651" s="495" t="s">
        <v>689</v>
      </c>
    </row>
    <row r="652" spans="1:9">
      <c r="A652" s="112">
        <f t="shared" si="10"/>
        <v>650</v>
      </c>
      <c r="B652" s="352" t="s">
        <v>256</v>
      </c>
      <c r="C652" s="352" t="s">
        <v>2609</v>
      </c>
      <c r="D652" s="351" t="s">
        <v>4153</v>
      </c>
      <c r="E652" s="352">
        <v>70211</v>
      </c>
      <c r="F652" s="352">
        <v>20260829</v>
      </c>
      <c r="G652" s="114"/>
      <c r="H652" s="491" t="s">
        <v>259</v>
      </c>
      <c r="I652" s="495" t="s">
        <v>689</v>
      </c>
    </row>
    <row r="653" spans="1:9">
      <c r="A653" s="112">
        <f t="shared" si="10"/>
        <v>651</v>
      </c>
      <c r="B653" s="352" t="s">
        <v>256</v>
      </c>
      <c r="C653" s="352" t="s">
        <v>2609</v>
      </c>
      <c r="D653" s="351" t="s">
        <v>4154</v>
      </c>
      <c r="E653" s="352">
        <v>70211</v>
      </c>
      <c r="F653" s="352">
        <v>20260829</v>
      </c>
      <c r="G653" s="114"/>
      <c r="H653" s="491" t="s">
        <v>259</v>
      </c>
      <c r="I653" s="495" t="s">
        <v>689</v>
      </c>
    </row>
    <row r="654" spans="1:9">
      <c r="A654" s="112">
        <f t="shared" si="10"/>
        <v>652</v>
      </c>
      <c r="B654" s="352" t="s">
        <v>256</v>
      </c>
      <c r="C654" s="352" t="s">
        <v>2609</v>
      </c>
      <c r="D654" s="351" t="s">
        <v>4155</v>
      </c>
      <c r="E654" s="352">
        <v>70211</v>
      </c>
      <c r="F654" s="352">
        <v>20260829</v>
      </c>
      <c r="G654" s="114"/>
      <c r="H654" s="491" t="s">
        <v>259</v>
      </c>
      <c r="I654" s="495" t="s">
        <v>689</v>
      </c>
    </row>
    <row r="655" spans="1:9">
      <c r="A655" s="112">
        <f t="shared" si="10"/>
        <v>653</v>
      </c>
      <c r="B655" s="352" t="s">
        <v>256</v>
      </c>
      <c r="C655" s="352" t="s">
        <v>2609</v>
      </c>
      <c r="D655" s="351" t="s">
        <v>4156</v>
      </c>
      <c r="E655" s="352">
        <v>70211</v>
      </c>
      <c r="F655" s="352">
        <v>20260829</v>
      </c>
      <c r="G655" s="114"/>
      <c r="H655" s="491" t="s">
        <v>259</v>
      </c>
      <c r="I655" s="495" t="s">
        <v>689</v>
      </c>
    </row>
    <row r="656" spans="1:9">
      <c r="A656" s="112">
        <f t="shared" si="10"/>
        <v>654</v>
      </c>
      <c r="B656" s="352" t="s">
        <v>256</v>
      </c>
      <c r="C656" s="352" t="s">
        <v>2609</v>
      </c>
      <c r="D656" s="351" t="s">
        <v>4157</v>
      </c>
      <c r="E656" s="352">
        <v>70211</v>
      </c>
      <c r="F656" s="352">
        <v>20260829</v>
      </c>
      <c r="G656" s="114"/>
      <c r="H656" s="491" t="s">
        <v>259</v>
      </c>
      <c r="I656" s="495" t="s">
        <v>689</v>
      </c>
    </row>
    <row r="657" spans="1:9">
      <c r="A657" s="112">
        <f t="shared" si="10"/>
        <v>655</v>
      </c>
      <c r="B657" s="352" t="s">
        <v>256</v>
      </c>
      <c r="C657" s="352" t="s">
        <v>2609</v>
      </c>
      <c r="D657" s="351" t="s">
        <v>4158</v>
      </c>
      <c r="E657" s="352">
        <v>70212</v>
      </c>
      <c r="F657" s="352">
        <v>20260831</v>
      </c>
      <c r="G657" s="114"/>
      <c r="H657" s="491" t="s">
        <v>259</v>
      </c>
      <c r="I657" s="495" t="s">
        <v>689</v>
      </c>
    </row>
    <row r="658" spans="1:9">
      <c r="A658" s="112">
        <f t="shared" si="10"/>
        <v>656</v>
      </c>
      <c r="B658" s="352" t="s">
        <v>256</v>
      </c>
      <c r="C658" s="352" t="s">
        <v>2609</v>
      </c>
      <c r="D658" s="351" t="s">
        <v>4159</v>
      </c>
      <c r="E658" s="352">
        <v>70212</v>
      </c>
      <c r="F658" s="352">
        <v>20260831</v>
      </c>
      <c r="G658" s="114"/>
      <c r="H658" s="491" t="s">
        <v>259</v>
      </c>
      <c r="I658" s="495" t="s">
        <v>689</v>
      </c>
    </row>
    <row r="659" spans="1:9">
      <c r="A659" s="112">
        <f t="shared" si="10"/>
        <v>657</v>
      </c>
      <c r="B659" s="352" t="s">
        <v>256</v>
      </c>
      <c r="C659" s="352" t="s">
        <v>2609</v>
      </c>
      <c r="D659" s="351" t="s">
        <v>4160</v>
      </c>
      <c r="E659" s="352">
        <v>70212</v>
      </c>
      <c r="F659" s="352">
        <v>20260831</v>
      </c>
      <c r="G659" s="114"/>
      <c r="H659" s="491" t="s">
        <v>259</v>
      </c>
      <c r="I659" s="495" t="s">
        <v>689</v>
      </c>
    </row>
    <row r="660" spans="1:9">
      <c r="A660" s="112">
        <f t="shared" si="10"/>
        <v>658</v>
      </c>
      <c r="B660" s="352" t="s">
        <v>256</v>
      </c>
      <c r="C660" s="352" t="s">
        <v>2609</v>
      </c>
      <c r="D660" s="351" t="s">
        <v>4161</v>
      </c>
      <c r="E660" s="352">
        <v>70212</v>
      </c>
      <c r="F660" s="352">
        <v>20260831</v>
      </c>
      <c r="G660" s="114"/>
      <c r="H660" s="491" t="s">
        <v>259</v>
      </c>
      <c r="I660" s="495" t="s">
        <v>689</v>
      </c>
    </row>
    <row r="661" spans="1:9">
      <c r="A661" s="112">
        <f t="shared" si="10"/>
        <v>659</v>
      </c>
      <c r="B661" s="352" t="s">
        <v>256</v>
      </c>
      <c r="C661" s="352" t="s">
        <v>2609</v>
      </c>
      <c r="D661" s="351" t="s">
        <v>4162</v>
      </c>
      <c r="E661" s="352">
        <v>70212</v>
      </c>
      <c r="F661" s="352">
        <v>20260831</v>
      </c>
      <c r="G661" s="114"/>
      <c r="H661" s="491" t="s">
        <v>259</v>
      </c>
      <c r="I661" s="495" t="s">
        <v>689</v>
      </c>
    </row>
    <row r="662" spans="1:9">
      <c r="A662" s="112">
        <f t="shared" si="10"/>
        <v>660</v>
      </c>
      <c r="B662" s="352" t="s">
        <v>256</v>
      </c>
      <c r="C662" s="352" t="s">
        <v>2609</v>
      </c>
      <c r="D662" s="351" t="s">
        <v>4163</v>
      </c>
      <c r="E662" s="352">
        <v>70212</v>
      </c>
      <c r="F662" s="352">
        <v>20260831</v>
      </c>
      <c r="G662" s="114"/>
      <c r="H662" s="491" t="s">
        <v>259</v>
      </c>
      <c r="I662" s="495" t="s">
        <v>689</v>
      </c>
    </row>
    <row r="663" spans="1:9">
      <c r="A663" s="112">
        <f t="shared" si="10"/>
        <v>661</v>
      </c>
      <c r="B663" s="352" t="s">
        <v>256</v>
      </c>
      <c r="C663" s="352" t="s">
        <v>2609</v>
      </c>
      <c r="D663" s="351" t="s">
        <v>4164</v>
      </c>
      <c r="E663" s="352">
        <v>70212</v>
      </c>
      <c r="F663" s="352">
        <v>20260831</v>
      </c>
      <c r="G663" s="114"/>
      <c r="H663" s="491" t="s">
        <v>259</v>
      </c>
      <c r="I663" s="495" t="s">
        <v>689</v>
      </c>
    </row>
    <row r="664" spans="1:9">
      <c r="A664" s="112">
        <f t="shared" si="10"/>
        <v>662</v>
      </c>
      <c r="B664" s="352" t="s">
        <v>256</v>
      </c>
      <c r="C664" s="352" t="s">
        <v>2609</v>
      </c>
      <c r="D664" s="351" t="s">
        <v>4165</v>
      </c>
      <c r="E664" s="352">
        <v>70212</v>
      </c>
      <c r="F664" s="352">
        <v>20260831</v>
      </c>
      <c r="G664" s="114"/>
      <c r="H664" s="491" t="s">
        <v>259</v>
      </c>
      <c r="I664" s="495" t="s">
        <v>689</v>
      </c>
    </row>
    <row r="665" spans="1:9">
      <c r="A665" s="112">
        <f t="shared" si="10"/>
        <v>663</v>
      </c>
      <c r="B665" s="352" t="s">
        <v>256</v>
      </c>
      <c r="C665" s="352" t="s">
        <v>2609</v>
      </c>
      <c r="D665" s="351" t="s">
        <v>4166</v>
      </c>
      <c r="E665" s="352">
        <v>70212</v>
      </c>
      <c r="F665" s="352">
        <v>20260831</v>
      </c>
      <c r="G665" s="114"/>
      <c r="H665" s="491" t="s">
        <v>259</v>
      </c>
      <c r="I665" s="495" t="s">
        <v>689</v>
      </c>
    </row>
    <row r="666" spans="1:9">
      <c r="A666" s="112">
        <f t="shared" si="10"/>
        <v>664</v>
      </c>
      <c r="B666" s="352" t="s">
        <v>256</v>
      </c>
      <c r="C666" s="352" t="s">
        <v>2609</v>
      </c>
      <c r="D666" s="351" t="s">
        <v>4167</v>
      </c>
      <c r="E666" s="352">
        <v>70212</v>
      </c>
      <c r="F666" s="352">
        <v>20260831</v>
      </c>
      <c r="G666" s="114"/>
      <c r="H666" s="491" t="s">
        <v>259</v>
      </c>
      <c r="I666" s="495" t="s">
        <v>689</v>
      </c>
    </row>
    <row r="667" spans="1:9">
      <c r="A667" s="112">
        <f t="shared" si="10"/>
        <v>665</v>
      </c>
      <c r="B667" s="352" t="s">
        <v>256</v>
      </c>
      <c r="C667" s="352" t="s">
        <v>2609</v>
      </c>
      <c r="D667" s="351" t="s">
        <v>4168</v>
      </c>
      <c r="E667" s="352">
        <v>70213</v>
      </c>
      <c r="F667" s="352">
        <v>20260831</v>
      </c>
      <c r="G667" s="114"/>
      <c r="H667" s="350"/>
      <c r="I667" s="142"/>
    </row>
    <row r="668" spans="1:9">
      <c r="A668" s="112">
        <f t="shared" si="10"/>
        <v>666</v>
      </c>
      <c r="B668" s="352" t="s">
        <v>256</v>
      </c>
      <c r="C668" s="352" t="s">
        <v>2609</v>
      </c>
      <c r="D668" s="351" t="s">
        <v>4169</v>
      </c>
      <c r="E668" s="352">
        <v>70213</v>
      </c>
      <c r="F668" s="352">
        <v>20260831</v>
      </c>
      <c r="G668" s="114"/>
      <c r="H668" s="350"/>
      <c r="I668" s="142"/>
    </row>
    <row r="669" spans="1:9">
      <c r="A669" s="112">
        <f t="shared" si="10"/>
        <v>667</v>
      </c>
      <c r="B669" s="352" t="s">
        <v>256</v>
      </c>
      <c r="C669" s="352" t="s">
        <v>2609</v>
      </c>
      <c r="D669" s="351" t="s">
        <v>4170</v>
      </c>
      <c r="E669" s="352">
        <v>70213</v>
      </c>
      <c r="F669" s="352">
        <v>20260831</v>
      </c>
      <c r="G669" s="114"/>
      <c r="H669" s="350"/>
      <c r="I669" s="142"/>
    </row>
    <row r="670" spans="1:9">
      <c r="A670" s="112">
        <f t="shared" si="10"/>
        <v>668</v>
      </c>
      <c r="B670" s="352" t="s">
        <v>256</v>
      </c>
      <c r="C670" s="352" t="s">
        <v>2609</v>
      </c>
      <c r="D670" s="351" t="s">
        <v>4171</v>
      </c>
      <c r="E670" s="352">
        <v>70213</v>
      </c>
      <c r="F670" s="352">
        <v>20260831</v>
      </c>
      <c r="G670" s="114"/>
      <c r="H670" s="350"/>
      <c r="I670" s="142"/>
    </row>
    <row r="671" spans="1:9">
      <c r="A671" s="112">
        <f t="shared" si="10"/>
        <v>669</v>
      </c>
      <c r="B671" s="352" t="s">
        <v>256</v>
      </c>
      <c r="C671" s="352" t="s">
        <v>2609</v>
      </c>
      <c r="D671" s="351" t="s">
        <v>4172</v>
      </c>
      <c r="E671" s="352">
        <v>70213</v>
      </c>
      <c r="F671" s="352">
        <v>20260831</v>
      </c>
      <c r="G671" s="114"/>
      <c r="H671" s="350"/>
      <c r="I671" s="142"/>
    </row>
    <row r="672" spans="1:9">
      <c r="A672" s="112">
        <f t="shared" si="10"/>
        <v>670</v>
      </c>
      <c r="B672" s="352" t="s">
        <v>256</v>
      </c>
      <c r="C672" s="352" t="s">
        <v>2609</v>
      </c>
      <c r="D672" s="351" t="s">
        <v>4173</v>
      </c>
      <c r="E672" s="352">
        <v>70213</v>
      </c>
      <c r="F672" s="352">
        <v>20260831</v>
      </c>
      <c r="G672" s="114"/>
      <c r="H672" s="350"/>
      <c r="I672" s="142"/>
    </row>
    <row r="673" spans="1:9">
      <c r="A673" s="112">
        <f t="shared" si="10"/>
        <v>671</v>
      </c>
      <c r="B673" s="352" t="s">
        <v>256</v>
      </c>
      <c r="C673" s="352" t="s">
        <v>2609</v>
      </c>
      <c r="D673" s="351" t="s">
        <v>4174</v>
      </c>
      <c r="E673" s="352">
        <v>70213</v>
      </c>
      <c r="F673" s="352">
        <v>20260831</v>
      </c>
      <c r="G673" s="114"/>
      <c r="H673" s="350"/>
      <c r="I673" s="142"/>
    </row>
    <row r="674" spans="1:9">
      <c r="A674" s="112">
        <f t="shared" si="10"/>
        <v>672</v>
      </c>
      <c r="B674" s="352" t="s">
        <v>256</v>
      </c>
      <c r="C674" s="352" t="s">
        <v>2609</v>
      </c>
      <c r="D674" s="351" t="s">
        <v>4175</v>
      </c>
      <c r="E674" s="352">
        <v>70214</v>
      </c>
      <c r="F674" s="352">
        <v>20260831</v>
      </c>
      <c r="G674" s="114"/>
      <c r="H674" s="350"/>
      <c r="I674" s="142"/>
    </row>
    <row r="675" spans="1:9">
      <c r="A675" s="112">
        <f t="shared" si="10"/>
        <v>673</v>
      </c>
      <c r="B675" s="352" t="s">
        <v>256</v>
      </c>
      <c r="C675" s="352" t="s">
        <v>2609</v>
      </c>
      <c r="D675" s="351" t="s">
        <v>4176</v>
      </c>
      <c r="E675" s="352">
        <v>70214</v>
      </c>
      <c r="F675" s="352">
        <v>20260831</v>
      </c>
      <c r="G675" s="114"/>
      <c r="H675" s="350"/>
      <c r="I675" s="142"/>
    </row>
    <row r="676" spans="1:9">
      <c r="A676" s="112">
        <f t="shared" si="10"/>
        <v>674</v>
      </c>
      <c r="B676" s="352" t="s">
        <v>256</v>
      </c>
      <c r="C676" s="352" t="s">
        <v>2609</v>
      </c>
      <c r="D676" s="351" t="s">
        <v>4177</v>
      </c>
      <c r="E676" s="352">
        <v>70214</v>
      </c>
      <c r="F676" s="352">
        <v>20260831</v>
      </c>
      <c r="G676" s="114"/>
      <c r="H676" s="350"/>
      <c r="I676" s="142"/>
    </row>
    <row r="677" spans="1:9">
      <c r="A677" s="112">
        <f t="shared" si="10"/>
        <v>675</v>
      </c>
      <c r="B677" s="352" t="s">
        <v>256</v>
      </c>
      <c r="C677" s="352" t="s">
        <v>2609</v>
      </c>
      <c r="D677" s="351" t="s">
        <v>4178</v>
      </c>
      <c r="E677" s="352">
        <v>70214</v>
      </c>
      <c r="F677" s="352">
        <v>20260831</v>
      </c>
      <c r="G677" s="114"/>
      <c r="H677" s="350"/>
      <c r="I677" s="142"/>
    </row>
    <row r="678" spans="1:9">
      <c r="A678" s="112">
        <f t="shared" si="10"/>
        <v>676</v>
      </c>
      <c r="B678" s="352" t="s">
        <v>256</v>
      </c>
      <c r="C678" s="352" t="s">
        <v>2609</v>
      </c>
      <c r="D678" s="351" t="s">
        <v>4179</v>
      </c>
      <c r="E678" s="352">
        <v>70214</v>
      </c>
      <c r="F678" s="352">
        <v>20260831</v>
      </c>
      <c r="G678" s="114"/>
      <c r="H678" s="350"/>
      <c r="I678" s="142"/>
    </row>
    <row r="679" spans="1:9">
      <c r="A679" s="112">
        <f t="shared" si="10"/>
        <v>677</v>
      </c>
      <c r="B679" s="352" t="s">
        <v>256</v>
      </c>
      <c r="C679" s="352" t="s">
        <v>2609</v>
      </c>
      <c r="D679" s="351" t="s">
        <v>4180</v>
      </c>
      <c r="E679" s="352">
        <v>70214</v>
      </c>
      <c r="F679" s="352">
        <v>20260831</v>
      </c>
      <c r="G679" s="114"/>
      <c r="H679" s="350"/>
      <c r="I679" s="142"/>
    </row>
    <row r="680" spans="1:9">
      <c r="A680" s="112">
        <f t="shared" si="10"/>
        <v>678</v>
      </c>
      <c r="B680" s="352" t="s">
        <v>256</v>
      </c>
      <c r="C680" s="352" t="s">
        <v>2609</v>
      </c>
      <c r="D680" s="351" t="s">
        <v>4181</v>
      </c>
      <c r="E680" s="352">
        <v>70214</v>
      </c>
      <c r="F680" s="352">
        <v>20260831</v>
      </c>
      <c r="G680" s="114"/>
      <c r="H680" s="350"/>
      <c r="I680" s="142"/>
    </row>
    <row r="681" spans="1:9">
      <c r="A681" s="112">
        <f t="shared" ref="A681:A702" si="11">+A680+1</f>
        <v>679</v>
      </c>
      <c r="B681" s="352" t="s">
        <v>256</v>
      </c>
      <c r="C681" s="352" t="s">
        <v>2609</v>
      </c>
      <c r="D681" s="351" t="s">
        <v>4182</v>
      </c>
      <c r="E681" s="352">
        <v>70214</v>
      </c>
      <c r="F681" s="352">
        <v>20260831</v>
      </c>
      <c r="G681" s="114"/>
      <c r="H681" s="350"/>
      <c r="I681" s="142"/>
    </row>
    <row r="682" spans="1:9">
      <c r="A682" s="112">
        <f t="shared" si="11"/>
        <v>680</v>
      </c>
      <c r="B682" s="352" t="s">
        <v>256</v>
      </c>
      <c r="C682" s="352" t="s">
        <v>2609</v>
      </c>
      <c r="D682" s="351" t="s">
        <v>4183</v>
      </c>
      <c r="E682" s="352">
        <v>70215</v>
      </c>
      <c r="F682" s="352">
        <v>20260831</v>
      </c>
      <c r="G682" s="114"/>
      <c r="H682" s="350"/>
      <c r="I682" s="142"/>
    </row>
    <row r="683" spans="1:9">
      <c r="A683" s="112">
        <f t="shared" si="11"/>
        <v>681</v>
      </c>
      <c r="B683" s="352" t="s">
        <v>256</v>
      </c>
      <c r="C683" s="352" t="s">
        <v>2609</v>
      </c>
      <c r="D683" s="351" t="s">
        <v>4184</v>
      </c>
      <c r="E683" s="352">
        <v>70215</v>
      </c>
      <c r="F683" s="352">
        <v>20260831</v>
      </c>
      <c r="G683" s="114"/>
      <c r="H683" s="350"/>
      <c r="I683" s="142"/>
    </row>
    <row r="684" spans="1:9">
      <c r="A684" s="112">
        <f t="shared" si="11"/>
        <v>682</v>
      </c>
      <c r="B684" s="352" t="s">
        <v>256</v>
      </c>
      <c r="C684" s="352" t="s">
        <v>2609</v>
      </c>
      <c r="D684" s="351" t="s">
        <v>4185</v>
      </c>
      <c r="E684" s="352">
        <v>70215</v>
      </c>
      <c r="F684" s="352">
        <v>20260831</v>
      </c>
      <c r="G684" s="114"/>
      <c r="H684" s="350"/>
      <c r="I684" s="142"/>
    </row>
    <row r="685" spans="1:9">
      <c r="A685" s="112">
        <f t="shared" si="11"/>
        <v>683</v>
      </c>
      <c r="B685" s="352" t="s">
        <v>256</v>
      </c>
      <c r="C685" s="352" t="s">
        <v>2609</v>
      </c>
      <c r="D685" s="351" t="s">
        <v>4186</v>
      </c>
      <c r="E685" s="352">
        <v>70215</v>
      </c>
      <c r="F685" s="352">
        <v>20260831</v>
      </c>
      <c r="G685" s="114"/>
      <c r="H685" s="350"/>
      <c r="I685" s="142"/>
    </row>
    <row r="686" spans="1:9">
      <c r="A686" s="112">
        <f t="shared" si="11"/>
        <v>684</v>
      </c>
      <c r="B686" s="352" t="s">
        <v>256</v>
      </c>
      <c r="C686" s="352" t="s">
        <v>2609</v>
      </c>
      <c r="D686" s="351" t="s">
        <v>4187</v>
      </c>
      <c r="E686" s="352">
        <v>70215</v>
      </c>
      <c r="F686" s="352">
        <v>20260831</v>
      </c>
      <c r="G686" s="114"/>
      <c r="H686" s="350"/>
      <c r="I686" s="142"/>
    </row>
    <row r="687" spans="1:9">
      <c r="A687" s="112">
        <f t="shared" si="11"/>
        <v>685</v>
      </c>
      <c r="B687" s="352" t="s">
        <v>256</v>
      </c>
      <c r="C687" s="352" t="s">
        <v>2609</v>
      </c>
      <c r="D687" s="351" t="s">
        <v>4188</v>
      </c>
      <c r="E687" s="352">
        <v>70215</v>
      </c>
      <c r="F687" s="352">
        <v>20260831</v>
      </c>
      <c r="G687" s="114"/>
      <c r="H687" s="350"/>
      <c r="I687" s="142"/>
    </row>
    <row r="688" spans="1:9">
      <c r="A688" s="112">
        <f t="shared" si="11"/>
        <v>686</v>
      </c>
      <c r="B688" s="352" t="s">
        <v>256</v>
      </c>
      <c r="C688" s="352" t="s">
        <v>2609</v>
      </c>
      <c r="D688" s="351" t="s">
        <v>4189</v>
      </c>
      <c r="E688" s="352">
        <v>70215</v>
      </c>
      <c r="F688" s="352">
        <v>20260831</v>
      </c>
      <c r="G688" s="114"/>
      <c r="H688" s="350"/>
      <c r="I688" s="142"/>
    </row>
    <row r="689" spans="1:9">
      <c r="A689" s="112">
        <f t="shared" si="11"/>
        <v>687</v>
      </c>
      <c r="B689" s="352" t="s">
        <v>256</v>
      </c>
      <c r="C689" s="352" t="s">
        <v>2609</v>
      </c>
      <c r="D689" s="351" t="s">
        <v>4190</v>
      </c>
      <c r="E689" s="352">
        <v>70215</v>
      </c>
      <c r="F689" s="352">
        <v>20260831</v>
      </c>
      <c r="G689" s="114"/>
      <c r="H689" s="350"/>
      <c r="I689" s="142"/>
    </row>
    <row r="690" spans="1:9">
      <c r="A690" s="112">
        <f t="shared" si="11"/>
        <v>688</v>
      </c>
      <c r="B690" s="352" t="s">
        <v>256</v>
      </c>
      <c r="C690" s="352" t="s">
        <v>2609</v>
      </c>
      <c r="D690" s="351" t="s">
        <v>4191</v>
      </c>
      <c r="E690" s="352">
        <v>70215</v>
      </c>
      <c r="F690" s="352">
        <v>20260831</v>
      </c>
      <c r="G690" s="114"/>
      <c r="H690" s="350"/>
      <c r="I690" s="142"/>
    </row>
    <row r="691" spans="1:9">
      <c r="A691" s="112">
        <f t="shared" si="11"/>
        <v>689</v>
      </c>
      <c r="B691" s="352" t="s">
        <v>256</v>
      </c>
      <c r="C691" s="352" t="s">
        <v>2609</v>
      </c>
      <c r="D691" s="351" t="s">
        <v>4192</v>
      </c>
      <c r="E691" s="352">
        <v>70216</v>
      </c>
      <c r="F691" s="352">
        <v>20260831</v>
      </c>
      <c r="G691" s="114"/>
      <c r="H691" s="350"/>
      <c r="I691" s="142"/>
    </row>
    <row r="692" spans="1:9">
      <c r="A692" s="112">
        <f t="shared" si="11"/>
        <v>690</v>
      </c>
      <c r="B692" s="352" t="s">
        <v>256</v>
      </c>
      <c r="C692" s="352" t="s">
        <v>2609</v>
      </c>
      <c r="D692" s="351" t="s">
        <v>4193</v>
      </c>
      <c r="E692" s="352">
        <v>70216</v>
      </c>
      <c r="F692" s="352">
        <v>20260831</v>
      </c>
      <c r="G692" s="114"/>
      <c r="H692" s="350"/>
      <c r="I692" s="142"/>
    </row>
    <row r="693" spans="1:9">
      <c r="A693" s="112">
        <f t="shared" si="11"/>
        <v>691</v>
      </c>
      <c r="B693" s="352" t="s">
        <v>256</v>
      </c>
      <c r="C693" s="352" t="s">
        <v>2609</v>
      </c>
      <c r="D693" s="351" t="s">
        <v>4194</v>
      </c>
      <c r="E693" s="352">
        <v>70216</v>
      </c>
      <c r="F693" s="352">
        <v>20260831</v>
      </c>
      <c r="G693" s="114"/>
      <c r="H693" s="350"/>
      <c r="I693" s="142"/>
    </row>
    <row r="694" spans="1:9">
      <c r="A694" s="112">
        <f t="shared" si="11"/>
        <v>692</v>
      </c>
      <c r="B694" s="352" t="s">
        <v>256</v>
      </c>
      <c r="C694" s="352" t="s">
        <v>2609</v>
      </c>
      <c r="D694" s="351" t="s">
        <v>4195</v>
      </c>
      <c r="E694" s="352">
        <v>70216</v>
      </c>
      <c r="F694" s="352">
        <v>20260831</v>
      </c>
      <c r="G694" s="114"/>
      <c r="H694" s="350"/>
      <c r="I694" s="142"/>
    </row>
    <row r="695" spans="1:9">
      <c r="A695" s="112">
        <f t="shared" si="11"/>
        <v>693</v>
      </c>
      <c r="B695" s="352" t="s">
        <v>256</v>
      </c>
      <c r="C695" s="352" t="s">
        <v>2609</v>
      </c>
      <c r="D695" s="351" t="s">
        <v>4196</v>
      </c>
      <c r="E695" s="352">
        <v>70216</v>
      </c>
      <c r="F695" s="352">
        <v>20260831</v>
      </c>
      <c r="G695" s="114"/>
      <c r="H695" s="350"/>
      <c r="I695" s="142"/>
    </row>
    <row r="696" spans="1:9">
      <c r="A696" s="112">
        <f t="shared" si="11"/>
        <v>694</v>
      </c>
      <c r="B696" s="352" t="s">
        <v>256</v>
      </c>
      <c r="C696" s="352" t="s">
        <v>2609</v>
      </c>
      <c r="D696" s="351" t="s">
        <v>4197</v>
      </c>
      <c r="E696" s="352">
        <v>70216</v>
      </c>
      <c r="F696" s="352">
        <v>20260831</v>
      </c>
      <c r="G696" s="114"/>
      <c r="H696" s="350"/>
      <c r="I696" s="142"/>
    </row>
    <row r="697" spans="1:9">
      <c r="A697" s="112">
        <f t="shared" si="11"/>
        <v>695</v>
      </c>
      <c r="B697" s="352" t="s">
        <v>256</v>
      </c>
      <c r="C697" s="352" t="s">
        <v>2609</v>
      </c>
      <c r="D697" s="351" t="s">
        <v>4198</v>
      </c>
      <c r="E697" s="352">
        <v>70216</v>
      </c>
      <c r="F697" s="352">
        <v>20260831</v>
      </c>
      <c r="G697" s="114"/>
      <c r="H697" s="350"/>
      <c r="I697" s="142"/>
    </row>
    <row r="698" spans="1:9">
      <c r="A698" s="112">
        <f t="shared" si="11"/>
        <v>696</v>
      </c>
      <c r="B698" s="352" t="s">
        <v>256</v>
      </c>
      <c r="C698" s="352" t="s">
        <v>2609</v>
      </c>
      <c r="D698" s="351" t="s">
        <v>4199</v>
      </c>
      <c r="E698" s="352">
        <v>70216</v>
      </c>
      <c r="F698" s="352">
        <v>20260831</v>
      </c>
      <c r="G698" s="114"/>
      <c r="H698" s="350"/>
      <c r="I698" s="142"/>
    </row>
    <row r="699" spans="1:9">
      <c r="A699" s="112">
        <f t="shared" si="11"/>
        <v>697</v>
      </c>
      <c r="B699" s="352" t="s">
        <v>256</v>
      </c>
      <c r="C699" s="352" t="s">
        <v>2609</v>
      </c>
      <c r="D699" s="351" t="s">
        <v>4200</v>
      </c>
      <c r="E699" s="352">
        <v>70216</v>
      </c>
      <c r="F699" s="352">
        <v>20260831</v>
      </c>
      <c r="G699" s="114"/>
      <c r="H699" s="350"/>
      <c r="I699" s="142"/>
    </row>
    <row r="700" spans="1:9">
      <c r="A700" s="112">
        <f t="shared" si="11"/>
        <v>698</v>
      </c>
      <c r="B700" s="352" t="s">
        <v>256</v>
      </c>
      <c r="C700" s="352" t="s">
        <v>2609</v>
      </c>
      <c r="D700" s="351" t="s">
        <v>4201</v>
      </c>
      <c r="E700" s="352">
        <v>70217</v>
      </c>
      <c r="F700" s="352">
        <v>20260831</v>
      </c>
      <c r="G700" s="114"/>
      <c r="H700" s="350"/>
      <c r="I700" s="142"/>
    </row>
    <row r="701" spans="1:9">
      <c r="A701" s="112">
        <f t="shared" si="11"/>
        <v>699</v>
      </c>
      <c r="B701" s="352" t="s">
        <v>256</v>
      </c>
      <c r="C701" s="352" t="s">
        <v>2609</v>
      </c>
      <c r="D701" s="351" t="s">
        <v>4202</v>
      </c>
      <c r="E701" s="352">
        <v>70217</v>
      </c>
      <c r="F701" s="352">
        <v>20260831</v>
      </c>
      <c r="G701" s="114"/>
      <c r="H701" s="350"/>
      <c r="I701" s="142"/>
    </row>
    <row r="702" spans="1:9">
      <c r="A702" s="112">
        <f t="shared" si="11"/>
        <v>700</v>
      </c>
      <c r="B702" s="352" t="s">
        <v>256</v>
      </c>
      <c r="C702" s="352" t="s">
        <v>2609</v>
      </c>
      <c r="D702" s="351" t="s">
        <v>4203</v>
      </c>
      <c r="E702" s="352">
        <v>70217</v>
      </c>
      <c r="F702" s="352">
        <v>20260831</v>
      </c>
      <c r="G702" s="114"/>
      <c r="H702" s="350"/>
      <c r="I702" s="142"/>
    </row>
  </sheetData>
  <mergeCells count="1">
    <mergeCell ref="A1:G1"/>
  </mergeCells>
  <phoneticPr fontId="250" type="noConversion"/>
  <conditionalFormatting sqref="D1:D2">
    <cfRule type="duplicateValues" dxfId="20" priority="50"/>
    <cfRule type="duplicateValues" dxfId="19" priority="51"/>
  </conditionalFormatting>
  <conditionalFormatting sqref="D1:D1048576">
    <cfRule type="duplicateValues" dxfId="18" priority="9"/>
    <cfRule type="duplicateValues" dxfId="17" priority="24"/>
  </conditionalFormatting>
  <conditionalFormatting sqref="G2:I2">
    <cfRule type="cellIs" dxfId="16" priority="36" stopIfTrue="1" operator="equal">
      <formula>"o"</formula>
    </cfRule>
  </conditionalFormatting>
  <conditionalFormatting sqref="D3:D702">
    <cfRule type="duplicateValues" dxfId="15" priority="64"/>
    <cfRule type="duplicateValues" dxfId="14" priority="65"/>
  </conditionalFormatting>
  <printOptions horizontalCentered="1"/>
  <pageMargins left="0" right="0" top="0" bottom="0" header="0" footer="0"/>
  <pageSetup paperSize="8" scale="93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/>
  <dimension ref="A1:I337"/>
  <sheetViews>
    <sheetView workbookViewId="0">
      <selection activeCell="G3" sqref="G3:G1048576"/>
    </sheetView>
  </sheetViews>
  <sheetFormatPr defaultColWidth="9.26953125" defaultRowHeight="14.5"/>
  <cols>
    <col min="1" max="1" width="6" style="3" customWidth="1"/>
    <col min="2" max="2" width="8.7265625" customWidth="1"/>
    <col min="3" max="3" width="9.26953125" customWidth="1"/>
    <col min="4" max="4" width="14.453125" customWidth="1"/>
    <col min="5" max="5" width="11.7265625" style="3" customWidth="1"/>
    <col min="6" max="6" width="12.26953125" style="3" customWidth="1"/>
    <col min="7" max="7" width="13" style="1" customWidth="1"/>
    <col min="8" max="8" width="11.7265625" style="3" customWidth="1"/>
    <col min="9" max="9" width="9.26953125" style="5"/>
  </cols>
  <sheetData>
    <row r="1" spans="1:9" ht="19" thickBot="1">
      <c r="A1" s="575" t="s">
        <v>247</v>
      </c>
      <c r="B1" s="575"/>
      <c r="C1" s="575"/>
      <c r="D1" s="575"/>
      <c r="E1" s="575"/>
      <c r="F1" s="575"/>
      <c r="G1" s="575"/>
      <c r="H1" s="4">
        <f ca="1">NOW()</f>
        <v>46262.429180324078</v>
      </c>
    </row>
    <row r="2" spans="1:9" ht="29">
      <c r="A2" s="7" t="s">
        <v>248</v>
      </c>
      <c r="B2" s="8" t="s">
        <v>249</v>
      </c>
      <c r="C2" s="8" t="s">
        <v>250</v>
      </c>
      <c r="D2" s="137" t="s">
        <v>251</v>
      </c>
      <c r="E2" s="9" t="s">
        <v>252</v>
      </c>
      <c r="F2" s="10" t="s">
        <v>253</v>
      </c>
      <c r="G2" s="10" t="s">
        <v>254</v>
      </c>
      <c r="H2" s="11" t="s">
        <v>255</v>
      </c>
      <c r="I2" s="11" t="s">
        <v>6165</v>
      </c>
    </row>
    <row r="3" spans="1:9">
      <c r="A3" s="366">
        <v>1</v>
      </c>
      <c r="B3" s="366" t="s">
        <v>2610</v>
      </c>
      <c r="C3" s="398" t="s">
        <v>257</v>
      </c>
      <c r="D3" s="370" t="s">
        <v>5224</v>
      </c>
      <c r="E3" s="370" t="s">
        <v>5225</v>
      </c>
      <c r="F3" s="366">
        <v>20260804</v>
      </c>
      <c r="G3" s="365"/>
      <c r="H3" s="371" t="s">
        <v>259</v>
      </c>
      <c r="I3" s="384" t="s">
        <v>269</v>
      </c>
    </row>
    <row r="4" spans="1:9">
      <c r="A4" s="366">
        <f t="shared" ref="A4:A13" si="0">+A3+1</f>
        <v>2</v>
      </c>
      <c r="B4" s="366" t="s">
        <v>2610</v>
      </c>
      <c r="C4" s="398" t="s">
        <v>257</v>
      </c>
      <c r="D4" s="370" t="s">
        <v>5226</v>
      </c>
      <c r="E4" s="370" t="s">
        <v>5225</v>
      </c>
      <c r="F4" s="366">
        <v>20260804</v>
      </c>
      <c r="G4" s="365"/>
      <c r="H4" s="371" t="s">
        <v>259</v>
      </c>
      <c r="I4" s="384" t="s">
        <v>269</v>
      </c>
    </row>
    <row r="5" spans="1:9">
      <c r="A5" s="366">
        <f t="shared" si="0"/>
        <v>3</v>
      </c>
      <c r="B5" s="366" t="s">
        <v>2610</v>
      </c>
      <c r="C5" s="398" t="s">
        <v>257</v>
      </c>
      <c r="D5" s="370" t="s">
        <v>5227</v>
      </c>
      <c r="E5" s="370" t="s">
        <v>5225</v>
      </c>
      <c r="F5" s="366">
        <v>20260804</v>
      </c>
      <c r="G5" s="365"/>
      <c r="H5" s="382" t="s">
        <v>259</v>
      </c>
      <c r="I5" s="5" t="s">
        <v>1630</v>
      </c>
    </row>
    <row r="6" spans="1:9">
      <c r="A6" s="366">
        <f t="shared" si="0"/>
        <v>4</v>
      </c>
      <c r="B6" s="366" t="s">
        <v>2610</v>
      </c>
      <c r="C6" s="398" t="s">
        <v>257</v>
      </c>
      <c r="D6" s="370" t="s">
        <v>5228</v>
      </c>
      <c r="E6" s="370" t="s">
        <v>5225</v>
      </c>
      <c r="F6" s="366">
        <v>20260804</v>
      </c>
      <c r="G6" s="365"/>
      <c r="H6" s="382" t="s">
        <v>259</v>
      </c>
      <c r="I6" s="5" t="s">
        <v>1630</v>
      </c>
    </row>
    <row r="7" spans="1:9">
      <c r="A7" s="366">
        <f t="shared" si="0"/>
        <v>5</v>
      </c>
      <c r="B7" s="366" t="s">
        <v>2610</v>
      </c>
      <c r="C7" s="398" t="s">
        <v>257</v>
      </c>
      <c r="D7" s="370" t="s">
        <v>5229</v>
      </c>
      <c r="E7" s="370" t="s">
        <v>5225</v>
      </c>
      <c r="F7" s="366">
        <v>20260804</v>
      </c>
      <c r="G7" s="365"/>
      <c r="H7" s="392" t="s">
        <v>259</v>
      </c>
      <c r="I7" s="400" t="s">
        <v>740</v>
      </c>
    </row>
    <row r="8" spans="1:9">
      <c r="A8" s="366">
        <f t="shared" si="0"/>
        <v>6</v>
      </c>
      <c r="B8" s="366" t="s">
        <v>2610</v>
      </c>
      <c r="C8" s="398" t="s">
        <v>257</v>
      </c>
      <c r="D8" s="370" t="s">
        <v>5230</v>
      </c>
      <c r="E8" s="370" t="s">
        <v>5225</v>
      </c>
      <c r="F8" s="366">
        <v>20260804</v>
      </c>
      <c r="G8" s="365"/>
      <c r="H8" s="392" t="s">
        <v>259</v>
      </c>
      <c r="I8" s="400" t="s">
        <v>740</v>
      </c>
    </row>
    <row r="9" spans="1:9">
      <c r="A9" s="366">
        <f t="shared" si="0"/>
        <v>7</v>
      </c>
      <c r="B9" s="366" t="s">
        <v>2610</v>
      </c>
      <c r="C9" s="398" t="s">
        <v>257</v>
      </c>
      <c r="D9" s="370" t="s">
        <v>5231</v>
      </c>
      <c r="E9" s="370" t="s">
        <v>5225</v>
      </c>
      <c r="F9" s="366">
        <v>20260804</v>
      </c>
      <c r="G9" s="365"/>
      <c r="H9" s="392" t="s">
        <v>259</v>
      </c>
      <c r="I9" s="400" t="s">
        <v>740</v>
      </c>
    </row>
    <row r="10" spans="1:9">
      <c r="A10" s="366">
        <f t="shared" si="0"/>
        <v>8</v>
      </c>
      <c r="B10" s="366" t="s">
        <v>2610</v>
      </c>
      <c r="C10" s="398" t="s">
        <v>257</v>
      </c>
      <c r="D10" s="370" t="s">
        <v>5232</v>
      </c>
      <c r="E10" s="370" t="s">
        <v>5225</v>
      </c>
      <c r="F10" s="366">
        <v>20260804</v>
      </c>
      <c r="G10" s="365"/>
      <c r="H10" s="382" t="s">
        <v>259</v>
      </c>
      <c r="I10" s="5" t="s">
        <v>1630</v>
      </c>
    </row>
    <row r="11" spans="1:9">
      <c r="A11" s="366">
        <f t="shared" si="0"/>
        <v>9</v>
      </c>
      <c r="B11" s="366" t="s">
        <v>2610</v>
      </c>
      <c r="C11" s="398" t="s">
        <v>257</v>
      </c>
      <c r="D11" s="370" t="s">
        <v>5233</v>
      </c>
      <c r="E11" s="370" t="s">
        <v>5225</v>
      </c>
      <c r="F11" s="366">
        <v>20260804</v>
      </c>
      <c r="G11" s="365"/>
      <c r="H11" s="382" t="s">
        <v>259</v>
      </c>
      <c r="I11" s="5" t="s">
        <v>1630</v>
      </c>
    </row>
    <row r="12" spans="1:9">
      <c r="A12" s="366">
        <f t="shared" si="0"/>
        <v>10</v>
      </c>
      <c r="B12" s="366" t="s">
        <v>2610</v>
      </c>
      <c r="C12" s="398" t="s">
        <v>257</v>
      </c>
      <c r="D12" s="370" t="s">
        <v>5234</v>
      </c>
      <c r="E12" s="370" t="s">
        <v>5225</v>
      </c>
      <c r="F12" s="366">
        <v>20260804</v>
      </c>
      <c r="G12" s="365"/>
      <c r="H12" s="371" t="s">
        <v>259</v>
      </c>
      <c r="I12" s="384" t="s">
        <v>269</v>
      </c>
    </row>
    <row r="13" spans="1:9">
      <c r="A13" s="366">
        <f t="shared" si="0"/>
        <v>11</v>
      </c>
      <c r="B13" s="366" t="s">
        <v>2610</v>
      </c>
      <c r="C13" s="398" t="s">
        <v>257</v>
      </c>
      <c r="D13" s="370" t="s">
        <v>5235</v>
      </c>
      <c r="E13" s="370" t="s">
        <v>5225</v>
      </c>
      <c r="F13" s="366">
        <v>20260804</v>
      </c>
      <c r="G13" s="365"/>
      <c r="H13" s="371" t="s">
        <v>259</v>
      </c>
      <c r="I13" s="384" t="s">
        <v>269</v>
      </c>
    </row>
    <row r="14" spans="1:9">
      <c r="A14" s="366">
        <f t="shared" ref="A14:A77" si="1">+A13+1</f>
        <v>12</v>
      </c>
      <c r="B14" s="366" t="s">
        <v>2610</v>
      </c>
      <c r="C14" s="398" t="s">
        <v>257</v>
      </c>
      <c r="D14" s="370" t="s">
        <v>5236</v>
      </c>
      <c r="E14" s="370" t="s">
        <v>5225</v>
      </c>
      <c r="F14" s="366">
        <v>20260804</v>
      </c>
      <c r="G14" s="365"/>
      <c r="H14" s="371" t="s">
        <v>259</v>
      </c>
      <c r="I14" s="384" t="s">
        <v>269</v>
      </c>
    </row>
    <row r="15" spans="1:9">
      <c r="A15" s="366">
        <f t="shared" si="1"/>
        <v>13</v>
      </c>
      <c r="B15" s="366" t="s">
        <v>2610</v>
      </c>
      <c r="C15" s="398" t="s">
        <v>257</v>
      </c>
      <c r="D15" s="370" t="s">
        <v>5237</v>
      </c>
      <c r="E15" s="370" t="s">
        <v>5225</v>
      </c>
      <c r="F15" s="366">
        <v>20260804</v>
      </c>
      <c r="G15" s="365"/>
      <c r="H15" s="371" t="s">
        <v>259</v>
      </c>
      <c r="I15" s="384" t="s">
        <v>269</v>
      </c>
    </row>
    <row r="16" spans="1:9">
      <c r="A16" s="366">
        <f t="shared" si="1"/>
        <v>14</v>
      </c>
      <c r="B16" s="366" t="s">
        <v>2610</v>
      </c>
      <c r="C16" s="398" t="s">
        <v>257</v>
      </c>
      <c r="D16" s="370" t="s">
        <v>5238</v>
      </c>
      <c r="E16" s="370" t="s">
        <v>5225</v>
      </c>
      <c r="F16" s="366">
        <v>20260804</v>
      </c>
      <c r="G16" s="365"/>
      <c r="H16" s="371" t="s">
        <v>259</v>
      </c>
      <c r="I16" s="384" t="s">
        <v>269</v>
      </c>
    </row>
    <row r="17" spans="1:9">
      <c r="A17" s="366">
        <f t="shared" si="1"/>
        <v>15</v>
      </c>
      <c r="B17" s="366" t="s">
        <v>2610</v>
      </c>
      <c r="C17" s="398" t="s">
        <v>257</v>
      </c>
      <c r="D17" s="370" t="s">
        <v>5239</v>
      </c>
      <c r="E17" s="370" t="s">
        <v>5225</v>
      </c>
      <c r="F17" s="366">
        <v>20260804</v>
      </c>
      <c r="G17" s="365"/>
      <c r="H17" s="382" t="s">
        <v>259</v>
      </c>
      <c r="I17" s="5" t="s">
        <v>1630</v>
      </c>
    </row>
    <row r="18" spans="1:9">
      <c r="A18" s="366">
        <f t="shared" si="1"/>
        <v>16</v>
      </c>
      <c r="B18" s="366" t="s">
        <v>2610</v>
      </c>
      <c r="C18" s="398" t="s">
        <v>257</v>
      </c>
      <c r="D18" s="370" t="s">
        <v>5240</v>
      </c>
      <c r="E18" s="370" t="s">
        <v>5225</v>
      </c>
      <c r="F18" s="366">
        <v>20260804</v>
      </c>
      <c r="G18" s="365"/>
      <c r="H18" s="382" t="s">
        <v>259</v>
      </c>
      <c r="I18" s="5" t="s">
        <v>1630</v>
      </c>
    </row>
    <row r="19" spans="1:9">
      <c r="A19" s="366">
        <f t="shared" si="1"/>
        <v>17</v>
      </c>
      <c r="B19" s="366" t="s">
        <v>2610</v>
      </c>
      <c r="C19" s="398" t="s">
        <v>257</v>
      </c>
      <c r="D19" s="370" t="s">
        <v>5241</v>
      </c>
      <c r="E19" s="370" t="s">
        <v>5225</v>
      </c>
      <c r="F19" s="366">
        <v>20260804</v>
      </c>
      <c r="G19" s="365"/>
      <c r="H19" s="382" t="s">
        <v>259</v>
      </c>
      <c r="I19" s="5" t="s">
        <v>1630</v>
      </c>
    </row>
    <row r="20" spans="1:9">
      <c r="A20" s="366">
        <f t="shared" si="1"/>
        <v>18</v>
      </c>
      <c r="B20" s="366" t="s">
        <v>2610</v>
      </c>
      <c r="C20" s="398" t="s">
        <v>257</v>
      </c>
      <c r="D20" s="370" t="s">
        <v>5242</v>
      </c>
      <c r="E20" s="370" t="s">
        <v>5225</v>
      </c>
      <c r="F20" s="366">
        <v>20260804</v>
      </c>
      <c r="G20" s="365"/>
      <c r="H20" s="382" t="s">
        <v>259</v>
      </c>
      <c r="I20" s="5" t="s">
        <v>1630</v>
      </c>
    </row>
    <row r="21" spans="1:9">
      <c r="A21" s="366">
        <f t="shared" si="1"/>
        <v>19</v>
      </c>
      <c r="B21" s="366" t="s">
        <v>2610</v>
      </c>
      <c r="C21" s="398" t="s">
        <v>257</v>
      </c>
      <c r="D21" s="370" t="s">
        <v>5243</v>
      </c>
      <c r="E21" s="370" t="s">
        <v>5225</v>
      </c>
      <c r="F21" s="366">
        <v>20260804</v>
      </c>
      <c r="G21" s="365"/>
      <c r="H21" s="382" t="s">
        <v>259</v>
      </c>
      <c r="I21" s="5" t="s">
        <v>1630</v>
      </c>
    </row>
    <row r="22" spans="1:9">
      <c r="A22" s="366">
        <f t="shared" si="1"/>
        <v>20</v>
      </c>
      <c r="B22" s="366" t="s">
        <v>2610</v>
      </c>
      <c r="C22" s="398" t="s">
        <v>257</v>
      </c>
      <c r="D22" s="370" t="s">
        <v>5244</v>
      </c>
      <c r="E22" s="370" t="s">
        <v>5225</v>
      </c>
      <c r="F22" s="366">
        <v>20260804</v>
      </c>
      <c r="G22" s="365"/>
      <c r="H22" s="392" t="s">
        <v>259</v>
      </c>
      <c r="I22" s="400" t="s">
        <v>740</v>
      </c>
    </row>
    <row r="23" spans="1:9">
      <c r="A23" s="366">
        <f t="shared" si="1"/>
        <v>21</v>
      </c>
      <c r="B23" s="366" t="s">
        <v>2610</v>
      </c>
      <c r="C23" s="398" t="s">
        <v>257</v>
      </c>
      <c r="D23" s="370" t="s">
        <v>5245</v>
      </c>
      <c r="E23" s="370" t="s">
        <v>5225</v>
      </c>
      <c r="F23" s="366">
        <v>20260804</v>
      </c>
      <c r="G23" s="365"/>
      <c r="H23" s="392" t="s">
        <v>259</v>
      </c>
      <c r="I23" s="400" t="s">
        <v>740</v>
      </c>
    </row>
    <row r="24" spans="1:9">
      <c r="A24" s="366">
        <f t="shared" si="1"/>
        <v>22</v>
      </c>
      <c r="B24" s="366" t="s">
        <v>2610</v>
      </c>
      <c r="C24" s="398" t="s">
        <v>257</v>
      </c>
      <c r="D24" s="370" t="s">
        <v>5246</v>
      </c>
      <c r="E24" s="370" t="s">
        <v>5225</v>
      </c>
      <c r="F24" s="366">
        <v>20260804</v>
      </c>
      <c r="G24" s="365"/>
      <c r="H24" s="392" t="s">
        <v>259</v>
      </c>
      <c r="I24" s="400" t="s">
        <v>740</v>
      </c>
    </row>
    <row r="25" spans="1:9">
      <c r="A25" s="366">
        <f t="shared" si="1"/>
        <v>23</v>
      </c>
      <c r="B25" s="366" t="s">
        <v>2610</v>
      </c>
      <c r="C25" s="398" t="s">
        <v>257</v>
      </c>
      <c r="D25" s="370" t="s">
        <v>5247</v>
      </c>
      <c r="E25" s="370" t="s">
        <v>5225</v>
      </c>
      <c r="F25" s="366">
        <v>20260804</v>
      </c>
      <c r="G25" s="365"/>
      <c r="H25" s="392" t="s">
        <v>259</v>
      </c>
      <c r="I25" s="400" t="s">
        <v>740</v>
      </c>
    </row>
    <row r="26" spans="1:9">
      <c r="A26" s="366">
        <f t="shared" si="1"/>
        <v>24</v>
      </c>
      <c r="B26" s="366" t="s">
        <v>2610</v>
      </c>
      <c r="C26" s="398" t="s">
        <v>257</v>
      </c>
      <c r="D26" s="370" t="s">
        <v>5248</v>
      </c>
      <c r="E26" s="370" t="s">
        <v>5225</v>
      </c>
      <c r="F26" s="366">
        <v>20260804</v>
      </c>
      <c r="G26" s="365"/>
      <c r="H26" s="392" t="s">
        <v>259</v>
      </c>
      <c r="I26" s="400" t="s">
        <v>740</v>
      </c>
    </row>
    <row r="27" spans="1:9">
      <c r="A27" s="366">
        <f t="shared" si="1"/>
        <v>25</v>
      </c>
      <c r="B27" s="366" t="s">
        <v>2610</v>
      </c>
      <c r="C27" s="398" t="s">
        <v>257</v>
      </c>
      <c r="D27" s="370" t="s">
        <v>5249</v>
      </c>
      <c r="E27" s="370" t="s">
        <v>5225</v>
      </c>
      <c r="F27" s="366">
        <v>20260804</v>
      </c>
      <c r="G27" s="365"/>
      <c r="H27" s="392" t="s">
        <v>259</v>
      </c>
      <c r="I27" s="400" t="s">
        <v>740</v>
      </c>
    </row>
    <row r="28" spans="1:9">
      <c r="A28" s="366">
        <f t="shared" si="1"/>
        <v>26</v>
      </c>
      <c r="B28" s="366" t="s">
        <v>2610</v>
      </c>
      <c r="C28" s="398" t="s">
        <v>257</v>
      </c>
      <c r="D28" s="370" t="s">
        <v>5250</v>
      </c>
      <c r="E28" s="370" t="s">
        <v>5225</v>
      </c>
      <c r="F28" s="366">
        <v>20260804</v>
      </c>
      <c r="G28" s="365"/>
      <c r="H28" s="392" t="s">
        <v>259</v>
      </c>
      <c r="I28" s="400" t="s">
        <v>740</v>
      </c>
    </row>
    <row r="29" spans="1:9">
      <c r="A29" s="366">
        <f t="shared" si="1"/>
        <v>27</v>
      </c>
      <c r="B29" s="366" t="s">
        <v>2610</v>
      </c>
      <c r="C29" s="398" t="s">
        <v>257</v>
      </c>
      <c r="D29" s="370" t="s">
        <v>5251</v>
      </c>
      <c r="E29" s="370" t="s">
        <v>5225</v>
      </c>
      <c r="F29" s="366">
        <v>20260804</v>
      </c>
      <c r="G29" s="365"/>
      <c r="H29" s="395" t="s">
        <v>259</v>
      </c>
      <c r="I29" s="396" t="s">
        <v>774</v>
      </c>
    </row>
    <row r="30" spans="1:9">
      <c r="A30" s="366">
        <f t="shared" si="1"/>
        <v>28</v>
      </c>
      <c r="B30" s="366" t="s">
        <v>2610</v>
      </c>
      <c r="C30" s="398" t="s">
        <v>257</v>
      </c>
      <c r="D30" s="370" t="s">
        <v>5252</v>
      </c>
      <c r="E30" s="370" t="s">
        <v>5225</v>
      </c>
      <c r="F30" s="366">
        <v>20260804</v>
      </c>
      <c r="G30" s="365"/>
      <c r="H30" s="395" t="s">
        <v>259</v>
      </c>
      <c r="I30" s="396" t="s">
        <v>774</v>
      </c>
    </row>
    <row r="31" spans="1:9">
      <c r="A31" s="366">
        <f t="shared" si="1"/>
        <v>29</v>
      </c>
      <c r="B31" s="366" t="s">
        <v>2610</v>
      </c>
      <c r="C31" s="398" t="s">
        <v>257</v>
      </c>
      <c r="D31" s="370" t="s">
        <v>5253</v>
      </c>
      <c r="E31" s="370" t="s">
        <v>5225</v>
      </c>
      <c r="F31" s="366">
        <v>20260804</v>
      </c>
      <c r="G31" s="365"/>
      <c r="H31" s="395" t="s">
        <v>259</v>
      </c>
      <c r="I31" s="396" t="s">
        <v>774</v>
      </c>
    </row>
    <row r="32" spans="1:9">
      <c r="A32" s="366">
        <f t="shared" si="1"/>
        <v>30</v>
      </c>
      <c r="B32" s="366" t="s">
        <v>2610</v>
      </c>
      <c r="C32" s="398" t="s">
        <v>257</v>
      </c>
      <c r="D32" s="370" t="s">
        <v>5254</v>
      </c>
      <c r="E32" s="370" t="s">
        <v>5225</v>
      </c>
      <c r="F32" s="366">
        <v>20260804</v>
      </c>
      <c r="G32" s="365"/>
      <c r="H32" s="395" t="s">
        <v>259</v>
      </c>
      <c r="I32" s="396" t="s">
        <v>774</v>
      </c>
    </row>
    <row r="33" spans="1:9">
      <c r="A33" s="366">
        <f t="shared" si="1"/>
        <v>31</v>
      </c>
      <c r="B33" s="366" t="s">
        <v>2610</v>
      </c>
      <c r="C33" s="398" t="s">
        <v>257</v>
      </c>
      <c r="D33" s="370" t="s">
        <v>5255</v>
      </c>
      <c r="E33" s="370" t="s">
        <v>5225</v>
      </c>
      <c r="F33" s="366">
        <v>20260804</v>
      </c>
      <c r="G33" s="365"/>
      <c r="H33" s="395" t="s">
        <v>259</v>
      </c>
      <c r="I33" s="396" t="s">
        <v>774</v>
      </c>
    </row>
    <row r="34" spans="1:9">
      <c r="A34" s="366">
        <f t="shared" si="1"/>
        <v>32</v>
      </c>
      <c r="B34" s="366" t="s">
        <v>2610</v>
      </c>
      <c r="C34" s="398" t="s">
        <v>257</v>
      </c>
      <c r="D34" s="370" t="s">
        <v>5256</v>
      </c>
      <c r="E34" s="370" t="s">
        <v>5225</v>
      </c>
      <c r="F34" s="366">
        <v>20260804</v>
      </c>
      <c r="G34" s="365"/>
      <c r="H34" s="395" t="s">
        <v>259</v>
      </c>
      <c r="I34" s="396" t="s">
        <v>774</v>
      </c>
    </row>
    <row r="35" spans="1:9">
      <c r="A35" s="366">
        <f t="shared" si="1"/>
        <v>33</v>
      </c>
      <c r="B35" s="366" t="s">
        <v>2610</v>
      </c>
      <c r="C35" s="398" t="s">
        <v>257</v>
      </c>
      <c r="D35" s="370" t="s">
        <v>5257</v>
      </c>
      <c r="E35" s="370" t="s">
        <v>5225</v>
      </c>
      <c r="F35" s="366">
        <v>20260804</v>
      </c>
      <c r="G35" s="365"/>
      <c r="H35" s="395" t="s">
        <v>259</v>
      </c>
      <c r="I35" s="396" t="s">
        <v>774</v>
      </c>
    </row>
    <row r="36" spans="1:9">
      <c r="A36" s="366">
        <f t="shared" si="1"/>
        <v>34</v>
      </c>
      <c r="B36" s="366" t="s">
        <v>2610</v>
      </c>
      <c r="C36" s="398" t="s">
        <v>257</v>
      </c>
      <c r="D36" s="370" t="s">
        <v>5258</v>
      </c>
      <c r="E36" s="370" t="s">
        <v>5225</v>
      </c>
      <c r="F36" s="366">
        <v>20260804</v>
      </c>
      <c r="G36" s="365"/>
      <c r="H36" s="395" t="s">
        <v>259</v>
      </c>
      <c r="I36" s="396" t="s">
        <v>774</v>
      </c>
    </row>
    <row r="37" spans="1:9">
      <c r="A37" s="366">
        <f t="shared" si="1"/>
        <v>35</v>
      </c>
      <c r="B37" s="366" t="s">
        <v>2610</v>
      </c>
      <c r="C37" s="398" t="s">
        <v>257</v>
      </c>
      <c r="D37" s="370" t="s">
        <v>5259</v>
      </c>
      <c r="E37" s="370" t="s">
        <v>5225</v>
      </c>
      <c r="F37" s="366">
        <v>20260804</v>
      </c>
      <c r="G37" s="365"/>
      <c r="H37" s="389" t="s">
        <v>259</v>
      </c>
      <c r="I37" s="391" t="s">
        <v>1636</v>
      </c>
    </row>
    <row r="38" spans="1:9">
      <c r="A38" s="366">
        <f t="shared" si="1"/>
        <v>36</v>
      </c>
      <c r="B38" s="366" t="s">
        <v>2610</v>
      </c>
      <c r="C38" s="398" t="s">
        <v>257</v>
      </c>
      <c r="D38" s="370" t="s">
        <v>5260</v>
      </c>
      <c r="E38" s="370" t="s">
        <v>5225</v>
      </c>
      <c r="F38" s="366">
        <v>20260804</v>
      </c>
      <c r="G38" s="365"/>
      <c r="H38" s="389" t="s">
        <v>259</v>
      </c>
      <c r="I38" s="391" t="s">
        <v>1636</v>
      </c>
    </row>
    <row r="39" spans="1:9">
      <c r="A39" s="398">
        <f t="shared" si="1"/>
        <v>37</v>
      </c>
      <c r="B39" s="398" t="s">
        <v>2610</v>
      </c>
      <c r="C39" s="398" t="s">
        <v>257</v>
      </c>
      <c r="D39" s="403" t="s">
        <v>5265</v>
      </c>
      <c r="E39" s="403" t="s">
        <v>5312</v>
      </c>
      <c r="F39" s="398">
        <v>20260807</v>
      </c>
      <c r="G39" s="397"/>
      <c r="H39" s="397" t="s">
        <v>259</v>
      </c>
      <c r="I39" s="5" t="s">
        <v>783</v>
      </c>
    </row>
    <row r="40" spans="1:9">
      <c r="A40" s="398">
        <f t="shared" si="1"/>
        <v>38</v>
      </c>
      <c r="B40" s="398" t="s">
        <v>2610</v>
      </c>
      <c r="C40" s="398" t="s">
        <v>257</v>
      </c>
      <c r="D40" s="403" t="s">
        <v>5313</v>
      </c>
      <c r="E40" s="403" t="s">
        <v>5312</v>
      </c>
      <c r="F40" s="398">
        <v>20260807</v>
      </c>
      <c r="G40" s="397"/>
      <c r="H40" s="405" t="s">
        <v>259</v>
      </c>
      <c r="I40" s="407" t="s">
        <v>792</v>
      </c>
    </row>
    <row r="41" spans="1:9">
      <c r="A41" s="398">
        <f t="shared" si="1"/>
        <v>39</v>
      </c>
      <c r="B41" s="398" t="s">
        <v>2610</v>
      </c>
      <c r="C41" s="398" t="s">
        <v>257</v>
      </c>
      <c r="D41" s="403" t="s">
        <v>5314</v>
      </c>
      <c r="E41" s="403" t="s">
        <v>5312</v>
      </c>
      <c r="F41" s="398">
        <v>20260807</v>
      </c>
      <c r="G41" s="397"/>
      <c r="H41" s="405" t="s">
        <v>259</v>
      </c>
      <c r="I41" s="407" t="s">
        <v>792</v>
      </c>
    </row>
    <row r="42" spans="1:9">
      <c r="A42" s="398">
        <f t="shared" si="1"/>
        <v>40</v>
      </c>
      <c r="B42" s="398" t="s">
        <v>2610</v>
      </c>
      <c r="C42" s="398" t="s">
        <v>257</v>
      </c>
      <c r="D42" s="403" t="s">
        <v>5315</v>
      </c>
      <c r="E42" s="403" t="s">
        <v>5312</v>
      </c>
      <c r="F42" s="398">
        <v>20260807</v>
      </c>
      <c r="G42" s="397"/>
      <c r="H42" s="397" t="s">
        <v>259</v>
      </c>
      <c r="I42" s="401" t="s">
        <v>802</v>
      </c>
    </row>
    <row r="43" spans="1:9">
      <c r="A43" s="398">
        <f t="shared" si="1"/>
        <v>41</v>
      </c>
      <c r="B43" s="398" t="s">
        <v>2610</v>
      </c>
      <c r="C43" s="398" t="s">
        <v>257</v>
      </c>
      <c r="D43" s="403" t="s">
        <v>5316</v>
      </c>
      <c r="E43" s="403" t="s">
        <v>5312</v>
      </c>
      <c r="F43" s="398">
        <v>20260807</v>
      </c>
      <c r="G43" s="397"/>
      <c r="H43" s="408" t="s">
        <v>259</v>
      </c>
      <c r="I43" s="412" t="s">
        <v>281</v>
      </c>
    </row>
    <row r="44" spans="1:9">
      <c r="A44" s="398">
        <f t="shared" si="1"/>
        <v>42</v>
      </c>
      <c r="B44" s="398" t="s">
        <v>2610</v>
      </c>
      <c r="C44" s="398" t="s">
        <v>257</v>
      </c>
      <c r="D44" s="403" t="s">
        <v>5317</v>
      </c>
      <c r="E44" s="403" t="s">
        <v>5312</v>
      </c>
      <c r="F44" s="398">
        <v>20260807</v>
      </c>
      <c r="G44" s="397"/>
      <c r="H44" s="397" t="s">
        <v>259</v>
      </c>
      <c r="I44" s="5" t="s">
        <v>308</v>
      </c>
    </row>
    <row r="45" spans="1:9">
      <c r="A45" s="398">
        <f t="shared" si="1"/>
        <v>43</v>
      </c>
      <c r="B45" s="398" t="s">
        <v>2610</v>
      </c>
      <c r="C45" s="398" t="s">
        <v>257</v>
      </c>
      <c r="D45" s="403" t="s">
        <v>5318</v>
      </c>
      <c r="E45" s="403" t="s">
        <v>5312</v>
      </c>
      <c r="F45" s="398">
        <v>20260807</v>
      </c>
      <c r="G45" s="397"/>
      <c r="H45" s="397" t="s">
        <v>259</v>
      </c>
      <c r="I45" s="5" t="s">
        <v>308</v>
      </c>
    </row>
    <row r="46" spans="1:9">
      <c r="A46" s="398">
        <f t="shared" si="1"/>
        <v>44</v>
      </c>
      <c r="B46" s="398" t="s">
        <v>2610</v>
      </c>
      <c r="C46" s="398" t="s">
        <v>257</v>
      </c>
      <c r="D46" s="403" t="s">
        <v>5319</v>
      </c>
      <c r="E46" s="403" t="s">
        <v>5312</v>
      </c>
      <c r="F46" s="398">
        <v>20260807</v>
      </c>
      <c r="G46" s="397"/>
      <c r="H46" s="418" t="s">
        <v>259</v>
      </c>
    </row>
    <row r="47" spans="1:9">
      <c r="A47" s="398">
        <f t="shared" si="1"/>
        <v>45</v>
      </c>
      <c r="B47" s="398" t="s">
        <v>2610</v>
      </c>
      <c r="C47" s="398" t="s">
        <v>257</v>
      </c>
      <c r="D47" s="403" t="s">
        <v>5320</v>
      </c>
      <c r="E47" s="403" t="s">
        <v>5312</v>
      </c>
      <c r="F47" s="398">
        <v>20260807</v>
      </c>
      <c r="G47" s="397"/>
      <c r="H47" s="418" t="s">
        <v>259</v>
      </c>
    </row>
    <row r="48" spans="1:9">
      <c r="A48" s="398">
        <f t="shared" si="1"/>
        <v>46</v>
      </c>
      <c r="B48" s="398" t="s">
        <v>2610</v>
      </c>
      <c r="C48" s="398" t="s">
        <v>257</v>
      </c>
      <c r="D48" s="403" t="s">
        <v>5266</v>
      </c>
      <c r="E48" s="403" t="s">
        <v>5312</v>
      </c>
      <c r="F48" s="398">
        <v>20260807</v>
      </c>
      <c r="G48" s="397"/>
      <c r="H48" s="397" t="s">
        <v>259</v>
      </c>
      <c r="I48" s="5" t="s">
        <v>783</v>
      </c>
    </row>
    <row r="49" spans="1:9">
      <c r="A49" s="398">
        <f t="shared" si="1"/>
        <v>47</v>
      </c>
      <c r="B49" s="398" t="s">
        <v>2610</v>
      </c>
      <c r="C49" s="398" t="s">
        <v>257</v>
      </c>
      <c r="D49" s="403" t="s">
        <v>5267</v>
      </c>
      <c r="E49" s="403" t="s">
        <v>5312</v>
      </c>
      <c r="F49" s="398">
        <v>20260807</v>
      </c>
      <c r="G49" s="397"/>
      <c r="H49" s="397" t="s">
        <v>259</v>
      </c>
      <c r="I49" s="5" t="s">
        <v>783</v>
      </c>
    </row>
    <row r="50" spans="1:9">
      <c r="A50" s="398">
        <f t="shared" si="1"/>
        <v>48</v>
      </c>
      <c r="B50" s="398" t="s">
        <v>2610</v>
      </c>
      <c r="C50" s="398" t="s">
        <v>257</v>
      </c>
      <c r="D50" s="403" t="s">
        <v>5321</v>
      </c>
      <c r="E50" s="403" t="s">
        <v>5312</v>
      </c>
      <c r="F50" s="398">
        <v>20260807</v>
      </c>
      <c r="G50" s="397"/>
      <c r="H50" s="405" t="s">
        <v>259</v>
      </c>
      <c r="I50" s="407" t="s">
        <v>792</v>
      </c>
    </row>
    <row r="51" spans="1:9">
      <c r="A51" s="398">
        <f t="shared" si="1"/>
        <v>49</v>
      </c>
      <c r="B51" s="398" t="s">
        <v>2610</v>
      </c>
      <c r="C51" s="398" t="s">
        <v>257</v>
      </c>
      <c r="D51" s="403" t="s">
        <v>5322</v>
      </c>
      <c r="E51" s="403" t="s">
        <v>5312</v>
      </c>
      <c r="F51" s="398">
        <v>20260807</v>
      </c>
      <c r="G51" s="397"/>
      <c r="H51" s="405" t="s">
        <v>259</v>
      </c>
      <c r="I51" s="407" t="s">
        <v>792</v>
      </c>
    </row>
    <row r="52" spans="1:9">
      <c r="A52" s="398">
        <f t="shared" si="1"/>
        <v>50</v>
      </c>
      <c r="B52" s="398" t="s">
        <v>2610</v>
      </c>
      <c r="C52" s="398" t="s">
        <v>257</v>
      </c>
      <c r="D52" s="403" t="s">
        <v>5323</v>
      </c>
      <c r="E52" s="403" t="s">
        <v>5312</v>
      </c>
      <c r="F52" s="398">
        <v>20260807</v>
      </c>
      <c r="G52" s="397"/>
      <c r="H52" s="405" t="s">
        <v>259</v>
      </c>
      <c r="I52" s="407" t="s">
        <v>792</v>
      </c>
    </row>
    <row r="53" spans="1:9">
      <c r="A53" s="398">
        <f t="shared" si="1"/>
        <v>51</v>
      </c>
      <c r="B53" s="398" t="s">
        <v>2610</v>
      </c>
      <c r="C53" s="398" t="s">
        <v>257</v>
      </c>
      <c r="D53" s="403" t="s">
        <v>5324</v>
      </c>
      <c r="E53" s="403" t="s">
        <v>5312</v>
      </c>
      <c r="F53" s="398">
        <v>20260807</v>
      </c>
      <c r="G53" s="397"/>
      <c r="H53" s="397" t="s">
        <v>259</v>
      </c>
      <c r="I53" s="5" t="s">
        <v>802</v>
      </c>
    </row>
    <row r="54" spans="1:9">
      <c r="A54" s="398">
        <f t="shared" si="1"/>
        <v>52</v>
      </c>
      <c r="B54" s="398" t="s">
        <v>2610</v>
      </c>
      <c r="C54" s="398" t="s">
        <v>257</v>
      </c>
      <c r="D54" s="403" t="s">
        <v>5325</v>
      </c>
      <c r="E54" s="403" t="s">
        <v>5312</v>
      </c>
      <c r="F54" s="398">
        <v>20260807</v>
      </c>
      <c r="G54" s="397"/>
      <c r="H54" s="397" t="s">
        <v>259</v>
      </c>
      <c r="I54" s="5" t="s">
        <v>802</v>
      </c>
    </row>
    <row r="55" spans="1:9">
      <c r="A55" s="398">
        <f t="shared" si="1"/>
        <v>53</v>
      </c>
      <c r="B55" s="398" t="s">
        <v>2610</v>
      </c>
      <c r="C55" s="398" t="s">
        <v>257</v>
      </c>
      <c r="D55" s="403" t="s">
        <v>5326</v>
      </c>
      <c r="E55" s="403" t="s">
        <v>5312</v>
      </c>
      <c r="F55" s="398">
        <v>20260807</v>
      </c>
      <c r="G55" s="397"/>
      <c r="H55" s="397" t="s">
        <v>259</v>
      </c>
      <c r="I55" s="5" t="s">
        <v>802</v>
      </c>
    </row>
    <row r="56" spans="1:9">
      <c r="A56" s="398">
        <f t="shared" si="1"/>
        <v>54</v>
      </c>
      <c r="B56" s="398" t="s">
        <v>2610</v>
      </c>
      <c r="C56" s="398" t="s">
        <v>257</v>
      </c>
      <c r="D56" s="403" t="s">
        <v>5327</v>
      </c>
      <c r="E56" s="403" t="s">
        <v>5312</v>
      </c>
      <c r="F56" s="398">
        <v>20260807</v>
      </c>
      <c r="G56" s="397"/>
      <c r="H56" s="408" t="s">
        <v>259</v>
      </c>
      <c r="I56" s="412" t="s">
        <v>281</v>
      </c>
    </row>
    <row r="57" spans="1:9">
      <c r="A57" s="398">
        <f t="shared" si="1"/>
        <v>55</v>
      </c>
      <c r="B57" s="398" t="s">
        <v>2610</v>
      </c>
      <c r="C57" s="398" t="s">
        <v>257</v>
      </c>
      <c r="D57" s="403" t="s">
        <v>5328</v>
      </c>
      <c r="E57" s="403" t="s">
        <v>5312</v>
      </c>
      <c r="F57" s="398">
        <v>20260807</v>
      </c>
      <c r="G57" s="397"/>
      <c r="H57" s="408" t="s">
        <v>259</v>
      </c>
      <c r="I57" s="412" t="s">
        <v>281</v>
      </c>
    </row>
    <row r="58" spans="1:9">
      <c r="A58" s="398">
        <f t="shared" si="1"/>
        <v>56</v>
      </c>
      <c r="B58" s="398" t="s">
        <v>2610</v>
      </c>
      <c r="C58" s="398" t="s">
        <v>257</v>
      </c>
      <c r="D58" s="403" t="s">
        <v>5329</v>
      </c>
      <c r="E58" s="403" t="s">
        <v>5312</v>
      </c>
      <c r="F58" s="398">
        <v>20260807</v>
      </c>
      <c r="G58" s="397"/>
      <c r="H58" s="408" t="s">
        <v>259</v>
      </c>
      <c r="I58" s="412" t="s">
        <v>281</v>
      </c>
    </row>
    <row r="59" spans="1:9">
      <c r="A59" s="398">
        <f t="shared" si="1"/>
        <v>57</v>
      </c>
      <c r="B59" s="398" t="s">
        <v>2610</v>
      </c>
      <c r="C59" s="398" t="s">
        <v>257</v>
      </c>
      <c r="D59" s="403" t="s">
        <v>5330</v>
      </c>
      <c r="E59" s="403" t="s">
        <v>5312</v>
      </c>
      <c r="F59" s="398">
        <v>20260807</v>
      </c>
      <c r="G59" s="397"/>
      <c r="H59" s="408" t="s">
        <v>259</v>
      </c>
      <c r="I59" s="412" t="s">
        <v>281</v>
      </c>
    </row>
    <row r="60" spans="1:9">
      <c r="A60" s="398">
        <f t="shared" si="1"/>
        <v>58</v>
      </c>
      <c r="B60" s="398" t="s">
        <v>2610</v>
      </c>
      <c r="C60" s="398" t="s">
        <v>257</v>
      </c>
      <c r="D60" s="403" t="s">
        <v>5331</v>
      </c>
      <c r="E60" s="403" t="s">
        <v>5312</v>
      </c>
      <c r="F60" s="398">
        <v>20260807</v>
      </c>
      <c r="G60" s="397"/>
      <c r="H60" s="397" t="s">
        <v>259</v>
      </c>
      <c r="I60" s="5" t="s">
        <v>308</v>
      </c>
    </row>
    <row r="61" spans="1:9">
      <c r="A61" s="398">
        <f t="shared" si="1"/>
        <v>59</v>
      </c>
      <c r="B61" s="398" t="s">
        <v>2610</v>
      </c>
      <c r="C61" s="398" t="s">
        <v>257</v>
      </c>
      <c r="D61" s="403" t="s">
        <v>5332</v>
      </c>
      <c r="E61" s="403" t="s">
        <v>5312</v>
      </c>
      <c r="F61" s="398">
        <v>20260807</v>
      </c>
      <c r="G61" s="397"/>
      <c r="H61" s="397" t="s">
        <v>259</v>
      </c>
      <c r="I61" s="5" t="s">
        <v>308</v>
      </c>
    </row>
    <row r="62" spans="1:9">
      <c r="A62" s="398">
        <f t="shared" si="1"/>
        <v>60</v>
      </c>
      <c r="B62" s="398" t="s">
        <v>2610</v>
      </c>
      <c r="C62" s="398" t="s">
        <v>257</v>
      </c>
      <c r="D62" s="403" t="s">
        <v>5333</v>
      </c>
      <c r="E62" s="403" t="s">
        <v>5312</v>
      </c>
      <c r="F62" s="398">
        <v>20260807</v>
      </c>
      <c r="G62" s="397"/>
      <c r="H62" s="397" t="s">
        <v>259</v>
      </c>
      <c r="I62" s="5" t="s">
        <v>308</v>
      </c>
    </row>
    <row r="63" spans="1:9">
      <c r="A63" s="398">
        <f t="shared" si="1"/>
        <v>61</v>
      </c>
      <c r="B63" s="398" t="s">
        <v>2610</v>
      </c>
      <c r="C63" s="398" t="s">
        <v>257</v>
      </c>
      <c r="D63" s="403" t="s">
        <v>5334</v>
      </c>
      <c r="E63" s="403" t="s">
        <v>5312</v>
      </c>
      <c r="F63" s="398">
        <v>20260807</v>
      </c>
      <c r="G63" s="397"/>
      <c r="H63" s="397" t="s">
        <v>259</v>
      </c>
      <c r="I63" s="5" t="s">
        <v>308</v>
      </c>
    </row>
    <row r="64" spans="1:9">
      <c r="A64" s="398">
        <f t="shared" si="1"/>
        <v>62</v>
      </c>
      <c r="B64" s="398" t="s">
        <v>2610</v>
      </c>
      <c r="C64" s="398" t="s">
        <v>257</v>
      </c>
      <c r="D64" s="403" t="s">
        <v>5335</v>
      </c>
      <c r="E64" s="403" t="s">
        <v>5312</v>
      </c>
      <c r="F64" s="398">
        <v>20260807</v>
      </c>
      <c r="G64" s="397"/>
      <c r="H64" s="397" t="s">
        <v>259</v>
      </c>
      <c r="I64" s="5" t="s">
        <v>308</v>
      </c>
    </row>
    <row r="65" spans="1:9">
      <c r="A65" s="398">
        <f t="shared" si="1"/>
        <v>63</v>
      </c>
      <c r="B65" s="398" t="s">
        <v>2610</v>
      </c>
      <c r="C65" s="398" t="s">
        <v>257</v>
      </c>
      <c r="D65" s="403" t="s">
        <v>5336</v>
      </c>
      <c r="E65" s="403" t="s">
        <v>5312</v>
      </c>
      <c r="F65" s="398">
        <v>20260807</v>
      </c>
      <c r="G65" s="397"/>
      <c r="H65" s="416" t="s">
        <v>259</v>
      </c>
      <c r="I65" s="417" t="s">
        <v>316</v>
      </c>
    </row>
    <row r="66" spans="1:9">
      <c r="A66" s="398">
        <f t="shared" si="1"/>
        <v>64</v>
      </c>
      <c r="B66" s="398" t="s">
        <v>2610</v>
      </c>
      <c r="C66" s="398" t="s">
        <v>257</v>
      </c>
      <c r="D66" s="403" t="s">
        <v>5337</v>
      </c>
      <c r="E66" s="403" t="s">
        <v>5312</v>
      </c>
      <c r="F66" s="398">
        <v>20260807</v>
      </c>
      <c r="G66" s="397"/>
      <c r="H66" s="416" t="s">
        <v>259</v>
      </c>
      <c r="I66" s="417" t="s">
        <v>316</v>
      </c>
    </row>
    <row r="67" spans="1:9">
      <c r="A67" s="398">
        <f t="shared" si="1"/>
        <v>65</v>
      </c>
      <c r="B67" s="398" t="s">
        <v>2610</v>
      </c>
      <c r="C67" s="398" t="s">
        <v>257</v>
      </c>
      <c r="D67" s="403" t="s">
        <v>5338</v>
      </c>
      <c r="E67" s="403" t="s">
        <v>5312</v>
      </c>
      <c r="F67" s="398">
        <v>20260807</v>
      </c>
      <c r="G67" s="397"/>
      <c r="H67" s="416" t="s">
        <v>259</v>
      </c>
      <c r="I67" s="417" t="s">
        <v>316</v>
      </c>
    </row>
    <row r="68" spans="1:9">
      <c r="A68" s="398">
        <f t="shared" si="1"/>
        <v>66</v>
      </c>
      <c r="B68" s="398" t="s">
        <v>2610</v>
      </c>
      <c r="C68" s="398" t="s">
        <v>257</v>
      </c>
      <c r="D68" s="403" t="s">
        <v>5339</v>
      </c>
      <c r="E68" s="403" t="s">
        <v>5312</v>
      </c>
      <c r="F68" s="398">
        <v>20260807</v>
      </c>
      <c r="G68" s="397"/>
      <c r="H68" s="416" t="s">
        <v>259</v>
      </c>
      <c r="I68" s="417" t="s">
        <v>316</v>
      </c>
    </row>
    <row r="69" spans="1:9">
      <c r="A69" s="398">
        <f t="shared" si="1"/>
        <v>67</v>
      </c>
      <c r="B69" s="398" t="s">
        <v>2610</v>
      </c>
      <c r="C69" s="398" t="s">
        <v>257</v>
      </c>
      <c r="D69" s="403" t="s">
        <v>5340</v>
      </c>
      <c r="E69" s="403" t="s">
        <v>5312</v>
      </c>
      <c r="F69" s="398">
        <v>20260807</v>
      </c>
      <c r="G69" s="397"/>
      <c r="H69" s="418" t="s">
        <v>259</v>
      </c>
      <c r="I69" s="420" t="s">
        <v>323</v>
      </c>
    </row>
    <row r="70" spans="1:9">
      <c r="A70" s="398">
        <f t="shared" si="1"/>
        <v>68</v>
      </c>
      <c r="B70" s="398" t="s">
        <v>2610</v>
      </c>
      <c r="C70" s="398" t="s">
        <v>257</v>
      </c>
      <c r="D70" s="403" t="s">
        <v>5341</v>
      </c>
      <c r="E70" s="403" t="s">
        <v>5312</v>
      </c>
      <c r="F70" s="398">
        <v>20260807</v>
      </c>
      <c r="G70" s="397"/>
      <c r="H70" s="397" t="s">
        <v>259</v>
      </c>
      <c r="I70" s="5" t="s">
        <v>323</v>
      </c>
    </row>
    <row r="71" spans="1:9">
      <c r="A71" s="398">
        <f t="shared" si="1"/>
        <v>69</v>
      </c>
      <c r="B71" s="398" t="s">
        <v>2610</v>
      </c>
      <c r="C71" s="398" t="s">
        <v>257</v>
      </c>
      <c r="D71" s="403" t="s">
        <v>5342</v>
      </c>
      <c r="E71" s="403" t="s">
        <v>5312</v>
      </c>
      <c r="F71" s="398">
        <v>20260807</v>
      </c>
      <c r="G71" s="397"/>
      <c r="H71" s="397" t="s">
        <v>259</v>
      </c>
      <c r="I71" s="5" t="s">
        <v>323</v>
      </c>
    </row>
    <row r="72" spans="1:9">
      <c r="A72" s="398">
        <f t="shared" si="1"/>
        <v>70</v>
      </c>
      <c r="B72" s="398" t="s">
        <v>2610</v>
      </c>
      <c r="C72" s="398" t="s">
        <v>257</v>
      </c>
      <c r="D72" s="403" t="s">
        <v>5343</v>
      </c>
      <c r="E72" s="403" t="s">
        <v>5312</v>
      </c>
      <c r="F72" s="398">
        <v>20260807</v>
      </c>
      <c r="G72" s="397"/>
      <c r="H72" s="397" t="s">
        <v>259</v>
      </c>
      <c r="I72" s="5" t="s">
        <v>323</v>
      </c>
    </row>
    <row r="73" spans="1:9">
      <c r="A73" s="398">
        <f t="shared" si="1"/>
        <v>71</v>
      </c>
      <c r="B73" s="398" t="s">
        <v>2610</v>
      </c>
      <c r="C73" s="398" t="s">
        <v>257</v>
      </c>
      <c r="D73" s="403" t="s">
        <v>5344</v>
      </c>
      <c r="E73" s="403" t="s">
        <v>5312</v>
      </c>
      <c r="F73" s="398">
        <v>20260807</v>
      </c>
      <c r="G73" s="397"/>
      <c r="H73" s="397" t="s">
        <v>259</v>
      </c>
      <c r="I73" s="5" t="s">
        <v>802</v>
      </c>
    </row>
    <row r="74" spans="1:9">
      <c r="A74" s="398">
        <f t="shared" si="1"/>
        <v>72</v>
      </c>
      <c r="B74" s="398" t="s">
        <v>2610</v>
      </c>
      <c r="C74" s="398" t="s">
        <v>257</v>
      </c>
      <c r="D74" s="403" t="s">
        <v>5345</v>
      </c>
      <c r="E74" s="403" t="s">
        <v>5312</v>
      </c>
      <c r="F74" s="398">
        <v>20260807</v>
      </c>
      <c r="G74" s="397"/>
      <c r="H74" s="397" t="s">
        <v>259</v>
      </c>
      <c r="I74" s="5" t="s">
        <v>802</v>
      </c>
    </row>
    <row r="75" spans="1:9">
      <c r="A75" s="411">
        <f t="shared" si="1"/>
        <v>73</v>
      </c>
      <c r="B75" s="411" t="s">
        <v>2610</v>
      </c>
      <c r="C75" s="411" t="s">
        <v>257</v>
      </c>
      <c r="D75" s="413" t="s">
        <v>5441</v>
      </c>
      <c r="E75" s="403" t="s">
        <v>5442</v>
      </c>
      <c r="F75" s="411">
        <v>20260811</v>
      </c>
      <c r="G75" s="410"/>
      <c r="H75" s="416" t="s">
        <v>259</v>
      </c>
      <c r="I75" s="417" t="s">
        <v>316</v>
      </c>
    </row>
    <row r="76" spans="1:9">
      <c r="A76" s="411">
        <f t="shared" si="1"/>
        <v>74</v>
      </c>
      <c r="B76" s="411" t="s">
        <v>2610</v>
      </c>
      <c r="C76" s="411" t="s">
        <v>257</v>
      </c>
      <c r="D76" s="413" t="s">
        <v>5443</v>
      </c>
      <c r="E76" s="403" t="s">
        <v>5442</v>
      </c>
      <c r="F76" s="411">
        <v>20260811</v>
      </c>
      <c r="G76" s="410"/>
      <c r="H76" s="410" t="s">
        <v>259</v>
      </c>
      <c r="I76" s="5" t="s">
        <v>323</v>
      </c>
    </row>
    <row r="77" spans="1:9">
      <c r="A77" s="411">
        <f t="shared" si="1"/>
        <v>75</v>
      </c>
      <c r="B77" s="411" t="s">
        <v>2610</v>
      </c>
      <c r="C77" s="411" t="s">
        <v>257</v>
      </c>
      <c r="D77" s="413" t="s">
        <v>5444</v>
      </c>
      <c r="E77" s="403" t="s">
        <v>5442</v>
      </c>
      <c r="F77" s="411">
        <v>20260811</v>
      </c>
      <c r="G77" s="410"/>
      <c r="H77" s="419" t="s">
        <v>259</v>
      </c>
      <c r="I77" s="422" t="s">
        <v>332</v>
      </c>
    </row>
    <row r="78" spans="1:9">
      <c r="A78" s="411">
        <f t="shared" ref="A78:A141" si="2">+A77+1</f>
        <v>76</v>
      </c>
      <c r="B78" s="411" t="s">
        <v>2610</v>
      </c>
      <c r="C78" s="411" t="s">
        <v>257</v>
      </c>
      <c r="D78" s="413" t="s">
        <v>5445</v>
      </c>
      <c r="E78" s="403" t="s">
        <v>5442</v>
      </c>
      <c r="F78" s="411">
        <v>20260811</v>
      </c>
      <c r="G78" s="410"/>
      <c r="H78" s="419" t="s">
        <v>259</v>
      </c>
      <c r="I78" s="422" t="s">
        <v>332</v>
      </c>
    </row>
    <row r="79" spans="1:9">
      <c r="A79" s="411">
        <f t="shared" si="2"/>
        <v>77</v>
      </c>
      <c r="B79" s="411" t="s">
        <v>2610</v>
      </c>
      <c r="C79" s="411" t="s">
        <v>257</v>
      </c>
      <c r="D79" s="413" t="s">
        <v>5446</v>
      </c>
      <c r="E79" s="403" t="s">
        <v>5442</v>
      </c>
      <c r="F79" s="411">
        <v>20260811</v>
      </c>
      <c r="G79" s="410"/>
      <c r="H79" s="410" t="s">
        <v>259</v>
      </c>
      <c r="I79" s="5" t="s">
        <v>342</v>
      </c>
    </row>
    <row r="80" spans="1:9">
      <c r="A80" s="411">
        <f t="shared" si="2"/>
        <v>78</v>
      </c>
      <c r="B80" s="411" t="s">
        <v>2610</v>
      </c>
      <c r="C80" s="411" t="s">
        <v>257</v>
      </c>
      <c r="D80" s="413" t="s">
        <v>5447</v>
      </c>
      <c r="E80" s="403" t="s">
        <v>5442</v>
      </c>
      <c r="F80" s="411">
        <v>20260811</v>
      </c>
      <c r="G80" s="410"/>
      <c r="H80" s="410" t="s">
        <v>259</v>
      </c>
      <c r="I80" s="5" t="s">
        <v>342</v>
      </c>
    </row>
    <row r="81" spans="1:9">
      <c r="A81" s="411">
        <f t="shared" si="2"/>
        <v>79</v>
      </c>
      <c r="B81" s="411" t="s">
        <v>2610</v>
      </c>
      <c r="C81" s="411" t="s">
        <v>257</v>
      </c>
      <c r="D81" s="413" t="s">
        <v>5448</v>
      </c>
      <c r="E81" s="403" t="s">
        <v>5442</v>
      </c>
      <c r="F81" s="411">
        <v>20260811</v>
      </c>
      <c r="G81" s="410"/>
      <c r="H81" s="423" t="s">
        <v>259</v>
      </c>
      <c r="I81" s="5" t="s">
        <v>352</v>
      </c>
    </row>
    <row r="82" spans="1:9">
      <c r="A82" s="411">
        <f t="shared" si="2"/>
        <v>80</v>
      </c>
      <c r="B82" s="411" t="s">
        <v>2610</v>
      </c>
      <c r="C82" s="411" t="s">
        <v>257</v>
      </c>
      <c r="D82" s="413" t="s">
        <v>5449</v>
      </c>
      <c r="E82" s="403" t="s">
        <v>5442</v>
      </c>
      <c r="F82" s="411">
        <v>20260811</v>
      </c>
      <c r="G82" s="410"/>
      <c r="H82" s="427" t="s">
        <v>259</v>
      </c>
    </row>
    <row r="83" spans="1:9">
      <c r="A83" s="411">
        <f t="shared" si="2"/>
        <v>81</v>
      </c>
      <c r="B83" s="411" t="s">
        <v>2610</v>
      </c>
      <c r="C83" s="411" t="s">
        <v>257</v>
      </c>
      <c r="D83" s="413" t="s">
        <v>5450</v>
      </c>
      <c r="E83" s="403" t="s">
        <v>5442</v>
      </c>
      <c r="F83" s="411">
        <v>20260811</v>
      </c>
      <c r="G83" s="410"/>
      <c r="H83" s="427" t="s">
        <v>259</v>
      </c>
    </row>
    <row r="84" spans="1:9">
      <c r="A84" s="411">
        <f t="shared" si="2"/>
        <v>82</v>
      </c>
      <c r="B84" s="411" t="s">
        <v>2610</v>
      </c>
      <c r="C84" s="411" t="s">
        <v>257</v>
      </c>
      <c r="D84" s="413" t="s">
        <v>5451</v>
      </c>
      <c r="E84" s="403" t="s">
        <v>5442</v>
      </c>
      <c r="F84" s="411">
        <v>20260811</v>
      </c>
      <c r="G84" s="410"/>
      <c r="H84" s="410" t="s">
        <v>259</v>
      </c>
      <c r="I84" s="5" t="s">
        <v>323</v>
      </c>
    </row>
    <row r="85" spans="1:9">
      <c r="A85" s="411">
        <f t="shared" si="2"/>
        <v>83</v>
      </c>
      <c r="B85" s="411" t="s">
        <v>2610</v>
      </c>
      <c r="C85" s="411" t="s">
        <v>257</v>
      </c>
      <c r="D85" s="413" t="s">
        <v>5452</v>
      </c>
      <c r="E85" s="403" t="s">
        <v>5442</v>
      </c>
      <c r="F85" s="411">
        <v>20260811</v>
      </c>
      <c r="G85" s="410"/>
      <c r="H85" s="410" t="s">
        <v>259</v>
      </c>
      <c r="I85" s="5" t="s">
        <v>323</v>
      </c>
    </row>
    <row r="86" spans="1:9">
      <c r="A86" s="411">
        <f t="shared" si="2"/>
        <v>84</v>
      </c>
      <c r="B86" s="411" t="s">
        <v>2610</v>
      </c>
      <c r="C86" s="411" t="s">
        <v>257</v>
      </c>
      <c r="D86" s="413" t="s">
        <v>5453</v>
      </c>
      <c r="E86" s="403" t="s">
        <v>5442</v>
      </c>
      <c r="F86" s="411">
        <v>20260811</v>
      </c>
      <c r="G86" s="410"/>
      <c r="H86" s="419" t="s">
        <v>259</v>
      </c>
      <c r="I86" s="422" t="s">
        <v>332</v>
      </c>
    </row>
    <row r="87" spans="1:9">
      <c r="A87" s="411">
        <f t="shared" si="2"/>
        <v>85</v>
      </c>
      <c r="B87" s="411" t="s">
        <v>2610</v>
      </c>
      <c r="C87" s="411" t="s">
        <v>257</v>
      </c>
      <c r="D87" s="413" t="s">
        <v>5454</v>
      </c>
      <c r="E87" s="403" t="s">
        <v>5442</v>
      </c>
      <c r="F87" s="411">
        <v>20260811</v>
      </c>
      <c r="G87" s="410"/>
      <c r="H87" s="419" t="s">
        <v>259</v>
      </c>
      <c r="I87" s="422" t="s">
        <v>332</v>
      </c>
    </row>
    <row r="88" spans="1:9">
      <c r="A88" s="411">
        <f t="shared" si="2"/>
        <v>86</v>
      </c>
      <c r="B88" s="411" t="s">
        <v>2610</v>
      </c>
      <c r="C88" s="411" t="s">
        <v>257</v>
      </c>
      <c r="D88" s="413" t="s">
        <v>5455</v>
      </c>
      <c r="E88" s="403" t="s">
        <v>5442</v>
      </c>
      <c r="F88" s="411">
        <v>20260811</v>
      </c>
      <c r="G88" s="410"/>
      <c r="H88" s="419" t="s">
        <v>259</v>
      </c>
      <c r="I88" s="422" t="s">
        <v>332</v>
      </c>
    </row>
    <row r="89" spans="1:9">
      <c r="A89" s="411">
        <f t="shared" si="2"/>
        <v>87</v>
      </c>
      <c r="B89" s="411" t="s">
        <v>2610</v>
      </c>
      <c r="C89" s="411" t="s">
        <v>257</v>
      </c>
      <c r="D89" s="413" t="s">
        <v>5456</v>
      </c>
      <c r="E89" s="403" t="s">
        <v>5442</v>
      </c>
      <c r="F89" s="411">
        <v>20260811</v>
      </c>
      <c r="G89" s="410"/>
      <c r="H89" s="419" t="s">
        <v>259</v>
      </c>
      <c r="I89" s="422" t="s">
        <v>332</v>
      </c>
    </row>
    <row r="90" spans="1:9">
      <c r="A90" s="411">
        <f t="shared" si="2"/>
        <v>88</v>
      </c>
      <c r="B90" s="411" t="s">
        <v>2610</v>
      </c>
      <c r="C90" s="411" t="s">
        <v>257</v>
      </c>
      <c r="D90" s="413" t="s">
        <v>5457</v>
      </c>
      <c r="E90" s="403" t="s">
        <v>5442</v>
      </c>
      <c r="F90" s="411">
        <v>20260811</v>
      </c>
      <c r="G90" s="410"/>
      <c r="H90" s="410" t="s">
        <v>259</v>
      </c>
      <c r="I90" s="5" t="s">
        <v>342</v>
      </c>
    </row>
    <row r="91" spans="1:9">
      <c r="A91" s="411">
        <f t="shared" si="2"/>
        <v>89</v>
      </c>
      <c r="B91" s="411" t="s">
        <v>2610</v>
      </c>
      <c r="C91" s="411" t="s">
        <v>257</v>
      </c>
      <c r="D91" s="413" t="s">
        <v>5458</v>
      </c>
      <c r="E91" s="403" t="s">
        <v>5442</v>
      </c>
      <c r="F91" s="411">
        <v>20260811</v>
      </c>
      <c r="G91" s="410"/>
      <c r="H91" s="410" t="s">
        <v>259</v>
      </c>
      <c r="I91" s="5" t="s">
        <v>342</v>
      </c>
    </row>
    <row r="92" spans="1:9">
      <c r="A92" s="411">
        <f t="shared" si="2"/>
        <v>90</v>
      </c>
      <c r="B92" s="411" t="s">
        <v>2610</v>
      </c>
      <c r="C92" s="411" t="s">
        <v>257</v>
      </c>
      <c r="D92" s="413" t="s">
        <v>5459</v>
      </c>
      <c r="E92" s="403" t="s">
        <v>5442</v>
      </c>
      <c r="F92" s="411">
        <v>20260811</v>
      </c>
      <c r="G92" s="410"/>
      <c r="H92" s="410" t="s">
        <v>259</v>
      </c>
      <c r="I92" s="5" t="s">
        <v>342</v>
      </c>
    </row>
    <row r="93" spans="1:9">
      <c r="A93" s="411">
        <f t="shared" si="2"/>
        <v>91</v>
      </c>
      <c r="B93" s="411" t="s">
        <v>2610</v>
      </c>
      <c r="C93" s="411" t="s">
        <v>257</v>
      </c>
      <c r="D93" s="413" t="s">
        <v>5460</v>
      </c>
      <c r="E93" s="403" t="s">
        <v>5442</v>
      </c>
      <c r="F93" s="411">
        <v>20260811</v>
      </c>
      <c r="G93" s="410"/>
      <c r="H93" s="410" t="s">
        <v>259</v>
      </c>
      <c r="I93" s="5" t="s">
        <v>342</v>
      </c>
    </row>
    <row r="94" spans="1:9">
      <c r="A94" s="411">
        <f t="shared" si="2"/>
        <v>92</v>
      </c>
      <c r="B94" s="411" t="s">
        <v>2610</v>
      </c>
      <c r="C94" s="411" t="s">
        <v>257</v>
      </c>
      <c r="D94" s="413" t="s">
        <v>5461</v>
      </c>
      <c r="E94" s="403" t="s">
        <v>5442</v>
      </c>
      <c r="F94" s="411">
        <v>20260811</v>
      </c>
      <c r="G94" s="410"/>
      <c r="H94" s="410" t="s">
        <v>259</v>
      </c>
      <c r="I94" s="5" t="s">
        <v>342</v>
      </c>
    </row>
    <row r="95" spans="1:9">
      <c r="A95" s="411">
        <f t="shared" si="2"/>
        <v>93</v>
      </c>
      <c r="B95" s="411" t="s">
        <v>2610</v>
      </c>
      <c r="C95" s="411" t="s">
        <v>257</v>
      </c>
      <c r="D95" s="413" t="s">
        <v>5462</v>
      </c>
      <c r="E95" s="403" t="s">
        <v>5442</v>
      </c>
      <c r="F95" s="411">
        <v>20260811</v>
      </c>
      <c r="G95" s="410"/>
      <c r="H95" s="410" t="s">
        <v>259</v>
      </c>
      <c r="I95" s="5" t="s">
        <v>342</v>
      </c>
    </row>
    <row r="96" spans="1:9">
      <c r="A96" s="411">
        <f t="shared" si="2"/>
        <v>94</v>
      </c>
      <c r="B96" s="411" t="s">
        <v>2610</v>
      </c>
      <c r="C96" s="411" t="s">
        <v>257</v>
      </c>
      <c r="D96" s="413" t="s">
        <v>5463</v>
      </c>
      <c r="E96" s="403" t="s">
        <v>5442</v>
      </c>
      <c r="F96" s="411">
        <v>20260811</v>
      </c>
      <c r="G96" s="410"/>
      <c r="H96" s="423" t="s">
        <v>259</v>
      </c>
      <c r="I96" s="5" t="s">
        <v>352</v>
      </c>
    </row>
    <row r="97" spans="1:9">
      <c r="A97" s="411">
        <f t="shared" si="2"/>
        <v>95</v>
      </c>
      <c r="B97" s="411" t="s">
        <v>2610</v>
      </c>
      <c r="C97" s="411" t="s">
        <v>257</v>
      </c>
      <c r="D97" s="413" t="s">
        <v>5464</v>
      </c>
      <c r="E97" s="403" t="s">
        <v>5442</v>
      </c>
      <c r="F97" s="411">
        <v>20260811</v>
      </c>
      <c r="G97" s="410"/>
      <c r="H97" s="423" t="s">
        <v>259</v>
      </c>
      <c r="I97" s="5" t="s">
        <v>352</v>
      </c>
    </row>
    <row r="98" spans="1:9">
      <c r="A98" s="411">
        <f t="shared" si="2"/>
        <v>96</v>
      </c>
      <c r="B98" s="411" t="s">
        <v>2610</v>
      </c>
      <c r="C98" s="411" t="s">
        <v>257</v>
      </c>
      <c r="D98" s="413" t="s">
        <v>5465</v>
      </c>
      <c r="E98" s="403" t="s">
        <v>5442</v>
      </c>
      <c r="F98" s="411">
        <v>20260811</v>
      </c>
      <c r="G98" s="410"/>
      <c r="H98" s="423" t="s">
        <v>259</v>
      </c>
      <c r="I98" s="5" t="s">
        <v>352</v>
      </c>
    </row>
    <row r="99" spans="1:9">
      <c r="A99" s="411">
        <f t="shared" si="2"/>
        <v>97</v>
      </c>
      <c r="B99" s="411" t="s">
        <v>2610</v>
      </c>
      <c r="C99" s="411" t="s">
        <v>257</v>
      </c>
      <c r="D99" s="413" t="s">
        <v>5466</v>
      </c>
      <c r="E99" s="403" t="s">
        <v>5442</v>
      </c>
      <c r="F99" s="411">
        <v>20260811</v>
      </c>
      <c r="G99" s="410"/>
      <c r="H99" s="423" t="s">
        <v>259</v>
      </c>
      <c r="I99" s="5" t="s">
        <v>352</v>
      </c>
    </row>
    <row r="100" spans="1:9">
      <c r="A100" s="411">
        <f t="shared" si="2"/>
        <v>98</v>
      </c>
      <c r="B100" s="411" t="s">
        <v>2610</v>
      </c>
      <c r="C100" s="411" t="s">
        <v>257</v>
      </c>
      <c r="D100" s="413" t="s">
        <v>5467</v>
      </c>
      <c r="E100" s="403" t="s">
        <v>5442</v>
      </c>
      <c r="F100" s="411">
        <v>20260811</v>
      </c>
      <c r="G100" s="410"/>
      <c r="H100" s="423" t="s">
        <v>259</v>
      </c>
      <c r="I100" s="5" t="s">
        <v>352</v>
      </c>
    </row>
    <row r="101" spans="1:9">
      <c r="A101" s="411">
        <f t="shared" si="2"/>
        <v>99</v>
      </c>
      <c r="B101" s="411" t="s">
        <v>2610</v>
      </c>
      <c r="C101" s="411" t="s">
        <v>257</v>
      </c>
      <c r="D101" s="413" t="s">
        <v>5468</v>
      </c>
      <c r="E101" s="403" t="s">
        <v>5442</v>
      </c>
      <c r="F101" s="411">
        <v>20260811</v>
      </c>
      <c r="G101" s="410"/>
      <c r="H101" s="423" t="s">
        <v>259</v>
      </c>
      <c r="I101" s="5" t="s">
        <v>352</v>
      </c>
    </row>
    <row r="102" spans="1:9">
      <c r="A102" s="411">
        <f t="shared" si="2"/>
        <v>100</v>
      </c>
      <c r="B102" s="411" t="s">
        <v>2610</v>
      </c>
      <c r="C102" s="411" t="s">
        <v>257</v>
      </c>
      <c r="D102" s="413" t="s">
        <v>5469</v>
      </c>
      <c r="E102" s="403" t="s">
        <v>5442</v>
      </c>
      <c r="F102" s="411">
        <v>20260811</v>
      </c>
      <c r="G102" s="410"/>
      <c r="H102" s="423" t="s">
        <v>259</v>
      </c>
      <c r="I102" s="5" t="s">
        <v>352</v>
      </c>
    </row>
    <row r="103" spans="1:9">
      <c r="A103" s="411">
        <f t="shared" si="2"/>
        <v>101</v>
      </c>
      <c r="B103" s="411" t="s">
        <v>2610</v>
      </c>
      <c r="C103" s="411" t="s">
        <v>257</v>
      </c>
      <c r="D103" s="413" t="s">
        <v>5470</v>
      </c>
      <c r="E103" s="403" t="s">
        <v>5442</v>
      </c>
      <c r="F103" s="411">
        <v>20260811</v>
      </c>
      <c r="G103" s="410"/>
      <c r="H103" s="423" t="s">
        <v>259</v>
      </c>
      <c r="I103" s="5" t="s">
        <v>352</v>
      </c>
    </row>
    <row r="104" spans="1:9">
      <c r="A104" s="411">
        <f t="shared" si="2"/>
        <v>102</v>
      </c>
      <c r="B104" s="411" t="s">
        <v>2610</v>
      </c>
      <c r="C104" s="411" t="s">
        <v>257</v>
      </c>
      <c r="D104" s="413" t="s">
        <v>5471</v>
      </c>
      <c r="E104" s="403" t="s">
        <v>5442</v>
      </c>
      <c r="F104" s="411">
        <v>20260811</v>
      </c>
      <c r="G104" s="410"/>
      <c r="H104" s="423" t="s">
        <v>259</v>
      </c>
      <c r="I104" s="5" t="s">
        <v>352</v>
      </c>
    </row>
    <row r="105" spans="1:9">
      <c r="A105" s="411">
        <f t="shared" si="2"/>
        <v>103</v>
      </c>
      <c r="B105" s="411" t="s">
        <v>2610</v>
      </c>
      <c r="C105" s="411" t="s">
        <v>257</v>
      </c>
      <c r="D105" s="413" t="s">
        <v>5472</v>
      </c>
      <c r="E105" s="403" t="s">
        <v>5442</v>
      </c>
      <c r="F105" s="411">
        <v>20260811</v>
      </c>
      <c r="G105" s="410"/>
      <c r="H105" s="423" t="s">
        <v>259</v>
      </c>
      <c r="I105" s="5" t="s">
        <v>352</v>
      </c>
    </row>
    <row r="106" spans="1:9">
      <c r="A106" s="411">
        <f t="shared" si="2"/>
        <v>104</v>
      </c>
      <c r="B106" s="411" t="s">
        <v>2610</v>
      </c>
      <c r="C106" s="411" t="s">
        <v>257</v>
      </c>
      <c r="D106" s="413" t="s">
        <v>5473</v>
      </c>
      <c r="E106" s="403" t="s">
        <v>5442</v>
      </c>
      <c r="F106" s="411">
        <v>20260811</v>
      </c>
      <c r="G106" s="410"/>
      <c r="H106" s="423" t="s">
        <v>259</v>
      </c>
      <c r="I106" s="5" t="s">
        <v>352</v>
      </c>
    </row>
    <row r="107" spans="1:9">
      <c r="A107" s="411">
        <f t="shared" si="2"/>
        <v>105</v>
      </c>
      <c r="B107" s="411" t="s">
        <v>2610</v>
      </c>
      <c r="C107" s="411" t="s">
        <v>257</v>
      </c>
      <c r="D107" s="413" t="s">
        <v>5474</v>
      </c>
      <c r="E107" s="403" t="s">
        <v>5442</v>
      </c>
      <c r="F107" s="411">
        <v>20260811</v>
      </c>
      <c r="G107" s="410"/>
      <c r="H107" s="423" t="s">
        <v>259</v>
      </c>
      <c r="I107" s="5" t="s">
        <v>352</v>
      </c>
    </row>
    <row r="108" spans="1:9">
      <c r="A108" s="411">
        <f t="shared" si="2"/>
        <v>106</v>
      </c>
      <c r="B108" s="411" t="s">
        <v>2610</v>
      </c>
      <c r="C108" s="411" t="s">
        <v>257</v>
      </c>
      <c r="D108" s="413" t="s">
        <v>5475</v>
      </c>
      <c r="E108" s="403" t="s">
        <v>5442</v>
      </c>
      <c r="F108" s="411">
        <v>20260811</v>
      </c>
      <c r="G108" s="410"/>
      <c r="H108" s="423" t="s">
        <v>259</v>
      </c>
      <c r="I108" s="5" t="s">
        <v>352</v>
      </c>
    </row>
    <row r="109" spans="1:9">
      <c r="A109" s="411">
        <f t="shared" si="2"/>
        <v>107</v>
      </c>
      <c r="B109" s="411" t="s">
        <v>2610</v>
      </c>
      <c r="C109" s="411" t="s">
        <v>257</v>
      </c>
      <c r="D109" s="413" t="s">
        <v>5476</v>
      </c>
      <c r="E109" s="403" t="s">
        <v>5442</v>
      </c>
      <c r="F109" s="411">
        <v>20260811</v>
      </c>
      <c r="G109" s="410"/>
      <c r="H109" s="427" t="s">
        <v>259</v>
      </c>
    </row>
    <row r="110" spans="1:9">
      <c r="A110" s="411">
        <f t="shared" si="2"/>
        <v>108</v>
      </c>
      <c r="B110" s="411" t="s">
        <v>2610</v>
      </c>
      <c r="C110" s="411" t="s">
        <v>257</v>
      </c>
      <c r="D110" s="413" t="s">
        <v>5477</v>
      </c>
      <c r="E110" s="403" t="s">
        <v>5442</v>
      </c>
      <c r="F110" s="411">
        <v>20260811</v>
      </c>
      <c r="G110" s="410"/>
      <c r="H110" s="427" t="s">
        <v>259</v>
      </c>
    </row>
    <row r="111" spans="1:9">
      <c r="A111" s="426">
        <f t="shared" si="2"/>
        <v>109</v>
      </c>
      <c r="B111" s="426" t="s">
        <v>2610</v>
      </c>
      <c r="C111" s="426" t="s">
        <v>257</v>
      </c>
      <c r="D111" s="428" t="s">
        <v>5524</v>
      </c>
      <c r="E111" s="403" t="s">
        <v>5531</v>
      </c>
      <c r="F111" s="426">
        <v>20260814</v>
      </c>
      <c r="G111" s="425"/>
      <c r="H111" s="427" t="s">
        <v>259</v>
      </c>
      <c r="I111" s="430" t="s">
        <v>389</v>
      </c>
    </row>
    <row r="112" spans="1:9">
      <c r="A112" s="426">
        <f t="shared" si="2"/>
        <v>110</v>
      </c>
      <c r="B112" s="426" t="s">
        <v>2610</v>
      </c>
      <c r="C112" s="426" t="s">
        <v>257</v>
      </c>
      <c r="D112" s="428" t="s">
        <v>5525</v>
      </c>
      <c r="E112" s="403" t="s">
        <v>5531</v>
      </c>
      <c r="F112" s="426">
        <v>20260814</v>
      </c>
      <c r="G112" s="425"/>
      <c r="H112" s="425" t="s">
        <v>259</v>
      </c>
      <c r="I112" s="5" t="s">
        <v>389</v>
      </c>
    </row>
    <row r="113" spans="1:9">
      <c r="A113" s="426">
        <f t="shared" si="2"/>
        <v>111</v>
      </c>
      <c r="B113" s="426" t="s">
        <v>2610</v>
      </c>
      <c r="C113" s="426" t="s">
        <v>257</v>
      </c>
      <c r="D113" s="428" t="s">
        <v>5526</v>
      </c>
      <c r="E113" s="403" t="s">
        <v>5531</v>
      </c>
      <c r="F113" s="426">
        <v>20260814</v>
      </c>
      <c r="G113" s="425"/>
      <c r="H113" s="429" t="s">
        <v>259</v>
      </c>
      <c r="I113" s="432" t="s">
        <v>895</v>
      </c>
    </row>
    <row r="114" spans="1:9">
      <c r="A114" s="426">
        <f t="shared" si="2"/>
        <v>112</v>
      </c>
      <c r="B114" s="426" t="s">
        <v>2610</v>
      </c>
      <c r="C114" s="426" t="s">
        <v>257</v>
      </c>
      <c r="D114" s="428" t="s">
        <v>5527</v>
      </c>
      <c r="E114" s="403" t="s">
        <v>5531</v>
      </c>
      <c r="F114" s="426">
        <v>20260814</v>
      </c>
      <c r="G114" s="425"/>
      <c r="H114" s="425" t="s">
        <v>259</v>
      </c>
      <c r="I114" s="5" t="s">
        <v>903</v>
      </c>
    </row>
    <row r="115" spans="1:9">
      <c r="A115" s="426">
        <f t="shared" si="2"/>
        <v>113</v>
      </c>
      <c r="B115" s="426" t="s">
        <v>2610</v>
      </c>
      <c r="C115" s="426" t="s">
        <v>257</v>
      </c>
      <c r="D115" s="428" t="s">
        <v>5528</v>
      </c>
      <c r="E115" s="403" t="s">
        <v>5531</v>
      </c>
      <c r="F115" s="426">
        <v>20260814</v>
      </c>
      <c r="G115" s="425"/>
      <c r="H115" s="433" t="s">
        <v>259</v>
      </c>
      <c r="I115" s="437" t="s">
        <v>437</v>
      </c>
    </row>
    <row r="116" spans="1:9">
      <c r="A116" s="426">
        <f t="shared" si="2"/>
        <v>114</v>
      </c>
      <c r="B116" s="426" t="s">
        <v>2610</v>
      </c>
      <c r="C116" s="426" t="s">
        <v>257</v>
      </c>
      <c r="D116" s="428" t="s">
        <v>5529</v>
      </c>
      <c r="E116" s="403" t="s">
        <v>5531</v>
      </c>
      <c r="F116" s="426">
        <v>20260814</v>
      </c>
      <c r="G116" s="425"/>
      <c r="H116" s="438" t="s">
        <v>259</v>
      </c>
      <c r="I116" s="441" t="s">
        <v>928</v>
      </c>
    </row>
    <row r="117" spans="1:9">
      <c r="A117" s="426">
        <f t="shared" si="2"/>
        <v>115</v>
      </c>
      <c r="B117" s="426" t="s">
        <v>2610</v>
      </c>
      <c r="C117" s="426" t="s">
        <v>257</v>
      </c>
      <c r="D117" s="428" t="s">
        <v>5530</v>
      </c>
      <c r="E117" s="403" t="s">
        <v>5531</v>
      </c>
      <c r="F117" s="426">
        <v>20260814</v>
      </c>
      <c r="G117" s="425"/>
      <c r="H117" s="425" t="s">
        <v>259</v>
      </c>
      <c r="I117" s="5" t="s">
        <v>443</v>
      </c>
    </row>
    <row r="118" spans="1:9">
      <c r="A118" s="426">
        <f t="shared" si="2"/>
        <v>116</v>
      </c>
      <c r="B118" s="426" t="s">
        <v>2610</v>
      </c>
      <c r="C118" s="426" t="s">
        <v>257</v>
      </c>
      <c r="D118" s="428" t="s">
        <v>5532</v>
      </c>
      <c r="E118" s="403" t="s">
        <v>5531</v>
      </c>
      <c r="F118" s="426">
        <v>20260814</v>
      </c>
      <c r="G118" s="425"/>
      <c r="H118" s="435" t="s">
        <v>259</v>
      </c>
    </row>
    <row r="119" spans="1:9">
      <c r="A119" s="426">
        <f t="shared" si="2"/>
        <v>117</v>
      </c>
      <c r="B119" s="426" t="s">
        <v>2610</v>
      </c>
      <c r="C119" s="426" t="s">
        <v>257</v>
      </c>
      <c r="D119" s="428" t="s">
        <v>5533</v>
      </c>
      <c r="E119" s="403" t="s">
        <v>5531</v>
      </c>
      <c r="F119" s="426">
        <v>20260814</v>
      </c>
      <c r="G119" s="425"/>
      <c r="H119" s="435" t="s">
        <v>259</v>
      </c>
    </row>
    <row r="120" spans="1:9">
      <c r="A120" s="426">
        <f t="shared" si="2"/>
        <v>118</v>
      </c>
      <c r="B120" s="426" t="s">
        <v>2610</v>
      </c>
      <c r="C120" s="426" t="s">
        <v>257</v>
      </c>
      <c r="D120" s="428" t="s">
        <v>5534</v>
      </c>
      <c r="E120" s="403" t="s">
        <v>5531</v>
      </c>
      <c r="F120" s="426">
        <v>20260814</v>
      </c>
      <c r="G120" s="425"/>
      <c r="H120" s="425" t="s">
        <v>259</v>
      </c>
      <c r="I120" s="5" t="s">
        <v>389</v>
      </c>
    </row>
    <row r="121" spans="1:9">
      <c r="A121" s="426">
        <f t="shared" si="2"/>
        <v>119</v>
      </c>
      <c r="B121" s="426" t="s">
        <v>2610</v>
      </c>
      <c r="C121" s="426" t="s">
        <v>257</v>
      </c>
      <c r="D121" s="428" t="s">
        <v>5535</v>
      </c>
      <c r="E121" s="403" t="s">
        <v>5531</v>
      </c>
      <c r="F121" s="426">
        <v>20260814</v>
      </c>
      <c r="G121" s="425"/>
      <c r="H121" s="425" t="s">
        <v>259</v>
      </c>
      <c r="I121" s="5" t="s">
        <v>389</v>
      </c>
    </row>
    <row r="122" spans="1:9">
      <c r="A122" s="426">
        <f t="shared" si="2"/>
        <v>120</v>
      </c>
      <c r="B122" s="426" t="s">
        <v>2610</v>
      </c>
      <c r="C122" s="426" t="s">
        <v>257</v>
      </c>
      <c r="D122" s="428" t="s">
        <v>5536</v>
      </c>
      <c r="E122" s="403" t="s">
        <v>5531</v>
      </c>
      <c r="F122" s="426">
        <v>20260814</v>
      </c>
      <c r="G122" s="425"/>
      <c r="H122" s="425" t="s">
        <v>259</v>
      </c>
      <c r="I122" s="5" t="s">
        <v>389</v>
      </c>
    </row>
    <row r="123" spans="1:9">
      <c r="A123" s="426">
        <f t="shared" si="2"/>
        <v>121</v>
      </c>
      <c r="B123" s="426" t="s">
        <v>2610</v>
      </c>
      <c r="C123" s="426" t="s">
        <v>257</v>
      </c>
      <c r="D123" s="428" t="s">
        <v>5537</v>
      </c>
      <c r="E123" s="403" t="s">
        <v>5531</v>
      </c>
      <c r="F123" s="426">
        <v>20260814</v>
      </c>
      <c r="G123" s="425"/>
      <c r="H123" s="425" t="s">
        <v>259</v>
      </c>
      <c r="I123" s="5" t="s">
        <v>389</v>
      </c>
    </row>
    <row r="124" spans="1:9">
      <c r="A124" s="426">
        <f t="shared" si="2"/>
        <v>122</v>
      </c>
      <c r="B124" s="426" t="s">
        <v>2610</v>
      </c>
      <c r="C124" s="426" t="s">
        <v>257</v>
      </c>
      <c r="D124" s="428" t="s">
        <v>5538</v>
      </c>
      <c r="E124" s="403" t="s">
        <v>5531</v>
      </c>
      <c r="F124" s="426">
        <v>20260814</v>
      </c>
      <c r="G124" s="425"/>
      <c r="H124" s="425" t="s">
        <v>259</v>
      </c>
      <c r="I124" s="5" t="s">
        <v>389</v>
      </c>
    </row>
    <row r="125" spans="1:9">
      <c r="A125" s="426">
        <f t="shared" si="2"/>
        <v>123</v>
      </c>
      <c r="B125" s="426" t="s">
        <v>2610</v>
      </c>
      <c r="C125" s="426" t="s">
        <v>257</v>
      </c>
      <c r="D125" s="428" t="s">
        <v>5539</v>
      </c>
      <c r="E125" s="403" t="s">
        <v>5531</v>
      </c>
      <c r="F125" s="426">
        <v>20260814</v>
      </c>
      <c r="G125" s="425"/>
      <c r="H125" s="425" t="s">
        <v>259</v>
      </c>
      <c r="I125" s="5" t="s">
        <v>389</v>
      </c>
    </row>
    <row r="126" spans="1:9">
      <c r="A126" s="426">
        <f t="shared" si="2"/>
        <v>124</v>
      </c>
      <c r="B126" s="426" t="s">
        <v>2610</v>
      </c>
      <c r="C126" s="426" t="s">
        <v>257</v>
      </c>
      <c r="D126" s="428" t="s">
        <v>5540</v>
      </c>
      <c r="E126" s="403" t="s">
        <v>5531</v>
      </c>
      <c r="F126" s="426">
        <v>20260814</v>
      </c>
      <c r="G126" s="425"/>
      <c r="H126" s="429" t="s">
        <v>259</v>
      </c>
      <c r="I126" s="432" t="s">
        <v>895</v>
      </c>
    </row>
    <row r="127" spans="1:9">
      <c r="A127" s="426">
        <f t="shared" si="2"/>
        <v>125</v>
      </c>
      <c r="B127" s="426" t="s">
        <v>2610</v>
      </c>
      <c r="C127" s="426" t="s">
        <v>257</v>
      </c>
      <c r="D127" s="428" t="s">
        <v>5541</v>
      </c>
      <c r="E127" s="403" t="s">
        <v>5531</v>
      </c>
      <c r="F127" s="426">
        <v>20260814</v>
      </c>
      <c r="G127" s="425"/>
      <c r="H127" s="429" t="s">
        <v>259</v>
      </c>
      <c r="I127" s="432" t="s">
        <v>895</v>
      </c>
    </row>
    <row r="128" spans="1:9">
      <c r="A128" s="426">
        <f t="shared" si="2"/>
        <v>126</v>
      </c>
      <c r="B128" s="426" t="s">
        <v>2610</v>
      </c>
      <c r="C128" s="426" t="s">
        <v>257</v>
      </c>
      <c r="D128" s="428" t="s">
        <v>5542</v>
      </c>
      <c r="E128" s="403" t="s">
        <v>5531</v>
      </c>
      <c r="F128" s="426">
        <v>20260814</v>
      </c>
      <c r="G128" s="425"/>
      <c r="H128" s="429" t="s">
        <v>259</v>
      </c>
      <c r="I128" s="432" t="s">
        <v>895</v>
      </c>
    </row>
    <row r="129" spans="1:9">
      <c r="A129" s="426">
        <f t="shared" si="2"/>
        <v>127</v>
      </c>
      <c r="B129" s="426" t="s">
        <v>2610</v>
      </c>
      <c r="C129" s="426" t="s">
        <v>257</v>
      </c>
      <c r="D129" s="428" t="s">
        <v>5543</v>
      </c>
      <c r="E129" s="403" t="s">
        <v>5531</v>
      </c>
      <c r="F129" s="426">
        <v>20260814</v>
      </c>
      <c r="G129" s="425"/>
      <c r="H129" s="429" t="s">
        <v>259</v>
      </c>
      <c r="I129" s="432" t="s">
        <v>895</v>
      </c>
    </row>
    <row r="130" spans="1:9">
      <c r="A130" s="426">
        <f t="shared" si="2"/>
        <v>128</v>
      </c>
      <c r="B130" s="426" t="s">
        <v>2610</v>
      </c>
      <c r="C130" s="426" t="s">
        <v>257</v>
      </c>
      <c r="D130" s="428" t="s">
        <v>5544</v>
      </c>
      <c r="E130" s="403" t="s">
        <v>5531</v>
      </c>
      <c r="F130" s="426">
        <v>20260814</v>
      </c>
      <c r="G130" s="425"/>
      <c r="H130" s="429" t="s">
        <v>259</v>
      </c>
      <c r="I130" s="432" t="s">
        <v>895</v>
      </c>
    </row>
    <row r="131" spans="1:9">
      <c r="A131" s="426">
        <f t="shared" si="2"/>
        <v>129</v>
      </c>
      <c r="B131" s="426" t="s">
        <v>2610</v>
      </c>
      <c r="C131" s="426" t="s">
        <v>257</v>
      </c>
      <c r="D131" s="428" t="s">
        <v>5545</v>
      </c>
      <c r="E131" s="403" t="s">
        <v>5531</v>
      </c>
      <c r="F131" s="426">
        <v>20260814</v>
      </c>
      <c r="G131" s="425"/>
      <c r="H131" s="425" t="s">
        <v>259</v>
      </c>
      <c r="I131" s="5" t="s">
        <v>903</v>
      </c>
    </row>
    <row r="132" spans="1:9">
      <c r="A132" s="426">
        <f t="shared" si="2"/>
        <v>130</v>
      </c>
      <c r="B132" s="426" t="s">
        <v>2610</v>
      </c>
      <c r="C132" s="426" t="s">
        <v>257</v>
      </c>
      <c r="D132" s="428" t="s">
        <v>5546</v>
      </c>
      <c r="E132" s="403" t="s">
        <v>5531</v>
      </c>
      <c r="F132" s="426">
        <v>20260814</v>
      </c>
      <c r="G132" s="425"/>
      <c r="H132" s="425" t="s">
        <v>259</v>
      </c>
      <c r="I132" s="5" t="s">
        <v>903</v>
      </c>
    </row>
    <row r="133" spans="1:9">
      <c r="A133" s="426">
        <f t="shared" si="2"/>
        <v>131</v>
      </c>
      <c r="B133" s="426" t="s">
        <v>2610</v>
      </c>
      <c r="C133" s="426" t="s">
        <v>257</v>
      </c>
      <c r="D133" s="428" t="s">
        <v>5547</v>
      </c>
      <c r="E133" s="403" t="s">
        <v>5531</v>
      </c>
      <c r="F133" s="426">
        <v>20260814</v>
      </c>
      <c r="G133" s="425"/>
      <c r="H133" s="425" t="s">
        <v>259</v>
      </c>
      <c r="I133" s="5" t="s">
        <v>903</v>
      </c>
    </row>
    <row r="134" spans="1:9">
      <c r="A134" s="426">
        <f t="shared" si="2"/>
        <v>132</v>
      </c>
      <c r="B134" s="426" t="s">
        <v>2610</v>
      </c>
      <c r="C134" s="426" t="s">
        <v>257</v>
      </c>
      <c r="D134" s="428" t="s">
        <v>5548</v>
      </c>
      <c r="E134" s="403" t="s">
        <v>5531</v>
      </c>
      <c r="F134" s="426">
        <v>20260814</v>
      </c>
      <c r="G134" s="425"/>
      <c r="H134" s="433" t="s">
        <v>259</v>
      </c>
      <c r="I134" s="437" t="s">
        <v>437</v>
      </c>
    </row>
    <row r="135" spans="1:9">
      <c r="A135" s="426">
        <f t="shared" si="2"/>
        <v>133</v>
      </c>
      <c r="B135" s="426" t="s">
        <v>2610</v>
      </c>
      <c r="C135" s="426" t="s">
        <v>257</v>
      </c>
      <c r="D135" s="428" t="s">
        <v>5549</v>
      </c>
      <c r="E135" s="403" t="s">
        <v>5531</v>
      </c>
      <c r="F135" s="426">
        <v>20260814</v>
      </c>
      <c r="G135" s="425"/>
      <c r="H135" s="433" t="s">
        <v>259</v>
      </c>
      <c r="I135" s="437" t="s">
        <v>437</v>
      </c>
    </row>
    <row r="136" spans="1:9">
      <c r="A136" s="426">
        <f t="shared" si="2"/>
        <v>134</v>
      </c>
      <c r="B136" s="426" t="s">
        <v>2610</v>
      </c>
      <c r="C136" s="426" t="s">
        <v>257</v>
      </c>
      <c r="D136" s="428" t="s">
        <v>5550</v>
      </c>
      <c r="E136" s="403" t="s">
        <v>5531</v>
      </c>
      <c r="F136" s="426">
        <v>20260814</v>
      </c>
      <c r="G136" s="425"/>
      <c r="H136" s="433" t="s">
        <v>259</v>
      </c>
      <c r="I136" s="437" t="s">
        <v>437</v>
      </c>
    </row>
    <row r="137" spans="1:9">
      <c r="A137" s="426">
        <f t="shared" si="2"/>
        <v>135</v>
      </c>
      <c r="B137" s="426" t="s">
        <v>2610</v>
      </c>
      <c r="C137" s="426" t="s">
        <v>257</v>
      </c>
      <c r="D137" s="428" t="s">
        <v>5551</v>
      </c>
      <c r="E137" s="403" t="s">
        <v>5531</v>
      </c>
      <c r="F137" s="426">
        <v>20260814</v>
      </c>
      <c r="G137" s="425"/>
      <c r="H137" s="425" t="s">
        <v>259</v>
      </c>
      <c r="I137" s="5" t="s">
        <v>443</v>
      </c>
    </row>
    <row r="138" spans="1:9">
      <c r="A138" s="426">
        <f t="shared" si="2"/>
        <v>136</v>
      </c>
      <c r="B138" s="426" t="s">
        <v>2610</v>
      </c>
      <c r="C138" s="426" t="s">
        <v>257</v>
      </c>
      <c r="D138" s="428" t="s">
        <v>5552</v>
      </c>
      <c r="E138" s="403" t="s">
        <v>5531</v>
      </c>
      <c r="F138" s="426">
        <v>20260814</v>
      </c>
      <c r="G138" s="425"/>
      <c r="H138" s="425" t="s">
        <v>259</v>
      </c>
      <c r="I138" s="5" t="s">
        <v>443</v>
      </c>
    </row>
    <row r="139" spans="1:9">
      <c r="A139" s="426">
        <f t="shared" si="2"/>
        <v>137</v>
      </c>
      <c r="B139" s="426" t="s">
        <v>2610</v>
      </c>
      <c r="C139" s="426" t="s">
        <v>257</v>
      </c>
      <c r="D139" s="428" t="s">
        <v>5553</v>
      </c>
      <c r="E139" s="403" t="s">
        <v>5531</v>
      </c>
      <c r="F139" s="426">
        <v>20260814</v>
      </c>
      <c r="G139" s="425"/>
      <c r="H139" s="425" t="s">
        <v>259</v>
      </c>
      <c r="I139" s="5" t="s">
        <v>443</v>
      </c>
    </row>
    <row r="140" spans="1:9">
      <c r="A140" s="426">
        <f t="shared" si="2"/>
        <v>138</v>
      </c>
      <c r="B140" s="426" t="s">
        <v>2610</v>
      </c>
      <c r="C140" s="426" t="s">
        <v>257</v>
      </c>
      <c r="D140" s="428" t="s">
        <v>5554</v>
      </c>
      <c r="E140" s="403" t="s">
        <v>5531</v>
      </c>
      <c r="F140" s="426">
        <v>20260814</v>
      </c>
      <c r="G140" s="425"/>
      <c r="H140" s="438" t="s">
        <v>259</v>
      </c>
      <c r="I140" s="441" t="s">
        <v>928</v>
      </c>
    </row>
    <row r="141" spans="1:9">
      <c r="A141" s="426">
        <f t="shared" si="2"/>
        <v>139</v>
      </c>
      <c r="B141" s="426" t="s">
        <v>2610</v>
      </c>
      <c r="C141" s="426" t="s">
        <v>257</v>
      </c>
      <c r="D141" s="428" t="s">
        <v>5555</v>
      </c>
      <c r="E141" s="403" t="s">
        <v>5531</v>
      </c>
      <c r="F141" s="426">
        <v>20260814</v>
      </c>
      <c r="G141" s="425"/>
      <c r="H141" s="438" t="s">
        <v>259</v>
      </c>
      <c r="I141" s="441" t="s">
        <v>928</v>
      </c>
    </row>
    <row r="142" spans="1:9">
      <c r="A142" s="426">
        <f t="shared" ref="A142:A205" si="3">+A141+1</f>
        <v>140</v>
      </c>
      <c r="B142" s="426" t="s">
        <v>2610</v>
      </c>
      <c r="C142" s="426" t="s">
        <v>257</v>
      </c>
      <c r="D142" s="428" t="s">
        <v>5556</v>
      </c>
      <c r="E142" s="403" t="s">
        <v>5531</v>
      </c>
      <c r="F142" s="426">
        <v>20260814</v>
      </c>
      <c r="G142" s="425"/>
      <c r="H142" s="438" t="s">
        <v>259</v>
      </c>
      <c r="I142" s="441" t="s">
        <v>928</v>
      </c>
    </row>
    <row r="143" spans="1:9">
      <c r="A143" s="426">
        <f t="shared" si="3"/>
        <v>141</v>
      </c>
      <c r="B143" s="426" t="s">
        <v>2610</v>
      </c>
      <c r="C143" s="426" t="s">
        <v>257</v>
      </c>
      <c r="D143" s="428" t="s">
        <v>5557</v>
      </c>
      <c r="E143" s="403" t="s">
        <v>5531</v>
      </c>
      <c r="F143" s="426">
        <v>20260814</v>
      </c>
      <c r="G143" s="425"/>
      <c r="H143" s="438" t="s">
        <v>259</v>
      </c>
      <c r="I143" s="441" t="s">
        <v>928</v>
      </c>
    </row>
    <row r="144" spans="1:9">
      <c r="A144" s="426">
        <f t="shared" si="3"/>
        <v>142</v>
      </c>
      <c r="B144" s="426" t="s">
        <v>2610</v>
      </c>
      <c r="C144" s="426" t="s">
        <v>257</v>
      </c>
      <c r="D144" s="428" t="s">
        <v>5558</v>
      </c>
      <c r="E144" s="403" t="s">
        <v>5531</v>
      </c>
      <c r="F144" s="426">
        <v>20260814</v>
      </c>
      <c r="G144" s="425"/>
      <c r="H144" s="438" t="s">
        <v>259</v>
      </c>
      <c r="I144" s="441" t="s">
        <v>928</v>
      </c>
    </row>
    <row r="145" spans="1:9">
      <c r="A145" s="426">
        <f t="shared" si="3"/>
        <v>143</v>
      </c>
      <c r="B145" s="426" t="s">
        <v>2610</v>
      </c>
      <c r="C145" s="426" t="s">
        <v>257</v>
      </c>
      <c r="D145" s="428" t="s">
        <v>5559</v>
      </c>
      <c r="E145" s="403" t="s">
        <v>5531</v>
      </c>
      <c r="F145" s="426">
        <v>20260814</v>
      </c>
      <c r="G145" s="425"/>
      <c r="H145" s="435" t="s">
        <v>259</v>
      </c>
    </row>
    <row r="146" spans="1:9">
      <c r="A146" s="426">
        <f t="shared" si="3"/>
        <v>144</v>
      </c>
      <c r="B146" s="426" t="s">
        <v>2610</v>
      </c>
      <c r="C146" s="426" t="s">
        <v>257</v>
      </c>
      <c r="D146" s="428" t="s">
        <v>5560</v>
      </c>
      <c r="E146" s="403" t="s">
        <v>5531</v>
      </c>
      <c r="F146" s="426">
        <v>20260814</v>
      </c>
      <c r="G146" s="425"/>
      <c r="H146" s="435" t="s">
        <v>259</v>
      </c>
    </row>
    <row r="147" spans="1:9">
      <c r="A147" s="436">
        <f t="shared" si="3"/>
        <v>145</v>
      </c>
      <c r="B147" s="436" t="s">
        <v>2610</v>
      </c>
      <c r="C147" s="436" t="s">
        <v>257</v>
      </c>
      <c r="D147" s="439" t="s">
        <v>5656</v>
      </c>
      <c r="E147" s="403" t="s">
        <v>5657</v>
      </c>
      <c r="F147" s="436">
        <v>20260818</v>
      </c>
      <c r="G147" s="435"/>
      <c r="H147" s="438" t="s">
        <v>259</v>
      </c>
      <c r="I147" s="441" t="s">
        <v>928</v>
      </c>
    </row>
    <row r="148" spans="1:9">
      <c r="A148" s="436">
        <f t="shared" si="3"/>
        <v>146</v>
      </c>
      <c r="B148" s="436" t="s">
        <v>2610</v>
      </c>
      <c r="C148" s="436" t="s">
        <v>257</v>
      </c>
      <c r="D148" s="439" t="s">
        <v>5658</v>
      </c>
      <c r="E148" s="403" t="s">
        <v>5657</v>
      </c>
      <c r="F148" s="436">
        <v>20260818</v>
      </c>
      <c r="G148" s="435"/>
      <c r="H148" s="435" t="s">
        <v>259</v>
      </c>
      <c r="I148" s="5" t="s">
        <v>448</v>
      </c>
    </row>
    <row r="149" spans="1:9">
      <c r="A149" s="436">
        <f t="shared" si="3"/>
        <v>147</v>
      </c>
      <c r="B149" s="436" t="s">
        <v>2610</v>
      </c>
      <c r="C149" s="436" t="s">
        <v>257</v>
      </c>
      <c r="D149" s="439" t="s">
        <v>5659</v>
      </c>
      <c r="E149" s="403" t="s">
        <v>5657</v>
      </c>
      <c r="F149" s="436">
        <v>20260818</v>
      </c>
      <c r="G149" s="435"/>
      <c r="H149" s="435" t="s">
        <v>259</v>
      </c>
      <c r="I149" s="5" t="s">
        <v>448</v>
      </c>
    </row>
    <row r="150" spans="1:9">
      <c r="A150" s="436">
        <f t="shared" si="3"/>
        <v>148</v>
      </c>
      <c r="B150" s="436" t="s">
        <v>2610</v>
      </c>
      <c r="C150" s="436" t="s">
        <v>257</v>
      </c>
      <c r="D150" s="439" t="s">
        <v>5660</v>
      </c>
      <c r="E150" s="403" t="s">
        <v>5657</v>
      </c>
      <c r="F150" s="436">
        <v>20260818</v>
      </c>
      <c r="G150" s="435"/>
      <c r="H150" s="443" t="s">
        <v>259</v>
      </c>
      <c r="I150" s="446" t="s">
        <v>457</v>
      </c>
    </row>
    <row r="151" spans="1:9">
      <c r="A151" s="436">
        <f t="shared" si="3"/>
        <v>149</v>
      </c>
      <c r="B151" s="436" t="s">
        <v>2610</v>
      </c>
      <c r="C151" s="436" t="s">
        <v>257</v>
      </c>
      <c r="D151" s="439" t="s">
        <v>5661</v>
      </c>
      <c r="E151" s="403" t="s">
        <v>5657</v>
      </c>
      <c r="F151" s="436">
        <v>20260818</v>
      </c>
      <c r="G151" s="435"/>
      <c r="H151" s="443" t="s">
        <v>259</v>
      </c>
      <c r="I151" s="446" t="s">
        <v>457</v>
      </c>
    </row>
    <row r="152" spans="1:9">
      <c r="A152" s="436">
        <f t="shared" si="3"/>
        <v>150</v>
      </c>
      <c r="B152" s="436" t="s">
        <v>2610</v>
      </c>
      <c r="C152" s="436" t="s">
        <v>257</v>
      </c>
      <c r="D152" s="439" t="s">
        <v>5662</v>
      </c>
      <c r="E152" s="403" t="s">
        <v>5657</v>
      </c>
      <c r="F152" s="436">
        <v>20260818</v>
      </c>
      <c r="G152" s="435"/>
      <c r="H152" s="435" t="s">
        <v>259</v>
      </c>
      <c r="I152" s="5" t="s">
        <v>466</v>
      </c>
    </row>
    <row r="153" spans="1:9">
      <c r="A153" s="436">
        <f t="shared" si="3"/>
        <v>151</v>
      </c>
      <c r="B153" s="436" t="s">
        <v>2610</v>
      </c>
      <c r="C153" s="436" t="s">
        <v>257</v>
      </c>
      <c r="D153" s="439" t="s">
        <v>5663</v>
      </c>
      <c r="E153" s="403" t="s">
        <v>5657</v>
      </c>
      <c r="F153" s="436">
        <v>20260818</v>
      </c>
      <c r="G153" s="435"/>
      <c r="H153" s="447" t="s">
        <v>259</v>
      </c>
      <c r="I153" s="450" t="s">
        <v>474</v>
      </c>
    </row>
    <row r="154" spans="1:9">
      <c r="A154" s="436">
        <f t="shared" si="3"/>
        <v>152</v>
      </c>
      <c r="B154" s="436" t="s">
        <v>2610</v>
      </c>
      <c r="C154" s="436" t="s">
        <v>257</v>
      </c>
      <c r="D154" s="439" t="s">
        <v>5664</v>
      </c>
      <c r="E154" s="403" t="s">
        <v>5657</v>
      </c>
      <c r="F154" s="436">
        <v>20260818</v>
      </c>
      <c r="G154" s="435"/>
      <c r="H154" s="445" t="s">
        <v>259</v>
      </c>
    </row>
    <row r="155" spans="1:9">
      <c r="A155" s="436">
        <f t="shared" si="3"/>
        <v>153</v>
      </c>
      <c r="B155" s="436" t="s">
        <v>2610</v>
      </c>
      <c r="C155" s="436" t="s">
        <v>257</v>
      </c>
      <c r="D155" s="439" t="s">
        <v>5665</v>
      </c>
      <c r="E155" s="403" t="s">
        <v>5657</v>
      </c>
      <c r="F155" s="436">
        <v>20260818</v>
      </c>
      <c r="G155" s="435"/>
      <c r="H155" s="445" t="s">
        <v>259</v>
      </c>
    </row>
    <row r="156" spans="1:9">
      <c r="A156" s="436">
        <f t="shared" si="3"/>
        <v>154</v>
      </c>
      <c r="B156" s="436" t="s">
        <v>2610</v>
      </c>
      <c r="C156" s="436" t="s">
        <v>257</v>
      </c>
      <c r="D156" s="439" t="s">
        <v>5666</v>
      </c>
      <c r="E156" s="403" t="s">
        <v>5657</v>
      </c>
      <c r="F156" s="436">
        <v>20260818</v>
      </c>
      <c r="G156" s="435"/>
      <c r="H156" s="438" t="s">
        <v>259</v>
      </c>
      <c r="I156" s="441" t="s">
        <v>928</v>
      </c>
    </row>
    <row r="157" spans="1:9">
      <c r="A157" s="436">
        <f t="shared" si="3"/>
        <v>155</v>
      </c>
      <c r="B157" s="436" t="s">
        <v>2610</v>
      </c>
      <c r="C157" s="436" t="s">
        <v>257</v>
      </c>
      <c r="D157" s="439" t="s">
        <v>5667</v>
      </c>
      <c r="E157" s="403" t="s">
        <v>5657</v>
      </c>
      <c r="F157" s="436">
        <v>20260818</v>
      </c>
      <c r="G157" s="435"/>
      <c r="H157" s="438" t="s">
        <v>259</v>
      </c>
      <c r="I157" s="441" t="s">
        <v>928</v>
      </c>
    </row>
    <row r="158" spans="1:9">
      <c r="A158" s="436">
        <f t="shared" si="3"/>
        <v>156</v>
      </c>
      <c r="B158" s="436" t="s">
        <v>2610</v>
      </c>
      <c r="C158" s="436" t="s">
        <v>257</v>
      </c>
      <c r="D158" s="439" t="s">
        <v>5668</v>
      </c>
      <c r="E158" s="403" t="s">
        <v>5657</v>
      </c>
      <c r="F158" s="436">
        <v>20260818</v>
      </c>
      <c r="G158" s="435"/>
      <c r="H158" s="435" t="s">
        <v>259</v>
      </c>
      <c r="I158" s="5" t="s">
        <v>448</v>
      </c>
    </row>
    <row r="159" spans="1:9">
      <c r="A159" s="436">
        <f t="shared" si="3"/>
        <v>157</v>
      </c>
      <c r="B159" s="436" t="s">
        <v>2610</v>
      </c>
      <c r="C159" s="436" t="s">
        <v>257</v>
      </c>
      <c r="D159" s="439" t="s">
        <v>5669</v>
      </c>
      <c r="E159" s="403" t="s">
        <v>5657</v>
      </c>
      <c r="F159" s="436">
        <v>20260818</v>
      </c>
      <c r="G159" s="435"/>
      <c r="H159" s="435" t="s">
        <v>259</v>
      </c>
      <c r="I159" s="5" t="s">
        <v>448</v>
      </c>
    </row>
    <row r="160" spans="1:9">
      <c r="A160" s="436">
        <f t="shared" si="3"/>
        <v>158</v>
      </c>
      <c r="B160" s="436" t="s">
        <v>2610</v>
      </c>
      <c r="C160" s="436" t="s">
        <v>257</v>
      </c>
      <c r="D160" s="439" t="s">
        <v>5670</v>
      </c>
      <c r="E160" s="403" t="s">
        <v>5657</v>
      </c>
      <c r="F160" s="436">
        <v>20260818</v>
      </c>
      <c r="G160" s="435"/>
      <c r="H160" s="435" t="s">
        <v>259</v>
      </c>
      <c r="I160" s="5" t="s">
        <v>448</v>
      </c>
    </row>
    <row r="161" spans="1:9">
      <c r="A161" s="436">
        <f t="shared" si="3"/>
        <v>159</v>
      </c>
      <c r="B161" s="436" t="s">
        <v>2610</v>
      </c>
      <c r="C161" s="436" t="s">
        <v>257</v>
      </c>
      <c r="D161" s="439" t="s">
        <v>5671</v>
      </c>
      <c r="E161" s="403" t="s">
        <v>5657</v>
      </c>
      <c r="F161" s="436">
        <v>20260818</v>
      </c>
      <c r="G161" s="435"/>
      <c r="H161" s="435" t="s">
        <v>259</v>
      </c>
      <c r="I161" s="5" t="s">
        <v>448</v>
      </c>
    </row>
    <row r="162" spans="1:9">
      <c r="A162" s="436">
        <f t="shared" si="3"/>
        <v>160</v>
      </c>
      <c r="B162" s="436" t="s">
        <v>2610</v>
      </c>
      <c r="C162" s="436" t="s">
        <v>257</v>
      </c>
      <c r="D162" s="439" t="s">
        <v>5672</v>
      </c>
      <c r="E162" s="403" t="s">
        <v>5657</v>
      </c>
      <c r="F162" s="436">
        <v>20260818</v>
      </c>
      <c r="G162" s="435"/>
      <c r="H162" s="435" t="s">
        <v>259</v>
      </c>
      <c r="I162" s="5" t="s">
        <v>448</v>
      </c>
    </row>
    <row r="163" spans="1:9">
      <c r="A163" s="436">
        <f t="shared" si="3"/>
        <v>161</v>
      </c>
      <c r="B163" s="436" t="s">
        <v>2610</v>
      </c>
      <c r="C163" s="436" t="s">
        <v>257</v>
      </c>
      <c r="D163" s="439" t="s">
        <v>5673</v>
      </c>
      <c r="E163" s="403" t="s">
        <v>5657</v>
      </c>
      <c r="F163" s="436">
        <v>20260818</v>
      </c>
      <c r="G163" s="435"/>
      <c r="H163" s="435" t="s">
        <v>259</v>
      </c>
      <c r="I163" s="5" t="s">
        <v>448</v>
      </c>
    </row>
    <row r="164" spans="1:9">
      <c r="A164" s="436">
        <f t="shared" si="3"/>
        <v>162</v>
      </c>
      <c r="B164" s="436" t="s">
        <v>2610</v>
      </c>
      <c r="C164" s="436" t="s">
        <v>257</v>
      </c>
      <c r="D164" s="439" t="s">
        <v>5674</v>
      </c>
      <c r="E164" s="403" t="s">
        <v>5657</v>
      </c>
      <c r="F164" s="436">
        <v>20260818</v>
      </c>
      <c r="G164" s="435"/>
      <c r="H164" s="443" t="s">
        <v>259</v>
      </c>
      <c r="I164" s="446" t="s">
        <v>457</v>
      </c>
    </row>
    <row r="165" spans="1:9">
      <c r="A165" s="436">
        <f t="shared" si="3"/>
        <v>163</v>
      </c>
      <c r="B165" s="436" t="s">
        <v>2610</v>
      </c>
      <c r="C165" s="436" t="s">
        <v>257</v>
      </c>
      <c r="D165" s="439" t="s">
        <v>5675</v>
      </c>
      <c r="E165" s="403" t="s">
        <v>5657</v>
      </c>
      <c r="F165" s="436">
        <v>20260818</v>
      </c>
      <c r="G165" s="435"/>
      <c r="H165" s="443" t="s">
        <v>259</v>
      </c>
      <c r="I165" s="446" t="s">
        <v>457</v>
      </c>
    </row>
    <row r="166" spans="1:9">
      <c r="A166" s="436">
        <f t="shared" si="3"/>
        <v>164</v>
      </c>
      <c r="B166" s="436" t="s">
        <v>2610</v>
      </c>
      <c r="C166" s="436" t="s">
        <v>257</v>
      </c>
      <c r="D166" s="439" t="s">
        <v>5676</v>
      </c>
      <c r="E166" s="403" t="s">
        <v>5657</v>
      </c>
      <c r="F166" s="436">
        <v>20260818</v>
      </c>
      <c r="G166" s="435"/>
      <c r="H166" s="443" t="s">
        <v>259</v>
      </c>
      <c r="I166" s="446" t="s">
        <v>457</v>
      </c>
    </row>
    <row r="167" spans="1:9">
      <c r="A167" s="436">
        <f t="shared" si="3"/>
        <v>165</v>
      </c>
      <c r="B167" s="436" t="s">
        <v>2610</v>
      </c>
      <c r="C167" s="436" t="s">
        <v>257</v>
      </c>
      <c r="D167" s="439" t="s">
        <v>5677</v>
      </c>
      <c r="E167" s="403" t="s">
        <v>5657</v>
      </c>
      <c r="F167" s="436">
        <v>20260818</v>
      </c>
      <c r="G167" s="435"/>
      <c r="H167" s="443" t="s">
        <v>259</v>
      </c>
      <c r="I167" s="446" t="s">
        <v>457</v>
      </c>
    </row>
    <row r="168" spans="1:9">
      <c r="A168" s="436">
        <f t="shared" si="3"/>
        <v>166</v>
      </c>
      <c r="B168" s="436" t="s">
        <v>2610</v>
      </c>
      <c r="C168" s="436" t="s">
        <v>257</v>
      </c>
      <c r="D168" s="439" t="s">
        <v>5678</v>
      </c>
      <c r="E168" s="403" t="s">
        <v>5657</v>
      </c>
      <c r="F168" s="436">
        <v>20260818</v>
      </c>
      <c r="G168" s="435"/>
      <c r="H168" s="443" t="s">
        <v>259</v>
      </c>
      <c r="I168" s="446" t="s">
        <v>457</v>
      </c>
    </row>
    <row r="169" spans="1:9">
      <c r="A169" s="436">
        <f t="shared" si="3"/>
        <v>167</v>
      </c>
      <c r="B169" s="436" t="s">
        <v>2610</v>
      </c>
      <c r="C169" s="436" t="s">
        <v>257</v>
      </c>
      <c r="D169" s="439" t="s">
        <v>5679</v>
      </c>
      <c r="E169" s="403" t="s">
        <v>5657</v>
      </c>
      <c r="F169" s="436">
        <v>20260818</v>
      </c>
      <c r="G169" s="435"/>
      <c r="H169" s="443" t="s">
        <v>259</v>
      </c>
      <c r="I169" s="446" t="s">
        <v>457</v>
      </c>
    </row>
    <row r="170" spans="1:9">
      <c r="A170" s="436">
        <f t="shared" si="3"/>
        <v>168</v>
      </c>
      <c r="B170" s="436" t="s">
        <v>2610</v>
      </c>
      <c r="C170" s="436" t="s">
        <v>257</v>
      </c>
      <c r="D170" s="439" t="s">
        <v>5680</v>
      </c>
      <c r="E170" s="403" t="s">
        <v>5657</v>
      </c>
      <c r="F170" s="436">
        <v>20260818</v>
      </c>
      <c r="G170" s="435"/>
      <c r="H170" s="435" t="s">
        <v>259</v>
      </c>
      <c r="I170" s="5" t="s">
        <v>466</v>
      </c>
    </row>
    <row r="171" spans="1:9">
      <c r="A171" s="436">
        <f t="shared" si="3"/>
        <v>169</v>
      </c>
      <c r="B171" s="436" t="s">
        <v>2610</v>
      </c>
      <c r="C171" s="436" t="s">
        <v>257</v>
      </c>
      <c r="D171" s="439" t="s">
        <v>5681</v>
      </c>
      <c r="E171" s="403" t="s">
        <v>5657</v>
      </c>
      <c r="F171" s="436">
        <v>20260818</v>
      </c>
      <c r="G171" s="435"/>
      <c r="H171" s="435" t="s">
        <v>259</v>
      </c>
      <c r="I171" s="5" t="s">
        <v>466</v>
      </c>
    </row>
    <row r="172" spans="1:9">
      <c r="A172" s="436">
        <f t="shared" si="3"/>
        <v>170</v>
      </c>
      <c r="B172" s="436" t="s">
        <v>2610</v>
      </c>
      <c r="C172" s="436" t="s">
        <v>257</v>
      </c>
      <c r="D172" s="439" t="s">
        <v>5682</v>
      </c>
      <c r="E172" s="403" t="s">
        <v>5657</v>
      </c>
      <c r="F172" s="436">
        <v>20260818</v>
      </c>
      <c r="G172" s="435"/>
      <c r="H172" s="435" t="s">
        <v>259</v>
      </c>
      <c r="I172" s="5" t="s">
        <v>466</v>
      </c>
    </row>
    <row r="173" spans="1:9">
      <c r="A173" s="436">
        <f t="shared" si="3"/>
        <v>171</v>
      </c>
      <c r="B173" s="436" t="s">
        <v>2610</v>
      </c>
      <c r="C173" s="436" t="s">
        <v>257</v>
      </c>
      <c r="D173" s="439" t="s">
        <v>5683</v>
      </c>
      <c r="E173" s="403" t="s">
        <v>5657</v>
      </c>
      <c r="F173" s="436">
        <v>20260818</v>
      </c>
      <c r="G173" s="435"/>
      <c r="H173" s="435" t="s">
        <v>259</v>
      </c>
      <c r="I173" s="5" t="s">
        <v>466</v>
      </c>
    </row>
    <row r="174" spans="1:9">
      <c r="A174" s="436">
        <f t="shared" si="3"/>
        <v>172</v>
      </c>
      <c r="B174" s="436" t="s">
        <v>2610</v>
      </c>
      <c r="C174" s="436" t="s">
        <v>257</v>
      </c>
      <c r="D174" s="439" t="s">
        <v>5684</v>
      </c>
      <c r="E174" s="403" t="s">
        <v>5657</v>
      </c>
      <c r="F174" s="436">
        <v>20260818</v>
      </c>
      <c r="G174" s="435"/>
      <c r="H174" s="435" t="s">
        <v>259</v>
      </c>
      <c r="I174" s="5" t="s">
        <v>466</v>
      </c>
    </row>
    <row r="175" spans="1:9">
      <c r="A175" s="436">
        <f t="shared" si="3"/>
        <v>173</v>
      </c>
      <c r="B175" s="436" t="s">
        <v>2610</v>
      </c>
      <c r="C175" s="436" t="s">
        <v>257</v>
      </c>
      <c r="D175" s="439" t="s">
        <v>5685</v>
      </c>
      <c r="E175" s="403" t="s">
        <v>5657</v>
      </c>
      <c r="F175" s="436">
        <v>20260818</v>
      </c>
      <c r="G175" s="435"/>
      <c r="H175" s="435" t="s">
        <v>259</v>
      </c>
      <c r="I175" s="5" t="s">
        <v>466</v>
      </c>
    </row>
    <row r="176" spans="1:9">
      <c r="A176" s="436">
        <f t="shared" si="3"/>
        <v>174</v>
      </c>
      <c r="B176" s="436" t="s">
        <v>2610</v>
      </c>
      <c r="C176" s="436" t="s">
        <v>257</v>
      </c>
      <c r="D176" s="439" t="s">
        <v>5686</v>
      </c>
      <c r="E176" s="403" t="s">
        <v>5657</v>
      </c>
      <c r="F176" s="436">
        <v>20260818</v>
      </c>
      <c r="G176" s="435"/>
      <c r="H176" s="447" t="s">
        <v>259</v>
      </c>
      <c r="I176" s="450" t="s">
        <v>474</v>
      </c>
    </row>
    <row r="177" spans="1:9">
      <c r="A177" s="436">
        <f t="shared" si="3"/>
        <v>175</v>
      </c>
      <c r="B177" s="436" t="s">
        <v>2610</v>
      </c>
      <c r="C177" s="436" t="s">
        <v>257</v>
      </c>
      <c r="D177" s="439" t="s">
        <v>5687</v>
      </c>
      <c r="E177" s="403" t="s">
        <v>5657</v>
      </c>
      <c r="F177" s="436">
        <v>20260818</v>
      </c>
      <c r="G177" s="435"/>
      <c r="H177" s="447" t="s">
        <v>259</v>
      </c>
      <c r="I177" s="450" t="s">
        <v>474</v>
      </c>
    </row>
    <row r="178" spans="1:9">
      <c r="A178" s="436">
        <f t="shared" si="3"/>
        <v>176</v>
      </c>
      <c r="B178" s="436" t="s">
        <v>2610</v>
      </c>
      <c r="C178" s="436" t="s">
        <v>257</v>
      </c>
      <c r="D178" s="439" t="s">
        <v>5688</v>
      </c>
      <c r="E178" s="403" t="s">
        <v>5657</v>
      </c>
      <c r="F178" s="436">
        <v>20260818</v>
      </c>
      <c r="G178" s="435"/>
      <c r="H178" s="447" t="s">
        <v>259</v>
      </c>
      <c r="I178" s="450" t="s">
        <v>474</v>
      </c>
    </row>
    <row r="179" spans="1:9">
      <c r="A179" s="436">
        <f t="shared" si="3"/>
        <v>177</v>
      </c>
      <c r="B179" s="436" t="s">
        <v>2610</v>
      </c>
      <c r="C179" s="436" t="s">
        <v>257</v>
      </c>
      <c r="D179" s="439" t="s">
        <v>5689</v>
      </c>
      <c r="E179" s="403" t="s">
        <v>5657</v>
      </c>
      <c r="F179" s="436">
        <v>20260818</v>
      </c>
      <c r="G179" s="435"/>
      <c r="H179" s="447" t="s">
        <v>259</v>
      </c>
      <c r="I179" s="450" t="s">
        <v>474</v>
      </c>
    </row>
    <row r="180" spans="1:9">
      <c r="A180" s="436">
        <f t="shared" si="3"/>
        <v>178</v>
      </c>
      <c r="B180" s="436" t="s">
        <v>2610</v>
      </c>
      <c r="C180" s="436" t="s">
        <v>257</v>
      </c>
      <c r="D180" s="439" t="s">
        <v>5690</v>
      </c>
      <c r="E180" s="403" t="s">
        <v>5657</v>
      </c>
      <c r="F180" s="436">
        <v>20260818</v>
      </c>
      <c r="G180" s="435"/>
      <c r="H180" s="447" t="s">
        <v>259</v>
      </c>
      <c r="I180" s="450" t="s">
        <v>474</v>
      </c>
    </row>
    <row r="181" spans="1:9">
      <c r="A181" s="436">
        <f t="shared" si="3"/>
        <v>179</v>
      </c>
      <c r="B181" s="436" t="s">
        <v>2610</v>
      </c>
      <c r="C181" s="436" t="s">
        <v>257</v>
      </c>
      <c r="D181" s="439" t="s">
        <v>5691</v>
      </c>
      <c r="E181" s="403" t="s">
        <v>5657</v>
      </c>
      <c r="F181" s="436">
        <v>20260818</v>
      </c>
      <c r="G181" s="435"/>
      <c r="H181" s="449" t="s">
        <v>259</v>
      </c>
      <c r="I181" s="450" t="s">
        <v>474</v>
      </c>
    </row>
    <row r="182" spans="1:9">
      <c r="A182" s="436">
        <f t="shared" si="3"/>
        <v>180</v>
      </c>
      <c r="B182" s="436" t="s">
        <v>2610</v>
      </c>
      <c r="C182" s="436" t="s">
        <v>257</v>
      </c>
      <c r="D182" s="439" t="s">
        <v>5692</v>
      </c>
      <c r="E182" s="403" t="s">
        <v>5657</v>
      </c>
      <c r="F182" s="436">
        <v>20260818</v>
      </c>
      <c r="G182" s="435"/>
      <c r="H182" s="449" t="s">
        <v>259</v>
      </c>
      <c r="I182" s="450" t="s">
        <v>474</v>
      </c>
    </row>
    <row r="183" spans="1:9">
      <c r="A183" s="452">
        <f t="shared" si="3"/>
        <v>181</v>
      </c>
      <c r="B183" s="452" t="s">
        <v>2610</v>
      </c>
      <c r="C183" s="452" t="s">
        <v>257</v>
      </c>
      <c r="D183" s="439" t="s">
        <v>5733</v>
      </c>
      <c r="E183" s="455" t="s">
        <v>5731</v>
      </c>
      <c r="F183" s="452">
        <v>20260821</v>
      </c>
      <c r="G183" s="451"/>
      <c r="H183" s="451" t="s">
        <v>259</v>
      </c>
      <c r="I183" s="5" t="s">
        <v>998</v>
      </c>
    </row>
    <row r="184" spans="1:9">
      <c r="A184" s="452">
        <f t="shared" si="3"/>
        <v>182</v>
      </c>
      <c r="B184" s="452" t="s">
        <v>2610</v>
      </c>
      <c r="C184" s="452" t="s">
        <v>257</v>
      </c>
      <c r="D184" s="439" t="s">
        <v>5734</v>
      </c>
      <c r="E184" s="455" t="s">
        <v>5731</v>
      </c>
      <c r="F184" s="452">
        <v>20260821</v>
      </c>
      <c r="G184" s="451"/>
      <c r="H184" s="451" t="s">
        <v>259</v>
      </c>
      <c r="I184" s="5" t="s">
        <v>998</v>
      </c>
    </row>
    <row r="185" spans="1:9">
      <c r="A185" s="452">
        <f t="shared" si="3"/>
        <v>183</v>
      </c>
      <c r="B185" s="452" t="s">
        <v>2610</v>
      </c>
      <c r="C185" s="452" t="s">
        <v>257</v>
      </c>
      <c r="D185" s="439" t="s">
        <v>5735</v>
      </c>
      <c r="E185" s="455" t="s">
        <v>5731</v>
      </c>
      <c r="F185" s="452">
        <v>20260821</v>
      </c>
      <c r="G185" s="451"/>
      <c r="H185" s="457" t="s">
        <v>259</v>
      </c>
      <c r="I185" s="459" t="s">
        <v>502</v>
      </c>
    </row>
    <row r="186" spans="1:9">
      <c r="A186" s="452">
        <f t="shared" si="3"/>
        <v>184</v>
      </c>
      <c r="B186" s="452" t="s">
        <v>2610</v>
      </c>
      <c r="C186" s="452" t="s">
        <v>257</v>
      </c>
      <c r="D186" s="439" t="s">
        <v>5736</v>
      </c>
      <c r="E186" s="455" t="s">
        <v>5731</v>
      </c>
      <c r="F186" s="452">
        <v>20260821</v>
      </c>
      <c r="G186" s="451"/>
      <c r="H186" s="457" t="s">
        <v>259</v>
      </c>
      <c r="I186" s="459" t="s">
        <v>502</v>
      </c>
    </row>
    <row r="187" spans="1:9">
      <c r="A187" s="452">
        <f t="shared" si="3"/>
        <v>185</v>
      </c>
      <c r="B187" s="452" t="s">
        <v>2610</v>
      </c>
      <c r="C187" s="452" t="s">
        <v>257</v>
      </c>
      <c r="D187" s="439" t="s">
        <v>5737</v>
      </c>
      <c r="E187" s="455" t="s">
        <v>5731</v>
      </c>
      <c r="F187" s="452">
        <v>20260821</v>
      </c>
      <c r="G187" s="451"/>
      <c r="H187" s="451" t="s">
        <v>259</v>
      </c>
      <c r="I187" s="5" t="s">
        <v>538</v>
      </c>
    </row>
    <row r="188" spans="1:9">
      <c r="A188" s="452">
        <f t="shared" si="3"/>
        <v>186</v>
      </c>
      <c r="B188" s="452" t="s">
        <v>2610</v>
      </c>
      <c r="C188" s="452" t="s">
        <v>257</v>
      </c>
      <c r="D188" s="439" t="s">
        <v>5738</v>
      </c>
      <c r="E188" s="455" t="s">
        <v>5731</v>
      </c>
      <c r="F188" s="452">
        <v>20260821</v>
      </c>
      <c r="G188" s="451"/>
      <c r="H188" s="451" t="s">
        <v>259</v>
      </c>
      <c r="I188" s="5" t="s">
        <v>538</v>
      </c>
    </row>
    <row r="189" spans="1:9">
      <c r="A189" s="452">
        <f t="shared" si="3"/>
        <v>187</v>
      </c>
      <c r="B189" s="452" t="s">
        <v>2610</v>
      </c>
      <c r="C189" s="452" t="s">
        <v>257</v>
      </c>
      <c r="D189" s="439" t="s">
        <v>5739</v>
      </c>
      <c r="E189" s="455" t="s">
        <v>5731</v>
      </c>
      <c r="F189" s="452">
        <v>20260821</v>
      </c>
      <c r="G189" s="451"/>
      <c r="H189" s="451" t="s">
        <v>259</v>
      </c>
      <c r="I189" s="5" t="s">
        <v>538</v>
      </c>
    </row>
    <row r="190" spans="1:9">
      <c r="A190" s="452">
        <f t="shared" si="3"/>
        <v>188</v>
      </c>
      <c r="B190" s="452" t="s">
        <v>2610</v>
      </c>
      <c r="C190" s="452" t="s">
        <v>257</v>
      </c>
      <c r="D190" s="455" t="s">
        <v>5765</v>
      </c>
      <c r="E190" s="455" t="s">
        <v>5731</v>
      </c>
      <c r="F190" s="452">
        <v>20260821</v>
      </c>
      <c r="G190" s="451"/>
      <c r="H190" s="451" t="s">
        <v>259</v>
      </c>
      <c r="I190" s="5" t="s">
        <v>998</v>
      </c>
    </row>
    <row r="191" spans="1:9">
      <c r="A191" s="452">
        <f t="shared" si="3"/>
        <v>189</v>
      </c>
      <c r="B191" s="452" t="s">
        <v>2610</v>
      </c>
      <c r="C191" s="452" t="s">
        <v>257</v>
      </c>
      <c r="D191" s="455" t="s">
        <v>5766</v>
      </c>
      <c r="E191" s="455" t="s">
        <v>5731</v>
      </c>
      <c r="F191" s="452">
        <v>20260821</v>
      </c>
      <c r="G191" s="451"/>
      <c r="H191" s="451" t="s">
        <v>259</v>
      </c>
      <c r="I191" s="5" t="s">
        <v>998</v>
      </c>
    </row>
    <row r="192" spans="1:9">
      <c r="A192" s="452">
        <f t="shared" si="3"/>
        <v>190</v>
      </c>
      <c r="B192" s="452" t="s">
        <v>2610</v>
      </c>
      <c r="C192" s="452" t="s">
        <v>257</v>
      </c>
      <c r="D192" s="439" t="s">
        <v>5740</v>
      </c>
      <c r="E192" s="455" t="s">
        <v>5731</v>
      </c>
      <c r="F192" s="452">
        <v>20260821</v>
      </c>
      <c r="G192" s="451"/>
      <c r="H192" s="451" t="s">
        <v>259</v>
      </c>
      <c r="I192" s="454" t="s">
        <v>1831</v>
      </c>
    </row>
    <row r="193" spans="1:9">
      <c r="A193" s="452">
        <f t="shared" si="3"/>
        <v>191</v>
      </c>
      <c r="B193" s="452" t="s">
        <v>2610</v>
      </c>
      <c r="C193" s="452" t="s">
        <v>257</v>
      </c>
      <c r="D193" s="439" t="s">
        <v>5741</v>
      </c>
      <c r="E193" s="455" t="s">
        <v>5731</v>
      </c>
      <c r="F193" s="452">
        <v>20260821</v>
      </c>
      <c r="G193" s="451"/>
      <c r="H193" s="451" t="s">
        <v>259</v>
      </c>
      <c r="I193" s="454" t="s">
        <v>1831</v>
      </c>
    </row>
    <row r="194" spans="1:9">
      <c r="A194" s="452">
        <f t="shared" si="3"/>
        <v>192</v>
      </c>
      <c r="B194" s="452" t="s">
        <v>2610</v>
      </c>
      <c r="C194" s="452" t="s">
        <v>257</v>
      </c>
      <c r="D194" s="439" t="s">
        <v>5742</v>
      </c>
      <c r="E194" s="455" t="s">
        <v>5731</v>
      </c>
      <c r="F194" s="452">
        <v>20260821</v>
      </c>
      <c r="G194" s="451"/>
      <c r="H194" s="451" t="s">
        <v>259</v>
      </c>
      <c r="I194" s="454" t="s">
        <v>1831</v>
      </c>
    </row>
    <row r="195" spans="1:9">
      <c r="A195" s="452">
        <f t="shared" si="3"/>
        <v>193</v>
      </c>
      <c r="B195" s="452" t="s">
        <v>2610</v>
      </c>
      <c r="C195" s="452" t="s">
        <v>257</v>
      </c>
      <c r="D195" s="439" t="s">
        <v>5743</v>
      </c>
      <c r="E195" s="455" t="s">
        <v>5731</v>
      </c>
      <c r="F195" s="452">
        <v>20260821</v>
      </c>
      <c r="G195" s="451"/>
      <c r="H195" s="451" t="s">
        <v>259</v>
      </c>
      <c r="I195" s="454" t="s">
        <v>1831</v>
      </c>
    </row>
    <row r="196" spans="1:9">
      <c r="A196" s="452">
        <f t="shared" si="3"/>
        <v>194</v>
      </c>
      <c r="B196" s="452" t="s">
        <v>2610</v>
      </c>
      <c r="C196" s="452" t="s">
        <v>257</v>
      </c>
      <c r="D196" s="439" t="s">
        <v>5744</v>
      </c>
      <c r="E196" s="455" t="s">
        <v>5731</v>
      </c>
      <c r="F196" s="452">
        <v>20260821</v>
      </c>
      <c r="G196" s="451"/>
      <c r="H196" s="451" t="s">
        <v>259</v>
      </c>
      <c r="I196" s="454" t="s">
        <v>1831</v>
      </c>
    </row>
    <row r="197" spans="1:9">
      <c r="A197" s="452">
        <f t="shared" si="3"/>
        <v>195</v>
      </c>
      <c r="B197" s="452" t="s">
        <v>2610</v>
      </c>
      <c r="C197" s="452" t="s">
        <v>257</v>
      </c>
      <c r="D197" s="439" t="s">
        <v>5745</v>
      </c>
      <c r="E197" s="455" t="s">
        <v>5731</v>
      </c>
      <c r="F197" s="452">
        <v>20260821</v>
      </c>
      <c r="G197" s="451"/>
      <c r="H197" s="451" t="s">
        <v>259</v>
      </c>
      <c r="I197" s="5" t="s">
        <v>998</v>
      </c>
    </row>
    <row r="198" spans="1:9">
      <c r="A198" s="452">
        <f t="shared" si="3"/>
        <v>196</v>
      </c>
      <c r="B198" s="452" t="s">
        <v>2610</v>
      </c>
      <c r="C198" s="452" t="s">
        <v>257</v>
      </c>
      <c r="D198" s="439" t="s">
        <v>5746</v>
      </c>
      <c r="E198" s="455" t="s">
        <v>5731</v>
      </c>
      <c r="F198" s="452">
        <v>20260821</v>
      </c>
      <c r="G198" s="451"/>
      <c r="H198" s="451" t="s">
        <v>259</v>
      </c>
      <c r="I198" s="5" t="s">
        <v>998</v>
      </c>
    </row>
    <row r="199" spans="1:9">
      <c r="A199" s="452">
        <f t="shared" si="3"/>
        <v>197</v>
      </c>
      <c r="B199" s="452" t="s">
        <v>2610</v>
      </c>
      <c r="C199" s="452" t="s">
        <v>257</v>
      </c>
      <c r="D199" s="439" t="s">
        <v>5747</v>
      </c>
      <c r="E199" s="455" t="s">
        <v>5731</v>
      </c>
      <c r="F199" s="452">
        <v>20260821</v>
      </c>
      <c r="G199" s="451"/>
      <c r="H199" s="451" t="s">
        <v>259</v>
      </c>
      <c r="I199" s="5" t="s">
        <v>998</v>
      </c>
    </row>
    <row r="200" spans="1:9">
      <c r="A200" s="452">
        <f t="shared" si="3"/>
        <v>198</v>
      </c>
      <c r="B200" s="452" t="s">
        <v>2610</v>
      </c>
      <c r="C200" s="452" t="s">
        <v>257</v>
      </c>
      <c r="D200" s="439" t="s">
        <v>5748</v>
      </c>
      <c r="E200" s="455" t="s">
        <v>5731</v>
      </c>
      <c r="F200" s="452">
        <v>20260821</v>
      </c>
      <c r="G200" s="451"/>
      <c r="H200" s="451" t="s">
        <v>259</v>
      </c>
      <c r="I200" s="5" t="s">
        <v>998</v>
      </c>
    </row>
    <row r="201" spans="1:9">
      <c r="A201" s="452">
        <f t="shared" si="3"/>
        <v>199</v>
      </c>
      <c r="B201" s="452" t="s">
        <v>2610</v>
      </c>
      <c r="C201" s="452" t="s">
        <v>257</v>
      </c>
      <c r="D201" s="439" t="s">
        <v>5749</v>
      </c>
      <c r="E201" s="455" t="s">
        <v>5731</v>
      </c>
      <c r="F201" s="452">
        <v>20260821</v>
      </c>
      <c r="G201" s="451"/>
      <c r="H201" s="451" t="s">
        <v>259</v>
      </c>
      <c r="I201" s="5" t="s">
        <v>998</v>
      </c>
    </row>
    <row r="202" spans="1:9">
      <c r="A202" s="452">
        <f t="shared" si="3"/>
        <v>200</v>
      </c>
      <c r="B202" s="452" t="s">
        <v>2610</v>
      </c>
      <c r="C202" s="452" t="s">
        <v>257</v>
      </c>
      <c r="D202" s="439" t="s">
        <v>5750</v>
      </c>
      <c r="E202" s="455" t="s">
        <v>5731</v>
      </c>
      <c r="F202" s="452">
        <v>20260821</v>
      </c>
      <c r="G202" s="451"/>
      <c r="H202" s="457" t="s">
        <v>259</v>
      </c>
      <c r="I202" s="459" t="s">
        <v>502</v>
      </c>
    </row>
    <row r="203" spans="1:9">
      <c r="A203" s="452">
        <f t="shared" si="3"/>
        <v>201</v>
      </c>
      <c r="B203" s="452" t="s">
        <v>2610</v>
      </c>
      <c r="C203" s="452" t="s">
        <v>257</v>
      </c>
      <c r="D203" s="439" t="s">
        <v>5751</v>
      </c>
      <c r="E203" s="455" t="s">
        <v>5731</v>
      </c>
      <c r="F203" s="452">
        <v>20260821</v>
      </c>
      <c r="G203" s="451"/>
      <c r="H203" s="457" t="s">
        <v>259</v>
      </c>
      <c r="I203" s="459" t="s">
        <v>502</v>
      </c>
    </row>
    <row r="204" spans="1:9">
      <c r="A204" s="452">
        <f t="shared" si="3"/>
        <v>202</v>
      </c>
      <c r="B204" s="452" t="s">
        <v>2610</v>
      </c>
      <c r="C204" s="452" t="s">
        <v>257</v>
      </c>
      <c r="D204" s="439" t="s">
        <v>5752</v>
      </c>
      <c r="E204" s="455" t="s">
        <v>5731</v>
      </c>
      <c r="F204" s="452">
        <v>20260821</v>
      </c>
      <c r="G204" s="451"/>
      <c r="H204" s="457" t="s">
        <v>259</v>
      </c>
      <c r="I204" s="459" t="s">
        <v>502</v>
      </c>
    </row>
    <row r="205" spans="1:9">
      <c r="A205" s="452">
        <f t="shared" si="3"/>
        <v>203</v>
      </c>
      <c r="B205" s="452" t="s">
        <v>2610</v>
      </c>
      <c r="C205" s="452" t="s">
        <v>257</v>
      </c>
      <c r="D205" s="439" t="s">
        <v>5753</v>
      </c>
      <c r="E205" s="455" t="s">
        <v>5731</v>
      </c>
      <c r="F205" s="452">
        <v>20260821</v>
      </c>
      <c r="G205" s="451"/>
      <c r="H205" s="457" t="s">
        <v>259</v>
      </c>
      <c r="I205" s="459" t="s">
        <v>502</v>
      </c>
    </row>
    <row r="206" spans="1:9">
      <c r="A206" s="452">
        <f t="shared" ref="A206:A269" si="4">+A205+1</f>
        <v>204</v>
      </c>
      <c r="B206" s="452" t="s">
        <v>2610</v>
      </c>
      <c r="C206" s="452" t="s">
        <v>257</v>
      </c>
      <c r="D206" s="439" t="s">
        <v>5754</v>
      </c>
      <c r="E206" s="455" t="s">
        <v>5731</v>
      </c>
      <c r="F206" s="452">
        <v>20260821</v>
      </c>
      <c r="G206" s="451"/>
      <c r="H206" s="457" t="s">
        <v>259</v>
      </c>
      <c r="I206" s="459" t="s">
        <v>502</v>
      </c>
    </row>
    <row r="207" spans="1:9">
      <c r="A207" s="452">
        <f t="shared" si="4"/>
        <v>205</v>
      </c>
      <c r="B207" s="452" t="s">
        <v>2610</v>
      </c>
      <c r="C207" s="452" t="s">
        <v>257</v>
      </c>
      <c r="D207" s="439" t="s">
        <v>5755</v>
      </c>
      <c r="E207" s="455" t="s">
        <v>5731</v>
      </c>
      <c r="F207" s="452">
        <v>20260821</v>
      </c>
      <c r="G207" s="451"/>
      <c r="H207" s="457" t="s">
        <v>259</v>
      </c>
      <c r="I207" s="459" t="s">
        <v>502</v>
      </c>
    </row>
    <row r="208" spans="1:9">
      <c r="A208" s="452">
        <f t="shared" si="4"/>
        <v>206</v>
      </c>
      <c r="B208" s="452" t="s">
        <v>2610</v>
      </c>
      <c r="C208" s="452" t="s">
        <v>257</v>
      </c>
      <c r="D208" s="439" t="s">
        <v>5756</v>
      </c>
      <c r="E208" s="455" t="s">
        <v>5731</v>
      </c>
      <c r="F208" s="452">
        <v>20260821</v>
      </c>
      <c r="G208" s="451"/>
      <c r="H208" s="457" t="s">
        <v>259</v>
      </c>
      <c r="I208" s="459" t="s">
        <v>502</v>
      </c>
    </row>
    <row r="209" spans="1:9">
      <c r="A209" s="452">
        <f t="shared" si="4"/>
        <v>207</v>
      </c>
      <c r="B209" s="452" t="s">
        <v>2610</v>
      </c>
      <c r="C209" s="452" t="s">
        <v>257</v>
      </c>
      <c r="D209" s="439" t="s">
        <v>5757</v>
      </c>
      <c r="E209" s="455" t="s">
        <v>5731</v>
      </c>
      <c r="F209" s="452">
        <v>20260821</v>
      </c>
      <c r="G209" s="451"/>
      <c r="H209" s="451" t="s">
        <v>259</v>
      </c>
      <c r="I209" s="5" t="s">
        <v>538</v>
      </c>
    </row>
    <row r="210" spans="1:9">
      <c r="A210" s="452">
        <f t="shared" si="4"/>
        <v>208</v>
      </c>
      <c r="B210" s="452" t="s">
        <v>2610</v>
      </c>
      <c r="C210" s="452" t="s">
        <v>257</v>
      </c>
      <c r="D210" s="439" t="s">
        <v>5758</v>
      </c>
      <c r="E210" s="455" t="s">
        <v>5731</v>
      </c>
      <c r="F210" s="452">
        <v>20260821</v>
      </c>
      <c r="G210" s="451"/>
      <c r="H210" s="451" t="s">
        <v>259</v>
      </c>
      <c r="I210" s="5" t="s">
        <v>538</v>
      </c>
    </row>
    <row r="211" spans="1:9">
      <c r="A211" s="452">
        <f t="shared" si="4"/>
        <v>209</v>
      </c>
      <c r="B211" s="452" t="s">
        <v>2610</v>
      </c>
      <c r="C211" s="452" t="s">
        <v>257</v>
      </c>
      <c r="D211" s="439" t="s">
        <v>5759</v>
      </c>
      <c r="E211" s="455" t="s">
        <v>5731</v>
      </c>
      <c r="F211" s="452">
        <v>20260821</v>
      </c>
      <c r="G211" s="451"/>
      <c r="H211" s="451" t="s">
        <v>259</v>
      </c>
      <c r="I211" s="5" t="s">
        <v>538</v>
      </c>
    </row>
    <row r="212" spans="1:9">
      <c r="A212" s="452">
        <f t="shared" si="4"/>
        <v>210</v>
      </c>
      <c r="B212" s="452" t="s">
        <v>2610</v>
      </c>
      <c r="C212" s="452" t="s">
        <v>257</v>
      </c>
      <c r="D212" s="439" t="s">
        <v>5760</v>
      </c>
      <c r="E212" s="455" t="s">
        <v>5731</v>
      </c>
      <c r="F212" s="452">
        <v>20260821</v>
      </c>
      <c r="G212" s="451"/>
      <c r="H212" s="451" t="s">
        <v>259</v>
      </c>
      <c r="I212" s="5" t="s">
        <v>538</v>
      </c>
    </row>
    <row r="213" spans="1:9">
      <c r="A213" s="452">
        <f t="shared" si="4"/>
        <v>211</v>
      </c>
      <c r="B213" s="452" t="s">
        <v>2610</v>
      </c>
      <c r="C213" s="452" t="s">
        <v>257</v>
      </c>
      <c r="D213" s="439" t="s">
        <v>5761</v>
      </c>
      <c r="E213" s="455" t="s">
        <v>5731</v>
      </c>
      <c r="F213" s="452">
        <v>20260821</v>
      </c>
      <c r="G213" s="451"/>
      <c r="H213" s="451" t="s">
        <v>259</v>
      </c>
      <c r="I213" s="5" t="s">
        <v>538</v>
      </c>
    </row>
    <row r="214" spans="1:9">
      <c r="A214" s="452">
        <f t="shared" si="4"/>
        <v>212</v>
      </c>
      <c r="B214" s="452" t="s">
        <v>2610</v>
      </c>
      <c r="C214" s="452" t="s">
        <v>257</v>
      </c>
      <c r="D214" s="439" t="s">
        <v>5762</v>
      </c>
      <c r="E214" s="455" t="s">
        <v>5731</v>
      </c>
      <c r="F214" s="452">
        <v>20260821</v>
      </c>
      <c r="G214" s="451"/>
      <c r="H214" s="451" t="s">
        <v>259</v>
      </c>
      <c r="I214" s="5" t="s">
        <v>538</v>
      </c>
    </row>
    <row r="215" spans="1:9">
      <c r="A215" s="452">
        <f t="shared" si="4"/>
        <v>213</v>
      </c>
      <c r="B215" s="452" t="s">
        <v>2610</v>
      </c>
      <c r="C215" s="452" t="s">
        <v>257</v>
      </c>
      <c r="D215" s="439" t="s">
        <v>5763</v>
      </c>
      <c r="E215" s="455" t="s">
        <v>5731</v>
      </c>
      <c r="F215" s="452">
        <v>20260821</v>
      </c>
      <c r="G215" s="451"/>
      <c r="H215" s="451" t="s">
        <v>259</v>
      </c>
      <c r="I215" s="5" t="s">
        <v>538</v>
      </c>
    </row>
    <row r="216" spans="1:9">
      <c r="A216" s="452">
        <f t="shared" si="4"/>
        <v>214</v>
      </c>
      <c r="B216" s="452" t="s">
        <v>2610</v>
      </c>
      <c r="C216" s="452" t="s">
        <v>257</v>
      </c>
      <c r="D216" s="439" t="s">
        <v>5764</v>
      </c>
      <c r="E216" s="455" t="s">
        <v>5731</v>
      </c>
      <c r="F216" s="452">
        <v>20260821</v>
      </c>
      <c r="G216" s="451"/>
      <c r="H216" s="451" t="s">
        <v>259</v>
      </c>
      <c r="I216" s="5" t="s">
        <v>538</v>
      </c>
    </row>
    <row r="217" spans="1:9">
      <c r="A217" s="452">
        <f t="shared" si="4"/>
        <v>215</v>
      </c>
      <c r="B217" s="452" t="s">
        <v>2610</v>
      </c>
      <c r="C217" s="452" t="s">
        <v>257</v>
      </c>
      <c r="D217" s="455" t="s">
        <v>5730</v>
      </c>
      <c r="E217" s="455" t="s">
        <v>5731</v>
      </c>
      <c r="F217" s="452">
        <v>20260821</v>
      </c>
      <c r="G217" s="451"/>
      <c r="H217" s="451" t="s">
        <v>259</v>
      </c>
      <c r="I217" s="5" t="s">
        <v>538</v>
      </c>
    </row>
    <row r="218" spans="1:9">
      <c r="A218" s="452">
        <f t="shared" si="4"/>
        <v>216</v>
      </c>
      <c r="B218" s="452" t="s">
        <v>2610</v>
      </c>
      <c r="C218" s="452" t="s">
        <v>257</v>
      </c>
      <c r="D218" s="455" t="s">
        <v>5732</v>
      </c>
      <c r="E218" s="455" t="s">
        <v>5731</v>
      </c>
      <c r="F218" s="452">
        <v>20260821</v>
      </c>
      <c r="G218" s="451"/>
      <c r="H218" s="451" t="s">
        <v>259</v>
      </c>
      <c r="I218" s="5" t="s">
        <v>538</v>
      </c>
    </row>
    <row r="219" spans="1:9">
      <c r="A219" s="452">
        <f t="shared" si="4"/>
        <v>217</v>
      </c>
      <c r="B219" s="458" t="s">
        <v>2610</v>
      </c>
      <c r="C219" s="458" t="s">
        <v>257</v>
      </c>
      <c r="D219" s="461" t="s">
        <v>5844</v>
      </c>
      <c r="E219" s="455" t="s">
        <v>5845</v>
      </c>
      <c r="F219" s="458">
        <v>20260824</v>
      </c>
      <c r="G219" s="451"/>
      <c r="H219" s="462" t="s">
        <v>259</v>
      </c>
      <c r="I219" s="465" t="s">
        <v>549</v>
      </c>
    </row>
    <row r="220" spans="1:9">
      <c r="A220" s="452">
        <f t="shared" si="4"/>
        <v>218</v>
      </c>
      <c r="B220" s="458" t="s">
        <v>2610</v>
      </c>
      <c r="C220" s="458" t="s">
        <v>257</v>
      </c>
      <c r="D220" s="461" t="s">
        <v>5846</v>
      </c>
      <c r="E220" s="455" t="s">
        <v>5845</v>
      </c>
      <c r="F220" s="458">
        <v>20260824</v>
      </c>
      <c r="G220" s="451"/>
      <c r="H220" s="451" t="s">
        <v>259</v>
      </c>
      <c r="I220" s="5" t="s">
        <v>558</v>
      </c>
    </row>
    <row r="221" spans="1:9">
      <c r="A221" s="452">
        <f t="shared" si="4"/>
        <v>219</v>
      </c>
      <c r="B221" s="458" t="s">
        <v>2610</v>
      </c>
      <c r="C221" s="458" t="s">
        <v>257</v>
      </c>
      <c r="D221" s="461" t="s">
        <v>5847</v>
      </c>
      <c r="E221" s="455" t="s">
        <v>5845</v>
      </c>
      <c r="F221" s="458">
        <v>20260824</v>
      </c>
      <c r="G221" s="451"/>
      <c r="H221" s="470" t="s">
        <v>259</v>
      </c>
      <c r="I221" s="473" t="s">
        <v>583</v>
      </c>
    </row>
    <row r="222" spans="1:9">
      <c r="A222" s="452">
        <f t="shared" si="4"/>
        <v>220</v>
      </c>
      <c r="B222" s="458" t="s">
        <v>2610</v>
      </c>
      <c r="C222" s="458" t="s">
        <v>257</v>
      </c>
      <c r="D222" s="461" t="s">
        <v>5848</v>
      </c>
      <c r="E222" s="455" t="s">
        <v>5845</v>
      </c>
      <c r="F222" s="458">
        <v>20260824</v>
      </c>
      <c r="G222" s="451"/>
      <c r="H222" s="470" t="s">
        <v>259</v>
      </c>
      <c r="I222" s="473" t="s">
        <v>583</v>
      </c>
    </row>
    <row r="223" spans="1:9">
      <c r="A223" s="452">
        <f t="shared" si="4"/>
        <v>221</v>
      </c>
      <c r="B223" s="458" t="s">
        <v>2610</v>
      </c>
      <c r="C223" s="458" t="s">
        <v>257</v>
      </c>
      <c r="D223" s="461" t="s">
        <v>5849</v>
      </c>
      <c r="E223" s="455" t="s">
        <v>5845</v>
      </c>
      <c r="F223" s="458">
        <v>20260824</v>
      </c>
      <c r="G223" s="451"/>
      <c r="H223" s="472" t="s">
        <v>259</v>
      </c>
      <c r="I223" s="475" t="s">
        <v>607</v>
      </c>
    </row>
    <row r="224" spans="1:9">
      <c r="A224" s="452">
        <f t="shared" si="4"/>
        <v>222</v>
      </c>
      <c r="B224" s="458" t="s">
        <v>2610</v>
      </c>
      <c r="C224" s="458" t="s">
        <v>257</v>
      </c>
      <c r="D224" s="461" t="s">
        <v>5850</v>
      </c>
      <c r="E224" s="455" t="s">
        <v>5845</v>
      </c>
      <c r="F224" s="458">
        <v>20260824</v>
      </c>
      <c r="G224" s="451"/>
      <c r="H224" s="472" t="s">
        <v>259</v>
      </c>
      <c r="I224" s="475" t="s">
        <v>607</v>
      </c>
    </row>
    <row r="225" spans="1:9">
      <c r="A225" s="452">
        <f t="shared" si="4"/>
        <v>223</v>
      </c>
      <c r="B225" s="458" t="s">
        <v>2610</v>
      </c>
      <c r="C225" s="458" t="s">
        <v>257</v>
      </c>
      <c r="D225" s="461" t="s">
        <v>5851</v>
      </c>
      <c r="E225" s="455" t="s">
        <v>5845</v>
      </c>
      <c r="F225" s="458">
        <v>20260824</v>
      </c>
      <c r="G225" s="451"/>
      <c r="H225" s="451" t="s">
        <v>259</v>
      </c>
      <c r="I225" s="5" t="s">
        <v>558</v>
      </c>
    </row>
    <row r="226" spans="1:9">
      <c r="A226" s="452">
        <f t="shared" si="4"/>
        <v>224</v>
      </c>
      <c r="B226" s="458" t="s">
        <v>2610</v>
      </c>
      <c r="C226" s="458" t="s">
        <v>257</v>
      </c>
      <c r="D226" s="461" t="s">
        <v>5852</v>
      </c>
      <c r="E226" s="455" t="s">
        <v>5845</v>
      </c>
      <c r="F226" s="458">
        <v>20260824</v>
      </c>
      <c r="G226" s="451"/>
      <c r="H226" s="451" t="s">
        <v>259</v>
      </c>
      <c r="I226" s="5" t="s">
        <v>558</v>
      </c>
    </row>
    <row r="227" spans="1:9">
      <c r="A227" s="452">
        <f t="shared" si="4"/>
        <v>225</v>
      </c>
      <c r="B227" s="458" t="s">
        <v>2610</v>
      </c>
      <c r="C227" s="458" t="s">
        <v>257</v>
      </c>
      <c r="D227" s="461" t="s">
        <v>5853</v>
      </c>
      <c r="E227" s="455" t="s">
        <v>5845</v>
      </c>
      <c r="F227" s="458">
        <v>20260824</v>
      </c>
      <c r="G227" s="451"/>
      <c r="H227" s="474" t="s">
        <v>259</v>
      </c>
    </row>
    <row r="228" spans="1:9">
      <c r="A228" s="452">
        <f t="shared" si="4"/>
        <v>226</v>
      </c>
      <c r="B228" s="458" t="s">
        <v>2610</v>
      </c>
      <c r="C228" s="458" t="s">
        <v>257</v>
      </c>
      <c r="D228" s="461" t="s">
        <v>5854</v>
      </c>
      <c r="E228" s="455" t="s">
        <v>5845</v>
      </c>
      <c r="F228" s="458">
        <v>20260824</v>
      </c>
      <c r="G228" s="451"/>
      <c r="H228" s="474" t="s">
        <v>259</v>
      </c>
    </row>
    <row r="229" spans="1:9">
      <c r="A229" s="452">
        <f t="shared" si="4"/>
        <v>227</v>
      </c>
      <c r="B229" s="458" t="s">
        <v>2610</v>
      </c>
      <c r="C229" s="458" t="s">
        <v>257</v>
      </c>
      <c r="D229" s="461" t="s">
        <v>5855</v>
      </c>
      <c r="E229" s="455" t="s">
        <v>5845</v>
      </c>
      <c r="F229" s="458">
        <v>20260824</v>
      </c>
      <c r="G229" s="451"/>
      <c r="H229" s="474" t="s">
        <v>259</v>
      </c>
      <c r="I229" s="465" t="s">
        <v>549</v>
      </c>
    </row>
    <row r="230" spans="1:9">
      <c r="A230" s="452">
        <f t="shared" si="4"/>
        <v>228</v>
      </c>
      <c r="B230" s="458" t="s">
        <v>2610</v>
      </c>
      <c r="C230" s="458" t="s">
        <v>257</v>
      </c>
      <c r="D230" s="461" t="s">
        <v>5856</v>
      </c>
      <c r="E230" s="455" t="s">
        <v>5845</v>
      </c>
      <c r="F230" s="458">
        <v>20260824</v>
      </c>
      <c r="G230" s="451"/>
      <c r="H230" s="462" t="s">
        <v>259</v>
      </c>
      <c r="I230" s="465" t="s">
        <v>549</v>
      </c>
    </row>
    <row r="231" spans="1:9">
      <c r="A231" s="452">
        <f t="shared" si="4"/>
        <v>229</v>
      </c>
      <c r="B231" s="458" t="s">
        <v>2610</v>
      </c>
      <c r="C231" s="458" t="s">
        <v>257</v>
      </c>
      <c r="D231" s="461" t="s">
        <v>5857</v>
      </c>
      <c r="E231" s="455" t="s">
        <v>5845</v>
      </c>
      <c r="F231" s="458">
        <v>20260824</v>
      </c>
      <c r="G231" s="451"/>
      <c r="H231" s="462" t="s">
        <v>259</v>
      </c>
      <c r="I231" s="465" t="s">
        <v>549</v>
      </c>
    </row>
    <row r="232" spans="1:9">
      <c r="A232" s="452">
        <f t="shared" si="4"/>
        <v>230</v>
      </c>
      <c r="B232" s="458" t="s">
        <v>2610</v>
      </c>
      <c r="C232" s="458" t="s">
        <v>257</v>
      </c>
      <c r="D232" s="461" t="s">
        <v>5858</v>
      </c>
      <c r="E232" s="455" t="s">
        <v>5845</v>
      </c>
      <c r="F232" s="458">
        <v>20260824</v>
      </c>
      <c r="G232" s="451"/>
      <c r="H232" s="462" t="s">
        <v>259</v>
      </c>
      <c r="I232" s="465" t="s">
        <v>549</v>
      </c>
    </row>
    <row r="233" spans="1:9">
      <c r="A233" s="452">
        <f t="shared" si="4"/>
        <v>231</v>
      </c>
      <c r="B233" s="458" t="s">
        <v>2610</v>
      </c>
      <c r="C233" s="458" t="s">
        <v>257</v>
      </c>
      <c r="D233" s="461" t="s">
        <v>5859</v>
      </c>
      <c r="E233" s="455" t="s">
        <v>5845</v>
      </c>
      <c r="F233" s="458">
        <v>20260824</v>
      </c>
      <c r="G233" s="451"/>
      <c r="H233" s="451" t="s">
        <v>259</v>
      </c>
      <c r="I233" s="5" t="s">
        <v>558</v>
      </c>
    </row>
    <row r="234" spans="1:9">
      <c r="A234" s="452">
        <f t="shared" si="4"/>
        <v>232</v>
      </c>
      <c r="B234" s="458" t="s">
        <v>2610</v>
      </c>
      <c r="C234" s="458" t="s">
        <v>257</v>
      </c>
      <c r="D234" s="461" t="s">
        <v>5860</v>
      </c>
      <c r="E234" s="455" t="s">
        <v>5845</v>
      </c>
      <c r="F234" s="458">
        <v>20260824</v>
      </c>
      <c r="G234" s="451"/>
      <c r="H234" s="451" t="s">
        <v>259</v>
      </c>
      <c r="I234" s="5" t="s">
        <v>558</v>
      </c>
    </row>
    <row r="235" spans="1:9">
      <c r="A235" s="452">
        <f t="shared" si="4"/>
        <v>233</v>
      </c>
      <c r="B235" s="458" t="s">
        <v>2610</v>
      </c>
      <c r="C235" s="458" t="s">
        <v>257</v>
      </c>
      <c r="D235" s="461" t="s">
        <v>5861</v>
      </c>
      <c r="E235" s="455" t="s">
        <v>5845</v>
      </c>
      <c r="F235" s="458">
        <v>20260824</v>
      </c>
      <c r="G235" s="451"/>
      <c r="H235" s="451" t="s">
        <v>259</v>
      </c>
      <c r="I235" s="5" t="s">
        <v>558</v>
      </c>
    </row>
    <row r="236" spans="1:9">
      <c r="A236" s="452">
        <f t="shared" si="4"/>
        <v>234</v>
      </c>
      <c r="B236" s="458" t="s">
        <v>2610</v>
      </c>
      <c r="C236" s="458" t="s">
        <v>257</v>
      </c>
      <c r="D236" s="461" t="s">
        <v>5862</v>
      </c>
      <c r="E236" s="455" t="s">
        <v>5845</v>
      </c>
      <c r="F236" s="458">
        <v>20260824</v>
      </c>
      <c r="G236" s="451"/>
      <c r="H236" s="470" t="s">
        <v>259</v>
      </c>
      <c r="I236" s="473" t="s">
        <v>583</v>
      </c>
    </row>
    <row r="237" spans="1:9">
      <c r="A237" s="452">
        <f t="shared" si="4"/>
        <v>235</v>
      </c>
      <c r="B237" s="458" t="s">
        <v>2610</v>
      </c>
      <c r="C237" s="458" t="s">
        <v>257</v>
      </c>
      <c r="D237" s="461" t="s">
        <v>5863</v>
      </c>
      <c r="E237" s="455" t="s">
        <v>5845</v>
      </c>
      <c r="F237" s="458">
        <v>20260824</v>
      </c>
      <c r="G237" s="451"/>
      <c r="H237" s="470" t="s">
        <v>259</v>
      </c>
      <c r="I237" s="473" t="s">
        <v>583</v>
      </c>
    </row>
    <row r="238" spans="1:9">
      <c r="A238" s="452">
        <f t="shared" si="4"/>
        <v>236</v>
      </c>
      <c r="B238" s="458" t="s">
        <v>2610</v>
      </c>
      <c r="C238" s="458" t="s">
        <v>257</v>
      </c>
      <c r="D238" s="461" t="s">
        <v>5864</v>
      </c>
      <c r="E238" s="455" t="s">
        <v>5845</v>
      </c>
      <c r="F238" s="458">
        <v>20260824</v>
      </c>
      <c r="G238" s="451"/>
      <c r="H238" s="470" t="s">
        <v>259</v>
      </c>
      <c r="I238" s="473" t="s">
        <v>583</v>
      </c>
    </row>
    <row r="239" spans="1:9">
      <c r="A239" s="452">
        <f t="shared" si="4"/>
        <v>237</v>
      </c>
      <c r="B239" s="458" t="s">
        <v>2610</v>
      </c>
      <c r="C239" s="458" t="s">
        <v>257</v>
      </c>
      <c r="D239" s="461" t="s">
        <v>5865</v>
      </c>
      <c r="E239" s="455" t="s">
        <v>5845</v>
      </c>
      <c r="F239" s="458">
        <v>20260824</v>
      </c>
      <c r="G239" s="451"/>
      <c r="H239" s="470" t="s">
        <v>259</v>
      </c>
      <c r="I239" s="473" t="s">
        <v>583</v>
      </c>
    </row>
    <row r="240" spans="1:9">
      <c r="A240" s="452">
        <f t="shared" si="4"/>
        <v>238</v>
      </c>
      <c r="B240" s="458" t="s">
        <v>2610</v>
      </c>
      <c r="C240" s="458" t="s">
        <v>257</v>
      </c>
      <c r="D240" s="461" t="s">
        <v>5866</v>
      </c>
      <c r="E240" s="455" t="s">
        <v>5845</v>
      </c>
      <c r="F240" s="458">
        <v>20260824</v>
      </c>
      <c r="G240" s="451"/>
      <c r="H240" s="470" t="s">
        <v>259</v>
      </c>
      <c r="I240" s="473" t="s">
        <v>583</v>
      </c>
    </row>
    <row r="241" spans="1:9">
      <c r="A241" s="452">
        <f t="shared" si="4"/>
        <v>239</v>
      </c>
      <c r="B241" s="458" t="s">
        <v>2610</v>
      </c>
      <c r="C241" s="458" t="s">
        <v>257</v>
      </c>
      <c r="D241" s="461" t="s">
        <v>5867</v>
      </c>
      <c r="E241" s="455" t="s">
        <v>5845</v>
      </c>
      <c r="F241" s="458">
        <v>20260824</v>
      </c>
      <c r="G241" s="451"/>
      <c r="H241" s="470" t="s">
        <v>259</v>
      </c>
      <c r="I241" s="473" t="s">
        <v>583</v>
      </c>
    </row>
    <row r="242" spans="1:9">
      <c r="A242" s="452">
        <f t="shared" si="4"/>
        <v>240</v>
      </c>
      <c r="B242" s="458" t="s">
        <v>2610</v>
      </c>
      <c r="C242" s="458" t="s">
        <v>257</v>
      </c>
      <c r="D242" s="461" t="s">
        <v>5868</v>
      </c>
      <c r="E242" s="455" t="s">
        <v>5845</v>
      </c>
      <c r="F242" s="458">
        <v>20260824</v>
      </c>
      <c r="G242" s="451"/>
      <c r="H242" s="470" t="s">
        <v>259</v>
      </c>
      <c r="I242" s="473" t="s">
        <v>583</v>
      </c>
    </row>
    <row r="243" spans="1:9">
      <c r="A243" s="452">
        <f t="shared" si="4"/>
        <v>241</v>
      </c>
      <c r="B243" s="458" t="s">
        <v>2610</v>
      </c>
      <c r="C243" s="458" t="s">
        <v>257</v>
      </c>
      <c r="D243" s="461" t="s">
        <v>5869</v>
      </c>
      <c r="E243" s="455" t="s">
        <v>5845</v>
      </c>
      <c r="F243" s="458">
        <v>20260824</v>
      </c>
      <c r="G243" s="451"/>
      <c r="H243" s="470" t="s">
        <v>259</v>
      </c>
      <c r="I243" s="473" t="s">
        <v>583</v>
      </c>
    </row>
    <row r="244" spans="1:9">
      <c r="A244" s="452">
        <f t="shared" si="4"/>
        <v>242</v>
      </c>
      <c r="B244" s="458" t="s">
        <v>2610</v>
      </c>
      <c r="C244" s="458" t="s">
        <v>257</v>
      </c>
      <c r="D244" s="461" t="s">
        <v>5870</v>
      </c>
      <c r="E244" s="455" t="s">
        <v>5845</v>
      </c>
      <c r="F244" s="458">
        <v>20260824</v>
      </c>
      <c r="G244" s="451"/>
      <c r="H244" s="472" t="s">
        <v>259</v>
      </c>
      <c r="I244" s="475" t="s">
        <v>607</v>
      </c>
    </row>
    <row r="245" spans="1:9">
      <c r="A245" s="452">
        <f t="shared" si="4"/>
        <v>243</v>
      </c>
      <c r="B245" s="458" t="s">
        <v>2610</v>
      </c>
      <c r="C245" s="458" t="s">
        <v>257</v>
      </c>
      <c r="D245" s="461" t="s">
        <v>5871</v>
      </c>
      <c r="E245" s="455" t="s">
        <v>5845</v>
      </c>
      <c r="F245" s="458">
        <v>20260824</v>
      </c>
      <c r="G245" s="451"/>
      <c r="H245" s="472" t="s">
        <v>259</v>
      </c>
      <c r="I245" s="475" t="s">
        <v>607</v>
      </c>
    </row>
    <row r="246" spans="1:9">
      <c r="A246" s="452">
        <f t="shared" si="4"/>
        <v>244</v>
      </c>
      <c r="B246" s="458" t="s">
        <v>2610</v>
      </c>
      <c r="C246" s="458" t="s">
        <v>257</v>
      </c>
      <c r="D246" s="461" t="s">
        <v>5872</v>
      </c>
      <c r="E246" s="455" t="s">
        <v>5845</v>
      </c>
      <c r="F246" s="458">
        <v>20260824</v>
      </c>
      <c r="G246" s="451"/>
      <c r="H246" s="472" t="s">
        <v>259</v>
      </c>
      <c r="I246" s="475" t="s">
        <v>607</v>
      </c>
    </row>
    <row r="247" spans="1:9">
      <c r="A247" s="452">
        <f t="shared" si="4"/>
        <v>245</v>
      </c>
      <c r="B247" s="458" t="s">
        <v>2610</v>
      </c>
      <c r="C247" s="458" t="s">
        <v>257</v>
      </c>
      <c r="D247" s="461" t="s">
        <v>5873</v>
      </c>
      <c r="E247" s="455" t="s">
        <v>5845</v>
      </c>
      <c r="F247" s="458">
        <v>20260824</v>
      </c>
      <c r="G247" s="451"/>
      <c r="H247" s="472" t="s">
        <v>259</v>
      </c>
      <c r="I247" s="475" t="s">
        <v>607</v>
      </c>
    </row>
    <row r="248" spans="1:9">
      <c r="A248" s="452">
        <f t="shared" si="4"/>
        <v>246</v>
      </c>
      <c r="B248" s="458" t="s">
        <v>2610</v>
      </c>
      <c r="C248" s="458" t="s">
        <v>257</v>
      </c>
      <c r="D248" s="461" t="s">
        <v>5874</v>
      </c>
      <c r="E248" s="455" t="s">
        <v>5845</v>
      </c>
      <c r="F248" s="458">
        <v>20260824</v>
      </c>
      <c r="G248" s="451"/>
      <c r="H248" s="472" t="s">
        <v>259</v>
      </c>
      <c r="I248" s="475" t="s">
        <v>607</v>
      </c>
    </row>
    <row r="249" spans="1:9">
      <c r="A249" s="452">
        <f t="shared" si="4"/>
        <v>247</v>
      </c>
      <c r="B249" s="458" t="s">
        <v>2610</v>
      </c>
      <c r="C249" s="458" t="s">
        <v>257</v>
      </c>
      <c r="D249" s="461" t="s">
        <v>5875</v>
      </c>
      <c r="E249" s="455" t="s">
        <v>5845</v>
      </c>
      <c r="F249" s="458">
        <v>20260824</v>
      </c>
      <c r="G249" s="451"/>
      <c r="H249" s="472" t="s">
        <v>259</v>
      </c>
      <c r="I249" s="475" t="s">
        <v>607</v>
      </c>
    </row>
    <row r="250" spans="1:9">
      <c r="A250" s="452">
        <f t="shared" si="4"/>
        <v>248</v>
      </c>
      <c r="B250" s="458" t="s">
        <v>2610</v>
      </c>
      <c r="C250" s="458" t="s">
        <v>257</v>
      </c>
      <c r="D250" s="461" t="s">
        <v>5876</v>
      </c>
      <c r="E250" s="455" t="s">
        <v>5845</v>
      </c>
      <c r="F250" s="458">
        <v>20260824</v>
      </c>
      <c r="G250" s="451"/>
      <c r="H250" s="472" t="s">
        <v>259</v>
      </c>
      <c r="I250" s="475" t="s">
        <v>607</v>
      </c>
    </row>
    <row r="251" spans="1:9">
      <c r="A251" s="452">
        <f t="shared" si="4"/>
        <v>249</v>
      </c>
      <c r="B251" s="458" t="s">
        <v>2610</v>
      </c>
      <c r="C251" s="458" t="s">
        <v>257</v>
      </c>
      <c r="D251" s="461" t="s">
        <v>5877</v>
      </c>
      <c r="E251" s="455" t="s">
        <v>5845</v>
      </c>
      <c r="F251" s="458">
        <v>20260824</v>
      </c>
      <c r="G251" s="451"/>
      <c r="H251" s="472" t="s">
        <v>259</v>
      </c>
      <c r="I251" s="475" t="s">
        <v>607</v>
      </c>
    </row>
    <row r="252" spans="1:9">
      <c r="A252" s="452">
        <f t="shared" si="4"/>
        <v>250</v>
      </c>
      <c r="B252" s="458" t="s">
        <v>2610</v>
      </c>
      <c r="C252" s="458" t="s">
        <v>257</v>
      </c>
      <c r="D252" s="461" t="s">
        <v>5878</v>
      </c>
      <c r="E252" s="455" t="s">
        <v>5845</v>
      </c>
      <c r="F252" s="458">
        <v>20260824</v>
      </c>
      <c r="G252" s="451"/>
      <c r="H252" s="468" t="s">
        <v>259</v>
      </c>
      <c r="I252" s="475" t="s">
        <v>607</v>
      </c>
    </row>
    <row r="253" spans="1:9">
      <c r="A253" s="452">
        <f t="shared" si="4"/>
        <v>251</v>
      </c>
      <c r="B253" s="458" t="s">
        <v>2610</v>
      </c>
      <c r="C253" s="458" t="s">
        <v>257</v>
      </c>
      <c r="D253" s="461" t="s">
        <v>5879</v>
      </c>
      <c r="E253" s="455" t="s">
        <v>5845</v>
      </c>
      <c r="F253" s="458">
        <v>20260824</v>
      </c>
      <c r="G253" s="451"/>
      <c r="H253" s="468" t="s">
        <v>259</v>
      </c>
      <c r="I253" s="475" t="s">
        <v>607</v>
      </c>
    </row>
    <row r="254" spans="1:9">
      <c r="A254" s="452">
        <f t="shared" si="4"/>
        <v>252</v>
      </c>
      <c r="B254" s="477" t="s">
        <v>2610</v>
      </c>
      <c r="C254" s="477" t="s">
        <v>257</v>
      </c>
      <c r="D254" s="479" t="s">
        <v>5926</v>
      </c>
      <c r="E254" s="455" t="s">
        <v>5933</v>
      </c>
      <c r="F254" s="477">
        <v>20260828</v>
      </c>
      <c r="G254" s="451"/>
      <c r="H254" s="451" t="s">
        <v>259</v>
      </c>
      <c r="I254" s="5" t="s">
        <v>1168</v>
      </c>
    </row>
    <row r="255" spans="1:9">
      <c r="A255" s="452">
        <f t="shared" si="4"/>
        <v>253</v>
      </c>
      <c r="B255" s="477" t="s">
        <v>2610</v>
      </c>
      <c r="C255" s="477" t="s">
        <v>257</v>
      </c>
      <c r="D255" s="479" t="s">
        <v>5927</v>
      </c>
      <c r="E255" s="455" t="s">
        <v>5933</v>
      </c>
      <c r="F255" s="477">
        <v>20260828</v>
      </c>
      <c r="G255" s="451"/>
      <c r="H255" s="451" t="s">
        <v>259</v>
      </c>
      <c r="I255" s="5" t="s">
        <v>1168</v>
      </c>
    </row>
    <row r="256" spans="1:9">
      <c r="A256" s="452">
        <f t="shared" si="4"/>
        <v>254</v>
      </c>
      <c r="B256" s="477" t="s">
        <v>2610</v>
      </c>
      <c r="C256" s="477" t="s">
        <v>257</v>
      </c>
      <c r="D256" s="479" t="s">
        <v>5928</v>
      </c>
      <c r="E256" s="455" t="s">
        <v>5933</v>
      </c>
      <c r="F256" s="477">
        <v>20260828</v>
      </c>
      <c r="G256" s="451"/>
      <c r="H256" s="451" t="s">
        <v>259</v>
      </c>
      <c r="I256" s="5" t="s">
        <v>1168</v>
      </c>
    </row>
    <row r="257" spans="1:9">
      <c r="A257" s="452">
        <f t="shared" si="4"/>
        <v>255</v>
      </c>
      <c r="B257" s="477" t="s">
        <v>2610</v>
      </c>
      <c r="C257" s="477" t="s">
        <v>257</v>
      </c>
      <c r="D257" s="479" t="s">
        <v>5929</v>
      </c>
      <c r="E257" s="455" t="s">
        <v>5933</v>
      </c>
      <c r="F257" s="477">
        <v>20260828</v>
      </c>
      <c r="G257" s="451"/>
      <c r="H257" s="451" t="s">
        <v>259</v>
      </c>
      <c r="I257" s="5" t="s">
        <v>1168</v>
      </c>
    </row>
    <row r="258" spans="1:9">
      <c r="A258" s="452">
        <f t="shared" si="4"/>
        <v>256</v>
      </c>
      <c r="B258" s="477" t="s">
        <v>2610</v>
      </c>
      <c r="C258" s="477" t="s">
        <v>257</v>
      </c>
      <c r="D258" s="479" t="s">
        <v>5930</v>
      </c>
      <c r="E258" s="455" t="s">
        <v>5933</v>
      </c>
      <c r="F258" s="477">
        <v>20260828</v>
      </c>
      <c r="G258" s="451"/>
      <c r="H258" s="451" t="s">
        <v>259</v>
      </c>
      <c r="I258" s="5" t="s">
        <v>1168</v>
      </c>
    </row>
    <row r="259" spans="1:9">
      <c r="A259" s="452">
        <f t="shared" si="4"/>
        <v>257</v>
      </c>
      <c r="B259" s="477" t="s">
        <v>2610</v>
      </c>
      <c r="C259" s="477" t="s">
        <v>257</v>
      </c>
      <c r="D259" s="479" t="s">
        <v>5931</v>
      </c>
      <c r="E259" s="455" t="s">
        <v>5933</v>
      </c>
      <c r="F259" s="477">
        <v>20260828</v>
      </c>
      <c r="G259" s="451"/>
      <c r="H259" s="478" t="s">
        <v>259</v>
      </c>
      <c r="I259" s="483" t="s">
        <v>1182</v>
      </c>
    </row>
    <row r="260" spans="1:9">
      <c r="A260" s="452">
        <f t="shared" si="4"/>
        <v>258</v>
      </c>
      <c r="B260" s="477" t="s">
        <v>2610</v>
      </c>
      <c r="C260" s="477" t="s">
        <v>257</v>
      </c>
      <c r="D260" s="479" t="s">
        <v>5932</v>
      </c>
      <c r="E260" s="455" t="s">
        <v>5933</v>
      </c>
      <c r="F260" s="477">
        <v>20260828</v>
      </c>
      <c r="G260" s="451"/>
      <c r="H260" s="486" t="s">
        <v>259</v>
      </c>
    </row>
    <row r="261" spans="1:9">
      <c r="A261" s="452">
        <f t="shared" si="4"/>
        <v>259</v>
      </c>
      <c r="B261" s="477" t="s">
        <v>2610</v>
      </c>
      <c r="C261" s="477" t="s">
        <v>257</v>
      </c>
      <c r="D261" s="479" t="s">
        <v>5934</v>
      </c>
      <c r="E261" s="455" t="s">
        <v>5933</v>
      </c>
      <c r="F261" s="477">
        <v>20260828</v>
      </c>
      <c r="G261" s="451"/>
      <c r="H261" s="451" t="s">
        <v>259</v>
      </c>
      <c r="I261" s="5" t="s">
        <v>655</v>
      </c>
    </row>
    <row r="262" spans="1:9">
      <c r="A262" s="452">
        <f t="shared" si="4"/>
        <v>260</v>
      </c>
      <c r="B262" s="477" t="s">
        <v>2610</v>
      </c>
      <c r="C262" s="477" t="s">
        <v>257</v>
      </c>
      <c r="D262" s="479" t="s">
        <v>5935</v>
      </c>
      <c r="E262" s="455" t="s">
        <v>5933</v>
      </c>
      <c r="F262" s="477">
        <v>20260828</v>
      </c>
      <c r="G262" s="451"/>
      <c r="H262" s="451" t="s">
        <v>259</v>
      </c>
      <c r="I262" s="5" t="s">
        <v>655</v>
      </c>
    </row>
    <row r="263" spans="1:9">
      <c r="A263" s="452">
        <f t="shared" si="4"/>
        <v>261</v>
      </c>
      <c r="B263" s="477" t="s">
        <v>2610</v>
      </c>
      <c r="C263" s="477" t="s">
        <v>257</v>
      </c>
      <c r="D263" s="479" t="s">
        <v>5936</v>
      </c>
      <c r="E263" s="455" t="s">
        <v>5933</v>
      </c>
      <c r="F263" s="477">
        <v>20260828</v>
      </c>
      <c r="G263" s="451"/>
      <c r="H263" s="451" t="s">
        <v>259</v>
      </c>
      <c r="I263" s="5" t="s">
        <v>683</v>
      </c>
    </row>
    <row r="264" spans="1:9">
      <c r="A264" s="452">
        <f t="shared" si="4"/>
        <v>262</v>
      </c>
      <c r="B264" s="477" t="s">
        <v>2610</v>
      </c>
      <c r="C264" s="477" t="s">
        <v>257</v>
      </c>
      <c r="D264" s="479" t="s">
        <v>5937</v>
      </c>
      <c r="E264" s="455" t="s">
        <v>5933</v>
      </c>
      <c r="F264" s="477">
        <v>20260828</v>
      </c>
      <c r="G264" s="451"/>
      <c r="H264" s="451" t="s">
        <v>259</v>
      </c>
      <c r="I264" s="5" t="s">
        <v>683</v>
      </c>
    </row>
    <row r="265" spans="1:9">
      <c r="A265" s="452">
        <f t="shared" si="4"/>
        <v>263</v>
      </c>
      <c r="B265" s="477" t="s">
        <v>2610</v>
      </c>
      <c r="C265" s="477" t="s">
        <v>257</v>
      </c>
      <c r="D265" s="479" t="s">
        <v>5938</v>
      </c>
      <c r="E265" s="455" t="s">
        <v>5933</v>
      </c>
      <c r="F265" s="477">
        <v>20260828</v>
      </c>
      <c r="G265" s="451"/>
      <c r="H265" s="451" t="s">
        <v>259</v>
      </c>
      <c r="I265" s="5" t="s">
        <v>1168</v>
      </c>
    </row>
    <row r="266" spans="1:9">
      <c r="A266" s="452">
        <f t="shared" si="4"/>
        <v>264</v>
      </c>
      <c r="B266" s="477" t="s">
        <v>2610</v>
      </c>
      <c r="C266" s="477" t="s">
        <v>257</v>
      </c>
      <c r="D266" s="479" t="s">
        <v>5939</v>
      </c>
      <c r="E266" s="455" t="s">
        <v>5933</v>
      </c>
      <c r="F266" s="477">
        <v>20260828</v>
      </c>
      <c r="G266" s="451"/>
      <c r="H266" s="451" t="s">
        <v>259</v>
      </c>
      <c r="I266" s="5" t="s">
        <v>1168</v>
      </c>
    </row>
    <row r="267" spans="1:9">
      <c r="A267" s="452">
        <f t="shared" si="4"/>
        <v>265</v>
      </c>
      <c r="B267" s="477" t="s">
        <v>2610</v>
      </c>
      <c r="C267" s="477" t="s">
        <v>257</v>
      </c>
      <c r="D267" s="479" t="s">
        <v>5940</v>
      </c>
      <c r="E267" s="455" t="s">
        <v>5933</v>
      </c>
      <c r="F267" s="477">
        <v>20260828</v>
      </c>
      <c r="G267" s="451"/>
      <c r="H267" s="451" t="s">
        <v>259</v>
      </c>
      <c r="I267" s="5" t="s">
        <v>1168</v>
      </c>
    </row>
    <row r="268" spans="1:9">
      <c r="A268" s="452">
        <f t="shared" si="4"/>
        <v>266</v>
      </c>
      <c r="B268" s="477" t="s">
        <v>2610</v>
      </c>
      <c r="C268" s="477" t="s">
        <v>257</v>
      </c>
      <c r="D268" s="479" t="s">
        <v>5941</v>
      </c>
      <c r="E268" s="455" t="s">
        <v>5933</v>
      </c>
      <c r="F268" s="477">
        <v>20260828</v>
      </c>
      <c r="G268" s="451"/>
      <c r="H268" s="451" t="s">
        <v>259</v>
      </c>
      <c r="I268" s="5" t="s">
        <v>1168</v>
      </c>
    </row>
    <row r="269" spans="1:9">
      <c r="A269" s="452">
        <f t="shared" si="4"/>
        <v>267</v>
      </c>
      <c r="B269" s="477" t="s">
        <v>2610</v>
      </c>
      <c r="C269" s="477" t="s">
        <v>257</v>
      </c>
      <c r="D269" s="479" t="s">
        <v>5942</v>
      </c>
      <c r="E269" s="455" t="s">
        <v>5933</v>
      </c>
      <c r="F269" s="477">
        <v>20260828</v>
      </c>
      <c r="G269" s="451"/>
      <c r="H269" s="451" t="s">
        <v>259</v>
      </c>
      <c r="I269" s="5" t="s">
        <v>1168</v>
      </c>
    </row>
    <row r="270" spans="1:9">
      <c r="A270" s="452">
        <f t="shared" ref="A270:A333" si="5">+A269+1</f>
        <v>268</v>
      </c>
      <c r="B270" s="477" t="s">
        <v>2610</v>
      </c>
      <c r="C270" s="477" t="s">
        <v>257</v>
      </c>
      <c r="D270" s="479" t="s">
        <v>5943</v>
      </c>
      <c r="E270" s="455" t="s">
        <v>5933</v>
      </c>
      <c r="F270" s="477">
        <v>20260828</v>
      </c>
      <c r="G270" s="451"/>
      <c r="H270" s="451" t="s">
        <v>259</v>
      </c>
      <c r="I270" s="5" t="s">
        <v>1168</v>
      </c>
    </row>
    <row r="271" spans="1:9">
      <c r="A271" s="452">
        <f t="shared" si="5"/>
        <v>269</v>
      </c>
      <c r="B271" s="477" t="s">
        <v>2610</v>
      </c>
      <c r="C271" s="477" t="s">
        <v>257</v>
      </c>
      <c r="D271" s="479" t="s">
        <v>5944</v>
      </c>
      <c r="E271" s="455" t="s">
        <v>5933</v>
      </c>
      <c r="F271" s="477">
        <v>20260828</v>
      </c>
      <c r="G271" s="451"/>
      <c r="H271" s="451" t="s">
        <v>259</v>
      </c>
      <c r="I271" s="5" t="s">
        <v>1168</v>
      </c>
    </row>
    <row r="272" spans="1:9">
      <c r="A272" s="452">
        <f t="shared" si="5"/>
        <v>270</v>
      </c>
      <c r="B272" s="477" t="s">
        <v>2610</v>
      </c>
      <c r="C272" s="477" t="s">
        <v>257</v>
      </c>
      <c r="D272" s="479" t="s">
        <v>5945</v>
      </c>
      <c r="E272" s="455" t="s">
        <v>5933</v>
      </c>
      <c r="F272" s="477">
        <v>20260828</v>
      </c>
      <c r="G272" s="451"/>
      <c r="H272" s="478" t="s">
        <v>259</v>
      </c>
      <c r="I272" s="483" t="s">
        <v>1182</v>
      </c>
    </row>
    <row r="273" spans="1:9">
      <c r="A273" s="452">
        <f t="shared" si="5"/>
        <v>271</v>
      </c>
      <c r="B273" s="477" t="s">
        <v>2610</v>
      </c>
      <c r="C273" s="477" t="s">
        <v>257</v>
      </c>
      <c r="D273" s="479" t="s">
        <v>5946</v>
      </c>
      <c r="E273" s="455" t="s">
        <v>5933</v>
      </c>
      <c r="F273" s="477">
        <v>20260828</v>
      </c>
      <c r="G273" s="451"/>
      <c r="H273" s="478" t="s">
        <v>259</v>
      </c>
      <c r="I273" s="483" t="s">
        <v>1182</v>
      </c>
    </row>
    <row r="274" spans="1:9">
      <c r="A274" s="452">
        <f t="shared" si="5"/>
        <v>272</v>
      </c>
      <c r="B274" s="477" t="s">
        <v>2610</v>
      </c>
      <c r="C274" s="477" t="s">
        <v>257</v>
      </c>
      <c r="D274" s="479" t="s">
        <v>5947</v>
      </c>
      <c r="E274" s="455" t="s">
        <v>5933</v>
      </c>
      <c r="F274" s="477">
        <v>20260828</v>
      </c>
      <c r="G274" s="451"/>
      <c r="H274" s="478" t="s">
        <v>259</v>
      </c>
      <c r="I274" s="483" t="s">
        <v>1182</v>
      </c>
    </row>
    <row r="275" spans="1:9">
      <c r="A275" s="452">
        <f t="shared" si="5"/>
        <v>273</v>
      </c>
      <c r="B275" s="477" t="s">
        <v>2610</v>
      </c>
      <c r="C275" s="477" t="s">
        <v>257</v>
      </c>
      <c r="D275" s="479" t="s">
        <v>5948</v>
      </c>
      <c r="E275" s="455" t="s">
        <v>5933</v>
      </c>
      <c r="F275" s="477">
        <v>20260828</v>
      </c>
      <c r="G275" s="451"/>
      <c r="H275" s="478" t="s">
        <v>259</v>
      </c>
      <c r="I275" s="483" t="s">
        <v>1182</v>
      </c>
    </row>
    <row r="276" spans="1:9">
      <c r="A276" s="452">
        <f t="shared" si="5"/>
        <v>274</v>
      </c>
      <c r="B276" s="477" t="s">
        <v>2610</v>
      </c>
      <c r="C276" s="477" t="s">
        <v>257</v>
      </c>
      <c r="D276" s="479" t="s">
        <v>5949</v>
      </c>
      <c r="E276" s="455" t="s">
        <v>5933</v>
      </c>
      <c r="F276" s="477">
        <v>20260828</v>
      </c>
      <c r="G276" s="451"/>
      <c r="H276" s="478" t="s">
        <v>259</v>
      </c>
      <c r="I276" s="483" t="s">
        <v>1182</v>
      </c>
    </row>
    <row r="277" spans="1:9">
      <c r="A277" s="452">
        <f t="shared" si="5"/>
        <v>275</v>
      </c>
      <c r="B277" s="477" t="s">
        <v>2610</v>
      </c>
      <c r="C277" s="477" t="s">
        <v>257</v>
      </c>
      <c r="D277" s="479" t="s">
        <v>5950</v>
      </c>
      <c r="E277" s="455" t="s">
        <v>5933</v>
      </c>
      <c r="F277" s="477">
        <v>20260828</v>
      </c>
      <c r="G277" s="451"/>
      <c r="H277" s="451" t="s">
        <v>259</v>
      </c>
      <c r="I277" s="5" t="s">
        <v>655</v>
      </c>
    </row>
    <row r="278" spans="1:9">
      <c r="A278" s="452">
        <f t="shared" si="5"/>
        <v>276</v>
      </c>
      <c r="B278" s="477" t="s">
        <v>2610</v>
      </c>
      <c r="C278" s="477" t="s">
        <v>257</v>
      </c>
      <c r="D278" s="479" t="s">
        <v>5951</v>
      </c>
      <c r="E278" s="455" t="s">
        <v>5933</v>
      </c>
      <c r="F278" s="477">
        <v>20260828</v>
      </c>
      <c r="G278" s="451"/>
      <c r="H278" s="451" t="s">
        <v>259</v>
      </c>
      <c r="I278" s="5" t="s">
        <v>655</v>
      </c>
    </row>
    <row r="279" spans="1:9">
      <c r="A279" s="452">
        <f t="shared" si="5"/>
        <v>277</v>
      </c>
      <c r="B279" s="477" t="s">
        <v>2610</v>
      </c>
      <c r="C279" s="477" t="s">
        <v>257</v>
      </c>
      <c r="D279" s="479" t="s">
        <v>5952</v>
      </c>
      <c r="E279" s="455" t="s">
        <v>5933</v>
      </c>
      <c r="F279" s="477">
        <v>20260828</v>
      </c>
      <c r="G279" s="451"/>
      <c r="H279" s="451" t="s">
        <v>259</v>
      </c>
      <c r="I279" s="5" t="s">
        <v>655</v>
      </c>
    </row>
    <row r="280" spans="1:9">
      <c r="A280" s="452">
        <f t="shared" si="5"/>
        <v>278</v>
      </c>
      <c r="B280" s="477" t="s">
        <v>2610</v>
      </c>
      <c r="C280" s="477" t="s">
        <v>257</v>
      </c>
      <c r="D280" s="479" t="s">
        <v>5953</v>
      </c>
      <c r="E280" s="455" t="s">
        <v>5933</v>
      </c>
      <c r="F280" s="477">
        <v>20260828</v>
      </c>
      <c r="G280" s="451"/>
      <c r="H280" s="451" t="s">
        <v>259</v>
      </c>
      <c r="I280" s="5" t="s">
        <v>655</v>
      </c>
    </row>
    <row r="281" spans="1:9">
      <c r="A281" s="452">
        <f t="shared" si="5"/>
        <v>279</v>
      </c>
      <c r="B281" s="477" t="s">
        <v>2610</v>
      </c>
      <c r="C281" s="477" t="s">
        <v>257</v>
      </c>
      <c r="D281" s="479" t="s">
        <v>5954</v>
      </c>
      <c r="E281" s="455" t="s">
        <v>5933</v>
      </c>
      <c r="F281" s="477">
        <v>20260828</v>
      </c>
      <c r="G281" s="451"/>
      <c r="H281" s="451" t="s">
        <v>259</v>
      </c>
      <c r="I281" s="5" t="s">
        <v>655</v>
      </c>
    </row>
    <row r="282" spans="1:9">
      <c r="A282" s="452">
        <f t="shared" si="5"/>
        <v>280</v>
      </c>
      <c r="B282" s="477" t="s">
        <v>2610</v>
      </c>
      <c r="C282" s="477" t="s">
        <v>257</v>
      </c>
      <c r="D282" s="479" t="s">
        <v>5955</v>
      </c>
      <c r="E282" s="455" t="s">
        <v>5933</v>
      </c>
      <c r="F282" s="477">
        <v>20260828</v>
      </c>
      <c r="G282" s="451"/>
      <c r="H282" s="451" t="s">
        <v>259</v>
      </c>
      <c r="I282" s="5" t="s">
        <v>655</v>
      </c>
    </row>
    <row r="283" spans="1:9">
      <c r="A283" s="452">
        <f t="shared" si="5"/>
        <v>281</v>
      </c>
      <c r="B283" s="477" t="s">
        <v>2610</v>
      </c>
      <c r="C283" s="477" t="s">
        <v>257</v>
      </c>
      <c r="D283" s="479" t="s">
        <v>5956</v>
      </c>
      <c r="E283" s="455" t="s">
        <v>5933</v>
      </c>
      <c r="F283" s="477">
        <v>20260828</v>
      </c>
      <c r="G283" s="451"/>
      <c r="H283" s="486" t="s">
        <v>259</v>
      </c>
      <c r="I283" s="489" t="s">
        <v>661</v>
      </c>
    </row>
    <row r="284" spans="1:9">
      <c r="A284" s="452">
        <f t="shared" si="5"/>
        <v>282</v>
      </c>
      <c r="B284" s="477" t="s">
        <v>2610</v>
      </c>
      <c r="C284" s="477" t="s">
        <v>257</v>
      </c>
      <c r="D284" s="479" t="s">
        <v>5957</v>
      </c>
      <c r="E284" s="455" t="s">
        <v>5933</v>
      </c>
      <c r="F284" s="477">
        <v>20260828</v>
      </c>
      <c r="G284" s="451"/>
      <c r="H284" s="486" t="s">
        <v>259</v>
      </c>
      <c r="I284" s="489" t="s">
        <v>661</v>
      </c>
    </row>
    <row r="285" spans="1:9">
      <c r="A285" s="452">
        <f t="shared" si="5"/>
        <v>283</v>
      </c>
      <c r="B285" s="477" t="s">
        <v>2610</v>
      </c>
      <c r="C285" s="477" t="s">
        <v>257</v>
      </c>
      <c r="D285" s="479" t="s">
        <v>5958</v>
      </c>
      <c r="E285" s="455" t="s">
        <v>5933</v>
      </c>
      <c r="F285" s="477">
        <v>20260828</v>
      </c>
      <c r="G285" s="451"/>
      <c r="H285" s="486" t="s">
        <v>259</v>
      </c>
      <c r="I285" s="489" t="s">
        <v>661</v>
      </c>
    </row>
    <row r="286" spans="1:9">
      <c r="A286" s="452">
        <f t="shared" si="5"/>
        <v>284</v>
      </c>
      <c r="B286" s="477" t="s">
        <v>2610</v>
      </c>
      <c r="C286" s="477" t="s">
        <v>257</v>
      </c>
      <c r="D286" s="479" t="s">
        <v>5959</v>
      </c>
      <c r="E286" s="455" t="s">
        <v>5933</v>
      </c>
      <c r="F286" s="477">
        <v>20260828</v>
      </c>
      <c r="G286" s="451"/>
      <c r="H286" s="486" t="s">
        <v>259</v>
      </c>
      <c r="I286" s="489" t="s">
        <v>661</v>
      </c>
    </row>
    <row r="287" spans="1:9">
      <c r="A287" s="452">
        <f t="shared" si="5"/>
        <v>285</v>
      </c>
      <c r="B287" s="477" t="s">
        <v>2610</v>
      </c>
      <c r="C287" s="477" t="s">
        <v>257</v>
      </c>
      <c r="D287" s="479" t="s">
        <v>5960</v>
      </c>
      <c r="E287" s="455" t="s">
        <v>5933</v>
      </c>
      <c r="F287" s="477">
        <v>20260828</v>
      </c>
      <c r="G287" s="451"/>
      <c r="H287" s="451" t="s">
        <v>259</v>
      </c>
      <c r="I287" s="5" t="s">
        <v>683</v>
      </c>
    </row>
    <row r="288" spans="1:9">
      <c r="A288" s="452">
        <f t="shared" si="5"/>
        <v>286</v>
      </c>
      <c r="B288" s="477" t="s">
        <v>2610</v>
      </c>
      <c r="C288" s="477" t="s">
        <v>257</v>
      </c>
      <c r="D288" s="479" t="s">
        <v>5961</v>
      </c>
      <c r="E288" s="455" t="s">
        <v>5933</v>
      </c>
      <c r="F288" s="477">
        <v>20260828</v>
      </c>
      <c r="G288" s="451"/>
      <c r="H288" s="496" t="s">
        <v>259</v>
      </c>
    </row>
    <row r="289" spans="1:9">
      <c r="A289" s="452">
        <f t="shared" si="5"/>
        <v>287</v>
      </c>
      <c r="B289" s="477" t="s">
        <v>2610</v>
      </c>
      <c r="C289" s="477" t="s">
        <v>257</v>
      </c>
      <c r="D289" s="479" t="s">
        <v>5962</v>
      </c>
      <c r="E289" s="455" t="s">
        <v>5933</v>
      </c>
      <c r="F289" s="477">
        <v>20260828</v>
      </c>
      <c r="G289" s="451"/>
      <c r="H289" s="496" t="s">
        <v>259</v>
      </c>
    </row>
    <row r="290" spans="1:9">
      <c r="A290" s="452">
        <f t="shared" si="5"/>
        <v>288</v>
      </c>
      <c r="B290" s="482" t="s">
        <v>2610</v>
      </c>
      <c r="C290" s="482" t="s">
        <v>257</v>
      </c>
      <c r="D290" s="485" t="s">
        <v>6019</v>
      </c>
      <c r="E290" s="455" t="s">
        <v>6020</v>
      </c>
      <c r="F290" s="482">
        <v>20260901</v>
      </c>
      <c r="G290" s="451"/>
      <c r="H290" s="486" t="s">
        <v>259</v>
      </c>
      <c r="I290" s="489" t="s">
        <v>661</v>
      </c>
    </row>
    <row r="291" spans="1:9">
      <c r="A291" s="452">
        <f t="shared" si="5"/>
        <v>289</v>
      </c>
      <c r="B291" s="482" t="s">
        <v>2610</v>
      </c>
      <c r="C291" s="482" t="s">
        <v>257</v>
      </c>
      <c r="D291" s="485" t="s">
        <v>6021</v>
      </c>
      <c r="E291" s="455" t="s">
        <v>6020</v>
      </c>
      <c r="F291" s="482">
        <v>20260901</v>
      </c>
      <c r="G291" s="451"/>
      <c r="H291" s="451" t="s">
        <v>259</v>
      </c>
      <c r="I291" s="5" t="s">
        <v>683</v>
      </c>
    </row>
    <row r="292" spans="1:9">
      <c r="A292" s="452">
        <f t="shared" si="5"/>
        <v>290</v>
      </c>
      <c r="B292" s="482" t="s">
        <v>2610</v>
      </c>
      <c r="C292" s="482" t="s">
        <v>257</v>
      </c>
      <c r="D292" s="485" t="s">
        <v>6022</v>
      </c>
      <c r="E292" s="455" t="s">
        <v>6020</v>
      </c>
      <c r="F292" s="482">
        <v>20260901</v>
      </c>
      <c r="G292" s="451"/>
      <c r="H292" s="451" t="s">
        <v>259</v>
      </c>
      <c r="I292" s="5" t="s">
        <v>683</v>
      </c>
    </row>
    <row r="293" spans="1:9">
      <c r="A293" s="452">
        <f t="shared" si="5"/>
        <v>291</v>
      </c>
      <c r="B293" s="482" t="s">
        <v>2610</v>
      </c>
      <c r="C293" s="482" t="s">
        <v>257</v>
      </c>
      <c r="D293" s="485" t="s">
        <v>6023</v>
      </c>
      <c r="E293" s="455" t="s">
        <v>6020</v>
      </c>
      <c r="F293" s="482">
        <v>20260901</v>
      </c>
      <c r="G293" s="451"/>
      <c r="H293" s="451"/>
    </row>
    <row r="294" spans="1:9">
      <c r="A294" s="482">
        <f t="shared" si="5"/>
        <v>292</v>
      </c>
      <c r="B294" s="482" t="s">
        <v>2610</v>
      </c>
      <c r="C294" s="482" t="s">
        <v>257</v>
      </c>
      <c r="D294" s="485" t="s">
        <v>6024</v>
      </c>
      <c r="E294" s="455" t="s">
        <v>6020</v>
      </c>
      <c r="F294" s="482">
        <v>20260901</v>
      </c>
      <c r="G294" s="481"/>
      <c r="H294" s="481"/>
    </row>
    <row r="295" spans="1:9">
      <c r="A295" s="482">
        <f t="shared" si="5"/>
        <v>293</v>
      </c>
      <c r="B295" s="482" t="s">
        <v>2610</v>
      </c>
      <c r="C295" s="482" t="s">
        <v>257</v>
      </c>
      <c r="D295" s="485" t="s">
        <v>6025</v>
      </c>
      <c r="E295" s="455" t="s">
        <v>6020</v>
      </c>
      <c r="F295" s="482">
        <v>20260901</v>
      </c>
      <c r="G295" s="481"/>
      <c r="H295" s="481"/>
    </row>
    <row r="296" spans="1:9">
      <c r="A296" s="482">
        <f t="shared" si="5"/>
        <v>294</v>
      </c>
      <c r="B296" s="482" t="s">
        <v>2610</v>
      </c>
      <c r="C296" s="482" t="s">
        <v>257</v>
      </c>
      <c r="D296" s="485" t="s">
        <v>6026</v>
      </c>
      <c r="E296" s="455" t="s">
        <v>6020</v>
      </c>
      <c r="F296" s="482">
        <v>20260901</v>
      </c>
      <c r="G296" s="481"/>
      <c r="H296" s="481"/>
    </row>
    <row r="297" spans="1:9">
      <c r="A297" s="482">
        <f t="shared" si="5"/>
        <v>295</v>
      </c>
      <c r="B297" s="482" t="s">
        <v>2610</v>
      </c>
      <c r="C297" s="482" t="s">
        <v>257</v>
      </c>
      <c r="D297" s="485" t="s">
        <v>6027</v>
      </c>
      <c r="E297" s="455" t="s">
        <v>6020</v>
      </c>
      <c r="F297" s="482">
        <v>20260901</v>
      </c>
      <c r="G297" s="481"/>
      <c r="H297" s="481"/>
    </row>
    <row r="298" spans="1:9">
      <c r="A298" s="482">
        <f t="shared" si="5"/>
        <v>296</v>
      </c>
      <c r="B298" s="482" t="s">
        <v>2610</v>
      </c>
      <c r="C298" s="482" t="s">
        <v>257</v>
      </c>
      <c r="D298" s="485" t="s">
        <v>6028</v>
      </c>
      <c r="E298" s="455" t="s">
        <v>6020</v>
      </c>
      <c r="F298" s="482">
        <v>20260901</v>
      </c>
      <c r="G298" s="481"/>
      <c r="H298" s="481" t="s">
        <v>259</v>
      </c>
      <c r="I298" s="5" t="s">
        <v>683</v>
      </c>
    </row>
    <row r="299" spans="1:9">
      <c r="A299" s="482">
        <f t="shared" si="5"/>
        <v>297</v>
      </c>
      <c r="B299" s="482" t="s">
        <v>2610</v>
      </c>
      <c r="C299" s="482" t="s">
        <v>257</v>
      </c>
      <c r="D299" s="485" t="s">
        <v>6029</v>
      </c>
      <c r="E299" s="455" t="s">
        <v>6020</v>
      </c>
      <c r="F299" s="482">
        <v>20260901</v>
      </c>
      <c r="G299" s="481"/>
      <c r="H299" s="481" t="s">
        <v>259</v>
      </c>
      <c r="I299" s="5" t="s">
        <v>683</v>
      </c>
    </row>
    <row r="300" spans="1:9">
      <c r="A300" s="482">
        <f t="shared" si="5"/>
        <v>298</v>
      </c>
      <c r="B300" s="482" t="s">
        <v>2610</v>
      </c>
      <c r="C300" s="482" t="s">
        <v>257</v>
      </c>
      <c r="D300" s="485" t="s">
        <v>6030</v>
      </c>
      <c r="E300" s="455" t="s">
        <v>6020</v>
      </c>
      <c r="F300" s="482">
        <v>20260901</v>
      </c>
      <c r="G300" s="481"/>
      <c r="H300" s="481" t="s">
        <v>259</v>
      </c>
      <c r="I300" s="5" t="s">
        <v>683</v>
      </c>
    </row>
    <row r="301" spans="1:9">
      <c r="A301" s="482">
        <f t="shared" si="5"/>
        <v>299</v>
      </c>
      <c r="B301" s="482" t="s">
        <v>2610</v>
      </c>
      <c r="C301" s="482" t="s">
        <v>257</v>
      </c>
      <c r="D301" s="485" t="s">
        <v>6031</v>
      </c>
      <c r="E301" s="455" t="s">
        <v>6020</v>
      </c>
      <c r="F301" s="482">
        <v>20260901</v>
      </c>
      <c r="G301" s="481"/>
      <c r="H301" s="491" t="s">
        <v>259</v>
      </c>
      <c r="I301" s="495" t="s">
        <v>689</v>
      </c>
    </row>
    <row r="302" spans="1:9">
      <c r="A302" s="482">
        <f t="shared" si="5"/>
        <v>300</v>
      </c>
      <c r="B302" s="482" t="s">
        <v>2610</v>
      </c>
      <c r="C302" s="482" t="s">
        <v>257</v>
      </c>
      <c r="D302" s="485" t="s">
        <v>6032</v>
      </c>
      <c r="E302" s="455" t="s">
        <v>6020</v>
      </c>
      <c r="F302" s="482">
        <v>20260901</v>
      </c>
      <c r="G302" s="481"/>
      <c r="H302" s="491" t="s">
        <v>259</v>
      </c>
      <c r="I302" s="495" t="s">
        <v>689</v>
      </c>
    </row>
    <row r="303" spans="1:9">
      <c r="A303" s="482">
        <f t="shared" si="5"/>
        <v>301</v>
      </c>
      <c r="B303" s="482" t="s">
        <v>2610</v>
      </c>
      <c r="C303" s="482" t="s">
        <v>257</v>
      </c>
      <c r="D303" s="485" t="s">
        <v>6033</v>
      </c>
      <c r="E303" s="455" t="s">
        <v>6020</v>
      </c>
      <c r="F303" s="482">
        <v>20260901</v>
      </c>
      <c r="G303" s="481"/>
      <c r="H303" s="491" t="s">
        <v>259</v>
      </c>
      <c r="I303" s="495" t="s">
        <v>689</v>
      </c>
    </row>
    <row r="304" spans="1:9">
      <c r="A304" s="482">
        <f t="shared" si="5"/>
        <v>302</v>
      </c>
      <c r="B304" s="482" t="s">
        <v>2610</v>
      </c>
      <c r="C304" s="482" t="s">
        <v>257</v>
      </c>
      <c r="D304" s="485" t="s">
        <v>6034</v>
      </c>
      <c r="E304" s="455" t="s">
        <v>6020</v>
      </c>
      <c r="F304" s="482">
        <v>20260901</v>
      </c>
      <c r="G304" s="481"/>
      <c r="H304" s="491" t="s">
        <v>259</v>
      </c>
      <c r="I304" s="495" t="s">
        <v>689</v>
      </c>
    </row>
    <row r="305" spans="1:8">
      <c r="A305" s="482">
        <f t="shared" si="5"/>
        <v>303</v>
      </c>
      <c r="B305" s="482" t="s">
        <v>2610</v>
      </c>
      <c r="C305" s="482" t="s">
        <v>257</v>
      </c>
      <c r="D305" s="485" t="s">
        <v>6035</v>
      </c>
      <c r="E305" s="455" t="s">
        <v>6020</v>
      </c>
      <c r="F305" s="482">
        <v>20260901</v>
      </c>
      <c r="G305" s="481"/>
      <c r="H305" s="481"/>
    </row>
    <row r="306" spans="1:8">
      <c r="A306" s="482">
        <f t="shared" si="5"/>
        <v>304</v>
      </c>
      <c r="B306" s="482" t="s">
        <v>2610</v>
      </c>
      <c r="C306" s="482" t="s">
        <v>257</v>
      </c>
      <c r="D306" s="485" t="s">
        <v>6036</v>
      </c>
      <c r="E306" s="455" t="s">
        <v>6020</v>
      </c>
      <c r="F306" s="482">
        <v>20260901</v>
      </c>
      <c r="G306" s="481"/>
      <c r="H306" s="481"/>
    </row>
    <row r="307" spans="1:8">
      <c r="A307" s="482">
        <f t="shared" si="5"/>
        <v>305</v>
      </c>
      <c r="B307" s="482" t="s">
        <v>2610</v>
      </c>
      <c r="C307" s="482" t="s">
        <v>257</v>
      </c>
      <c r="D307" s="485" t="s">
        <v>6037</v>
      </c>
      <c r="E307" s="455" t="s">
        <v>6020</v>
      </c>
      <c r="F307" s="482">
        <v>20260901</v>
      </c>
      <c r="G307" s="481"/>
      <c r="H307" s="481"/>
    </row>
    <row r="308" spans="1:8">
      <c r="A308" s="482">
        <f t="shared" si="5"/>
        <v>306</v>
      </c>
      <c r="B308" s="482" t="s">
        <v>2610</v>
      </c>
      <c r="C308" s="482" t="s">
        <v>257</v>
      </c>
      <c r="D308" s="485" t="s">
        <v>6038</v>
      </c>
      <c r="E308" s="455" t="s">
        <v>6020</v>
      </c>
      <c r="F308" s="482">
        <v>20260901</v>
      </c>
      <c r="G308" s="481"/>
      <c r="H308" s="481"/>
    </row>
    <row r="309" spans="1:8">
      <c r="A309" s="482">
        <f t="shared" si="5"/>
        <v>307</v>
      </c>
      <c r="B309" s="482" t="s">
        <v>2610</v>
      </c>
      <c r="C309" s="482" t="s">
        <v>257</v>
      </c>
      <c r="D309" s="485" t="s">
        <v>6039</v>
      </c>
      <c r="E309" s="455" t="s">
        <v>6020</v>
      </c>
      <c r="F309" s="482">
        <v>20260901</v>
      </c>
      <c r="G309" s="481"/>
      <c r="H309" s="481"/>
    </row>
    <row r="310" spans="1:8">
      <c r="A310" s="482">
        <f t="shared" si="5"/>
        <v>308</v>
      </c>
      <c r="B310" s="482" t="s">
        <v>2610</v>
      </c>
      <c r="C310" s="482" t="s">
        <v>257</v>
      </c>
      <c r="D310" s="485" t="s">
        <v>6040</v>
      </c>
      <c r="E310" s="455" t="s">
        <v>6020</v>
      </c>
      <c r="F310" s="482">
        <v>20260901</v>
      </c>
      <c r="G310" s="481"/>
      <c r="H310" s="481"/>
    </row>
    <row r="311" spans="1:8">
      <c r="A311" s="482">
        <f t="shared" si="5"/>
        <v>309</v>
      </c>
      <c r="B311" s="482" t="s">
        <v>2610</v>
      </c>
      <c r="C311" s="482" t="s">
        <v>257</v>
      </c>
      <c r="D311" s="485" t="s">
        <v>6041</v>
      </c>
      <c r="E311" s="455" t="s">
        <v>6020</v>
      </c>
      <c r="F311" s="482">
        <v>20260901</v>
      </c>
      <c r="G311" s="481"/>
      <c r="H311" s="481"/>
    </row>
    <row r="312" spans="1:8">
      <c r="A312" s="482">
        <f t="shared" si="5"/>
        <v>310</v>
      </c>
      <c r="B312" s="482" t="s">
        <v>2610</v>
      </c>
      <c r="C312" s="482" t="s">
        <v>257</v>
      </c>
      <c r="D312" s="485" t="s">
        <v>6042</v>
      </c>
      <c r="E312" s="455" t="s">
        <v>6020</v>
      </c>
      <c r="F312" s="482">
        <v>20260901</v>
      </c>
      <c r="G312" s="481"/>
      <c r="H312" s="481"/>
    </row>
    <row r="313" spans="1:8">
      <c r="A313" s="494">
        <f t="shared" si="5"/>
        <v>311</v>
      </c>
      <c r="B313" s="494" t="s">
        <v>2610</v>
      </c>
      <c r="C313" s="494" t="s">
        <v>257</v>
      </c>
      <c r="D313" s="497" t="s">
        <v>6137</v>
      </c>
      <c r="E313" s="455" t="s">
        <v>6141</v>
      </c>
      <c r="F313" s="494">
        <v>20260904</v>
      </c>
      <c r="G313" s="493"/>
      <c r="H313" s="493"/>
    </row>
    <row r="314" spans="1:8">
      <c r="A314" s="494">
        <f t="shared" si="5"/>
        <v>312</v>
      </c>
      <c r="B314" s="494" t="s">
        <v>2610</v>
      </c>
      <c r="C314" s="494" t="s">
        <v>257</v>
      </c>
      <c r="D314" s="497" t="s">
        <v>6138</v>
      </c>
      <c r="E314" s="455" t="s">
        <v>6141</v>
      </c>
      <c r="F314" s="494">
        <v>20260904</v>
      </c>
      <c r="G314" s="493"/>
      <c r="H314" s="493"/>
    </row>
    <row r="315" spans="1:8">
      <c r="A315" s="494">
        <f t="shared" si="5"/>
        <v>313</v>
      </c>
      <c r="B315" s="494" t="s">
        <v>2610</v>
      </c>
      <c r="C315" s="494" t="s">
        <v>257</v>
      </c>
      <c r="D315" s="497" t="s">
        <v>6139</v>
      </c>
      <c r="E315" s="455" t="s">
        <v>6141</v>
      </c>
      <c r="F315" s="494">
        <v>20260904</v>
      </c>
      <c r="G315" s="493"/>
      <c r="H315" s="493"/>
    </row>
    <row r="316" spans="1:8">
      <c r="A316" s="494">
        <f t="shared" si="5"/>
        <v>314</v>
      </c>
      <c r="B316" s="494" t="s">
        <v>2610</v>
      </c>
      <c r="C316" s="494" t="s">
        <v>257</v>
      </c>
      <c r="D316" s="497" t="s">
        <v>6140</v>
      </c>
      <c r="E316" s="455" t="s">
        <v>6141</v>
      </c>
      <c r="F316" s="494">
        <v>20260904</v>
      </c>
      <c r="G316" s="493"/>
      <c r="H316" s="493"/>
    </row>
    <row r="317" spans="1:8">
      <c r="A317" s="494">
        <f t="shared" si="5"/>
        <v>315</v>
      </c>
      <c r="B317" s="494" t="s">
        <v>2610</v>
      </c>
      <c r="C317" s="494" t="s">
        <v>257</v>
      </c>
      <c r="D317" s="497" t="s">
        <v>6142</v>
      </c>
      <c r="E317" s="455" t="s">
        <v>6141</v>
      </c>
      <c r="F317" s="494">
        <v>20260904</v>
      </c>
      <c r="G317" s="493"/>
      <c r="H317" s="493"/>
    </row>
    <row r="318" spans="1:8">
      <c r="A318" s="494">
        <f t="shared" si="5"/>
        <v>316</v>
      </c>
      <c r="B318" s="494" t="s">
        <v>2610</v>
      </c>
      <c r="C318" s="494" t="s">
        <v>257</v>
      </c>
      <c r="D318" s="497" t="s">
        <v>6143</v>
      </c>
      <c r="E318" s="455" t="s">
        <v>6141</v>
      </c>
      <c r="F318" s="494">
        <v>20260904</v>
      </c>
      <c r="G318" s="493"/>
      <c r="H318" s="493"/>
    </row>
    <row r="319" spans="1:8">
      <c r="A319" s="494">
        <f t="shared" si="5"/>
        <v>317</v>
      </c>
      <c r="B319" s="494" t="s">
        <v>2610</v>
      </c>
      <c r="C319" s="494" t="s">
        <v>257</v>
      </c>
      <c r="D319" s="497" t="s">
        <v>6144</v>
      </c>
      <c r="E319" s="455" t="s">
        <v>6141</v>
      </c>
      <c r="F319" s="494">
        <v>20260904</v>
      </c>
      <c r="G319" s="493"/>
      <c r="H319" s="493"/>
    </row>
    <row r="320" spans="1:8">
      <c r="A320" s="494">
        <f t="shared" si="5"/>
        <v>318</v>
      </c>
      <c r="B320" s="494" t="s">
        <v>2610</v>
      </c>
      <c r="C320" s="494" t="s">
        <v>257</v>
      </c>
      <c r="D320" s="497" t="s">
        <v>6145</v>
      </c>
      <c r="E320" s="455" t="s">
        <v>6141</v>
      </c>
      <c r="F320" s="494">
        <v>20260904</v>
      </c>
      <c r="G320" s="493"/>
      <c r="H320" s="493"/>
    </row>
    <row r="321" spans="1:8">
      <c r="A321" s="494">
        <f t="shared" si="5"/>
        <v>319</v>
      </c>
      <c r="B321" s="494" t="s">
        <v>2610</v>
      </c>
      <c r="C321" s="494" t="s">
        <v>257</v>
      </c>
      <c r="D321" s="497" t="s">
        <v>6146</v>
      </c>
      <c r="E321" s="455" t="s">
        <v>6141</v>
      </c>
      <c r="F321" s="494">
        <v>20260904</v>
      </c>
      <c r="G321" s="493"/>
      <c r="H321" s="493"/>
    </row>
    <row r="322" spans="1:8">
      <c r="A322" s="494">
        <f t="shared" si="5"/>
        <v>320</v>
      </c>
      <c r="B322" s="494" t="s">
        <v>2610</v>
      </c>
      <c r="C322" s="494" t="s">
        <v>257</v>
      </c>
      <c r="D322" s="497" t="s">
        <v>6147</v>
      </c>
      <c r="E322" s="455" t="s">
        <v>6141</v>
      </c>
      <c r="F322" s="494">
        <v>20260904</v>
      </c>
      <c r="G322" s="493"/>
      <c r="H322" s="493"/>
    </row>
    <row r="323" spans="1:8">
      <c r="A323" s="494">
        <f t="shared" si="5"/>
        <v>321</v>
      </c>
      <c r="B323" s="494" t="s">
        <v>2610</v>
      </c>
      <c r="C323" s="494" t="s">
        <v>257</v>
      </c>
      <c r="D323" s="497" t="s">
        <v>6148</v>
      </c>
      <c r="E323" s="455" t="s">
        <v>6141</v>
      </c>
      <c r="F323" s="494">
        <v>20260904</v>
      </c>
      <c r="G323" s="493"/>
      <c r="H323" s="493"/>
    </row>
    <row r="324" spans="1:8">
      <c r="A324" s="494">
        <f t="shared" si="5"/>
        <v>322</v>
      </c>
      <c r="B324" s="494" t="s">
        <v>2610</v>
      </c>
      <c r="C324" s="494" t="s">
        <v>257</v>
      </c>
      <c r="D324" s="497" t="s">
        <v>6149</v>
      </c>
      <c r="E324" s="455" t="s">
        <v>6141</v>
      </c>
      <c r="F324" s="494">
        <v>20260904</v>
      </c>
      <c r="G324" s="493"/>
      <c r="H324" s="493"/>
    </row>
    <row r="325" spans="1:8">
      <c r="A325" s="494">
        <f t="shared" si="5"/>
        <v>323</v>
      </c>
      <c r="B325" s="494" t="s">
        <v>2610</v>
      </c>
      <c r="C325" s="494" t="s">
        <v>257</v>
      </c>
      <c r="D325" s="497" t="s">
        <v>6150</v>
      </c>
      <c r="E325" s="455" t="s">
        <v>6141</v>
      </c>
      <c r="F325" s="494">
        <v>20260904</v>
      </c>
      <c r="G325" s="493"/>
      <c r="H325" s="493"/>
    </row>
    <row r="326" spans="1:8">
      <c r="A326" s="494">
        <f t="shared" si="5"/>
        <v>324</v>
      </c>
      <c r="B326" s="494" t="s">
        <v>2610</v>
      </c>
      <c r="C326" s="494" t="s">
        <v>257</v>
      </c>
      <c r="D326" s="497" t="s">
        <v>6151</v>
      </c>
      <c r="E326" s="455" t="s">
        <v>6141</v>
      </c>
      <c r="F326" s="494">
        <v>20260904</v>
      </c>
      <c r="G326" s="493"/>
      <c r="H326" s="493"/>
    </row>
    <row r="327" spans="1:8">
      <c r="A327" s="494">
        <f t="shared" si="5"/>
        <v>325</v>
      </c>
      <c r="B327" s="494" t="s">
        <v>2610</v>
      </c>
      <c r="C327" s="494" t="s">
        <v>257</v>
      </c>
      <c r="D327" s="497" t="s">
        <v>6152</v>
      </c>
      <c r="E327" s="455" t="s">
        <v>6141</v>
      </c>
      <c r="F327" s="494">
        <v>20260904</v>
      </c>
      <c r="G327" s="493"/>
      <c r="H327" s="493"/>
    </row>
    <row r="328" spans="1:8">
      <c r="A328" s="494">
        <f t="shared" si="5"/>
        <v>326</v>
      </c>
      <c r="B328" s="494" t="s">
        <v>2610</v>
      </c>
      <c r="C328" s="494" t="s">
        <v>257</v>
      </c>
      <c r="D328" s="497" t="s">
        <v>6153</v>
      </c>
      <c r="E328" s="455" t="s">
        <v>6141</v>
      </c>
      <c r="F328" s="494">
        <v>20260904</v>
      </c>
      <c r="G328" s="493"/>
      <c r="H328" s="493"/>
    </row>
    <row r="329" spans="1:8">
      <c r="A329" s="494">
        <f t="shared" si="5"/>
        <v>327</v>
      </c>
      <c r="B329" s="494" t="s">
        <v>2610</v>
      </c>
      <c r="C329" s="494" t="s">
        <v>257</v>
      </c>
      <c r="D329" s="497" t="s">
        <v>6154</v>
      </c>
      <c r="E329" s="455" t="s">
        <v>6141</v>
      </c>
      <c r="F329" s="494">
        <v>20260904</v>
      </c>
      <c r="G329" s="493"/>
      <c r="H329" s="493"/>
    </row>
    <row r="330" spans="1:8">
      <c r="A330" s="494">
        <f t="shared" si="5"/>
        <v>328</v>
      </c>
      <c r="B330" s="494" t="s">
        <v>2610</v>
      </c>
      <c r="C330" s="494" t="s">
        <v>257</v>
      </c>
      <c r="D330" s="497" t="s">
        <v>6155</v>
      </c>
      <c r="E330" s="455" t="s">
        <v>6141</v>
      </c>
      <c r="F330" s="494">
        <v>20260904</v>
      </c>
      <c r="G330" s="493"/>
      <c r="H330" s="493"/>
    </row>
    <row r="331" spans="1:8">
      <c r="A331" s="494">
        <f t="shared" si="5"/>
        <v>329</v>
      </c>
      <c r="B331" s="494" t="s">
        <v>2610</v>
      </c>
      <c r="C331" s="494" t="s">
        <v>257</v>
      </c>
      <c r="D331" s="497" t="s">
        <v>6156</v>
      </c>
      <c r="E331" s="455" t="s">
        <v>6141</v>
      </c>
      <c r="F331" s="494">
        <v>20260904</v>
      </c>
      <c r="G331" s="493"/>
      <c r="H331" s="493"/>
    </row>
    <row r="332" spans="1:8">
      <c r="A332" s="494">
        <f t="shared" si="5"/>
        <v>330</v>
      </c>
      <c r="B332" s="494" t="s">
        <v>2610</v>
      </c>
      <c r="C332" s="494" t="s">
        <v>257</v>
      </c>
      <c r="D332" s="497" t="s">
        <v>6157</v>
      </c>
      <c r="E332" s="455" t="s">
        <v>6141</v>
      </c>
      <c r="F332" s="494">
        <v>20260904</v>
      </c>
      <c r="G332" s="493"/>
      <c r="H332" s="493"/>
    </row>
    <row r="333" spans="1:8">
      <c r="A333" s="494">
        <f t="shared" si="5"/>
        <v>331</v>
      </c>
      <c r="B333" s="494" t="s">
        <v>2610</v>
      </c>
      <c r="C333" s="494" t="s">
        <v>257</v>
      </c>
      <c r="D333" s="497" t="s">
        <v>6158</v>
      </c>
      <c r="E333" s="455" t="s">
        <v>6141</v>
      </c>
      <c r="F333" s="494">
        <v>20260904</v>
      </c>
      <c r="G333" s="493"/>
      <c r="H333" s="493"/>
    </row>
    <row r="334" spans="1:8">
      <c r="A334" s="494">
        <f t="shared" ref="A334:A337" si="6">+A333+1</f>
        <v>332</v>
      </c>
      <c r="B334" s="494" t="s">
        <v>2610</v>
      </c>
      <c r="C334" s="494" t="s">
        <v>257</v>
      </c>
      <c r="D334" s="497" t="s">
        <v>6159</v>
      </c>
      <c r="E334" s="455" t="s">
        <v>6141</v>
      </c>
      <c r="F334" s="494">
        <v>20260904</v>
      </c>
      <c r="G334" s="493"/>
      <c r="H334" s="493"/>
    </row>
    <row r="335" spans="1:8">
      <c r="A335" s="494">
        <f t="shared" si="6"/>
        <v>333</v>
      </c>
      <c r="B335" s="494" t="s">
        <v>2610</v>
      </c>
      <c r="C335" s="494" t="s">
        <v>257</v>
      </c>
      <c r="D335" s="497" t="s">
        <v>6160</v>
      </c>
      <c r="E335" s="455" t="s">
        <v>6141</v>
      </c>
      <c r="F335" s="494">
        <v>20260904</v>
      </c>
      <c r="G335" s="493"/>
      <c r="H335" s="493"/>
    </row>
    <row r="336" spans="1:8">
      <c r="A336" s="494">
        <f t="shared" si="6"/>
        <v>334</v>
      </c>
      <c r="B336" s="494" t="s">
        <v>2610</v>
      </c>
      <c r="C336" s="494" t="s">
        <v>257</v>
      </c>
      <c r="D336" s="497" t="s">
        <v>6161</v>
      </c>
      <c r="E336" s="455" t="s">
        <v>6141</v>
      </c>
      <c r="F336" s="494">
        <v>20260904</v>
      </c>
      <c r="G336" s="493"/>
      <c r="H336" s="493"/>
    </row>
    <row r="337" spans="1:8">
      <c r="A337" s="494">
        <f t="shared" si="6"/>
        <v>335</v>
      </c>
      <c r="B337" s="494" t="s">
        <v>2610</v>
      </c>
      <c r="C337" s="494" t="s">
        <v>257</v>
      </c>
      <c r="D337" s="497" t="s">
        <v>6162</v>
      </c>
      <c r="E337" s="455" t="s">
        <v>6141</v>
      </c>
      <c r="F337" s="494">
        <v>20260904</v>
      </c>
      <c r="G337" s="493"/>
      <c r="H337" s="493"/>
    </row>
  </sheetData>
  <mergeCells count="1">
    <mergeCell ref="A1:G1"/>
  </mergeCells>
  <phoneticPr fontId="130" type="noConversion"/>
  <conditionalFormatting sqref="G2:I2">
    <cfRule type="cellIs" dxfId="13" priority="1" stopIfTrue="1" operator="equal">
      <formula>"o"</formula>
    </cfRule>
  </conditionalFormatting>
  <printOptions horizontalCentered="1"/>
  <pageMargins left="0" right="0" top="0" bottom="0" header="0" footer="0"/>
  <pageSetup paperSize="8" scale="9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/>
  <dimension ref="A1:I526"/>
  <sheetViews>
    <sheetView workbookViewId="0">
      <selection activeCell="A4" sqref="A4"/>
    </sheetView>
  </sheetViews>
  <sheetFormatPr defaultColWidth="8.7265625" defaultRowHeight="14.5"/>
  <cols>
    <col min="1" max="1" width="4.7265625" style="3" bestFit="1" customWidth="1"/>
    <col min="2" max="2" width="8.7265625" style="3"/>
    <col min="3" max="3" width="9.26953125" style="3" customWidth="1"/>
    <col min="4" max="4" width="14.453125" style="3" customWidth="1"/>
    <col min="5" max="5" width="11.7265625" style="3" customWidth="1"/>
    <col min="6" max="6" width="12.26953125" style="3" customWidth="1"/>
    <col min="7" max="7" width="13" customWidth="1"/>
    <col min="8" max="8" width="11.7265625" style="1" customWidth="1"/>
    <col min="9" max="9" width="11.7265625" customWidth="1"/>
  </cols>
  <sheetData>
    <row r="1" spans="1:9" ht="19" thickBot="1">
      <c r="A1" s="575" t="s">
        <v>2611</v>
      </c>
      <c r="B1" s="575"/>
      <c r="C1" s="575"/>
      <c r="D1" s="575"/>
      <c r="E1" s="575"/>
      <c r="F1" s="575"/>
      <c r="G1" s="575"/>
      <c r="H1" s="6">
        <f ca="1">NOW()</f>
        <v>46262.429180324078</v>
      </c>
    </row>
    <row r="2" spans="1:9" ht="29">
      <c r="A2" s="7" t="s">
        <v>248</v>
      </c>
      <c r="B2" s="8" t="s">
        <v>249</v>
      </c>
      <c r="C2" s="8" t="s">
        <v>250</v>
      </c>
      <c r="D2" s="137" t="s">
        <v>251</v>
      </c>
      <c r="E2" s="9" t="s">
        <v>252</v>
      </c>
      <c r="F2" s="10" t="s">
        <v>253</v>
      </c>
      <c r="G2" s="10" t="s">
        <v>254</v>
      </c>
      <c r="H2" s="11" t="s">
        <v>255</v>
      </c>
      <c r="I2" s="11" t="s">
        <v>6165</v>
      </c>
    </row>
    <row r="3" spans="1:9">
      <c r="A3" s="118">
        <v>1</v>
      </c>
      <c r="B3" s="352" t="s">
        <v>2610</v>
      </c>
      <c r="C3" s="352" t="s">
        <v>2609</v>
      </c>
      <c r="D3" s="351" t="s">
        <v>4204</v>
      </c>
      <c r="E3" s="352">
        <v>70140</v>
      </c>
      <c r="F3" s="352">
        <v>20260803</v>
      </c>
      <c r="G3" s="107"/>
      <c r="H3" s="371" t="s">
        <v>259</v>
      </c>
      <c r="I3" s="384" t="s">
        <v>269</v>
      </c>
    </row>
    <row r="4" spans="1:9">
      <c r="A4" s="118">
        <f t="shared" ref="A4:A65" si="0">A3+1</f>
        <v>2</v>
      </c>
      <c r="B4" s="352" t="s">
        <v>2610</v>
      </c>
      <c r="C4" s="352" t="s">
        <v>2609</v>
      </c>
      <c r="D4" s="351" t="s">
        <v>4205</v>
      </c>
      <c r="E4" s="352">
        <v>70140</v>
      </c>
      <c r="F4" s="352">
        <v>20260803</v>
      </c>
      <c r="G4" s="107"/>
      <c r="H4" s="371" t="s">
        <v>259</v>
      </c>
      <c r="I4" s="384" t="s">
        <v>269</v>
      </c>
    </row>
    <row r="5" spans="1:9">
      <c r="A5" s="118">
        <f t="shared" si="0"/>
        <v>3</v>
      </c>
      <c r="B5" s="352" t="s">
        <v>2610</v>
      </c>
      <c r="C5" s="352" t="s">
        <v>2609</v>
      </c>
      <c r="D5" s="351" t="s">
        <v>4206</v>
      </c>
      <c r="E5" s="352">
        <v>70140</v>
      </c>
      <c r="F5" s="352">
        <v>20260803</v>
      </c>
      <c r="G5" s="107"/>
      <c r="H5" s="371" t="s">
        <v>259</v>
      </c>
      <c r="I5" s="384" t="s">
        <v>269</v>
      </c>
    </row>
    <row r="6" spans="1:9">
      <c r="A6" s="118">
        <f t="shared" si="0"/>
        <v>4</v>
      </c>
      <c r="B6" s="352" t="s">
        <v>2610</v>
      </c>
      <c r="C6" s="352" t="s">
        <v>2609</v>
      </c>
      <c r="D6" s="351" t="s">
        <v>4207</v>
      </c>
      <c r="E6" s="352">
        <v>70140</v>
      </c>
      <c r="F6" s="352">
        <v>20260803</v>
      </c>
      <c r="G6" s="107"/>
      <c r="H6" s="371" t="s">
        <v>259</v>
      </c>
      <c r="I6" s="384" t="s">
        <v>269</v>
      </c>
    </row>
    <row r="7" spans="1:9">
      <c r="A7" s="118">
        <f t="shared" si="0"/>
        <v>5</v>
      </c>
      <c r="B7" s="352" t="s">
        <v>2610</v>
      </c>
      <c r="C7" s="352" t="s">
        <v>2609</v>
      </c>
      <c r="D7" s="351" t="s">
        <v>4208</v>
      </c>
      <c r="E7" s="352">
        <v>70140</v>
      </c>
      <c r="F7" s="352">
        <v>20260803</v>
      </c>
      <c r="G7" s="107"/>
      <c r="H7" s="371" t="s">
        <v>259</v>
      </c>
      <c r="I7" s="384" t="s">
        <v>269</v>
      </c>
    </row>
    <row r="8" spans="1:9">
      <c r="A8" s="118">
        <f t="shared" si="0"/>
        <v>6</v>
      </c>
      <c r="B8" s="352" t="s">
        <v>2610</v>
      </c>
      <c r="C8" s="352" t="s">
        <v>2609</v>
      </c>
      <c r="D8" s="351" t="s">
        <v>4209</v>
      </c>
      <c r="E8" s="352">
        <v>70140</v>
      </c>
      <c r="F8" s="352">
        <v>20260803</v>
      </c>
      <c r="G8" s="107"/>
      <c r="H8" s="371" t="s">
        <v>259</v>
      </c>
      <c r="I8" s="384" t="s">
        <v>269</v>
      </c>
    </row>
    <row r="9" spans="1:9">
      <c r="A9" s="118">
        <f t="shared" si="0"/>
        <v>7</v>
      </c>
      <c r="B9" s="352" t="s">
        <v>2610</v>
      </c>
      <c r="C9" s="352" t="s">
        <v>2609</v>
      </c>
      <c r="D9" s="351" t="s">
        <v>4210</v>
      </c>
      <c r="E9" s="352">
        <v>70140</v>
      </c>
      <c r="F9" s="352">
        <v>20260803</v>
      </c>
      <c r="G9" s="107"/>
      <c r="H9" s="371" t="s">
        <v>259</v>
      </c>
      <c r="I9" s="384" t="s">
        <v>269</v>
      </c>
    </row>
    <row r="10" spans="1:9">
      <c r="A10" s="118">
        <f t="shared" si="0"/>
        <v>8</v>
      </c>
      <c r="B10" s="352" t="s">
        <v>2610</v>
      </c>
      <c r="C10" s="352" t="s">
        <v>2609</v>
      </c>
      <c r="D10" s="351" t="s">
        <v>4211</v>
      </c>
      <c r="E10" s="352">
        <v>70140</v>
      </c>
      <c r="F10" s="352">
        <v>20260803</v>
      </c>
      <c r="G10" s="107"/>
      <c r="H10" s="371" t="s">
        <v>259</v>
      </c>
      <c r="I10" s="384" t="s">
        <v>269</v>
      </c>
    </row>
    <row r="11" spans="1:9">
      <c r="A11" s="118">
        <f t="shared" si="0"/>
        <v>9</v>
      </c>
      <c r="B11" s="352" t="s">
        <v>2610</v>
      </c>
      <c r="C11" s="352" t="s">
        <v>2609</v>
      </c>
      <c r="D11" s="351" t="s">
        <v>4212</v>
      </c>
      <c r="E11" s="352">
        <v>70141</v>
      </c>
      <c r="F11" s="352">
        <v>20260803</v>
      </c>
      <c r="G11" s="107"/>
      <c r="H11" s="382" t="s">
        <v>259</v>
      </c>
      <c r="I11" s="386" t="s">
        <v>1630</v>
      </c>
    </row>
    <row r="12" spans="1:9">
      <c r="A12" s="118">
        <f t="shared" si="0"/>
        <v>10</v>
      </c>
      <c r="B12" s="352" t="s">
        <v>2610</v>
      </c>
      <c r="C12" s="352" t="s">
        <v>2609</v>
      </c>
      <c r="D12" s="351" t="s">
        <v>4213</v>
      </c>
      <c r="E12" s="352">
        <v>70141</v>
      </c>
      <c r="F12" s="352">
        <v>20260803</v>
      </c>
      <c r="G12" s="107"/>
      <c r="H12" s="371" t="s">
        <v>259</v>
      </c>
      <c r="I12" s="384" t="s">
        <v>269</v>
      </c>
    </row>
    <row r="13" spans="1:9">
      <c r="A13" s="118">
        <f t="shared" si="0"/>
        <v>11</v>
      </c>
      <c r="B13" s="352" t="s">
        <v>2610</v>
      </c>
      <c r="C13" s="352" t="s">
        <v>2609</v>
      </c>
      <c r="D13" s="351" t="s">
        <v>4214</v>
      </c>
      <c r="E13" s="352">
        <v>70141</v>
      </c>
      <c r="F13" s="352">
        <v>20260803</v>
      </c>
      <c r="G13" s="107"/>
      <c r="H13" s="371" t="s">
        <v>259</v>
      </c>
      <c r="I13" s="384" t="s">
        <v>269</v>
      </c>
    </row>
    <row r="14" spans="1:9">
      <c r="A14" s="118">
        <f t="shared" si="0"/>
        <v>12</v>
      </c>
      <c r="B14" s="352" t="s">
        <v>2610</v>
      </c>
      <c r="C14" s="352" t="s">
        <v>2609</v>
      </c>
      <c r="D14" s="351" t="s">
        <v>4215</v>
      </c>
      <c r="E14" s="352">
        <v>70141</v>
      </c>
      <c r="F14" s="352">
        <v>20260803</v>
      </c>
      <c r="G14" s="107"/>
      <c r="H14" s="371" t="s">
        <v>259</v>
      </c>
      <c r="I14" s="384" t="s">
        <v>269</v>
      </c>
    </row>
    <row r="15" spans="1:9">
      <c r="A15" s="118">
        <f t="shared" si="0"/>
        <v>13</v>
      </c>
      <c r="B15" s="352" t="s">
        <v>2610</v>
      </c>
      <c r="C15" s="352" t="s">
        <v>2609</v>
      </c>
      <c r="D15" s="351" t="s">
        <v>4216</v>
      </c>
      <c r="E15" s="352">
        <v>70141</v>
      </c>
      <c r="F15" s="352">
        <v>20260803</v>
      </c>
      <c r="G15" s="107"/>
      <c r="H15" s="371" t="s">
        <v>259</v>
      </c>
      <c r="I15" s="384" t="s">
        <v>269</v>
      </c>
    </row>
    <row r="16" spans="1:9">
      <c r="A16" s="118">
        <f t="shared" si="0"/>
        <v>14</v>
      </c>
      <c r="B16" s="352" t="s">
        <v>2610</v>
      </c>
      <c r="C16" s="352" t="s">
        <v>2609</v>
      </c>
      <c r="D16" s="351" t="s">
        <v>4217</v>
      </c>
      <c r="E16" s="352">
        <v>70142</v>
      </c>
      <c r="F16" s="352">
        <v>20260803</v>
      </c>
      <c r="G16" s="107"/>
      <c r="H16" s="382" t="s">
        <v>259</v>
      </c>
      <c r="I16" s="386" t="s">
        <v>1630</v>
      </c>
    </row>
    <row r="17" spans="1:9">
      <c r="A17" s="118">
        <f t="shared" si="0"/>
        <v>15</v>
      </c>
      <c r="B17" s="352" t="s">
        <v>2610</v>
      </c>
      <c r="C17" s="352" t="s">
        <v>2609</v>
      </c>
      <c r="D17" s="351" t="s">
        <v>4218</v>
      </c>
      <c r="E17" s="352">
        <v>70142</v>
      </c>
      <c r="F17" s="352">
        <v>20260803</v>
      </c>
      <c r="G17" s="107"/>
      <c r="H17" s="382" t="s">
        <v>259</v>
      </c>
      <c r="I17" s="386" t="s">
        <v>1630</v>
      </c>
    </row>
    <row r="18" spans="1:9">
      <c r="A18" s="118">
        <f t="shared" si="0"/>
        <v>16</v>
      </c>
      <c r="B18" s="352" t="s">
        <v>2610</v>
      </c>
      <c r="C18" s="352" t="s">
        <v>2609</v>
      </c>
      <c r="D18" s="351" t="s">
        <v>4219</v>
      </c>
      <c r="E18" s="352">
        <v>70142</v>
      </c>
      <c r="F18" s="352">
        <v>20260803</v>
      </c>
      <c r="G18" s="107"/>
      <c r="H18" s="382" t="s">
        <v>259</v>
      </c>
      <c r="I18" s="386" t="s">
        <v>1630</v>
      </c>
    </row>
    <row r="19" spans="1:9">
      <c r="A19" s="118">
        <f t="shared" si="0"/>
        <v>17</v>
      </c>
      <c r="B19" s="352" t="s">
        <v>2610</v>
      </c>
      <c r="C19" s="352" t="s">
        <v>2609</v>
      </c>
      <c r="D19" s="351" t="s">
        <v>4220</v>
      </c>
      <c r="E19" s="352">
        <v>70142</v>
      </c>
      <c r="F19" s="352">
        <v>20260803</v>
      </c>
      <c r="G19" s="107"/>
      <c r="H19" s="382" t="s">
        <v>259</v>
      </c>
      <c r="I19" s="386" t="s">
        <v>1630</v>
      </c>
    </row>
    <row r="20" spans="1:9">
      <c r="A20" s="118">
        <f t="shared" si="0"/>
        <v>18</v>
      </c>
      <c r="B20" s="352" t="s">
        <v>2610</v>
      </c>
      <c r="C20" s="352" t="s">
        <v>2609</v>
      </c>
      <c r="D20" s="351" t="s">
        <v>4221</v>
      </c>
      <c r="E20" s="352">
        <v>70142</v>
      </c>
      <c r="F20" s="352">
        <v>20260803</v>
      </c>
      <c r="G20" s="107"/>
      <c r="H20" s="382" t="s">
        <v>259</v>
      </c>
      <c r="I20" s="386" t="s">
        <v>1630</v>
      </c>
    </row>
    <row r="21" spans="1:9">
      <c r="A21" s="118">
        <f t="shared" si="0"/>
        <v>19</v>
      </c>
      <c r="B21" s="352" t="s">
        <v>2610</v>
      </c>
      <c r="C21" s="352" t="s">
        <v>2609</v>
      </c>
      <c r="D21" s="351" t="s">
        <v>4222</v>
      </c>
      <c r="E21" s="352">
        <v>70142</v>
      </c>
      <c r="F21" s="352">
        <v>20260803</v>
      </c>
      <c r="G21" s="107"/>
      <c r="H21" s="382" t="s">
        <v>259</v>
      </c>
      <c r="I21" s="386" t="s">
        <v>1630</v>
      </c>
    </row>
    <row r="22" spans="1:9">
      <c r="A22" s="118">
        <f t="shared" si="0"/>
        <v>20</v>
      </c>
      <c r="B22" s="352" t="s">
        <v>2610</v>
      </c>
      <c r="C22" s="352" t="s">
        <v>2609</v>
      </c>
      <c r="D22" s="351" t="s">
        <v>4223</v>
      </c>
      <c r="E22" s="352">
        <v>70142</v>
      </c>
      <c r="F22" s="352">
        <v>20260803</v>
      </c>
      <c r="G22" s="107"/>
      <c r="H22" s="382" t="s">
        <v>259</v>
      </c>
      <c r="I22" s="386" t="s">
        <v>1630</v>
      </c>
    </row>
    <row r="23" spans="1:9">
      <c r="A23" s="118">
        <f t="shared" si="0"/>
        <v>21</v>
      </c>
      <c r="B23" s="352" t="s">
        <v>2610</v>
      </c>
      <c r="C23" s="352" t="s">
        <v>2609</v>
      </c>
      <c r="D23" s="351" t="s">
        <v>4224</v>
      </c>
      <c r="E23" s="352">
        <v>70142</v>
      </c>
      <c r="F23" s="352">
        <v>20260803</v>
      </c>
      <c r="G23" s="107"/>
      <c r="H23" s="382" t="s">
        <v>259</v>
      </c>
      <c r="I23" s="386" t="s">
        <v>1630</v>
      </c>
    </row>
    <row r="24" spans="1:9">
      <c r="A24" s="118">
        <f t="shared" si="0"/>
        <v>22</v>
      </c>
      <c r="B24" s="352" t="s">
        <v>2610</v>
      </c>
      <c r="C24" s="352" t="s">
        <v>2609</v>
      </c>
      <c r="D24" s="351" t="s">
        <v>4225</v>
      </c>
      <c r="E24" s="352">
        <v>70143</v>
      </c>
      <c r="F24" s="352">
        <v>20260804</v>
      </c>
      <c r="G24" s="107"/>
      <c r="H24" s="382" t="s">
        <v>259</v>
      </c>
      <c r="I24" s="386" t="s">
        <v>1630</v>
      </c>
    </row>
    <row r="25" spans="1:9">
      <c r="A25" s="118">
        <f t="shared" si="0"/>
        <v>23</v>
      </c>
      <c r="B25" s="352" t="s">
        <v>2610</v>
      </c>
      <c r="C25" s="352" t="s">
        <v>2609</v>
      </c>
      <c r="D25" s="351" t="s">
        <v>4226</v>
      </c>
      <c r="E25" s="352">
        <v>70143</v>
      </c>
      <c r="F25" s="352">
        <v>20260804</v>
      </c>
      <c r="G25" s="107"/>
      <c r="H25" s="382" t="s">
        <v>259</v>
      </c>
      <c r="I25" s="386" t="s">
        <v>1630</v>
      </c>
    </row>
    <row r="26" spans="1:9">
      <c r="A26" s="118">
        <f t="shared" si="0"/>
        <v>24</v>
      </c>
      <c r="B26" s="352" t="s">
        <v>2610</v>
      </c>
      <c r="C26" s="352" t="s">
        <v>2609</v>
      </c>
      <c r="D26" s="351" t="s">
        <v>4227</v>
      </c>
      <c r="E26" s="352">
        <v>70143</v>
      </c>
      <c r="F26" s="352">
        <v>20260804</v>
      </c>
      <c r="G26" s="107"/>
      <c r="H26" s="385" t="s">
        <v>259</v>
      </c>
      <c r="I26" s="390" t="s">
        <v>1636</v>
      </c>
    </row>
    <row r="27" spans="1:9">
      <c r="A27" s="118">
        <f t="shared" si="0"/>
        <v>25</v>
      </c>
      <c r="B27" s="352" t="s">
        <v>2610</v>
      </c>
      <c r="C27" s="352" t="s">
        <v>2609</v>
      </c>
      <c r="D27" s="351" t="s">
        <v>4228</v>
      </c>
      <c r="E27" s="352">
        <v>70143</v>
      </c>
      <c r="F27" s="352">
        <v>20260804</v>
      </c>
      <c r="G27" s="107"/>
      <c r="H27" s="385" t="s">
        <v>259</v>
      </c>
      <c r="I27" s="390" t="s">
        <v>1636</v>
      </c>
    </row>
    <row r="28" spans="1:9">
      <c r="A28" s="118">
        <f t="shared" si="0"/>
        <v>26</v>
      </c>
      <c r="B28" s="352" t="s">
        <v>2610</v>
      </c>
      <c r="C28" s="352" t="s">
        <v>2609</v>
      </c>
      <c r="D28" s="351" t="s">
        <v>4229</v>
      </c>
      <c r="E28" s="352">
        <v>70143</v>
      </c>
      <c r="F28" s="352">
        <v>20260804</v>
      </c>
      <c r="G28" s="107"/>
      <c r="H28" s="385" t="s">
        <v>259</v>
      </c>
      <c r="I28" s="390" t="s">
        <v>1636</v>
      </c>
    </row>
    <row r="29" spans="1:9">
      <c r="A29" s="118">
        <f t="shared" si="0"/>
        <v>27</v>
      </c>
      <c r="B29" s="352" t="s">
        <v>2610</v>
      </c>
      <c r="C29" s="352" t="s">
        <v>2609</v>
      </c>
      <c r="D29" s="351" t="s">
        <v>4230</v>
      </c>
      <c r="E29" s="352">
        <v>70143</v>
      </c>
      <c r="F29" s="352">
        <v>20260804</v>
      </c>
      <c r="G29" s="107"/>
      <c r="H29" s="385" t="s">
        <v>259</v>
      </c>
      <c r="I29" s="390" t="s">
        <v>1636</v>
      </c>
    </row>
    <row r="30" spans="1:9">
      <c r="A30" s="118">
        <f t="shared" si="0"/>
        <v>28</v>
      </c>
      <c r="B30" s="352" t="s">
        <v>2610</v>
      </c>
      <c r="C30" s="352" t="s">
        <v>2609</v>
      </c>
      <c r="D30" s="351" t="s">
        <v>4231</v>
      </c>
      <c r="E30" s="352">
        <v>70143</v>
      </c>
      <c r="F30" s="352">
        <v>20260804</v>
      </c>
      <c r="G30" s="107"/>
      <c r="H30" s="385" t="s">
        <v>259</v>
      </c>
      <c r="I30" s="390" t="s">
        <v>1636</v>
      </c>
    </row>
    <row r="31" spans="1:9">
      <c r="A31" s="118">
        <f t="shared" si="0"/>
        <v>29</v>
      </c>
      <c r="B31" s="352" t="s">
        <v>2610</v>
      </c>
      <c r="C31" s="352" t="s">
        <v>2609</v>
      </c>
      <c r="D31" s="351" t="s">
        <v>4232</v>
      </c>
      <c r="E31" s="352">
        <v>70144</v>
      </c>
      <c r="F31" s="352">
        <v>20260804</v>
      </c>
      <c r="G31" s="107"/>
      <c r="H31" s="385" t="s">
        <v>259</v>
      </c>
      <c r="I31" s="390" t="s">
        <v>1636</v>
      </c>
    </row>
    <row r="32" spans="1:9">
      <c r="A32" s="118">
        <f t="shared" si="0"/>
        <v>30</v>
      </c>
      <c r="B32" s="352" t="s">
        <v>2610</v>
      </c>
      <c r="C32" s="352" t="s">
        <v>2609</v>
      </c>
      <c r="D32" s="351" t="s">
        <v>4233</v>
      </c>
      <c r="E32" s="352">
        <v>70144</v>
      </c>
      <c r="F32" s="352">
        <v>20260804</v>
      </c>
      <c r="G32" s="107"/>
      <c r="H32" s="385" t="s">
        <v>259</v>
      </c>
      <c r="I32" s="390" t="s">
        <v>1636</v>
      </c>
    </row>
    <row r="33" spans="1:9">
      <c r="A33" s="118">
        <f t="shared" si="0"/>
        <v>31</v>
      </c>
      <c r="B33" s="352" t="s">
        <v>2610</v>
      </c>
      <c r="C33" s="352" t="s">
        <v>2609</v>
      </c>
      <c r="D33" s="351" t="s">
        <v>4234</v>
      </c>
      <c r="E33" s="352">
        <v>70144</v>
      </c>
      <c r="F33" s="352">
        <v>20260804</v>
      </c>
      <c r="G33" s="107"/>
      <c r="H33" s="385" t="s">
        <v>259</v>
      </c>
      <c r="I33" s="390" t="s">
        <v>1636</v>
      </c>
    </row>
    <row r="34" spans="1:9">
      <c r="A34" s="118">
        <f t="shared" si="0"/>
        <v>32</v>
      </c>
      <c r="B34" s="352" t="s">
        <v>2610</v>
      </c>
      <c r="C34" s="352" t="s">
        <v>2609</v>
      </c>
      <c r="D34" s="351" t="s">
        <v>4235</v>
      </c>
      <c r="E34" s="352">
        <v>70144</v>
      </c>
      <c r="F34" s="352">
        <v>20260804</v>
      </c>
      <c r="G34" s="107"/>
      <c r="H34" s="385" t="s">
        <v>259</v>
      </c>
      <c r="I34" s="390" t="s">
        <v>1636</v>
      </c>
    </row>
    <row r="35" spans="1:9">
      <c r="A35" s="118">
        <f t="shared" si="0"/>
        <v>33</v>
      </c>
      <c r="B35" s="352" t="s">
        <v>2610</v>
      </c>
      <c r="C35" s="352" t="s">
        <v>2609</v>
      </c>
      <c r="D35" s="351" t="s">
        <v>4236</v>
      </c>
      <c r="E35" s="352">
        <v>70144</v>
      </c>
      <c r="F35" s="352">
        <v>20260804</v>
      </c>
      <c r="G35" s="107"/>
      <c r="H35" s="385" t="s">
        <v>259</v>
      </c>
      <c r="I35" s="390" t="s">
        <v>1636</v>
      </c>
    </row>
    <row r="36" spans="1:9">
      <c r="A36" s="118">
        <f t="shared" si="0"/>
        <v>34</v>
      </c>
      <c r="B36" s="352" t="s">
        <v>2610</v>
      </c>
      <c r="C36" s="352" t="s">
        <v>2609</v>
      </c>
      <c r="D36" s="351" t="s">
        <v>4237</v>
      </c>
      <c r="E36" s="352">
        <v>70144</v>
      </c>
      <c r="F36" s="352">
        <v>20260804</v>
      </c>
      <c r="G36" s="107"/>
      <c r="H36" s="385" t="s">
        <v>259</v>
      </c>
      <c r="I36" s="390" t="s">
        <v>1636</v>
      </c>
    </row>
    <row r="37" spans="1:9">
      <c r="A37" s="118">
        <f t="shared" si="0"/>
        <v>35</v>
      </c>
      <c r="B37" s="352" t="s">
        <v>2610</v>
      </c>
      <c r="C37" s="352" t="s">
        <v>2609</v>
      </c>
      <c r="D37" s="351" t="s">
        <v>4238</v>
      </c>
      <c r="E37" s="352">
        <v>70144</v>
      </c>
      <c r="F37" s="352">
        <v>20260804</v>
      </c>
      <c r="G37" s="107"/>
      <c r="H37" s="385" t="s">
        <v>259</v>
      </c>
      <c r="I37" s="390" t="s">
        <v>1636</v>
      </c>
    </row>
    <row r="38" spans="1:9">
      <c r="A38" s="118">
        <f t="shared" si="0"/>
        <v>36</v>
      </c>
      <c r="B38" s="352" t="s">
        <v>2610</v>
      </c>
      <c r="C38" s="352" t="s">
        <v>2609</v>
      </c>
      <c r="D38" s="351" t="s">
        <v>4239</v>
      </c>
      <c r="E38" s="352">
        <v>70144</v>
      </c>
      <c r="F38" s="352">
        <v>20260804</v>
      </c>
      <c r="G38" s="107"/>
      <c r="H38" s="385" t="s">
        <v>259</v>
      </c>
      <c r="I38" s="390" t="s">
        <v>1636</v>
      </c>
    </row>
    <row r="39" spans="1:9">
      <c r="A39" s="118">
        <f t="shared" si="0"/>
        <v>37</v>
      </c>
      <c r="B39" s="352" t="s">
        <v>2610</v>
      </c>
      <c r="C39" s="352" t="s">
        <v>2609</v>
      </c>
      <c r="D39" s="351" t="s">
        <v>4240</v>
      </c>
      <c r="E39" s="352">
        <v>70145</v>
      </c>
      <c r="F39" s="352">
        <v>20260804</v>
      </c>
      <c r="G39" s="107"/>
      <c r="H39" s="385" t="s">
        <v>259</v>
      </c>
      <c r="I39" s="390" t="s">
        <v>1636</v>
      </c>
    </row>
    <row r="40" spans="1:9">
      <c r="A40" s="118">
        <f t="shared" si="0"/>
        <v>38</v>
      </c>
      <c r="B40" s="352" t="s">
        <v>2610</v>
      </c>
      <c r="C40" s="352" t="s">
        <v>2609</v>
      </c>
      <c r="D40" s="351" t="s">
        <v>4241</v>
      </c>
      <c r="E40" s="352">
        <v>70145</v>
      </c>
      <c r="F40" s="352">
        <v>20260804</v>
      </c>
      <c r="G40" s="107"/>
      <c r="H40" s="395" t="s">
        <v>259</v>
      </c>
      <c r="I40" s="396" t="s">
        <v>774</v>
      </c>
    </row>
    <row r="41" spans="1:9">
      <c r="A41" s="118">
        <f t="shared" si="0"/>
        <v>39</v>
      </c>
      <c r="B41" s="352" t="s">
        <v>2610</v>
      </c>
      <c r="C41" s="352" t="s">
        <v>2609</v>
      </c>
      <c r="D41" s="351" t="s">
        <v>4242</v>
      </c>
      <c r="E41" s="352">
        <v>70145</v>
      </c>
      <c r="F41" s="352">
        <v>20260804</v>
      </c>
      <c r="G41" s="107"/>
      <c r="H41" s="395" t="s">
        <v>259</v>
      </c>
      <c r="I41" s="396" t="s">
        <v>774</v>
      </c>
    </row>
    <row r="42" spans="1:9">
      <c r="A42" s="118">
        <f t="shared" si="0"/>
        <v>40</v>
      </c>
      <c r="B42" s="352" t="s">
        <v>2610</v>
      </c>
      <c r="C42" s="352" t="s">
        <v>2609</v>
      </c>
      <c r="D42" s="351" t="s">
        <v>4243</v>
      </c>
      <c r="E42" s="352">
        <v>70145</v>
      </c>
      <c r="F42" s="352">
        <v>20260804</v>
      </c>
      <c r="G42" s="107"/>
      <c r="H42" s="395" t="s">
        <v>259</v>
      </c>
      <c r="I42" s="396" t="s">
        <v>774</v>
      </c>
    </row>
    <row r="43" spans="1:9">
      <c r="A43" s="118">
        <f t="shared" si="0"/>
        <v>41</v>
      </c>
      <c r="B43" s="352" t="s">
        <v>2610</v>
      </c>
      <c r="C43" s="352" t="s">
        <v>2609</v>
      </c>
      <c r="D43" s="351" t="s">
        <v>4244</v>
      </c>
      <c r="E43" s="352">
        <v>70145</v>
      </c>
      <c r="F43" s="352">
        <v>20260804</v>
      </c>
      <c r="G43" s="107"/>
      <c r="H43" s="395" t="s">
        <v>259</v>
      </c>
      <c r="I43" s="396" t="s">
        <v>774</v>
      </c>
    </row>
    <row r="44" spans="1:9">
      <c r="A44" s="118">
        <f t="shared" si="0"/>
        <v>42</v>
      </c>
      <c r="B44" s="352" t="s">
        <v>2610</v>
      </c>
      <c r="C44" s="352" t="s">
        <v>2609</v>
      </c>
      <c r="D44" s="351" t="s">
        <v>4245</v>
      </c>
      <c r="E44" s="352">
        <v>70145</v>
      </c>
      <c r="F44" s="352">
        <v>20260804</v>
      </c>
      <c r="G44" s="107"/>
      <c r="H44" s="395" t="s">
        <v>259</v>
      </c>
      <c r="I44" s="396" t="s">
        <v>774</v>
      </c>
    </row>
    <row r="45" spans="1:9">
      <c r="A45" s="118">
        <f t="shared" si="0"/>
        <v>43</v>
      </c>
      <c r="B45" s="352" t="s">
        <v>2610</v>
      </c>
      <c r="C45" s="352" t="s">
        <v>2609</v>
      </c>
      <c r="D45" s="351" t="s">
        <v>4246</v>
      </c>
      <c r="E45" s="352">
        <v>70146</v>
      </c>
      <c r="F45" s="352">
        <v>20260804</v>
      </c>
      <c r="G45" s="107"/>
      <c r="H45" s="395" t="s">
        <v>259</v>
      </c>
      <c r="I45" s="396" t="s">
        <v>774</v>
      </c>
    </row>
    <row r="46" spans="1:9">
      <c r="A46" s="118">
        <f t="shared" si="0"/>
        <v>44</v>
      </c>
      <c r="B46" s="352" t="s">
        <v>2610</v>
      </c>
      <c r="C46" s="352" t="s">
        <v>2609</v>
      </c>
      <c r="D46" s="351" t="s">
        <v>4247</v>
      </c>
      <c r="E46" s="352">
        <v>70146</v>
      </c>
      <c r="F46" s="352">
        <v>20260804</v>
      </c>
      <c r="G46" s="107"/>
      <c r="H46" s="395" t="s">
        <v>259</v>
      </c>
      <c r="I46" s="396" t="s">
        <v>774</v>
      </c>
    </row>
    <row r="47" spans="1:9">
      <c r="A47" s="118">
        <f t="shared" si="0"/>
        <v>45</v>
      </c>
      <c r="B47" s="352" t="s">
        <v>2610</v>
      </c>
      <c r="C47" s="352" t="s">
        <v>2609</v>
      </c>
      <c r="D47" s="351" t="s">
        <v>4248</v>
      </c>
      <c r="E47" s="352">
        <v>70146</v>
      </c>
      <c r="F47" s="352">
        <v>20260804</v>
      </c>
      <c r="G47" s="107"/>
      <c r="H47" s="395" t="s">
        <v>259</v>
      </c>
      <c r="I47" s="396" t="s">
        <v>774</v>
      </c>
    </row>
    <row r="48" spans="1:9">
      <c r="A48" s="118">
        <f t="shared" si="0"/>
        <v>46</v>
      </c>
      <c r="B48" s="352" t="s">
        <v>2610</v>
      </c>
      <c r="C48" s="352" t="s">
        <v>2609</v>
      </c>
      <c r="D48" s="351" t="s">
        <v>4249</v>
      </c>
      <c r="E48" s="352">
        <v>70146</v>
      </c>
      <c r="F48" s="352">
        <v>20260804</v>
      </c>
      <c r="G48" s="107"/>
      <c r="H48" s="395" t="s">
        <v>259</v>
      </c>
      <c r="I48" s="396" t="s">
        <v>774</v>
      </c>
    </row>
    <row r="49" spans="1:9">
      <c r="A49" s="118">
        <f t="shared" si="0"/>
        <v>47</v>
      </c>
      <c r="B49" s="352" t="s">
        <v>2610</v>
      </c>
      <c r="C49" s="352" t="s">
        <v>2609</v>
      </c>
      <c r="D49" s="351" t="s">
        <v>4250</v>
      </c>
      <c r="E49" s="352">
        <v>70146</v>
      </c>
      <c r="F49" s="352">
        <v>20260804</v>
      </c>
      <c r="G49" s="107"/>
      <c r="H49" s="395" t="s">
        <v>259</v>
      </c>
      <c r="I49" s="396" t="s">
        <v>774</v>
      </c>
    </row>
    <row r="50" spans="1:9">
      <c r="A50" s="118">
        <f t="shared" si="0"/>
        <v>48</v>
      </c>
      <c r="B50" s="352" t="s">
        <v>2610</v>
      </c>
      <c r="C50" s="352" t="s">
        <v>2609</v>
      </c>
      <c r="D50" s="351" t="s">
        <v>4251</v>
      </c>
      <c r="E50" s="352">
        <v>70146</v>
      </c>
      <c r="F50" s="352">
        <v>20260804</v>
      </c>
      <c r="G50" s="107"/>
      <c r="H50" s="395" t="s">
        <v>259</v>
      </c>
      <c r="I50" s="396" t="s">
        <v>774</v>
      </c>
    </row>
    <row r="51" spans="1:9">
      <c r="A51" s="118">
        <f t="shared" si="0"/>
        <v>49</v>
      </c>
      <c r="B51" s="352" t="s">
        <v>2610</v>
      </c>
      <c r="C51" s="352" t="s">
        <v>2609</v>
      </c>
      <c r="D51" s="351" t="s">
        <v>4252</v>
      </c>
      <c r="E51" s="352">
        <v>70146</v>
      </c>
      <c r="F51" s="352">
        <v>20260804</v>
      </c>
      <c r="G51" s="107"/>
      <c r="H51" s="395" t="s">
        <v>259</v>
      </c>
      <c r="I51" s="396" t="s">
        <v>774</v>
      </c>
    </row>
    <row r="52" spans="1:9">
      <c r="A52" s="118">
        <f t="shared" si="0"/>
        <v>50</v>
      </c>
      <c r="B52" s="352" t="s">
        <v>2610</v>
      </c>
      <c r="C52" s="352" t="s">
        <v>2609</v>
      </c>
      <c r="D52" s="351" t="s">
        <v>4253</v>
      </c>
      <c r="E52" s="352">
        <v>70147</v>
      </c>
      <c r="F52" s="352">
        <v>20260805</v>
      </c>
      <c r="G52" s="107"/>
      <c r="H52" s="395" t="s">
        <v>259</v>
      </c>
      <c r="I52" s="396" t="s">
        <v>774</v>
      </c>
    </row>
    <row r="53" spans="1:9">
      <c r="A53" s="118">
        <f t="shared" si="0"/>
        <v>51</v>
      </c>
      <c r="B53" s="352" t="s">
        <v>2610</v>
      </c>
      <c r="C53" s="352" t="s">
        <v>2609</v>
      </c>
      <c r="D53" s="351" t="s">
        <v>4254</v>
      </c>
      <c r="E53" s="352">
        <v>70147</v>
      </c>
      <c r="F53" s="352">
        <v>20260805</v>
      </c>
      <c r="G53" s="107"/>
      <c r="H53" s="402" t="s">
        <v>259</v>
      </c>
      <c r="I53" s="401" t="s">
        <v>783</v>
      </c>
    </row>
    <row r="54" spans="1:9">
      <c r="A54" s="118">
        <f t="shared" si="0"/>
        <v>52</v>
      </c>
      <c r="B54" s="352" t="s">
        <v>2610</v>
      </c>
      <c r="C54" s="352" t="s">
        <v>2609</v>
      </c>
      <c r="D54" s="351" t="s">
        <v>4255</v>
      </c>
      <c r="E54" s="352">
        <v>70147</v>
      </c>
      <c r="F54" s="352">
        <v>20260805</v>
      </c>
      <c r="G54" s="107"/>
      <c r="H54" s="402" t="s">
        <v>259</v>
      </c>
      <c r="I54" s="401" t="s">
        <v>783</v>
      </c>
    </row>
    <row r="55" spans="1:9">
      <c r="A55" s="118">
        <f t="shared" si="0"/>
        <v>53</v>
      </c>
      <c r="B55" s="352" t="s">
        <v>2610</v>
      </c>
      <c r="C55" s="352" t="s">
        <v>2609</v>
      </c>
      <c r="D55" s="351" t="s">
        <v>4256</v>
      </c>
      <c r="E55" s="352">
        <v>70147</v>
      </c>
      <c r="F55" s="352">
        <v>20260805</v>
      </c>
      <c r="G55" s="107"/>
      <c r="H55" s="402" t="s">
        <v>259</v>
      </c>
      <c r="I55" s="401" t="s">
        <v>783</v>
      </c>
    </row>
    <row r="56" spans="1:9">
      <c r="A56" s="118">
        <f t="shared" si="0"/>
        <v>54</v>
      </c>
      <c r="B56" s="352" t="s">
        <v>2610</v>
      </c>
      <c r="C56" s="352" t="s">
        <v>2609</v>
      </c>
      <c r="D56" s="351" t="s">
        <v>4257</v>
      </c>
      <c r="E56" s="352">
        <v>70147</v>
      </c>
      <c r="F56" s="352">
        <v>20260805</v>
      </c>
      <c r="G56" s="107"/>
      <c r="H56" s="402" t="s">
        <v>259</v>
      </c>
      <c r="I56" s="401" t="s">
        <v>783</v>
      </c>
    </row>
    <row r="57" spans="1:9">
      <c r="A57" s="118">
        <f t="shared" si="0"/>
        <v>55</v>
      </c>
      <c r="B57" s="352" t="s">
        <v>2610</v>
      </c>
      <c r="C57" s="352" t="s">
        <v>2609</v>
      </c>
      <c r="D57" s="351" t="s">
        <v>4258</v>
      </c>
      <c r="E57" s="352">
        <v>70147</v>
      </c>
      <c r="F57" s="352">
        <v>20260805</v>
      </c>
      <c r="G57" s="107"/>
      <c r="H57" s="402" t="s">
        <v>259</v>
      </c>
      <c r="I57" s="401" t="s">
        <v>783</v>
      </c>
    </row>
    <row r="58" spans="1:9">
      <c r="A58" s="118">
        <f t="shared" si="0"/>
        <v>56</v>
      </c>
      <c r="B58" s="352" t="s">
        <v>2610</v>
      </c>
      <c r="C58" s="352" t="s">
        <v>2609</v>
      </c>
      <c r="D58" s="351" t="s">
        <v>4259</v>
      </c>
      <c r="E58" s="352">
        <v>70147</v>
      </c>
      <c r="F58" s="352">
        <v>20260805</v>
      </c>
      <c r="G58" s="107"/>
      <c r="H58" s="402" t="s">
        <v>259</v>
      </c>
      <c r="I58" s="401" t="s">
        <v>783</v>
      </c>
    </row>
    <row r="59" spans="1:9">
      <c r="A59" s="118">
        <f t="shared" si="0"/>
        <v>57</v>
      </c>
      <c r="B59" s="352" t="s">
        <v>2610</v>
      </c>
      <c r="C59" s="352" t="s">
        <v>2609</v>
      </c>
      <c r="D59" s="351" t="s">
        <v>4260</v>
      </c>
      <c r="E59" s="352">
        <v>70148</v>
      </c>
      <c r="F59" s="352">
        <v>20260805</v>
      </c>
      <c r="G59" s="107"/>
      <c r="H59" s="402" t="s">
        <v>259</v>
      </c>
      <c r="I59" s="401" t="s">
        <v>783</v>
      </c>
    </row>
    <row r="60" spans="1:9">
      <c r="A60" s="118">
        <f t="shared" si="0"/>
        <v>58</v>
      </c>
      <c r="B60" s="352" t="s">
        <v>2610</v>
      </c>
      <c r="C60" s="352" t="s">
        <v>2609</v>
      </c>
      <c r="D60" s="351" t="s">
        <v>4261</v>
      </c>
      <c r="E60" s="352">
        <v>70148</v>
      </c>
      <c r="F60" s="352">
        <v>20260805</v>
      </c>
      <c r="G60" s="107"/>
      <c r="H60" s="402" t="s">
        <v>259</v>
      </c>
      <c r="I60" s="401" t="s">
        <v>783</v>
      </c>
    </row>
    <row r="61" spans="1:9">
      <c r="A61" s="118">
        <f t="shared" si="0"/>
        <v>59</v>
      </c>
      <c r="B61" s="352" t="s">
        <v>2610</v>
      </c>
      <c r="C61" s="352" t="s">
        <v>2609</v>
      </c>
      <c r="D61" s="351" t="s">
        <v>4262</v>
      </c>
      <c r="E61" s="352">
        <v>70148</v>
      </c>
      <c r="F61" s="352">
        <v>20260805</v>
      </c>
      <c r="G61" s="107"/>
      <c r="H61" s="402" t="s">
        <v>259</v>
      </c>
      <c r="I61" s="401" t="s">
        <v>783</v>
      </c>
    </row>
    <row r="62" spans="1:9">
      <c r="A62" s="118">
        <f t="shared" si="0"/>
        <v>60</v>
      </c>
      <c r="B62" s="352" t="s">
        <v>2610</v>
      </c>
      <c r="C62" s="352" t="s">
        <v>2609</v>
      </c>
      <c r="D62" s="351" t="s">
        <v>4263</v>
      </c>
      <c r="E62" s="352">
        <v>70148</v>
      </c>
      <c r="F62" s="352">
        <v>20260805</v>
      </c>
      <c r="G62" s="107"/>
      <c r="H62" s="402" t="s">
        <v>259</v>
      </c>
      <c r="I62" s="401" t="s">
        <v>783</v>
      </c>
    </row>
    <row r="63" spans="1:9">
      <c r="A63" s="118">
        <f t="shared" si="0"/>
        <v>61</v>
      </c>
      <c r="B63" s="352" t="s">
        <v>2610</v>
      </c>
      <c r="C63" s="352" t="s">
        <v>2609</v>
      </c>
      <c r="D63" s="351" t="s">
        <v>4264</v>
      </c>
      <c r="E63" s="352">
        <v>70148</v>
      </c>
      <c r="F63" s="352">
        <v>20260805</v>
      </c>
      <c r="G63" s="107"/>
      <c r="H63" s="402" t="s">
        <v>259</v>
      </c>
      <c r="I63" s="401" t="s">
        <v>783</v>
      </c>
    </row>
    <row r="64" spans="1:9">
      <c r="A64" s="118">
        <f t="shared" si="0"/>
        <v>62</v>
      </c>
      <c r="B64" s="352" t="s">
        <v>2610</v>
      </c>
      <c r="C64" s="352" t="s">
        <v>2609</v>
      </c>
      <c r="D64" s="351" t="s">
        <v>4265</v>
      </c>
      <c r="E64" s="352">
        <v>70148</v>
      </c>
      <c r="F64" s="352">
        <v>20260805</v>
      </c>
      <c r="G64" s="107"/>
      <c r="H64" s="402" t="s">
        <v>259</v>
      </c>
      <c r="I64" s="401" t="s">
        <v>783</v>
      </c>
    </row>
    <row r="65" spans="1:9">
      <c r="A65" s="118">
        <f t="shared" si="0"/>
        <v>63</v>
      </c>
      <c r="B65" s="352" t="s">
        <v>2610</v>
      </c>
      <c r="C65" s="352" t="s">
        <v>2609</v>
      </c>
      <c r="D65" s="351" t="s">
        <v>4266</v>
      </c>
      <c r="E65" s="352">
        <v>70148</v>
      </c>
      <c r="F65" s="352">
        <v>20260805</v>
      </c>
      <c r="G65" s="107"/>
      <c r="H65" s="402" t="s">
        <v>259</v>
      </c>
      <c r="I65" s="401" t="s">
        <v>783</v>
      </c>
    </row>
    <row r="66" spans="1:9">
      <c r="A66" s="118">
        <f t="shared" ref="A66:A129" si="1">A65+1</f>
        <v>64</v>
      </c>
      <c r="B66" s="352" t="s">
        <v>2610</v>
      </c>
      <c r="C66" s="352" t="s">
        <v>2609</v>
      </c>
      <c r="D66" s="351" t="s">
        <v>4267</v>
      </c>
      <c r="E66" s="352">
        <v>70149</v>
      </c>
      <c r="F66" s="352">
        <v>20260805</v>
      </c>
      <c r="G66" s="107"/>
      <c r="H66" s="402" t="s">
        <v>259</v>
      </c>
      <c r="I66" s="401" t="s">
        <v>783</v>
      </c>
    </row>
    <row r="67" spans="1:9">
      <c r="A67" s="118">
        <f t="shared" si="1"/>
        <v>65</v>
      </c>
      <c r="B67" s="352" t="s">
        <v>2610</v>
      </c>
      <c r="C67" s="352" t="s">
        <v>2609</v>
      </c>
      <c r="D67" s="351" t="s">
        <v>4268</v>
      </c>
      <c r="E67" s="352">
        <v>70149</v>
      </c>
      <c r="F67" s="352">
        <v>20260805</v>
      </c>
      <c r="G67" s="107"/>
      <c r="H67" s="405" t="s">
        <v>259</v>
      </c>
      <c r="I67" s="407" t="s">
        <v>792</v>
      </c>
    </row>
    <row r="68" spans="1:9">
      <c r="A68" s="118">
        <f t="shared" si="1"/>
        <v>66</v>
      </c>
      <c r="B68" s="352" t="s">
        <v>2610</v>
      </c>
      <c r="C68" s="352" t="s">
        <v>2609</v>
      </c>
      <c r="D68" s="351" t="s">
        <v>4269</v>
      </c>
      <c r="E68" s="352">
        <v>70149</v>
      </c>
      <c r="F68" s="352">
        <v>20260805</v>
      </c>
      <c r="G68" s="107"/>
      <c r="H68" s="405" t="s">
        <v>259</v>
      </c>
      <c r="I68" s="407" t="s">
        <v>792</v>
      </c>
    </row>
    <row r="69" spans="1:9">
      <c r="A69" s="118">
        <f t="shared" si="1"/>
        <v>67</v>
      </c>
      <c r="B69" s="352" t="s">
        <v>2610</v>
      </c>
      <c r="C69" s="352" t="s">
        <v>2609</v>
      </c>
      <c r="D69" s="351" t="s">
        <v>4270</v>
      </c>
      <c r="E69" s="352">
        <v>70149</v>
      </c>
      <c r="F69" s="352">
        <v>20260805</v>
      </c>
      <c r="G69" s="107"/>
      <c r="H69" s="405" t="s">
        <v>259</v>
      </c>
      <c r="I69" s="407" t="s">
        <v>792</v>
      </c>
    </row>
    <row r="70" spans="1:9">
      <c r="A70" s="118">
        <f t="shared" si="1"/>
        <v>68</v>
      </c>
      <c r="B70" s="352" t="s">
        <v>2610</v>
      </c>
      <c r="C70" s="352" t="s">
        <v>2609</v>
      </c>
      <c r="D70" s="351" t="s">
        <v>4271</v>
      </c>
      <c r="E70" s="352">
        <v>70149</v>
      </c>
      <c r="F70" s="352">
        <v>20260805</v>
      </c>
      <c r="G70" s="107"/>
      <c r="H70" s="405" t="s">
        <v>259</v>
      </c>
      <c r="I70" s="407" t="s">
        <v>792</v>
      </c>
    </row>
    <row r="71" spans="1:9">
      <c r="A71" s="118">
        <f t="shared" si="1"/>
        <v>69</v>
      </c>
      <c r="B71" s="352" t="s">
        <v>2610</v>
      </c>
      <c r="C71" s="352" t="s">
        <v>2609</v>
      </c>
      <c r="D71" s="351" t="s">
        <v>4272</v>
      </c>
      <c r="E71" s="352">
        <v>70149</v>
      </c>
      <c r="F71" s="352">
        <v>20260805</v>
      </c>
      <c r="G71" s="107"/>
      <c r="H71" s="405" t="s">
        <v>259</v>
      </c>
      <c r="I71" s="407" t="s">
        <v>792</v>
      </c>
    </row>
    <row r="72" spans="1:9">
      <c r="A72" s="118">
        <f t="shared" si="1"/>
        <v>70</v>
      </c>
      <c r="B72" s="352" t="s">
        <v>2610</v>
      </c>
      <c r="C72" s="352" t="s">
        <v>2609</v>
      </c>
      <c r="D72" s="351" t="s">
        <v>4273</v>
      </c>
      <c r="E72" s="352">
        <v>70149</v>
      </c>
      <c r="F72" s="352">
        <v>20260805</v>
      </c>
      <c r="G72" s="107"/>
      <c r="H72" s="405" t="s">
        <v>259</v>
      </c>
      <c r="I72" s="407" t="s">
        <v>792</v>
      </c>
    </row>
    <row r="73" spans="1:9">
      <c r="A73" s="118">
        <f t="shared" si="1"/>
        <v>71</v>
      </c>
      <c r="B73" s="352" t="s">
        <v>2610</v>
      </c>
      <c r="C73" s="352" t="s">
        <v>2609</v>
      </c>
      <c r="D73" s="351" t="s">
        <v>4274</v>
      </c>
      <c r="E73" s="352">
        <v>70150</v>
      </c>
      <c r="F73" s="352">
        <v>20260806</v>
      </c>
      <c r="G73" s="107"/>
      <c r="H73" s="405" t="s">
        <v>259</v>
      </c>
      <c r="I73" s="407" t="s">
        <v>792</v>
      </c>
    </row>
    <row r="74" spans="1:9">
      <c r="A74" s="118">
        <f t="shared" si="1"/>
        <v>72</v>
      </c>
      <c r="B74" s="352" t="s">
        <v>2610</v>
      </c>
      <c r="C74" s="352" t="s">
        <v>2609</v>
      </c>
      <c r="D74" s="351" t="s">
        <v>4275</v>
      </c>
      <c r="E74" s="352">
        <v>70150</v>
      </c>
      <c r="F74" s="352">
        <v>20260806</v>
      </c>
      <c r="G74" s="107"/>
      <c r="H74" s="405" t="s">
        <v>259</v>
      </c>
      <c r="I74" s="407" t="s">
        <v>792</v>
      </c>
    </row>
    <row r="75" spans="1:9">
      <c r="A75" s="118">
        <f t="shared" si="1"/>
        <v>73</v>
      </c>
      <c r="B75" s="352" t="s">
        <v>2610</v>
      </c>
      <c r="C75" s="352" t="s">
        <v>2609</v>
      </c>
      <c r="D75" s="351" t="s">
        <v>4276</v>
      </c>
      <c r="E75" s="352">
        <v>70150</v>
      </c>
      <c r="F75" s="352">
        <v>20260806</v>
      </c>
      <c r="G75" s="107"/>
      <c r="H75" s="405" t="s">
        <v>259</v>
      </c>
      <c r="I75" s="407" t="s">
        <v>792</v>
      </c>
    </row>
    <row r="76" spans="1:9">
      <c r="A76" s="118">
        <f t="shared" si="1"/>
        <v>74</v>
      </c>
      <c r="B76" s="352" t="s">
        <v>2610</v>
      </c>
      <c r="C76" s="352" t="s">
        <v>2609</v>
      </c>
      <c r="D76" s="351" t="s">
        <v>4277</v>
      </c>
      <c r="E76" s="352">
        <v>70150</v>
      </c>
      <c r="F76" s="352">
        <v>20260806</v>
      </c>
      <c r="G76" s="107"/>
      <c r="H76" s="405" t="s">
        <v>259</v>
      </c>
      <c r="I76" s="407" t="s">
        <v>792</v>
      </c>
    </row>
    <row r="77" spans="1:9">
      <c r="A77" s="118">
        <f t="shared" si="1"/>
        <v>75</v>
      </c>
      <c r="B77" s="352" t="s">
        <v>2610</v>
      </c>
      <c r="C77" s="352" t="s">
        <v>2609</v>
      </c>
      <c r="D77" s="351" t="s">
        <v>4278</v>
      </c>
      <c r="E77" s="352">
        <v>70150</v>
      </c>
      <c r="F77" s="352">
        <v>20260806</v>
      </c>
      <c r="G77" s="107"/>
      <c r="H77" s="405" t="s">
        <v>259</v>
      </c>
      <c r="I77" s="407" t="s">
        <v>792</v>
      </c>
    </row>
    <row r="78" spans="1:9">
      <c r="A78" s="118">
        <f t="shared" si="1"/>
        <v>76</v>
      </c>
      <c r="B78" s="352" t="s">
        <v>2610</v>
      </c>
      <c r="C78" s="352" t="s">
        <v>2609</v>
      </c>
      <c r="D78" s="351" t="s">
        <v>4279</v>
      </c>
      <c r="E78" s="352">
        <v>70150</v>
      </c>
      <c r="F78" s="352">
        <v>20260806</v>
      </c>
      <c r="G78" s="107"/>
      <c r="H78" s="405" t="s">
        <v>259</v>
      </c>
      <c r="I78" s="407" t="s">
        <v>792</v>
      </c>
    </row>
    <row r="79" spans="1:9">
      <c r="A79" s="118">
        <f t="shared" si="1"/>
        <v>77</v>
      </c>
      <c r="B79" s="352" t="s">
        <v>2610</v>
      </c>
      <c r="C79" s="352" t="s">
        <v>2609</v>
      </c>
      <c r="D79" s="351" t="s">
        <v>4280</v>
      </c>
      <c r="E79" s="352">
        <v>70150</v>
      </c>
      <c r="F79" s="352">
        <v>20260806</v>
      </c>
      <c r="G79" s="107"/>
      <c r="H79" s="405" t="s">
        <v>259</v>
      </c>
      <c r="I79" s="407" t="s">
        <v>792</v>
      </c>
    </row>
    <row r="80" spans="1:9">
      <c r="A80" s="118">
        <f t="shared" si="1"/>
        <v>78</v>
      </c>
      <c r="B80" s="352" t="s">
        <v>2610</v>
      </c>
      <c r="C80" s="352" t="s">
        <v>2609</v>
      </c>
      <c r="D80" s="351" t="s">
        <v>4281</v>
      </c>
      <c r="E80" s="352">
        <v>70150</v>
      </c>
      <c r="F80" s="352">
        <v>20260806</v>
      </c>
      <c r="G80" s="107"/>
      <c r="H80" s="350" t="s">
        <v>259</v>
      </c>
      <c r="I80" s="140" t="s">
        <v>802</v>
      </c>
    </row>
    <row r="81" spans="1:9">
      <c r="A81" s="118">
        <f t="shared" si="1"/>
        <v>79</v>
      </c>
      <c r="B81" s="352" t="s">
        <v>2610</v>
      </c>
      <c r="C81" s="352" t="s">
        <v>2609</v>
      </c>
      <c r="D81" s="351" t="s">
        <v>4282</v>
      </c>
      <c r="E81" s="352">
        <v>70151</v>
      </c>
      <c r="F81" s="352">
        <v>20260806</v>
      </c>
      <c r="G81" s="107"/>
      <c r="H81" s="350" t="s">
        <v>259</v>
      </c>
      <c r="I81" s="140" t="s">
        <v>802</v>
      </c>
    </row>
    <row r="82" spans="1:9">
      <c r="A82" s="118">
        <f t="shared" si="1"/>
        <v>80</v>
      </c>
      <c r="B82" s="352" t="s">
        <v>2610</v>
      </c>
      <c r="C82" s="352" t="s">
        <v>2609</v>
      </c>
      <c r="D82" s="351" t="s">
        <v>4283</v>
      </c>
      <c r="E82" s="352">
        <v>70151</v>
      </c>
      <c r="F82" s="352">
        <v>20260806</v>
      </c>
      <c r="G82" s="107"/>
      <c r="H82" s="350" t="s">
        <v>259</v>
      </c>
      <c r="I82" s="140" t="s">
        <v>802</v>
      </c>
    </row>
    <row r="83" spans="1:9">
      <c r="A83" s="118">
        <f t="shared" si="1"/>
        <v>81</v>
      </c>
      <c r="B83" s="352" t="s">
        <v>2610</v>
      </c>
      <c r="C83" s="352" t="s">
        <v>2609</v>
      </c>
      <c r="D83" s="351" t="s">
        <v>4284</v>
      </c>
      <c r="E83" s="352">
        <v>70151</v>
      </c>
      <c r="F83" s="352">
        <v>20260806</v>
      </c>
      <c r="G83" s="107"/>
      <c r="H83" s="350" t="s">
        <v>259</v>
      </c>
      <c r="I83" s="140" t="s">
        <v>802</v>
      </c>
    </row>
    <row r="84" spans="1:9">
      <c r="A84" s="118">
        <f t="shared" si="1"/>
        <v>82</v>
      </c>
      <c r="B84" s="352" t="s">
        <v>2610</v>
      </c>
      <c r="C84" s="352" t="s">
        <v>2609</v>
      </c>
      <c r="D84" s="351" t="s">
        <v>4285</v>
      </c>
      <c r="E84" s="352">
        <v>70151</v>
      </c>
      <c r="F84" s="352">
        <v>20260806</v>
      </c>
      <c r="G84" s="107"/>
      <c r="H84" s="350" t="s">
        <v>259</v>
      </c>
      <c r="I84" s="140" t="s">
        <v>802</v>
      </c>
    </row>
    <row r="85" spans="1:9">
      <c r="A85" s="118">
        <f t="shared" si="1"/>
        <v>83</v>
      </c>
      <c r="B85" s="352" t="s">
        <v>2610</v>
      </c>
      <c r="C85" s="352" t="s">
        <v>2609</v>
      </c>
      <c r="D85" s="351" t="s">
        <v>4286</v>
      </c>
      <c r="E85" s="352">
        <v>70151</v>
      </c>
      <c r="F85" s="352">
        <v>20260806</v>
      </c>
      <c r="G85" s="107"/>
      <c r="H85" s="350" t="s">
        <v>259</v>
      </c>
      <c r="I85" s="140" t="s">
        <v>802</v>
      </c>
    </row>
    <row r="86" spans="1:9">
      <c r="A86" s="118">
        <f t="shared" si="1"/>
        <v>84</v>
      </c>
      <c r="B86" s="352" t="s">
        <v>2610</v>
      </c>
      <c r="C86" s="352" t="s">
        <v>2609</v>
      </c>
      <c r="D86" s="351" t="s">
        <v>4287</v>
      </c>
      <c r="E86" s="352">
        <v>70151</v>
      </c>
      <c r="F86" s="352">
        <v>20260806</v>
      </c>
      <c r="G86" s="107"/>
      <c r="H86" s="350" t="s">
        <v>259</v>
      </c>
      <c r="I86" s="140" t="s">
        <v>802</v>
      </c>
    </row>
    <row r="87" spans="1:9">
      <c r="A87" s="118">
        <f t="shared" si="1"/>
        <v>85</v>
      </c>
      <c r="B87" s="352" t="s">
        <v>2610</v>
      </c>
      <c r="C87" s="352" t="s">
        <v>2609</v>
      </c>
      <c r="D87" s="351" t="s">
        <v>4288</v>
      </c>
      <c r="E87" s="352">
        <v>70152</v>
      </c>
      <c r="F87" s="352">
        <v>20260806</v>
      </c>
      <c r="G87" s="107"/>
      <c r="H87" s="350" t="s">
        <v>259</v>
      </c>
      <c r="I87" s="140" t="s">
        <v>802</v>
      </c>
    </row>
    <row r="88" spans="1:9">
      <c r="A88" s="118">
        <f t="shared" si="1"/>
        <v>86</v>
      </c>
      <c r="B88" s="352" t="s">
        <v>2610</v>
      </c>
      <c r="C88" s="352" t="s">
        <v>2609</v>
      </c>
      <c r="D88" s="351" t="s">
        <v>4289</v>
      </c>
      <c r="E88" s="352">
        <v>70152</v>
      </c>
      <c r="F88" s="352">
        <v>20260806</v>
      </c>
      <c r="G88" s="107"/>
      <c r="H88" s="350" t="s">
        <v>259</v>
      </c>
      <c r="I88" s="140" t="s">
        <v>802</v>
      </c>
    </row>
    <row r="89" spans="1:9">
      <c r="A89" s="118">
        <f t="shared" si="1"/>
        <v>87</v>
      </c>
      <c r="B89" s="352" t="s">
        <v>2610</v>
      </c>
      <c r="C89" s="352" t="s">
        <v>2609</v>
      </c>
      <c r="D89" s="351" t="s">
        <v>4290</v>
      </c>
      <c r="E89" s="352">
        <v>70152</v>
      </c>
      <c r="F89" s="352">
        <v>20260806</v>
      </c>
      <c r="G89" s="107"/>
      <c r="H89" s="350" t="s">
        <v>259</v>
      </c>
      <c r="I89" s="140" t="s">
        <v>802</v>
      </c>
    </row>
    <row r="90" spans="1:9">
      <c r="A90" s="118">
        <f t="shared" si="1"/>
        <v>88</v>
      </c>
      <c r="B90" s="352" t="s">
        <v>2610</v>
      </c>
      <c r="C90" s="352" t="s">
        <v>2609</v>
      </c>
      <c r="D90" s="351" t="s">
        <v>4291</v>
      </c>
      <c r="E90" s="352">
        <v>70152</v>
      </c>
      <c r="F90" s="352">
        <v>20260806</v>
      </c>
      <c r="G90" s="107"/>
      <c r="H90" s="350" t="s">
        <v>259</v>
      </c>
      <c r="I90" s="140" t="s">
        <v>802</v>
      </c>
    </row>
    <row r="91" spans="1:9">
      <c r="A91" s="118">
        <f t="shared" si="1"/>
        <v>89</v>
      </c>
      <c r="B91" s="352" t="s">
        <v>2610</v>
      </c>
      <c r="C91" s="352" t="s">
        <v>2609</v>
      </c>
      <c r="D91" s="351" t="s">
        <v>4292</v>
      </c>
      <c r="E91" s="352">
        <v>70152</v>
      </c>
      <c r="F91" s="352">
        <v>20260806</v>
      </c>
      <c r="G91" s="107"/>
      <c r="H91" s="350" t="s">
        <v>259</v>
      </c>
      <c r="I91" s="140" t="s">
        <v>802</v>
      </c>
    </row>
    <row r="92" spans="1:9">
      <c r="A92" s="118">
        <f t="shared" si="1"/>
        <v>90</v>
      </c>
      <c r="B92" s="352" t="s">
        <v>2610</v>
      </c>
      <c r="C92" s="352" t="s">
        <v>2609</v>
      </c>
      <c r="D92" s="351" t="s">
        <v>4293</v>
      </c>
      <c r="E92" s="352">
        <v>70152</v>
      </c>
      <c r="F92" s="352">
        <v>20260806</v>
      </c>
      <c r="G92" s="107"/>
      <c r="H92" s="350" t="s">
        <v>259</v>
      </c>
      <c r="I92" s="140" t="s">
        <v>802</v>
      </c>
    </row>
    <row r="93" spans="1:9">
      <c r="A93" s="118">
        <f t="shared" si="1"/>
        <v>91</v>
      </c>
      <c r="B93" s="352" t="s">
        <v>2610</v>
      </c>
      <c r="C93" s="352" t="s">
        <v>2609</v>
      </c>
      <c r="D93" s="351" t="s">
        <v>4294</v>
      </c>
      <c r="E93" s="352">
        <v>70153</v>
      </c>
      <c r="F93" s="352">
        <v>20260806</v>
      </c>
      <c r="G93" s="107"/>
      <c r="H93" s="408" t="s">
        <v>259</v>
      </c>
      <c r="I93" s="412" t="s">
        <v>281</v>
      </c>
    </row>
    <row r="94" spans="1:9">
      <c r="A94" s="118">
        <f t="shared" si="1"/>
        <v>92</v>
      </c>
      <c r="B94" s="352" t="s">
        <v>2610</v>
      </c>
      <c r="C94" s="352" t="s">
        <v>2609</v>
      </c>
      <c r="D94" s="351" t="s">
        <v>4295</v>
      </c>
      <c r="E94" s="352">
        <v>70153</v>
      </c>
      <c r="F94" s="352">
        <v>20260806</v>
      </c>
      <c r="G94" s="107"/>
      <c r="H94" s="350" t="s">
        <v>259</v>
      </c>
      <c r="I94" s="140" t="s">
        <v>802</v>
      </c>
    </row>
    <row r="95" spans="1:9">
      <c r="A95" s="118">
        <f t="shared" si="1"/>
        <v>93</v>
      </c>
      <c r="B95" s="352" t="s">
        <v>2610</v>
      </c>
      <c r="C95" s="352" t="s">
        <v>2609</v>
      </c>
      <c r="D95" s="351" t="s">
        <v>4296</v>
      </c>
      <c r="E95" s="352">
        <v>70153</v>
      </c>
      <c r="F95" s="352">
        <v>20260806</v>
      </c>
      <c r="G95" s="107"/>
      <c r="H95" s="408" t="s">
        <v>259</v>
      </c>
      <c r="I95" s="412" t="s">
        <v>281</v>
      </c>
    </row>
    <row r="96" spans="1:9">
      <c r="A96" s="118">
        <f t="shared" si="1"/>
        <v>94</v>
      </c>
      <c r="B96" s="352" t="s">
        <v>2610</v>
      </c>
      <c r="C96" s="352" t="s">
        <v>2609</v>
      </c>
      <c r="D96" s="351" t="s">
        <v>4297</v>
      </c>
      <c r="E96" s="352">
        <v>70153</v>
      </c>
      <c r="F96" s="352">
        <v>20260806</v>
      </c>
      <c r="G96" s="107"/>
      <c r="H96" s="408" t="s">
        <v>259</v>
      </c>
      <c r="I96" s="412" t="s">
        <v>281</v>
      </c>
    </row>
    <row r="97" spans="1:9">
      <c r="A97" s="118">
        <f t="shared" si="1"/>
        <v>95</v>
      </c>
      <c r="B97" s="352" t="s">
        <v>2610</v>
      </c>
      <c r="C97" s="352" t="s">
        <v>2609</v>
      </c>
      <c r="D97" s="351" t="s">
        <v>4298</v>
      </c>
      <c r="E97" s="352">
        <v>70153</v>
      </c>
      <c r="F97" s="352">
        <v>20260806</v>
      </c>
      <c r="G97" s="107"/>
      <c r="H97" s="408" t="s">
        <v>259</v>
      </c>
      <c r="I97" s="412" t="s">
        <v>281</v>
      </c>
    </row>
    <row r="98" spans="1:9">
      <c r="A98" s="118">
        <f t="shared" si="1"/>
        <v>96</v>
      </c>
      <c r="B98" s="352" t="s">
        <v>2610</v>
      </c>
      <c r="C98" s="352" t="s">
        <v>2609</v>
      </c>
      <c r="D98" s="351" t="s">
        <v>4299</v>
      </c>
      <c r="E98" s="352">
        <v>70153</v>
      </c>
      <c r="F98" s="352">
        <v>20260806</v>
      </c>
      <c r="G98" s="107"/>
      <c r="H98" s="408" t="s">
        <v>259</v>
      </c>
      <c r="I98" s="412" t="s">
        <v>281</v>
      </c>
    </row>
    <row r="99" spans="1:9">
      <c r="A99" s="118">
        <f t="shared" si="1"/>
        <v>97</v>
      </c>
      <c r="B99" s="352" t="s">
        <v>2610</v>
      </c>
      <c r="C99" s="352" t="s">
        <v>2609</v>
      </c>
      <c r="D99" s="351" t="s">
        <v>4300</v>
      </c>
      <c r="E99" s="352">
        <v>70153</v>
      </c>
      <c r="F99" s="352">
        <v>20260806</v>
      </c>
      <c r="G99" s="107"/>
      <c r="H99" s="408" t="s">
        <v>259</v>
      </c>
      <c r="I99" s="412" t="s">
        <v>281</v>
      </c>
    </row>
    <row r="100" spans="1:9">
      <c r="A100" s="118">
        <f t="shared" si="1"/>
        <v>98</v>
      </c>
      <c r="B100" s="352" t="s">
        <v>2610</v>
      </c>
      <c r="C100" s="352" t="s">
        <v>2609</v>
      </c>
      <c r="D100" s="351" t="s">
        <v>4301</v>
      </c>
      <c r="E100" s="352">
        <v>70154</v>
      </c>
      <c r="F100" s="352">
        <v>20260806</v>
      </c>
      <c r="G100" s="107"/>
      <c r="H100" s="408" t="s">
        <v>259</v>
      </c>
      <c r="I100" s="412" t="s">
        <v>281</v>
      </c>
    </row>
    <row r="101" spans="1:9">
      <c r="A101" s="118">
        <f t="shared" si="1"/>
        <v>99</v>
      </c>
      <c r="B101" s="352" t="s">
        <v>2610</v>
      </c>
      <c r="C101" s="352" t="s">
        <v>2609</v>
      </c>
      <c r="D101" s="351" t="s">
        <v>4302</v>
      </c>
      <c r="E101" s="352">
        <v>70154</v>
      </c>
      <c r="F101" s="352">
        <v>20260806</v>
      </c>
      <c r="G101" s="107"/>
      <c r="H101" s="408" t="s">
        <v>259</v>
      </c>
      <c r="I101" s="412" t="s">
        <v>281</v>
      </c>
    </row>
    <row r="102" spans="1:9">
      <c r="A102" s="118">
        <f t="shared" si="1"/>
        <v>100</v>
      </c>
      <c r="B102" s="352" t="s">
        <v>2610</v>
      </c>
      <c r="C102" s="352" t="s">
        <v>2609</v>
      </c>
      <c r="D102" s="351" t="s">
        <v>4303</v>
      </c>
      <c r="E102" s="352">
        <v>70154</v>
      </c>
      <c r="F102" s="352">
        <v>20260806</v>
      </c>
      <c r="G102" s="107"/>
      <c r="H102" s="408" t="s">
        <v>259</v>
      </c>
      <c r="I102" s="412" t="s">
        <v>281</v>
      </c>
    </row>
    <row r="103" spans="1:9">
      <c r="A103" s="118">
        <f t="shared" si="1"/>
        <v>101</v>
      </c>
      <c r="B103" s="352" t="s">
        <v>2610</v>
      </c>
      <c r="C103" s="352" t="s">
        <v>2609</v>
      </c>
      <c r="D103" s="351" t="s">
        <v>4304</v>
      </c>
      <c r="E103" s="352">
        <v>70154</v>
      </c>
      <c r="F103" s="352">
        <v>20260806</v>
      </c>
      <c r="G103" s="107"/>
      <c r="H103" s="408" t="s">
        <v>259</v>
      </c>
      <c r="I103" s="412" t="s">
        <v>281</v>
      </c>
    </row>
    <row r="104" spans="1:9">
      <c r="A104" s="118">
        <f t="shared" si="1"/>
        <v>102</v>
      </c>
      <c r="B104" s="352" t="s">
        <v>2610</v>
      </c>
      <c r="C104" s="352" t="s">
        <v>2609</v>
      </c>
      <c r="D104" s="351" t="s">
        <v>4305</v>
      </c>
      <c r="E104" s="352">
        <v>70154</v>
      </c>
      <c r="F104" s="352">
        <v>20260806</v>
      </c>
      <c r="G104" s="107"/>
      <c r="H104" s="408" t="s">
        <v>259</v>
      </c>
      <c r="I104" s="412" t="s">
        <v>281</v>
      </c>
    </row>
    <row r="105" spans="1:9">
      <c r="A105" s="118">
        <f t="shared" si="1"/>
        <v>103</v>
      </c>
      <c r="B105" s="352" t="s">
        <v>2610</v>
      </c>
      <c r="C105" s="352" t="s">
        <v>2609</v>
      </c>
      <c r="D105" s="351" t="s">
        <v>4306</v>
      </c>
      <c r="E105" s="352">
        <v>70154</v>
      </c>
      <c r="F105" s="352">
        <v>20260806</v>
      </c>
      <c r="G105" s="107"/>
      <c r="H105" s="408" t="s">
        <v>259</v>
      </c>
      <c r="I105" s="412" t="s">
        <v>281</v>
      </c>
    </row>
    <row r="106" spans="1:9">
      <c r="A106" s="118">
        <f t="shared" si="1"/>
        <v>104</v>
      </c>
      <c r="B106" s="352" t="s">
        <v>2610</v>
      </c>
      <c r="C106" s="352" t="s">
        <v>2609</v>
      </c>
      <c r="D106" s="351" t="s">
        <v>4307</v>
      </c>
      <c r="E106" s="352">
        <v>70155</v>
      </c>
      <c r="F106" s="352">
        <v>20260807</v>
      </c>
      <c r="G106" s="107"/>
      <c r="H106" s="350" t="s">
        <v>259</v>
      </c>
      <c r="I106" s="140" t="s">
        <v>308</v>
      </c>
    </row>
    <row r="107" spans="1:9">
      <c r="A107" s="118">
        <f t="shared" si="1"/>
        <v>105</v>
      </c>
      <c r="B107" s="352" t="s">
        <v>2610</v>
      </c>
      <c r="C107" s="352" t="s">
        <v>2609</v>
      </c>
      <c r="D107" s="351" t="s">
        <v>4308</v>
      </c>
      <c r="E107" s="352">
        <v>70155</v>
      </c>
      <c r="F107" s="352">
        <v>20260807</v>
      </c>
      <c r="G107" s="107"/>
      <c r="H107" s="350" t="s">
        <v>259</v>
      </c>
      <c r="I107" s="140" t="s">
        <v>308</v>
      </c>
    </row>
    <row r="108" spans="1:9">
      <c r="A108" s="118">
        <f t="shared" si="1"/>
        <v>106</v>
      </c>
      <c r="B108" s="352" t="s">
        <v>2610</v>
      </c>
      <c r="C108" s="352" t="s">
        <v>2609</v>
      </c>
      <c r="D108" s="351" t="s">
        <v>4309</v>
      </c>
      <c r="E108" s="352">
        <v>70155</v>
      </c>
      <c r="F108" s="352">
        <v>20260807</v>
      </c>
      <c r="G108" s="107"/>
      <c r="H108" s="350" t="s">
        <v>259</v>
      </c>
      <c r="I108" s="140" t="s">
        <v>308</v>
      </c>
    </row>
    <row r="109" spans="1:9">
      <c r="A109" s="118">
        <f t="shared" si="1"/>
        <v>107</v>
      </c>
      <c r="B109" s="352" t="s">
        <v>2610</v>
      </c>
      <c r="C109" s="352" t="s">
        <v>2609</v>
      </c>
      <c r="D109" s="351" t="s">
        <v>4310</v>
      </c>
      <c r="E109" s="352">
        <v>70155</v>
      </c>
      <c r="F109" s="352">
        <v>20260807</v>
      </c>
      <c r="G109" s="107"/>
      <c r="H109" s="350" t="s">
        <v>259</v>
      </c>
      <c r="I109" s="140" t="s">
        <v>308</v>
      </c>
    </row>
    <row r="110" spans="1:9">
      <c r="A110" s="118">
        <f t="shared" si="1"/>
        <v>108</v>
      </c>
      <c r="B110" s="352" t="s">
        <v>2610</v>
      </c>
      <c r="C110" s="352" t="s">
        <v>2609</v>
      </c>
      <c r="D110" s="351" t="s">
        <v>4311</v>
      </c>
      <c r="E110" s="352">
        <v>70155</v>
      </c>
      <c r="F110" s="352">
        <v>20260807</v>
      </c>
      <c r="G110" s="107"/>
      <c r="H110" s="350" t="s">
        <v>259</v>
      </c>
      <c r="I110" s="140" t="s">
        <v>308</v>
      </c>
    </row>
    <row r="111" spans="1:9">
      <c r="A111" s="118">
        <f t="shared" si="1"/>
        <v>109</v>
      </c>
      <c r="B111" s="352" t="s">
        <v>2610</v>
      </c>
      <c r="C111" s="352" t="s">
        <v>2609</v>
      </c>
      <c r="D111" s="351" t="s">
        <v>4312</v>
      </c>
      <c r="E111" s="352">
        <v>70155</v>
      </c>
      <c r="F111" s="352">
        <v>20260807</v>
      </c>
      <c r="G111" s="107"/>
      <c r="H111" s="350" t="s">
        <v>259</v>
      </c>
      <c r="I111" s="140" t="s">
        <v>308</v>
      </c>
    </row>
    <row r="112" spans="1:9">
      <c r="A112" s="118">
        <f t="shared" si="1"/>
        <v>110</v>
      </c>
      <c r="B112" s="352" t="s">
        <v>2610</v>
      </c>
      <c r="C112" s="352" t="s">
        <v>2609</v>
      </c>
      <c r="D112" s="351" t="s">
        <v>4313</v>
      </c>
      <c r="E112" s="352">
        <v>70155</v>
      </c>
      <c r="F112" s="352">
        <v>20260807</v>
      </c>
      <c r="G112" s="107"/>
      <c r="H112" s="350" t="s">
        <v>259</v>
      </c>
      <c r="I112" s="140" t="s">
        <v>308</v>
      </c>
    </row>
    <row r="113" spans="1:9">
      <c r="A113" s="118">
        <f t="shared" si="1"/>
        <v>111</v>
      </c>
      <c r="B113" s="352" t="s">
        <v>2610</v>
      </c>
      <c r="C113" s="352" t="s">
        <v>2609</v>
      </c>
      <c r="D113" s="351" t="s">
        <v>4314</v>
      </c>
      <c r="E113" s="352">
        <v>70156</v>
      </c>
      <c r="F113" s="352">
        <v>20260807</v>
      </c>
      <c r="G113" s="107"/>
      <c r="H113" s="350" t="s">
        <v>259</v>
      </c>
      <c r="I113" s="140" t="s">
        <v>308</v>
      </c>
    </row>
    <row r="114" spans="1:9">
      <c r="A114" s="118">
        <f t="shared" si="1"/>
        <v>112</v>
      </c>
      <c r="B114" s="352" t="s">
        <v>2610</v>
      </c>
      <c r="C114" s="352" t="s">
        <v>2609</v>
      </c>
      <c r="D114" s="351" t="s">
        <v>4315</v>
      </c>
      <c r="E114" s="352">
        <v>70156</v>
      </c>
      <c r="F114" s="352">
        <v>20260807</v>
      </c>
      <c r="G114" s="107"/>
      <c r="H114" s="350" t="s">
        <v>259</v>
      </c>
      <c r="I114" s="140" t="s">
        <v>308</v>
      </c>
    </row>
    <row r="115" spans="1:9">
      <c r="A115" s="118">
        <f t="shared" si="1"/>
        <v>113</v>
      </c>
      <c r="B115" s="352" t="s">
        <v>2610</v>
      </c>
      <c r="C115" s="352" t="s">
        <v>2609</v>
      </c>
      <c r="D115" s="351" t="s">
        <v>4316</v>
      </c>
      <c r="E115" s="352">
        <v>70156</v>
      </c>
      <c r="F115" s="352">
        <v>20260807</v>
      </c>
      <c r="G115" s="107"/>
      <c r="H115" s="350" t="s">
        <v>259</v>
      </c>
      <c r="I115" s="140" t="s">
        <v>308</v>
      </c>
    </row>
    <row r="116" spans="1:9">
      <c r="A116" s="118">
        <f t="shared" si="1"/>
        <v>114</v>
      </c>
      <c r="B116" s="352" t="s">
        <v>2610</v>
      </c>
      <c r="C116" s="352" t="s">
        <v>2609</v>
      </c>
      <c r="D116" s="351" t="s">
        <v>4317</v>
      </c>
      <c r="E116" s="352">
        <v>70156</v>
      </c>
      <c r="F116" s="352">
        <v>20260807</v>
      </c>
      <c r="G116" s="107"/>
      <c r="H116" s="350" t="s">
        <v>259</v>
      </c>
      <c r="I116" s="140" t="s">
        <v>308</v>
      </c>
    </row>
    <row r="117" spans="1:9">
      <c r="A117" s="118">
        <f t="shared" si="1"/>
        <v>115</v>
      </c>
      <c r="B117" s="352" t="s">
        <v>2610</v>
      </c>
      <c r="C117" s="352" t="s">
        <v>2609</v>
      </c>
      <c r="D117" s="351" t="s">
        <v>4318</v>
      </c>
      <c r="E117" s="352">
        <v>70156</v>
      </c>
      <c r="F117" s="352">
        <v>20260807</v>
      </c>
      <c r="G117" s="107"/>
      <c r="H117" s="350" t="s">
        <v>259</v>
      </c>
      <c r="I117" s="140" t="s">
        <v>308</v>
      </c>
    </row>
    <row r="118" spans="1:9">
      <c r="A118" s="118">
        <f t="shared" si="1"/>
        <v>116</v>
      </c>
      <c r="B118" s="352" t="s">
        <v>2610</v>
      </c>
      <c r="C118" s="352" t="s">
        <v>2609</v>
      </c>
      <c r="D118" s="351" t="s">
        <v>4319</v>
      </c>
      <c r="E118" s="352">
        <v>70156</v>
      </c>
      <c r="F118" s="352">
        <v>20260807</v>
      </c>
      <c r="G118" s="107"/>
      <c r="H118" s="350" t="s">
        <v>259</v>
      </c>
      <c r="I118" s="140" t="s">
        <v>308</v>
      </c>
    </row>
    <row r="119" spans="1:9">
      <c r="A119" s="118">
        <f t="shared" si="1"/>
        <v>117</v>
      </c>
      <c r="B119" s="352" t="s">
        <v>2610</v>
      </c>
      <c r="C119" s="352" t="s">
        <v>2609</v>
      </c>
      <c r="D119" s="351" t="s">
        <v>4320</v>
      </c>
      <c r="E119" s="352">
        <v>70156</v>
      </c>
      <c r="F119" s="352">
        <v>20260807</v>
      </c>
      <c r="G119" s="107"/>
      <c r="H119" s="350" t="s">
        <v>259</v>
      </c>
      <c r="I119" s="140" t="s">
        <v>308</v>
      </c>
    </row>
    <row r="120" spans="1:9">
      <c r="A120" s="118">
        <f t="shared" si="1"/>
        <v>118</v>
      </c>
      <c r="B120" s="352" t="s">
        <v>2610</v>
      </c>
      <c r="C120" s="352" t="s">
        <v>2609</v>
      </c>
      <c r="D120" s="351" t="s">
        <v>4321</v>
      </c>
      <c r="E120" s="352">
        <v>70157</v>
      </c>
      <c r="F120" s="352">
        <v>20260807</v>
      </c>
      <c r="G120" s="107"/>
      <c r="H120" s="416" t="s">
        <v>259</v>
      </c>
      <c r="I120" s="417" t="s">
        <v>316</v>
      </c>
    </row>
    <row r="121" spans="1:9">
      <c r="A121" s="118">
        <f t="shared" si="1"/>
        <v>119</v>
      </c>
      <c r="B121" s="352" t="s">
        <v>2610</v>
      </c>
      <c r="C121" s="352" t="s">
        <v>2609</v>
      </c>
      <c r="D121" s="351" t="s">
        <v>4322</v>
      </c>
      <c r="E121" s="352">
        <v>70157</v>
      </c>
      <c r="F121" s="352">
        <v>20260807</v>
      </c>
      <c r="G121" s="107"/>
      <c r="H121" s="416" t="s">
        <v>259</v>
      </c>
      <c r="I121" s="417" t="s">
        <v>316</v>
      </c>
    </row>
    <row r="122" spans="1:9">
      <c r="A122" s="118">
        <f t="shared" si="1"/>
        <v>120</v>
      </c>
      <c r="B122" s="352" t="s">
        <v>2610</v>
      </c>
      <c r="C122" s="352" t="s">
        <v>2609</v>
      </c>
      <c r="D122" s="351" t="s">
        <v>4323</v>
      </c>
      <c r="E122" s="352">
        <v>70157</v>
      </c>
      <c r="F122" s="352">
        <v>20260807</v>
      </c>
      <c r="G122" s="107"/>
      <c r="H122" s="416" t="s">
        <v>259</v>
      </c>
      <c r="I122" s="417" t="s">
        <v>316</v>
      </c>
    </row>
    <row r="123" spans="1:9">
      <c r="A123" s="118">
        <f t="shared" si="1"/>
        <v>121</v>
      </c>
      <c r="B123" s="352" t="s">
        <v>2610</v>
      </c>
      <c r="C123" s="352" t="s">
        <v>2609</v>
      </c>
      <c r="D123" s="351" t="s">
        <v>4324</v>
      </c>
      <c r="E123" s="352">
        <v>70157</v>
      </c>
      <c r="F123" s="352">
        <v>20260807</v>
      </c>
      <c r="G123" s="107"/>
      <c r="H123" s="416" t="s">
        <v>259</v>
      </c>
      <c r="I123" s="417" t="s">
        <v>316</v>
      </c>
    </row>
    <row r="124" spans="1:9">
      <c r="A124" s="118">
        <f t="shared" si="1"/>
        <v>122</v>
      </c>
      <c r="B124" s="352" t="s">
        <v>2610</v>
      </c>
      <c r="C124" s="352" t="s">
        <v>2609</v>
      </c>
      <c r="D124" s="351" t="s">
        <v>4325</v>
      </c>
      <c r="E124" s="352">
        <v>70157</v>
      </c>
      <c r="F124" s="352">
        <v>20260807</v>
      </c>
      <c r="G124" s="107"/>
      <c r="H124" s="416" t="s">
        <v>259</v>
      </c>
      <c r="I124" s="417" t="s">
        <v>316</v>
      </c>
    </row>
    <row r="125" spans="1:9">
      <c r="A125" s="118">
        <f t="shared" si="1"/>
        <v>123</v>
      </c>
      <c r="B125" s="352" t="s">
        <v>2610</v>
      </c>
      <c r="C125" s="352" t="s">
        <v>2609</v>
      </c>
      <c r="D125" s="351" t="s">
        <v>4326</v>
      </c>
      <c r="E125" s="352">
        <v>70157</v>
      </c>
      <c r="F125" s="352">
        <v>20260807</v>
      </c>
      <c r="G125" s="107"/>
      <c r="H125" s="416" t="s">
        <v>259</v>
      </c>
      <c r="I125" s="417" t="s">
        <v>316</v>
      </c>
    </row>
    <row r="126" spans="1:9">
      <c r="A126" s="118">
        <f t="shared" si="1"/>
        <v>124</v>
      </c>
      <c r="B126" s="352" t="s">
        <v>2610</v>
      </c>
      <c r="C126" s="352" t="s">
        <v>2609</v>
      </c>
      <c r="D126" s="351" t="s">
        <v>4327</v>
      </c>
      <c r="E126" s="352">
        <v>70157</v>
      </c>
      <c r="F126" s="352">
        <v>20260807</v>
      </c>
      <c r="G126" s="107"/>
      <c r="H126" s="416" t="s">
        <v>259</v>
      </c>
      <c r="I126" s="417" t="s">
        <v>316</v>
      </c>
    </row>
    <row r="127" spans="1:9">
      <c r="A127" s="118">
        <f t="shared" si="1"/>
        <v>125</v>
      </c>
      <c r="B127" s="352" t="s">
        <v>2610</v>
      </c>
      <c r="C127" s="352" t="s">
        <v>2609</v>
      </c>
      <c r="D127" s="351" t="s">
        <v>4328</v>
      </c>
      <c r="E127" s="352">
        <v>70157</v>
      </c>
      <c r="F127" s="352">
        <v>20260807</v>
      </c>
      <c r="G127" s="107"/>
      <c r="H127" s="416" t="s">
        <v>259</v>
      </c>
      <c r="I127" s="417" t="s">
        <v>316</v>
      </c>
    </row>
    <row r="128" spans="1:9">
      <c r="A128" s="118">
        <f t="shared" si="1"/>
        <v>126</v>
      </c>
      <c r="B128" s="352" t="s">
        <v>2610</v>
      </c>
      <c r="C128" s="352" t="s">
        <v>2609</v>
      </c>
      <c r="D128" s="351" t="s">
        <v>4329</v>
      </c>
      <c r="E128" s="352">
        <v>70158</v>
      </c>
      <c r="F128" s="352">
        <v>20260810</v>
      </c>
      <c r="G128" s="107"/>
      <c r="H128" s="416" t="s">
        <v>259</v>
      </c>
      <c r="I128" s="417" t="s">
        <v>316</v>
      </c>
    </row>
    <row r="129" spans="1:9">
      <c r="A129" s="118">
        <f t="shared" si="1"/>
        <v>127</v>
      </c>
      <c r="B129" s="352" t="s">
        <v>2610</v>
      </c>
      <c r="C129" s="352" t="s">
        <v>2609</v>
      </c>
      <c r="D129" s="351" t="s">
        <v>4330</v>
      </c>
      <c r="E129" s="352">
        <v>70158</v>
      </c>
      <c r="F129" s="352">
        <v>20260810</v>
      </c>
      <c r="G129" s="107"/>
      <c r="H129" s="416" t="s">
        <v>259</v>
      </c>
      <c r="I129" s="417" t="s">
        <v>316</v>
      </c>
    </row>
    <row r="130" spans="1:9">
      <c r="A130" s="118">
        <f t="shared" ref="A130:A193" si="2">A129+1</f>
        <v>128</v>
      </c>
      <c r="B130" s="352" t="s">
        <v>2610</v>
      </c>
      <c r="C130" s="352" t="s">
        <v>2609</v>
      </c>
      <c r="D130" s="351" t="s">
        <v>4331</v>
      </c>
      <c r="E130" s="352">
        <v>70158</v>
      </c>
      <c r="F130" s="352">
        <v>20260810</v>
      </c>
      <c r="G130" s="107"/>
      <c r="H130" s="416" t="s">
        <v>259</v>
      </c>
      <c r="I130" s="417" t="s">
        <v>316</v>
      </c>
    </row>
    <row r="131" spans="1:9">
      <c r="A131" s="118">
        <f t="shared" si="2"/>
        <v>129</v>
      </c>
      <c r="B131" s="352" t="s">
        <v>2610</v>
      </c>
      <c r="C131" s="352" t="s">
        <v>2609</v>
      </c>
      <c r="D131" s="351" t="s">
        <v>4332</v>
      </c>
      <c r="E131" s="352">
        <v>70158</v>
      </c>
      <c r="F131" s="352">
        <v>20260810</v>
      </c>
      <c r="G131" s="107"/>
      <c r="H131" s="416" t="s">
        <v>259</v>
      </c>
      <c r="I131" s="417" t="s">
        <v>316</v>
      </c>
    </row>
    <row r="132" spans="1:9">
      <c r="A132" s="118">
        <f t="shared" si="2"/>
        <v>130</v>
      </c>
      <c r="B132" s="352" t="s">
        <v>2610</v>
      </c>
      <c r="C132" s="352" t="s">
        <v>2609</v>
      </c>
      <c r="D132" s="351" t="s">
        <v>4333</v>
      </c>
      <c r="E132" s="352">
        <v>70158</v>
      </c>
      <c r="F132" s="352">
        <v>20260810</v>
      </c>
      <c r="G132" s="107"/>
      <c r="H132" s="350" t="s">
        <v>259</v>
      </c>
      <c r="I132" s="140" t="s">
        <v>323</v>
      </c>
    </row>
    <row r="133" spans="1:9">
      <c r="A133" s="118">
        <f t="shared" si="2"/>
        <v>131</v>
      </c>
      <c r="B133" s="352" t="s">
        <v>2610</v>
      </c>
      <c r="C133" s="352" t="s">
        <v>2609</v>
      </c>
      <c r="D133" s="351" t="s">
        <v>4334</v>
      </c>
      <c r="E133" s="352">
        <v>70158</v>
      </c>
      <c r="F133" s="352">
        <v>20260810</v>
      </c>
      <c r="G133" s="107"/>
      <c r="H133" s="416" t="s">
        <v>259</v>
      </c>
      <c r="I133" s="417" t="s">
        <v>316</v>
      </c>
    </row>
    <row r="134" spans="1:9">
      <c r="A134" s="118">
        <f t="shared" si="2"/>
        <v>132</v>
      </c>
      <c r="B134" s="352" t="s">
        <v>2610</v>
      </c>
      <c r="C134" s="352" t="s">
        <v>2609</v>
      </c>
      <c r="D134" s="351" t="s">
        <v>4335</v>
      </c>
      <c r="E134" s="352">
        <v>70159</v>
      </c>
      <c r="F134" s="352">
        <v>20260810</v>
      </c>
      <c r="G134" s="107"/>
      <c r="H134" s="350" t="s">
        <v>259</v>
      </c>
      <c r="I134" s="140" t="s">
        <v>323</v>
      </c>
    </row>
    <row r="135" spans="1:9">
      <c r="A135" s="118">
        <f t="shared" si="2"/>
        <v>133</v>
      </c>
      <c r="B135" s="352" t="s">
        <v>2610</v>
      </c>
      <c r="C135" s="352" t="s">
        <v>2609</v>
      </c>
      <c r="D135" s="351" t="s">
        <v>4336</v>
      </c>
      <c r="E135" s="352">
        <v>70159</v>
      </c>
      <c r="F135" s="352">
        <v>20260810</v>
      </c>
      <c r="G135" s="107"/>
      <c r="H135" s="350" t="s">
        <v>259</v>
      </c>
      <c r="I135" s="140" t="s">
        <v>323</v>
      </c>
    </row>
    <row r="136" spans="1:9">
      <c r="A136" s="118">
        <f t="shared" si="2"/>
        <v>134</v>
      </c>
      <c r="B136" s="352" t="s">
        <v>2610</v>
      </c>
      <c r="C136" s="352" t="s">
        <v>2609</v>
      </c>
      <c r="D136" s="351" t="s">
        <v>4337</v>
      </c>
      <c r="E136" s="352">
        <v>70159</v>
      </c>
      <c r="F136" s="352">
        <v>20260810</v>
      </c>
      <c r="G136" s="107"/>
      <c r="H136" s="350" t="s">
        <v>259</v>
      </c>
      <c r="I136" s="140" t="s">
        <v>323</v>
      </c>
    </row>
    <row r="137" spans="1:9">
      <c r="A137" s="118">
        <f t="shared" si="2"/>
        <v>135</v>
      </c>
      <c r="B137" s="352" t="s">
        <v>2610</v>
      </c>
      <c r="C137" s="352" t="s">
        <v>2609</v>
      </c>
      <c r="D137" s="351" t="s">
        <v>4338</v>
      </c>
      <c r="E137" s="352">
        <v>70159</v>
      </c>
      <c r="F137" s="352">
        <v>20260810</v>
      </c>
      <c r="G137" s="107"/>
      <c r="H137" s="350" t="s">
        <v>259</v>
      </c>
      <c r="I137" s="140" t="s">
        <v>323</v>
      </c>
    </row>
    <row r="138" spans="1:9">
      <c r="A138" s="118">
        <f t="shared" si="2"/>
        <v>136</v>
      </c>
      <c r="B138" s="352" t="s">
        <v>2610</v>
      </c>
      <c r="C138" s="352" t="s">
        <v>2609</v>
      </c>
      <c r="D138" s="351" t="s">
        <v>4339</v>
      </c>
      <c r="E138" s="352">
        <v>70159</v>
      </c>
      <c r="F138" s="352">
        <v>20260810</v>
      </c>
      <c r="G138" s="107"/>
      <c r="H138" s="350" t="s">
        <v>259</v>
      </c>
      <c r="I138" s="140" t="s">
        <v>323</v>
      </c>
    </row>
    <row r="139" spans="1:9">
      <c r="A139" s="118">
        <f t="shared" si="2"/>
        <v>137</v>
      </c>
      <c r="B139" s="352" t="s">
        <v>2610</v>
      </c>
      <c r="C139" s="352" t="s">
        <v>2609</v>
      </c>
      <c r="D139" s="351" t="s">
        <v>4340</v>
      </c>
      <c r="E139" s="352">
        <v>70159</v>
      </c>
      <c r="F139" s="352">
        <v>20260810</v>
      </c>
      <c r="G139" s="107"/>
      <c r="H139" s="350" t="s">
        <v>259</v>
      </c>
      <c r="I139" s="140" t="s">
        <v>323</v>
      </c>
    </row>
    <row r="140" spans="1:9">
      <c r="A140" s="118">
        <f t="shared" si="2"/>
        <v>138</v>
      </c>
      <c r="B140" s="352" t="s">
        <v>2610</v>
      </c>
      <c r="C140" s="352" t="s">
        <v>2609</v>
      </c>
      <c r="D140" s="351" t="s">
        <v>4341</v>
      </c>
      <c r="E140" s="352">
        <v>70159</v>
      </c>
      <c r="F140" s="352">
        <v>20260810</v>
      </c>
      <c r="G140" s="107"/>
      <c r="H140" s="350" t="s">
        <v>259</v>
      </c>
      <c r="I140" s="140" t="s">
        <v>323</v>
      </c>
    </row>
    <row r="141" spans="1:9">
      <c r="A141" s="118">
        <f t="shared" si="2"/>
        <v>139</v>
      </c>
      <c r="B141" s="352" t="s">
        <v>2610</v>
      </c>
      <c r="C141" s="352" t="s">
        <v>2609</v>
      </c>
      <c r="D141" s="351" t="s">
        <v>4342</v>
      </c>
      <c r="E141" s="352">
        <v>70160</v>
      </c>
      <c r="F141" s="352">
        <v>20260810</v>
      </c>
      <c r="G141" s="107"/>
      <c r="H141" s="350" t="s">
        <v>259</v>
      </c>
      <c r="I141" s="140" t="s">
        <v>323</v>
      </c>
    </row>
    <row r="142" spans="1:9">
      <c r="A142" s="118">
        <f t="shared" si="2"/>
        <v>140</v>
      </c>
      <c r="B142" s="352" t="s">
        <v>2610</v>
      </c>
      <c r="C142" s="352" t="s">
        <v>2609</v>
      </c>
      <c r="D142" s="351" t="s">
        <v>4343</v>
      </c>
      <c r="E142" s="352">
        <v>70160</v>
      </c>
      <c r="F142" s="352">
        <v>20260810</v>
      </c>
      <c r="G142" s="107"/>
      <c r="H142" s="350" t="s">
        <v>259</v>
      </c>
      <c r="I142" s="140" t="s">
        <v>323</v>
      </c>
    </row>
    <row r="143" spans="1:9">
      <c r="A143" s="118">
        <f t="shared" si="2"/>
        <v>141</v>
      </c>
      <c r="B143" s="352" t="s">
        <v>2610</v>
      </c>
      <c r="C143" s="352" t="s">
        <v>2609</v>
      </c>
      <c r="D143" s="351" t="s">
        <v>4344</v>
      </c>
      <c r="E143" s="352">
        <v>70160</v>
      </c>
      <c r="F143" s="352">
        <v>20260810</v>
      </c>
      <c r="G143" s="107"/>
      <c r="H143" s="350" t="s">
        <v>259</v>
      </c>
      <c r="I143" s="140" t="s">
        <v>323</v>
      </c>
    </row>
    <row r="144" spans="1:9">
      <c r="A144" s="118">
        <f t="shared" si="2"/>
        <v>142</v>
      </c>
      <c r="B144" s="352" t="s">
        <v>2610</v>
      </c>
      <c r="C144" s="352" t="s">
        <v>2609</v>
      </c>
      <c r="D144" s="351" t="s">
        <v>4345</v>
      </c>
      <c r="E144" s="352">
        <v>70160</v>
      </c>
      <c r="F144" s="352">
        <v>20260810</v>
      </c>
      <c r="G144" s="107"/>
      <c r="H144" s="350" t="s">
        <v>259</v>
      </c>
      <c r="I144" s="140" t="s">
        <v>323</v>
      </c>
    </row>
    <row r="145" spans="1:9">
      <c r="A145" s="118">
        <f t="shared" si="2"/>
        <v>143</v>
      </c>
      <c r="B145" s="352" t="s">
        <v>2610</v>
      </c>
      <c r="C145" s="352" t="s">
        <v>2609</v>
      </c>
      <c r="D145" s="351" t="s">
        <v>4346</v>
      </c>
      <c r="E145" s="352">
        <v>70160</v>
      </c>
      <c r="F145" s="352">
        <v>20260810</v>
      </c>
      <c r="G145" s="107"/>
      <c r="H145" s="350" t="s">
        <v>259</v>
      </c>
      <c r="I145" s="140" t="s">
        <v>323</v>
      </c>
    </row>
    <row r="146" spans="1:9">
      <c r="A146" s="118">
        <f t="shared" si="2"/>
        <v>144</v>
      </c>
      <c r="B146" s="352" t="s">
        <v>2610</v>
      </c>
      <c r="C146" s="352" t="s">
        <v>2609</v>
      </c>
      <c r="D146" s="351" t="s">
        <v>4347</v>
      </c>
      <c r="E146" s="352">
        <v>70160</v>
      </c>
      <c r="F146" s="352">
        <v>20260810</v>
      </c>
      <c r="G146" s="107"/>
      <c r="H146" s="350" t="s">
        <v>259</v>
      </c>
      <c r="I146" s="140" t="s">
        <v>323</v>
      </c>
    </row>
    <row r="147" spans="1:9">
      <c r="A147" s="118">
        <f t="shared" si="2"/>
        <v>145</v>
      </c>
      <c r="B147" s="352" t="s">
        <v>2610</v>
      </c>
      <c r="C147" s="352" t="s">
        <v>2609</v>
      </c>
      <c r="D147" s="351" t="s">
        <v>4348</v>
      </c>
      <c r="E147" s="352">
        <v>70160</v>
      </c>
      <c r="F147" s="352">
        <v>20260810</v>
      </c>
      <c r="G147" s="107"/>
      <c r="H147" s="419" t="s">
        <v>259</v>
      </c>
      <c r="I147" s="422" t="s">
        <v>332</v>
      </c>
    </row>
    <row r="148" spans="1:9">
      <c r="A148" s="118">
        <f t="shared" si="2"/>
        <v>146</v>
      </c>
      <c r="B148" s="352" t="s">
        <v>2610</v>
      </c>
      <c r="C148" s="352" t="s">
        <v>2609</v>
      </c>
      <c r="D148" s="351" t="s">
        <v>4349</v>
      </c>
      <c r="E148" s="352">
        <v>70161</v>
      </c>
      <c r="F148" s="352">
        <v>20260810</v>
      </c>
      <c r="G148" s="107"/>
      <c r="H148" s="419" t="s">
        <v>259</v>
      </c>
      <c r="I148" s="422" t="s">
        <v>332</v>
      </c>
    </row>
    <row r="149" spans="1:9">
      <c r="A149" s="118">
        <f t="shared" si="2"/>
        <v>147</v>
      </c>
      <c r="B149" s="352" t="s">
        <v>2610</v>
      </c>
      <c r="C149" s="352" t="s">
        <v>2609</v>
      </c>
      <c r="D149" s="351" t="s">
        <v>4350</v>
      </c>
      <c r="E149" s="352">
        <v>70161</v>
      </c>
      <c r="F149" s="352">
        <v>20260810</v>
      </c>
      <c r="G149" s="107"/>
      <c r="H149" s="419" t="s">
        <v>259</v>
      </c>
      <c r="I149" s="422" t="s">
        <v>332</v>
      </c>
    </row>
    <row r="150" spans="1:9">
      <c r="A150" s="118">
        <f t="shared" si="2"/>
        <v>148</v>
      </c>
      <c r="B150" s="352" t="s">
        <v>2610</v>
      </c>
      <c r="C150" s="352" t="s">
        <v>2609</v>
      </c>
      <c r="D150" s="351" t="s">
        <v>4351</v>
      </c>
      <c r="E150" s="352">
        <v>70161</v>
      </c>
      <c r="F150" s="352">
        <v>20260810</v>
      </c>
      <c r="G150" s="107"/>
      <c r="H150" s="419" t="s">
        <v>259</v>
      </c>
      <c r="I150" s="422" t="s">
        <v>332</v>
      </c>
    </row>
    <row r="151" spans="1:9">
      <c r="A151" s="118">
        <f t="shared" si="2"/>
        <v>149</v>
      </c>
      <c r="B151" s="352" t="s">
        <v>2610</v>
      </c>
      <c r="C151" s="352" t="s">
        <v>2609</v>
      </c>
      <c r="D151" s="351" t="s">
        <v>4352</v>
      </c>
      <c r="E151" s="352">
        <v>70161</v>
      </c>
      <c r="F151" s="352">
        <v>20260810</v>
      </c>
      <c r="G151" s="107"/>
      <c r="H151" s="419" t="s">
        <v>259</v>
      </c>
      <c r="I151" s="422" t="s">
        <v>332</v>
      </c>
    </row>
    <row r="152" spans="1:9">
      <c r="A152" s="118">
        <f t="shared" si="2"/>
        <v>150</v>
      </c>
      <c r="B152" s="352" t="s">
        <v>2610</v>
      </c>
      <c r="C152" s="352" t="s">
        <v>2609</v>
      </c>
      <c r="D152" s="351" t="s">
        <v>4353</v>
      </c>
      <c r="E152" s="352">
        <v>70161</v>
      </c>
      <c r="F152" s="352">
        <v>20260810</v>
      </c>
      <c r="G152" s="107"/>
      <c r="H152" s="419" t="s">
        <v>259</v>
      </c>
      <c r="I152" s="422" t="s">
        <v>332</v>
      </c>
    </row>
    <row r="153" spans="1:9">
      <c r="A153" s="118">
        <f t="shared" si="2"/>
        <v>151</v>
      </c>
      <c r="B153" s="352" t="s">
        <v>2610</v>
      </c>
      <c r="C153" s="352" t="s">
        <v>2609</v>
      </c>
      <c r="D153" s="351" t="s">
        <v>4354</v>
      </c>
      <c r="E153" s="352">
        <v>70161</v>
      </c>
      <c r="F153" s="352">
        <v>20260810</v>
      </c>
      <c r="G153" s="107"/>
      <c r="H153" s="419" t="s">
        <v>259</v>
      </c>
      <c r="I153" s="422" t="s">
        <v>332</v>
      </c>
    </row>
    <row r="154" spans="1:9">
      <c r="A154" s="118">
        <f t="shared" si="2"/>
        <v>152</v>
      </c>
      <c r="B154" s="352" t="s">
        <v>2610</v>
      </c>
      <c r="C154" s="352" t="s">
        <v>2609</v>
      </c>
      <c r="D154" s="351" t="s">
        <v>4355</v>
      </c>
      <c r="E154" s="352">
        <v>70162</v>
      </c>
      <c r="F154" s="352">
        <v>20260811</v>
      </c>
      <c r="G154" s="107"/>
      <c r="H154" s="419" t="s">
        <v>259</v>
      </c>
      <c r="I154" s="422" t="s">
        <v>332</v>
      </c>
    </row>
    <row r="155" spans="1:9">
      <c r="A155" s="118">
        <f t="shared" si="2"/>
        <v>153</v>
      </c>
      <c r="B155" s="352" t="s">
        <v>2610</v>
      </c>
      <c r="C155" s="352" t="s">
        <v>2609</v>
      </c>
      <c r="D155" s="351" t="s">
        <v>4356</v>
      </c>
      <c r="E155" s="352">
        <v>70162</v>
      </c>
      <c r="F155" s="352">
        <v>20260811</v>
      </c>
      <c r="G155" s="107"/>
      <c r="H155" s="419" t="s">
        <v>259</v>
      </c>
      <c r="I155" s="422" t="s">
        <v>332</v>
      </c>
    </row>
    <row r="156" spans="1:9">
      <c r="A156" s="118">
        <f t="shared" si="2"/>
        <v>154</v>
      </c>
      <c r="B156" s="352" t="s">
        <v>2610</v>
      </c>
      <c r="C156" s="352" t="s">
        <v>2609</v>
      </c>
      <c r="D156" s="351" t="s">
        <v>4357</v>
      </c>
      <c r="E156" s="352">
        <v>70162</v>
      </c>
      <c r="F156" s="352">
        <v>20260811</v>
      </c>
      <c r="G156" s="107"/>
      <c r="H156" s="419" t="s">
        <v>259</v>
      </c>
      <c r="I156" s="422" t="s">
        <v>332</v>
      </c>
    </row>
    <row r="157" spans="1:9">
      <c r="A157" s="118">
        <f t="shared" si="2"/>
        <v>155</v>
      </c>
      <c r="B157" s="352" t="s">
        <v>2610</v>
      </c>
      <c r="C157" s="352" t="s">
        <v>2609</v>
      </c>
      <c r="D157" s="351" t="s">
        <v>4358</v>
      </c>
      <c r="E157" s="352">
        <v>70162</v>
      </c>
      <c r="F157" s="352">
        <v>20260811</v>
      </c>
      <c r="G157" s="107"/>
      <c r="H157" s="419" t="s">
        <v>259</v>
      </c>
      <c r="I157" s="422" t="s">
        <v>332</v>
      </c>
    </row>
    <row r="158" spans="1:9">
      <c r="A158" s="118">
        <f t="shared" si="2"/>
        <v>156</v>
      </c>
      <c r="B158" s="352" t="s">
        <v>2610</v>
      </c>
      <c r="C158" s="352" t="s">
        <v>2609</v>
      </c>
      <c r="D158" s="351" t="s">
        <v>4359</v>
      </c>
      <c r="E158" s="352">
        <v>70162</v>
      </c>
      <c r="F158" s="352">
        <v>20260811</v>
      </c>
      <c r="G158" s="107"/>
      <c r="H158" s="350" t="s">
        <v>259</v>
      </c>
      <c r="I158" s="140" t="s">
        <v>342</v>
      </c>
    </row>
    <row r="159" spans="1:9">
      <c r="A159" s="118">
        <f t="shared" si="2"/>
        <v>157</v>
      </c>
      <c r="B159" s="352" t="s">
        <v>2610</v>
      </c>
      <c r="C159" s="352" t="s">
        <v>2609</v>
      </c>
      <c r="D159" s="351" t="s">
        <v>4360</v>
      </c>
      <c r="E159" s="352">
        <v>70162</v>
      </c>
      <c r="F159" s="352">
        <v>20260811</v>
      </c>
      <c r="G159" s="107"/>
      <c r="H159" s="350" t="s">
        <v>259</v>
      </c>
      <c r="I159" s="140" t="s">
        <v>342</v>
      </c>
    </row>
    <row r="160" spans="1:9">
      <c r="A160" s="118">
        <f t="shared" si="2"/>
        <v>158</v>
      </c>
      <c r="B160" s="352" t="s">
        <v>2610</v>
      </c>
      <c r="C160" s="352" t="s">
        <v>2609</v>
      </c>
      <c r="D160" s="351" t="s">
        <v>4361</v>
      </c>
      <c r="E160" s="352">
        <v>70162</v>
      </c>
      <c r="F160" s="352">
        <v>20260811</v>
      </c>
      <c r="G160" s="107"/>
      <c r="H160" s="419" t="s">
        <v>259</v>
      </c>
      <c r="I160" s="422" t="s">
        <v>332</v>
      </c>
    </row>
    <row r="161" spans="1:9">
      <c r="A161" s="118">
        <f t="shared" si="2"/>
        <v>159</v>
      </c>
      <c r="B161" s="352" t="s">
        <v>2610</v>
      </c>
      <c r="C161" s="352" t="s">
        <v>2609</v>
      </c>
      <c r="D161" s="351" t="s">
        <v>4362</v>
      </c>
      <c r="E161" s="352">
        <v>70162</v>
      </c>
      <c r="F161" s="352">
        <v>20260811</v>
      </c>
      <c r="G161" s="107"/>
      <c r="H161" s="350" t="s">
        <v>259</v>
      </c>
      <c r="I161" s="140" t="s">
        <v>342</v>
      </c>
    </row>
    <row r="162" spans="1:9">
      <c r="A162" s="118">
        <f t="shared" si="2"/>
        <v>160</v>
      </c>
      <c r="B162" s="352" t="s">
        <v>2610</v>
      </c>
      <c r="C162" s="352" t="s">
        <v>2609</v>
      </c>
      <c r="D162" s="351" t="s">
        <v>4363</v>
      </c>
      <c r="E162" s="352">
        <v>70163</v>
      </c>
      <c r="F162" s="352">
        <v>20260811</v>
      </c>
      <c r="G162" s="107"/>
      <c r="H162" s="350" t="s">
        <v>259</v>
      </c>
      <c r="I162" s="140" t="s">
        <v>342</v>
      </c>
    </row>
    <row r="163" spans="1:9">
      <c r="A163" s="118">
        <f t="shared" si="2"/>
        <v>161</v>
      </c>
      <c r="B163" s="352" t="s">
        <v>2610</v>
      </c>
      <c r="C163" s="352" t="s">
        <v>2609</v>
      </c>
      <c r="D163" s="351" t="s">
        <v>4364</v>
      </c>
      <c r="E163" s="352">
        <v>70163</v>
      </c>
      <c r="F163" s="352">
        <v>20260811</v>
      </c>
      <c r="G163" s="107"/>
      <c r="H163" s="350" t="s">
        <v>259</v>
      </c>
      <c r="I163" s="140" t="s">
        <v>342</v>
      </c>
    </row>
    <row r="164" spans="1:9">
      <c r="A164" s="118">
        <f t="shared" si="2"/>
        <v>162</v>
      </c>
      <c r="B164" s="352" t="s">
        <v>2610</v>
      </c>
      <c r="C164" s="352" t="s">
        <v>2609</v>
      </c>
      <c r="D164" s="351" t="s">
        <v>4365</v>
      </c>
      <c r="E164" s="352">
        <v>70163</v>
      </c>
      <c r="F164" s="352">
        <v>20260811</v>
      </c>
      <c r="G164" s="107"/>
      <c r="H164" s="350" t="s">
        <v>259</v>
      </c>
      <c r="I164" s="140" t="s">
        <v>342</v>
      </c>
    </row>
    <row r="165" spans="1:9">
      <c r="A165" s="118">
        <f t="shared" si="2"/>
        <v>163</v>
      </c>
      <c r="B165" s="352" t="s">
        <v>2610</v>
      </c>
      <c r="C165" s="352" t="s">
        <v>2609</v>
      </c>
      <c r="D165" s="351" t="s">
        <v>4366</v>
      </c>
      <c r="E165" s="352">
        <v>70163</v>
      </c>
      <c r="F165" s="352">
        <v>20260811</v>
      </c>
      <c r="G165" s="107"/>
      <c r="H165" s="350" t="s">
        <v>259</v>
      </c>
      <c r="I165" s="140" t="s">
        <v>342</v>
      </c>
    </row>
    <row r="166" spans="1:9">
      <c r="A166" s="118">
        <f t="shared" si="2"/>
        <v>164</v>
      </c>
      <c r="B166" s="352" t="s">
        <v>2610</v>
      </c>
      <c r="C166" s="352" t="s">
        <v>2609</v>
      </c>
      <c r="D166" s="351" t="s">
        <v>4367</v>
      </c>
      <c r="E166" s="352">
        <v>70163</v>
      </c>
      <c r="F166" s="352">
        <v>20260811</v>
      </c>
      <c r="G166" s="107"/>
      <c r="H166" s="350" t="s">
        <v>259</v>
      </c>
      <c r="I166" s="140" t="s">
        <v>342</v>
      </c>
    </row>
    <row r="167" spans="1:9">
      <c r="A167" s="118">
        <f t="shared" si="2"/>
        <v>165</v>
      </c>
      <c r="B167" s="352" t="s">
        <v>2610</v>
      </c>
      <c r="C167" s="352" t="s">
        <v>2609</v>
      </c>
      <c r="D167" s="351" t="s">
        <v>4368</v>
      </c>
      <c r="E167" s="352">
        <v>70163</v>
      </c>
      <c r="F167" s="352">
        <v>20260811</v>
      </c>
      <c r="G167" s="107"/>
      <c r="H167" s="350" t="s">
        <v>259</v>
      </c>
      <c r="I167" s="140" t="s">
        <v>342</v>
      </c>
    </row>
    <row r="168" spans="1:9">
      <c r="A168" s="118">
        <f t="shared" si="2"/>
        <v>166</v>
      </c>
      <c r="B168" s="352" t="s">
        <v>2610</v>
      </c>
      <c r="C168" s="352" t="s">
        <v>2609</v>
      </c>
      <c r="D168" s="351" t="s">
        <v>4369</v>
      </c>
      <c r="E168" s="352">
        <v>70163</v>
      </c>
      <c r="F168" s="352">
        <v>20260811</v>
      </c>
      <c r="G168" s="107"/>
      <c r="H168" s="350" t="s">
        <v>259</v>
      </c>
      <c r="I168" s="140" t="s">
        <v>342</v>
      </c>
    </row>
    <row r="169" spans="1:9">
      <c r="A169" s="118">
        <f t="shared" si="2"/>
        <v>167</v>
      </c>
      <c r="B169" s="352" t="s">
        <v>2610</v>
      </c>
      <c r="C169" s="352" t="s">
        <v>2609</v>
      </c>
      <c r="D169" s="351" t="s">
        <v>4370</v>
      </c>
      <c r="E169" s="352">
        <v>70164</v>
      </c>
      <c r="F169" s="352">
        <v>20260811</v>
      </c>
      <c r="G169" s="107"/>
      <c r="H169" s="350" t="s">
        <v>259</v>
      </c>
      <c r="I169" s="140" t="s">
        <v>342</v>
      </c>
    </row>
    <row r="170" spans="1:9">
      <c r="A170" s="118">
        <f t="shared" si="2"/>
        <v>168</v>
      </c>
      <c r="B170" s="352" t="s">
        <v>2610</v>
      </c>
      <c r="C170" s="352" t="s">
        <v>2609</v>
      </c>
      <c r="D170" s="351" t="s">
        <v>4371</v>
      </c>
      <c r="E170" s="352">
        <v>70164</v>
      </c>
      <c r="F170" s="352">
        <v>20260811</v>
      </c>
      <c r="G170" s="107"/>
      <c r="H170" s="350" t="s">
        <v>259</v>
      </c>
      <c r="I170" s="140" t="s">
        <v>389</v>
      </c>
    </row>
    <row r="171" spans="1:9">
      <c r="A171" s="118">
        <f t="shared" si="2"/>
        <v>169</v>
      </c>
      <c r="B171" s="352" t="s">
        <v>2610</v>
      </c>
      <c r="C171" s="352" t="s">
        <v>2609</v>
      </c>
      <c r="D171" s="351" t="s">
        <v>4372</v>
      </c>
      <c r="E171" s="352">
        <v>70164</v>
      </c>
      <c r="F171" s="352">
        <v>20260811</v>
      </c>
      <c r="G171" s="107"/>
      <c r="H171" s="350" t="s">
        <v>259</v>
      </c>
      <c r="I171" s="140" t="s">
        <v>389</v>
      </c>
    </row>
    <row r="172" spans="1:9">
      <c r="A172" s="118">
        <f t="shared" si="2"/>
        <v>170</v>
      </c>
      <c r="B172" s="352" t="s">
        <v>2610</v>
      </c>
      <c r="C172" s="352" t="s">
        <v>2609</v>
      </c>
      <c r="D172" s="351" t="s">
        <v>4373</v>
      </c>
      <c r="E172" s="352">
        <v>70164</v>
      </c>
      <c r="F172" s="352">
        <v>20260811</v>
      </c>
      <c r="G172" s="107"/>
      <c r="H172" s="350" t="s">
        <v>259</v>
      </c>
      <c r="I172" s="140" t="s">
        <v>389</v>
      </c>
    </row>
    <row r="173" spans="1:9">
      <c r="A173" s="118">
        <f t="shared" si="2"/>
        <v>171</v>
      </c>
      <c r="B173" s="352" t="s">
        <v>2610</v>
      </c>
      <c r="C173" s="352" t="s">
        <v>2609</v>
      </c>
      <c r="D173" s="351" t="s">
        <v>4374</v>
      </c>
      <c r="E173" s="352">
        <v>70164</v>
      </c>
      <c r="F173" s="352">
        <v>20260811</v>
      </c>
      <c r="G173" s="107"/>
      <c r="H173" s="350" t="s">
        <v>259</v>
      </c>
      <c r="I173" s="140" t="s">
        <v>389</v>
      </c>
    </row>
    <row r="174" spans="1:9">
      <c r="A174" s="118">
        <f t="shared" si="2"/>
        <v>172</v>
      </c>
      <c r="B174" s="352" t="s">
        <v>2610</v>
      </c>
      <c r="C174" s="352" t="s">
        <v>2609</v>
      </c>
      <c r="D174" s="351" t="s">
        <v>4375</v>
      </c>
      <c r="E174" s="352">
        <v>70164</v>
      </c>
      <c r="F174" s="352">
        <v>20260811</v>
      </c>
      <c r="G174" s="107"/>
      <c r="H174" s="350" t="s">
        <v>259</v>
      </c>
      <c r="I174" s="140" t="s">
        <v>389</v>
      </c>
    </row>
    <row r="175" spans="1:9">
      <c r="A175" s="118">
        <f t="shared" si="2"/>
        <v>173</v>
      </c>
      <c r="B175" s="352" t="s">
        <v>2610</v>
      </c>
      <c r="C175" s="352" t="s">
        <v>2609</v>
      </c>
      <c r="D175" s="351" t="s">
        <v>4376</v>
      </c>
      <c r="E175" s="352">
        <v>70165</v>
      </c>
      <c r="F175" s="352">
        <v>20260812</v>
      </c>
      <c r="G175" s="107"/>
      <c r="H175" s="350" t="s">
        <v>259</v>
      </c>
      <c r="I175" s="140" t="s">
        <v>389</v>
      </c>
    </row>
    <row r="176" spans="1:9">
      <c r="A176" s="118">
        <f t="shared" si="2"/>
        <v>174</v>
      </c>
      <c r="B176" s="352" t="s">
        <v>2610</v>
      </c>
      <c r="C176" s="352" t="s">
        <v>2609</v>
      </c>
      <c r="D176" s="351" t="s">
        <v>4377</v>
      </c>
      <c r="E176" s="352">
        <v>70165</v>
      </c>
      <c r="F176" s="352">
        <v>20260812</v>
      </c>
      <c r="G176" s="107"/>
      <c r="H176" s="350" t="s">
        <v>259</v>
      </c>
      <c r="I176" s="140" t="s">
        <v>389</v>
      </c>
    </row>
    <row r="177" spans="1:9">
      <c r="A177" s="118">
        <f t="shared" si="2"/>
        <v>175</v>
      </c>
      <c r="B177" s="352" t="s">
        <v>2610</v>
      </c>
      <c r="C177" s="352" t="s">
        <v>2609</v>
      </c>
      <c r="D177" s="351" t="s">
        <v>4378</v>
      </c>
      <c r="E177" s="352">
        <v>70165</v>
      </c>
      <c r="F177" s="352">
        <v>20260812</v>
      </c>
      <c r="G177" s="107"/>
      <c r="H177" s="350" t="s">
        <v>259</v>
      </c>
      <c r="I177" s="140" t="s">
        <v>389</v>
      </c>
    </row>
    <row r="178" spans="1:9">
      <c r="A178" s="118">
        <f t="shared" si="2"/>
        <v>176</v>
      </c>
      <c r="B178" s="352" t="s">
        <v>2610</v>
      </c>
      <c r="C178" s="352" t="s">
        <v>2609</v>
      </c>
      <c r="D178" s="351" t="s">
        <v>4379</v>
      </c>
      <c r="E178" s="352">
        <v>70165</v>
      </c>
      <c r="F178" s="352">
        <v>20260812</v>
      </c>
      <c r="G178" s="107"/>
      <c r="H178" s="429" t="s">
        <v>259</v>
      </c>
      <c r="I178" s="432" t="s">
        <v>895</v>
      </c>
    </row>
    <row r="179" spans="1:9">
      <c r="A179" s="118">
        <f t="shared" si="2"/>
        <v>177</v>
      </c>
      <c r="B179" s="352" t="s">
        <v>2610</v>
      </c>
      <c r="C179" s="352" t="s">
        <v>2609</v>
      </c>
      <c r="D179" s="351" t="s">
        <v>4380</v>
      </c>
      <c r="E179" s="352">
        <v>70165</v>
      </c>
      <c r="F179" s="352">
        <v>20260812</v>
      </c>
      <c r="G179" s="107"/>
      <c r="H179" s="429" t="s">
        <v>259</v>
      </c>
      <c r="I179" s="432" t="s">
        <v>895</v>
      </c>
    </row>
    <row r="180" spans="1:9">
      <c r="A180" s="118">
        <f t="shared" si="2"/>
        <v>178</v>
      </c>
      <c r="B180" s="352" t="s">
        <v>2610</v>
      </c>
      <c r="C180" s="352" t="s">
        <v>2609</v>
      </c>
      <c r="D180" s="351" t="s">
        <v>4381</v>
      </c>
      <c r="E180" s="352">
        <v>70165</v>
      </c>
      <c r="F180" s="352">
        <v>20260812</v>
      </c>
      <c r="G180" s="107"/>
      <c r="H180" s="429" t="s">
        <v>259</v>
      </c>
      <c r="I180" s="432" t="s">
        <v>895</v>
      </c>
    </row>
    <row r="181" spans="1:9">
      <c r="A181" s="118">
        <f t="shared" si="2"/>
        <v>179</v>
      </c>
      <c r="B181" s="352" t="s">
        <v>2610</v>
      </c>
      <c r="C181" s="352" t="s">
        <v>2609</v>
      </c>
      <c r="D181" s="351" t="s">
        <v>4382</v>
      </c>
      <c r="E181" s="352">
        <v>70165</v>
      </c>
      <c r="F181" s="352">
        <v>20260812</v>
      </c>
      <c r="G181" s="107"/>
      <c r="H181" s="350" t="s">
        <v>259</v>
      </c>
      <c r="I181" s="140" t="s">
        <v>389</v>
      </c>
    </row>
    <row r="182" spans="1:9">
      <c r="A182" s="118">
        <f t="shared" si="2"/>
        <v>180</v>
      </c>
      <c r="B182" s="352" t="s">
        <v>2610</v>
      </c>
      <c r="C182" s="352" t="s">
        <v>2609</v>
      </c>
      <c r="D182" s="351" t="s">
        <v>4383</v>
      </c>
      <c r="E182" s="352">
        <v>70165</v>
      </c>
      <c r="F182" s="352">
        <v>20260812</v>
      </c>
      <c r="G182" s="107"/>
      <c r="H182" s="429" t="s">
        <v>259</v>
      </c>
      <c r="I182" s="432" t="s">
        <v>895</v>
      </c>
    </row>
    <row r="183" spans="1:9">
      <c r="A183" s="118">
        <f t="shared" si="2"/>
        <v>181</v>
      </c>
      <c r="B183" s="352" t="s">
        <v>2610</v>
      </c>
      <c r="C183" s="352" t="s">
        <v>2609</v>
      </c>
      <c r="D183" s="351" t="s">
        <v>4384</v>
      </c>
      <c r="E183" s="352">
        <v>70166</v>
      </c>
      <c r="F183" s="352">
        <v>20260812</v>
      </c>
      <c r="G183" s="107"/>
      <c r="H183" s="429" t="s">
        <v>259</v>
      </c>
      <c r="I183" s="432" t="s">
        <v>895</v>
      </c>
    </row>
    <row r="184" spans="1:9">
      <c r="A184" s="118">
        <f t="shared" si="2"/>
        <v>182</v>
      </c>
      <c r="B184" s="352" t="s">
        <v>2610</v>
      </c>
      <c r="C184" s="352" t="s">
        <v>2609</v>
      </c>
      <c r="D184" s="351" t="s">
        <v>4385</v>
      </c>
      <c r="E184" s="352">
        <v>70166</v>
      </c>
      <c r="F184" s="352">
        <v>20260812</v>
      </c>
      <c r="G184" s="107"/>
      <c r="H184" s="429" t="s">
        <v>259</v>
      </c>
      <c r="I184" s="432" t="s">
        <v>895</v>
      </c>
    </row>
    <row r="185" spans="1:9">
      <c r="A185" s="118">
        <f t="shared" si="2"/>
        <v>183</v>
      </c>
      <c r="B185" s="352" t="s">
        <v>2610</v>
      </c>
      <c r="C185" s="352" t="s">
        <v>2609</v>
      </c>
      <c r="D185" s="351" t="s">
        <v>4386</v>
      </c>
      <c r="E185" s="352">
        <v>70166</v>
      </c>
      <c r="F185" s="352">
        <v>20260812</v>
      </c>
      <c r="G185" s="107"/>
      <c r="H185" s="429" t="s">
        <v>259</v>
      </c>
      <c r="I185" s="432" t="s">
        <v>895</v>
      </c>
    </row>
    <row r="186" spans="1:9">
      <c r="A186" s="118">
        <f t="shared" si="2"/>
        <v>184</v>
      </c>
      <c r="B186" s="352" t="s">
        <v>2610</v>
      </c>
      <c r="C186" s="352" t="s">
        <v>2609</v>
      </c>
      <c r="D186" s="351" t="s">
        <v>4387</v>
      </c>
      <c r="E186" s="352">
        <v>70166</v>
      </c>
      <c r="F186" s="352">
        <v>20260812</v>
      </c>
      <c r="G186" s="107"/>
      <c r="H186" s="429" t="s">
        <v>259</v>
      </c>
      <c r="I186" s="432" t="s">
        <v>895</v>
      </c>
    </row>
    <row r="187" spans="1:9">
      <c r="A187" s="118">
        <f t="shared" si="2"/>
        <v>185</v>
      </c>
      <c r="B187" s="352" t="s">
        <v>2610</v>
      </c>
      <c r="C187" s="352" t="s">
        <v>2609</v>
      </c>
      <c r="D187" s="351" t="s">
        <v>4388</v>
      </c>
      <c r="E187" s="352">
        <v>70166</v>
      </c>
      <c r="F187" s="352">
        <v>20260812</v>
      </c>
      <c r="G187" s="107"/>
      <c r="H187" s="429" t="s">
        <v>259</v>
      </c>
      <c r="I187" s="432" t="s">
        <v>895</v>
      </c>
    </row>
    <row r="188" spans="1:9">
      <c r="A188" s="118">
        <f t="shared" si="2"/>
        <v>186</v>
      </c>
      <c r="B188" s="352" t="s">
        <v>2610</v>
      </c>
      <c r="C188" s="352" t="s">
        <v>2609</v>
      </c>
      <c r="D188" s="351" t="s">
        <v>4389</v>
      </c>
      <c r="E188" s="352">
        <v>70166</v>
      </c>
      <c r="F188" s="352">
        <v>20260812</v>
      </c>
      <c r="G188" s="107"/>
      <c r="H188" s="429" t="s">
        <v>259</v>
      </c>
      <c r="I188" s="432" t="s">
        <v>895</v>
      </c>
    </row>
    <row r="189" spans="1:9">
      <c r="A189" s="118">
        <f t="shared" si="2"/>
        <v>187</v>
      </c>
      <c r="B189" s="352" t="s">
        <v>2610</v>
      </c>
      <c r="C189" s="352" t="s">
        <v>2609</v>
      </c>
      <c r="D189" s="351" t="s">
        <v>4390</v>
      </c>
      <c r="E189" s="352">
        <v>70167</v>
      </c>
      <c r="F189" s="352">
        <v>20260812</v>
      </c>
      <c r="G189" s="107"/>
      <c r="H189" s="429" t="s">
        <v>259</v>
      </c>
      <c r="I189" s="432" t="s">
        <v>895</v>
      </c>
    </row>
    <row r="190" spans="1:9">
      <c r="A190" s="118">
        <f t="shared" si="2"/>
        <v>188</v>
      </c>
      <c r="B190" s="352" t="s">
        <v>2610</v>
      </c>
      <c r="C190" s="352" t="s">
        <v>2609</v>
      </c>
      <c r="D190" s="351" t="s">
        <v>4391</v>
      </c>
      <c r="E190" s="352">
        <v>70167</v>
      </c>
      <c r="F190" s="352">
        <v>20260812</v>
      </c>
      <c r="G190" s="107"/>
      <c r="H190" s="429" t="s">
        <v>259</v>
      </c>
      <c r="I190" s="432" t="s">
        <v>895</v>
      </c>
    </row>
    <row r="191" spans="1:9">
      <c r="A191" s="118">
        <f t="shared" si="2"/>
        <v>189</v>
      </c>
      <c r="B191" s="352" t="s">
        <v>2610</v>
      </c>
      <c r="C191" s="352" t="s">
        <v>2609</v>
      </c>
      <c r="D191" s="351" t="s">
        <v>4392</v>
      </c>
      <c r="E191" s="352">
        <v>70167</v>
      </c>
      <c r="F191" s="352">
        <v>20260812</v>
      </c>
      <c r="G191" s="107"/>
      <c r="H191" s="429" t="s">
        <v>259</v>
      </c>
      <c r="I191" s="432" t="s">
        <v>895</v>
      </c>
    </row>
    <row r="192" spans="1:9">
      <c r="A192" s="118">
        <f t="shared" si="2"/>
        <v>190</v>
      </c>
      <c r="B192" s="352" t="s">
        <v>2610</v>
      </c>
      <c r="C192" s="352" t="s">
        <v>2609</v>
      </c>
      <c r="D192" s="351" t="s">
        <v>4393</v>
      </c>
      <c r="E192" s="352">
        <v>70167</v>
      </c>
      <c r="F192" s="352">
        <v>20260812</v>
      </c>
      <c r="G192" s="107"/>
      <c r="H192" s="350" t="s">
        <v>259</v>
      </c>
      <c r="I192" s="434" t="s">
        <v>903</v>
      </c>
    </row>
    <row r="193" spans="1:9">
      <c r="A193" s="118">
        <f t="shared" si="2"/>
        <v>191</v>
      </c>
      <c r="B193" s="352" t="s">
        <v>2610</v>
      </c>
      <c r="C193" s="352" t="s">
        <v>2609</v>
      </c>
      <c r="D193" s="351" t="s">
        <v>4394</v>
      </c>
      <c r="E193" s="352">
        <v>70167</v>
      </c>
      <c r="F193" s="352">
        <v>20260812</v>
      </c>
      <c r="G193" s="107"/>
      <c r="H193" s="350" t="s">
        <v>259</v>
      </c>
      <c r="I193" s="434" t="s">
        <v>903</v>
      </c>
    </row>
    <row r="194" spans="1:9">
      <c r="A194" s="118">
        <f t="shared" ref="A194:A257" si="3">A193+1</f>
        <v>192</v>
      </c>
      <c r="B194" s="352" t="s">
        <v>2610</v>
      </c>
      <c r="C194" s="352" t="s">
        <v>2609</v>
      </c>
      <c r="D194" s="351" t="s">
        <v>4395</v>
      </c>
      <c r="E194" s="352">
        <v>70167</v>
      </c>
      <c r="F194" s="352">
        <v>20260812</v>
      </c>
      <c r="G194" s="107"/>
      <c r="H194" s="350" t="s">
        <v>259</v>
      </c>
      <c r="I194" s="434" t="s">
        <v>903</v>
      </c>
    </row>
    <row r="195" spans="1:9">
      <c r="A195" s="118">
        <f t="shared" si="3"/>
        <v>193</v>
      </c>
      <c r="B195" s="352" t="s">
        <v>2610</v>
      </c>
      <c r="C195" s="352" t="s">
        <v>2609</v>
      </c>
      <c r="D195" s="351" t="s">
        <v>4396</v>
      </c>
      <c r="E195" s="352">
        <v>70167</v>
      </c>
      <c r="F195" s="352">
        <v>20260812</v>
      </c>
      <c r="G195" s="107"/>
      <c r="H195" s="429" t="s">
        <v>259</v>
      </c>
      <c r="I195" s="432" t="s">
        <v>895</v>
      </c>
    </row>
    <row r="196" spans="1:9">
      <c r="A196" s="118">
        <f t="shared" si="3"/>
        <v>194</v>
      </c>
      <c r="B196" s="352" t="s">
        <v>2610</v>
      </c>
      <c r="C196" s="352" t="s">
        <v>2609</v>
      </c>
      <c r="D196" s="351" t="s">
        <v>4397</v>
      </c>
      <c r="E196" s="352">
        <v>70167</v>
      </c>
      <c r="F196" s="352">
        <v>20260812</v>
      </c>
      <c r="G196" s="107"/>
      <c r="H196" s="350" t="s">
        <v>259</v>
      </c>
      <c r="I196" s="434" t="s">
        <v>903</v>
      </c>
    </row>
    <row r="197" spans="1:9">
      <c r="A197" s="118">
        <f t="shared" si="3"/>
        <v>195</v>
      </c>
      <c r="B197" s="352" t="s">
        <v>2610</v>
      </c>
      <c r="C197" s="352" t="s">
        <v>2609</v>
      </c>
      <c r="D197" s="351" t="s">
        <v>4398</v>
      </c>
      <c r="E197" s="352">
        <v>70168</v>
      </c>
      <c r="F197" s="352">
        <v>20260812</v>
      </c>
      <c r="G197" s="107"/>
      <c r="H197" s="350" t="s">
        <v>259</v>
      </c>
      <c r="I197" s="434" t="s">
        <v>903</v>
      </c>
    </row>
    <row r="198" spans="1:9">
      <c r="A198" s="118">
        <f t="shared" si="3"/>
        <v>196</v>
      </c>
      <c r="B198" s="352" t="s">
        <v>2610</v>
      </c>
      <c r="C198" s="352" t="s">
        <v>2609</v>
      </c>
      <c r="D198" s="351" t="s">
        <v>4399</v>
      </c>
      <c r="E198" s="352">
        <v>70168</v>
      </c>
      <c r="F198" s="352">
        <v>20260812</v>
      </c>
      <c r="G198" s="107"/>
      <c r="H198" s="350" t="s">
        <v>259</v>
      </c>
      <c r="I198" s="434" t="s">
        <v>903</v>
      </c>
    </row>
    <row r="199" spans="1:9">
      <c r="A199" s="118">
        <f t="shared" si="3"/>
        <v>197</v>
      </c>
      <c r="B199" s="352" t="s">
        <v>2610</v>
      </c>
      <c r="C199" s="352" t="s">
        <v>2609</v>
      </c>
      <c r="D199" s="351" t="s">
        <v>4400</v>
      </c>
      <c r="E199" s="352">
        <v>70168</v>
      </c>
      <c r="F199" s="352">
        <v>20260812</v>
      </c>
      <c r="G199" s="107"/>
      <c r="H199" s="350" t="s">
        <v>259</v>
      </c>
      <c r="I199" s="434" t="s">
        <v>903</v>
      </c>
    </row>
    <row r="200" spans="1:9">
      <c r="A200" s="118">
        <f t="shared" si="3"/>
        <v>198</v>
      </c>
      <c r="B200" s="352" t="s">
        <v>2610</v>
      </c>
      <c r="C200" s="352" t="s">
        <v>2609</v>
      </c>
      <c r="D200" s="351" t="s">
        <v>4401</v>
      </c>
      <c r="E200" s="352">
        <v>70168</v>
      </c>
      <c r="F200" s="352">
        <v>20260812</v>
      </c>
      <c r="G200" s="107"/>
      <c r="H200" s="350" t="s">
        <v>259</v>
      </c>
      <c r="I200" s="434" t="s">
        <v>903</v>
      </c>
    </row>
    <row r="201" spans="1:9">
      <c r="A201" s="118">
        <f t="shared" si="3"/>
        <v>199</v>
      </c>
      <c r="B201" s="352" t="s">
        <v>2610</v>
      </c>
      <c r="C201" s="352" t="s">
        <v>2609</v>
      </c>
      <c r="D201" s="351" t="s">
        <v>4402</v>
      </c>
      <c r="E201" s="352">
        <v>70168</v>
      </c>
      <c r="F201" s="352">
        <v>20260812</v>
      </c>
      <c r="G201" s="107"/>
      <c r="H201" s="350" t="s">
        <v>259</v>
      </c>
      <c r="I201" s="434" t="s">
        <v>903</v>
      </c>
    </row>
    <row r="202" spans="1:9">
      <c r="A202" s="118">
        <f t="shared" si="3"/>
        <v>200</v>
      </c>
      <c r="B202" s="352" t="s">
        <v>2610</v>
      </c>
      <c r="C202" s="352" t="s">
        <v>2609</v>
      </c>
      <c r="D202" s="351" t="s">
        <v>4403</v>
      </c>
      <c r="E202" s="352">
        <v>70168</v>
      </c>
      <c r="F202" s="352">
        <v>20260812</v>
      </c>
      <c r="G202" s="107"/>
      <c r="H202" s="350" t="s">
        <v>259</v>
      </c>
      <c r="I202" s="434" t="s">
        <v>903</v>
      </c>
    </row>
    <row r="203" spans="1:9">
      <c r="A203" s="118">
        <f t="shared" si="3"/>
        <v>201</v>
      </c>
      <c r="B203" s="352" t="s">
        <v>2610</v>
      </c>
      <c r="C203" s="352" t="s">
        <v>2609</v>
      </c>
      <c r="D203" s="351" t="s">
        <v>4404</v>
      </c>
      <c r="E203" s="352">
        <v>70169</v>
      </c>
      <c r="F203" s="352">
        <v>20260813</v>
      </c>
      <c r="G203" s="107"/>
      <c r="H203" s="350" t="s">
        <v>259</v>
      </c>
      <c r="I203" s="434" t="s">
        <v>903</v>
      </c>
    </row>
    <row r="204" spans="1:9">
      <c r="A204" s="118">
        <f t="shared" si="3"/>
        <v>202</v>
      </c>
      <c r="B204" s="352" t="s">
        <v>2610</v>
      </c>
      <c r="C204" s="352" t="s">
        <v>2609</v>
      </c>
      <c r="D204" s="351" t="s">
        <v>4405</v>
      </c>
      <c r="E204" s="352">
        <v>70169</v>
      </c>
      <c r="F204" s="352">
        <v>20260813</v>
      </c>
      <c r="G204" s="107"/>
      <c r="H204" s="350" t="s">
        <v>259</v>
      </c>
      <c r="I204" s="434" t="s">
        <v>903</v>
      </c>
    </row>
    <row r="205" spans="1:9">
      <c r="A205" s="118">
        <f t="shared" si="3"/>
        <v>203</v>
      </c>
      <c r="B205" s="352" t="s">
        <v>2610</v>
      </c>
      <c r="C205" s="352" t="s">
        <v>2609</v>
      </c>
      <c r="D205" s="351" t="s">
        <v>4406</v>
      </c>
      <c r="E205" s="352">
        <v>70169</v>
      </c>
      <c r="F205" s="352">
        <v>20260813</v>
      </c>
      <c r="G205" s="107"/>
      <c r="H205" s="433" t="s">
        <v>259</v>
      </c>
      <c r="I205" s="437" t="s">
        <v>437</v>
      </c>
    </row>
    <row r="206" spans="1:9">
      <c r="A206" s="118">
        <f t="shared" si="3"/>
        <v>204</v>
      </c>
      <c r="B206" s="352" t="s">
        <v>2610</v>
      </c>
      <c r="C206" s="352" t="s">
        <v>2609</v>
      </c>
      <c r="D206" s="351" t="s">
        <v>4407</v>
      </c>
      <c r="E206" s="352">
        <v>70169</v>
      </c>
      <c r="F206" s="352">
        <v>20260813</v>
      </c>
      <c r="G206" s="107"/>
      <c r="H206" s="433" t="s">
        <v>259</v>
      </c>
      <c r="I206" s="437" t="s">
        <v>437</v>
      </c>
    </row>
    <row r="207" spans="1:9">
      <c r="A207" s="118">
        <f t="shared" si="3"/>
        <v>205</v>
      </c>
      <c r="B207" s="352" t="s">
        <v>2610</v>
      </c>
      <c r="C207" s="352" t="s">
        <v>2609</v>
      </c>
      <c r="D207" s="351" t="s">
        <v>4408</v>
      </c>
      <c r="E207" s="352">
        <v>70169</v>
      </c>
      <c r="F207" s="352">
        <v>20260813</v>
      </c>
      <c r="G207" s="107"/>
      <c r="H207" s="433" t="s">
        <v>259</v>
      </c>
      <c r="I207" s="437" t="s">
        <v>437</v>
      </c>
    </row>
    <row r="208" spans="1:9">
      <c r="A208" s="118">
        <f t="shared" si="3"/>
        <v>206</v>
      </c>
      <c r="B208" s="352" t="s">
        <v>2610</v>
      </c>
      <c r="C208" s="352" t="s">
        <v>2609</v>
      </c>
      <c r="D208" s="351" t="s">
        <v>4409</v>
      </c>
      <c r="E208" s="352">
        <v>70169</v>
      </c>
      <c r="F208" s="352">
        <v>20260813</v>
      </c>
      <c r="G208" s="107"/>
      <c r="H208" s="431" t="s">
        <v>259</v>
      </c>
      <c r="I208" s="434" t="s">
        <v>903</v>
      </c>
    </row>
    <row r="209" spans="1:9">
      <c r="A209" s="118">
        <f t="shared" si="3"/>
        <v>207</v>
      </c>
      <c r="B209" s="352" t="s">
        <v>2610</v>
      </c>
      <c r="C209" s="352" t="s">
        <v>2609</v>
      </c>
      <c r="D209" s="351" t="s">
        <v>4410</v>
      </c>
      <c r="E209" s="352">
        <v>70169</v>
      </c>
      <c r="F209" s="352">
        <v>20260813</v>
      </c>
      <c r="G209" s="107"/>
      <c r="H209" s="433" t="s">
        <v>259</v>
      </c>
      <c r="I209" s="437" t="s">
        <v>437</v>
      </c>
    </row>
    <row r="210" spans="1:9">
      <c r="A210" s="118">
        <f t="shared" si="3"/>
        <v>208</v>
      </c>
      <c r="B210" s="352" t="s">
        <v>2610</v>
      </c>
      <c r="C210" s="352" t="s">
        <v>2609</v>
      </c>
      <c r="D210" s="351" t="s">
        <v>4411</v>
      </c>
      <c r="E210" s="352">
        <v>70170</v>
      </c>
      <c r="F210" s="352">
        <v>20260813</v>
      </c>
      <c r="G210" s="107"/>
      <c r="H210" s="433" t="s">
        <v>259</v>
      </c>
      <c r="I210" s="437" t="s">
        <v>437</v>
      </c>
    </row>
    <row r="211" spans="1:9">
      <c r="A211" s="118">
        <f t="shared" si="3"/>
        <v>209</v>
      </c>
      <c r="B211" s="352" t="s">
        <v>2610</v>
      </c>
      <c r="C211" s="352" t="s">
        <v>2609</v>
      </c>
      <c r="D211" s="351" t="s">
        <v>4412</v>
      </c>
      <c r="E211" s="352">
        <v>70170</v>
      </c>
      <c r="F211" s="352">
        <v>20260813</v>
      </c>
      <c r="G211" s="107"/>
      <c r="H211" s="433" t="s">
        <v>259</v>
      </c>
      <c r="I211" s="437" t="s">
        <v>437</v>
      </c>
    </row>
    <row r="212" spans="1:9">
      <c r="A212" s="118">
        <f t="shared" si="3"/>
        <v>210</v>
      </c>
      <c r="B212" s="352" t="s">
        <v>2610</v>
      </c>
      <c r="C212" s="352" t="s">
        <v>2609</v>
      </c>
      <c r="D212" s="351" t="s">
        <v>4413</v>
      </c>
      <c r="E212" s="352">
        <v>70170</v>
      </c>
      <c r="F212" s="352">
        <v>20260813</v>
      </c>
      <c r="G212" s="107"/>
      <c r="H212" s="433" t="s">
        <v>259</v>
      </c>
      <c r="I212" s="437" t="s">
        <v>437</v>
      </c>
    </row>
    <row r="213" spans="1:9">
      <c r="A213" s="118">
        <f t="shared" si="3"/>
        <v>211</v>
      </c>
      <c r="B213" s="352" t="s">
        <v>2610</v>
      </c>
      <c r="C213" s="352" t="s">
        <v>2609</v>
      </c>
      <c r="D213" s="351" t="s">
        <v>4414</v>
      </c>
      <c r="E213" s="352">
        <v>70170</v>
      </c>
      <c r="F213" s="352">
        <v>20260813</v>
      </c>
      <c r="G213" s="107"/>
      <c r="H213" s="433" t="s">
        <v>259</v>
      </c>
      <c r="I213" s="437" t="s">
        <v>437</v>
      </c>
    </row>
    <row r="214" spans="1:9">
      <c r="A214" s="118">
        <f t="shared" si="3"/>
        <v>212</v>
      </c>
      <c r="B214" s="352" t="s">
        <v>2610</v>
      </c>
      <c r="C214" s="352" t="s">
        <v>2609</v>
      </c>
      <c r="D214" s="351" t="s">
        <v>4415</v>
      </c>
      <c r="E214" s="352">
        <v>70170</v>
      </c>
      <c r="F214" s="352">
        <v>20260813</v>
      </c>
      <c r="G214" s="107"/>
      <c r="H214" s="433" t="s">
        <v>259</v>
      </c>
      <c r="I214" s="437" t="s">
        <v>437</v>
      </c>
    </row>
    <row r="215" spans="1:9">
      <c r="A215" s="118">
        <f t="shared" si="3"/>
        <v>213</v>
      </c>
      <c r="B215" s="352" t="s">
        <v>2610</v>
      </c>
      <c r="C215" s="352" t="s">
        <v>2609</v>
      </c>
      <c r="D215" s="351" t="s">
        <v>4416</v>
      </c>
      <c r="E215" s="352">
        <v>70170</v>
      </c>
      <c r="F215" s="352">
        <v>20260813</v>
      </c>
      <c r="G215" s="107"/>
      <c r="H215" s="433" t="s">
        <v>259</v>
      </c>
      <c r="I215" s="437" t="s">
        <v>437</v>
      </c>
    </row>
    <row r="216" spans="1:9">
      <c r="A216" s="118">
        <f t="shared" si="3"/>
        <v>214</v>
      </c>
      <c r="B216" s="352" t="s">
        <v>2610</v>
      </c>
      <c r="C216" s="352" t="s">
        <v>2609</v>
      </c>
      <c r="D216" s="351" t="s">
        <v>4417</v>
      </c>
      <c r="E216" s="352">
        <v>70170</v>
      </c>
      <c r="F216" s="352">
        <v>20260813</v>
      </c>
      <c r="G216" s="107"/>
      <c r="H216" s="433" t="s">
        <v>259</v>
      </c>
      <c r="I216" s="437" t="s">
        <v>437</v>
      </c>
    </row>
    <row r="217" spans="1:9">
      <c r="A217" s="118">
        <f t="shared" si="3"/>
        <v>215</v>
      </c>
      <c r="B217" s="352" t="s">
        <v>2610</v>
      </c>
      <c r="C217" s="352" t="s">
        <v>2609</v>
      </c>
      <c r="D217" s="351" t="s">
        <v>4418</v>
      </c>
      <c r="E217" s="352">
        <v>70171</v>
      </c>
      <c r="F217" s="352">
        <v>20260813</v>
      </c>
      <c r="G217" s="107"/>
      <c r="H217" s="433" t="s">
        <v>259</v>
      </c>
      <c r="I217" s="437" t="s">
        <v>437</v>
      </c>
    </row>
    <row r="218" spans="1:9">
      <c r="A218" s="118">
        <f t="shared" si="3"/>
        <v>216</v>
      </c>
      <c r="B218" s="352" t="s">
        <v>2610</v>
      </c>
      <c r="C218" s="352" t="s">
        <v>2609</v>
      </c>
      <c r="D218" s="351" t="s">
        <v>4419</v>
      </c>
      <c r="E218" s="352">
        <v>70171</v>
      </c>
      <c r="F218" s="352">
        <v>20260813</v>
      </c>
      <c r="G218" s="107"/>
      <c r="H218" s="433" t="s">
        <v>259</v>
      </c>
      <c r="I218" s="437" t="s">
        <v>437</v>
      </c>
    </row>
    <row r="219" spans="1:9">
      <c r="A219" s="118">
        <f t="shared" si="3"/>
        <v>217</v>
      </c>
      <c r="B219" s="352" t="s">
        <v>2610</v>
      </c>
      <c r="C219" s="352" t="s">
        <v>2609</v>
      </c>
      <c r="D219" s="351" t="s">
        <v>4420</v>
      </c>
      <c r="E219" s="352">
        <v>70171</v>
      </c>
      <c r="F219" s="352">
        <v>20260813</v>
      </c>
      <c r="G219" s="107"/>
      <c r="H219" s="350" t="s">
        <v>259</v>
      </c>
      <c r="I219" s="140" t="s">
        <v>443</v>
      </c>
    </row>
    <row r="220" spans="1:9">
      <c r="A220" s="118">
        <f t="shared" si="3"/>
        <v>218</v>
      </c>
      <c r="B220" s="352" t="s">
        <v>2610</v>
      </c>
      <c r="C220" s="352" t="s">
        <v>2609</v>
      </c>
      <c r="D220" s="351" t="s">
        <v>4421</v>
      </c>
      <c r="E220" s="352">
        <v>70171</v>
      </c>
      <c r="F220" s="352">
        <v>20260813</v>
      </c>
      <c r="G220" s="107"/>
      <c r="H220" s="350" t="s">
        <v>259</v>
      </c>
      <c r="I220" s="140" t="s">
        <v>443</v>
      </c>
    </row>
    <row r="221" spans="1:9">
      <c r="A221" s="118">
        <f t="shared" si="3"/>
        <v>219</v>
      </c>
      <c r="B221" s="352" t="s">
        <v>2610</v>
      </c>
      <c r="C221" s="352" t="s">
        <v>2609</v>
      </c>
      <c r="D221" s="351" t="s">
        <v>4422</v>
      </c>
      <c r="E221" s="352">
        <v>70171</v>
      </c>
      <c r="F221" s="352">
        <v>20260813</v>
      </c>
      <c r="G221" s="107"/>
      <c r="H221" s="350" t="s">
        <v>259</v>
      </c>
      <c r="I221" s="140" t="s">
        <v>443</v>
      </c>
    </row>
    <row r="222" spans="1:9">
      <c r="A222" s="118">
        <f t="shared" si="3"/>
        <v>220</v>
      </c>
      <c r="B222" s="352" t="s">
        <v>2610</v>
      </c>
      <c r="C222" s="352" t="s">
        <v>2609</v>
      </c>
      <c r="D222" s="351" t="s">
        <v>4423</v>
      </c>
      <c r="E222" s="352">
        <v>70171</v>
      </c>
      <c r="F222" s="352">
        <v>20260813</v>
      </c>
      <c r="G222" s="107"/>
      <c r="H222" s="350" t="s">
        <v>259</v>
      </c>
      <c r="I222" s="140" t="s">
        <v>443</v>
      </c>
    </row>
    <row r="223" spans="1:9">
      <c r="A223" s="118">
        <f t="shared" si="3"/>
        <v>221</v>
      </c>
      <c r="B223" s="352" t="s">
        <v>2610</v>
      </c>
      <c r="C223" s="352" t="s">
        <v>2609</v>
      </c>
      <c r="D223" s="351" t="s">
        <v>4424</v>
      </c>
      <c r="E223" s="352">
        <v>70171</v>
      </c>
      <c r="F223" s="352">
        <v>20260813</v>
      </c>
      <c r="G223" s="107"/>
      <c r="H223" s="433" t="s">
        <v>259</v>
      </c>
      <c r="I223" s="437" t="s">
        <v>437</v>
      </c>
    </row>
    <row r="224" spans="1:9">
      <c r="A224" s="118">
        <f t="shared" si="3"/>
        <v>222</v>
      </c>
      <c r="B224" s="352" t="s">
        <v>2610</v>
      </c>
      <c r="C224" s="352" t="s">
        <v>2609</v>
      </c>
      <c r="D224" s="351" t="s">
        <v>4425</v>
      </c>
      <c r="E224" s="352">
        <v>70172</v>
      </c>
      <c r="F224" s="352">
        <v>20260813</v>
      </c>
      <c r="G224" s="107"/>
      <c r="H224" s="350" t="s">
        <v>259</v>
      </c>
      <c r="I224" s="140" t="s">
        <v>443</v>
      </c>
    </row>
    <row r="225" spans="1:9">
      <c r="A225" s="118">
        <f t="shared" si="3"/>
        <v>223</v>
      </c>
      <c r="B225" s="352" t="s">
        <v>2610</v>
      </c>
      <c r="C225" s="352" t="s">
        <v>2609</v>
      </c>
      <c r="D225" s="351" t="s">
        <v>4426</v>
      </c>
      <c r="E225" s="352">
        <v>70172</v>
      </c>
      <c r="F225" s="352">
        <v>20260813</v>
      </c>
      <c r="G225" s="107"/>
      <c r="H225" s="350" t="s">
        <v>259</v>
      </c>
      <c r="I225" s="140" t="s">
        <v>443</v>
      </c>
    </row>
    <row r="226" spans="1:9">
      <c r="A226" s="118">
        <f t="shared" si="3"/>
        <v>224</v>
      </c>
      <c r="B226" s="352" t="s">
        <v>2610</v>
      </c>
      <c r="C226" s="352" t="s">
        <v>2609</v>
      </c>
      <c r="D226" s="351" t="s">
        <v>4427</v>
      </c>
      <c r="E226" s="352">
        <v>70172</v>
      </c>
      <c r="F226" s="352">
        <v>20260813</v>
      </c>
      <c r="G226" s="107"/>
      <c r="H226" s="350" t="s">
        <v>259</v>
      </c>
      <c r="I226" s="140" t="s">
        <v>443</v>
      </c>
    </row>
    <row r="227" spans="1:9">
      <c r="A227" s="118">
        <f t="shared" si="3"/>
        <v>225</v>
      </c>
      <c r="B227" s="352" t="s">
        <v>2610</v>
      </c>
      <c r="C227" s="352" t="s">
        <v>2609</v>
      </c>
      <c r="D227" s="351" t="s">
        <v>4428</v>
      </c>
      <c r="E227" s="352">
        <v>70172</v>
      </c>
      <c r="F227" s="352">
        <v>20260813</v>
      </c>
      <c r="G227" s="107"/>
      <c r="H227" s="350" t="s">
        <v>259</v>
      </c>
      <c r="I227" s="140" t="s">
        <v>443</v>
      </c>
    </row>
    <row r="228" spans="1:9">
      <c r="A228" s="118">
        <f t="shared" si="3"/>
        <v>226</v>
      </c>
      <c r="B228" s="352" t="s">
        <v>2610</v>
      </c>
      <c r="C228" s="352" t="s">
        <v>2609</v>
      </c>
      <c r="D228" s="351" t="s">
        <v>4429</v>
      </c>
      <c r="E228" s="352">
        <v>70172</v>
      </c>
      <c r="F228" s="352">
        <v>20260813</v>
      </c>
      <c r="G228" s="107"/>
      <c r="H228" s="350" t="s">
        <v>259</v>
      </c>
      <c r="I228" s="140" t="s">
        <v>443</v>
      </c>
    </row>
    <row r="229" spans="1:9">
      <c r="A229" s="118">
        <f t="shared" si="3"/>
        <v>227</v>
      </c>
      <c r="B229" s="352" t="s">
        <v>2610</v>
      </c>
      <c r="C229" s="352" t="s">
        <v>2609</v>
      </c>
      <c r="D229" s="351" t="s">
        <v>4430</v>
      </c>
      <c r="E229" s="352">
        <v>70172</v>
      </c>
      <c r="F229" s="352">
        <v>20260813</v>
      </c>
      <c r="G229" s="107"/>
      <c r="H229" s="350" t="s">
        <v>259</v>
      </c>
      <c r="I229" s="140" t="s">
        <v>443</v>
      </c>
    </row>
    <row r="230" spans="1:9">
      <c r="A230" s="118">
        <f t="shared" si="3"/>
        <v>228</v>
      </c>
      <c r="B230" s="352" t="s">
        <v>2610</v>
      </c>
      <c r="C230" s="352" t="s">
        <v>2609</v>
      </c>
      <c r="D230" s="351" t="s">
        <v>4431</v>
      </c>
      <c r="E230" s="352">
        <v>70172</v>
      </c>
      <c r="F230" s="352">
        <v>20260813</v>
      </c>
      <c r="G230" s="107"/>
      <c r="H230" s="350" t="s">
        <v>259</v>
      </c>
      <c r="I230" s="140" t="s">
        <v>443</v>
      </c>
    </row>
    <row r="231" spans="1:9">
      <c r="A231" s="118">
        <f t="shared" si="3"/>
        <v>229</v>
      </c>
      <c r="B231" s="352" t="s">
        <v>2610</v>
      </c>
      <c r="C231" s="352" t="s">
        <v>2609</v>
      </c>
      <c r="D231" s="351" t="s">
        <v>4432</v>
      </c>
      <c r="E231" s="352">
        <v>70172</v>
      </c>
      <c r="F231" s="352">
        <v>20260813</v>
      </c>
      <c r="G231" s="107"/>
      <c r="H231" s="350" t="s">
        <v>259</v>
      </c>
      <c r="I231" s="140" t="s">
        <v>443</v>
      </c>
    </row>
    <row r="232" spans="1:9">
      <c r="A232" s="118">
        <f t="shared" si="3"/>
        <v>230</v>
      </c>
      <c r="B232" s="352" t="s">
        <v>2610</v>
      </c>
      <c r="C232" s="352" t="s">
        <v>2609</v>
      </c>
      <c r="D232" s="351" t="s">
        <v>4433</v>
      </c>
      <c r="E232" s="352">
        <v>70173</v>
      </c>
      <c r="F232" s="352">
        <v>20260814</v>
      </c>
      <c r="G232" s="107"/>
      <c r="H232" s="438" t="s">
        <v>259</v>
      </c>
      <c r="I232" s="441" t="s">
        <v>928</v>
      </c>
    </row>
    <row r="233" spans="1:9">
      <c r="A233" s="118">
        <f t="shared" si="3"/>
        <v>231</v>
      </c>
      <c r="B233" s="352" t="s">
        <v>2610</v>
      </c>
      <c r="C233" s="352" t="s">
        <v>2609</v>
      </c>
      <c r="D233" s="351" t="s">
        <v>4434</v>
      </c>
      <c r="E233" s="352">
        <v>70173</v>
      </c>
      <c r="F233" s="352">
        <v>20260814</v>
      </c>
      <c r="G233" s="107"/>
      <c r="H233" s="438" t="s">
        <v>259</v>
      </c>
      <c r="I233" s="441" t="s">
        <v>928</v>
      </c>
    </row>
    <row r="234" spans="1:9">
      <c r="A234" s="118">
        <f t="shared" si="3"/>
        <v>232</v>
      </c>
      <c r="B234" s="352" t="s">
        <v>2610</v>
      </c>
      <c r="C234" s="352" t="s">
        <v>2609</v>
      </c>
      <c r="D234" s="351" t="s">
        <v>4435</v>
      </c>
      <c r="E234" s="352">
        <v>70173</v>
      </c>
      <c r="F234" s="352">
        <v>20260814</v>
      </c>
      <c r="G234" s="107"/>
      <c r="H234" s="438" t="s">
        <v>259</v>
      </c>
      <c r="I234" s="441" t="s">
        <v>928</v>
      </c>
    </row>
    <row r="235" spans="1:9">
      <c r="A235" s="118">
        <f t="shared" si="3"/>
        <v>233</v>
      </c>
      <c r="B235" s="352" t="s">
        <v>2610</v>
      </c>
      <c r="C235" s="352" t="s">
        <v>2609</v>
      </c>
      <c r="D235" s="351" t="s">
        <v>4436</v>
      </c>
      <c r="E235" s="352">
        <v>70173</v>
      </c>
      <c r="F235" s="352">
        <v>20260814</v>
      </c>
      <c r="G235" s="107"/>
      <c r="H235" s="438" t="s">
        <v>259</v>
      </c>
      <c r="I235" s="441" t="s">
        <v>928</v>
      </c>
    </row>
    <row r="236" spans="1:9">
      <c r="A236" s="118">
        <f t="shared" si="3"/>
        <v>234</v>
      </c>
      <c r="B236" s="352" t="s">
        <v>2610</v>
      </c>
      <c r="C236" s="352" t="s">
        <v>2609</v>
      </c>
      <c r="D236" s="351" t="s">
        <v>4437</v>
      </c>
      <c r="E236" s="352">
        <v>70173</v>
      </c>
      <c r="F236" s="352">
        <v>20260814</v>
      </c>
      <c r="G236" s="107"/>
      <c r="H236" s="438" t="s">
        <v>259</v>
      </c>
      <c r="I236" s="441" t="s">
        <v>928</v>
      </c>
    </row>
    <row r="237" spans="1:9">
      <c r="A237" s="118">
        <f t="shared" si="3"/>
        <v>235</v>
      </c>
      <c r="B237" s="352" t="s">
        <v>2610</v>
      </c>
      <c r="C237" s="352" t="s">
        <v>2609</v>
      </c>
      <c r="D237" s="351" t="s">
        <v>4438</v>
      </c>
      <c r="E237" s="352">
        <v>70173</v>
      </c>
      <c r="F237" s="352">
        <v>20260814</v>
      </c>
      <c r="G237" s="107"/>
      <c r="H237" s="438" t="s">
        <v>259</v>
      </c>
      <c r="I237" s="441" t="s">
        <v>928</v>
      </c>
    </row>
    <row r="238" spans="1:9">
      <c r="A238" s="118">
        <f t="shared" si="3"/>
        <v>236</v>
      </c>
      <c r="B238" s="352" t="s">
        <v>2610</v>
      </c>
      <c r="C238" s="352" t="s">
        <v>2609</v>
      </c>
      <c r="D238" s="351" t="s">
        <v>4439</v>
      </c>
      <c r="E238" s="352">
        <v>70173</v>
      </c>
      <c r="F238" s="352">
        <v>20260814</v>
      </c>
      <c r="G238" s="107"/>
      <c r="H238" s="438" t="s">
        <v>259</v>
      </c>
      <c r="I238" s="441" t="s">
        <v>928</v>
      </c>
    </row>
    <row r="239" spans="1:9">
      <c r="A239" s="118">
        <f t="shared" si="3"/>
        <v>237</v>
      </c>
      <c r="B239" s="352" t="s">
        <v>2610</v>
      </c>
      <c r="C239" s="352" t="s">
        <v>2609</v>
      </c>
      <c r="D239" s="351" t="s">
        <v>4440</v>
      </c>
      <c r="E239" s="352">
        <v>70174</v>
      </c>
      <c r="F239" s="352">
        <v>20260814</v>
      </c>
      <c r="G239" s="107"/>
      <c r="H239" s="438" t="s">
        <v>259</v>
      </c>
      <c r="I239" s="441" t="s">
        <v>928</v>
      </c>
    </row>
    <row r="240" spans="1:9">
      <c r="A240" s="118">
        <f t="shared" si="3"/>
        <v>238</v>
      </c>
      <c r="B240" s="352" t="s">
        <v>2610</v>
      </c>
      <c r="C240" s="352" t="s">
        <v>2609</v>
      </c>
      <c r="D240" s="351" t="s">
        <v>4441</v>
      </c>
      <c r="E240" s="352">
        <v>70174</v>
      </c>
      <c r="F240" s="352">
        <v>20260814</v>
      </c>
      <c r="G240" s="107"/>
      <c r="H240" s="438" t="s">
        <v>259</v>
      </c>
      <c r="I240" s="441" t="s">
        <v>928</v>
      </c>
    </row>
    <row r="241" spans="1:9">
      <c r="A241" s="118">
        <f t="shared" si="3"/>
        <v>239</v>
      </c>
      <c r="B241" s="352" t="s">
        <v>2610</v>
      </c>
      <c r="C241" s="352" t="s">
        <v>2609</v>
      </c>
      <c r="D241" s="351" t="s">
        <v>4442</v>
      </c>
      <c r="E241" s="352">
        <v>70174</v>
      </c>
      <c r="F241" s="352">
        <v>20260814</v>
      </c>
      <c r="G241" s="107"/>
      <c r="H241" s="438" t="s">
        <v>259</v>
      </c>
      <c r="I241" s="441" t="s">
        <v>928</v>
      </c>
    </row>
    <row r="242" spans="1:9">
      <c r="A242" s="118">
        <f t="shared" si="3"/>
        <v>240</v>
      </c>
      <c r="B242" s="352" t="s">
        <v>2610</v>
      </c>
      <c r="C242" s="352" t="s">
        <v>2609</v>
      </c>
      <c r="D242" s="351" t="s">
        <v>4443</v>
      </c>
      <c r="E242" s="352">
        <v>70174</v>
      </c>
      <c r="F242" s="352">
        <v>20260814</v>
      </c>
      <c r="G242" s="107"/>
      <c r="H242" s="438" t="s">
        <v>259</v>
      </c>
      <c r="I242" s="441" t="s">
        <v>928</v>
      </c>
    </row>
    <row r="243" spans="1:9">
      <c r="A243" s="118">
        <f t="shared" si="3"/>
        <v>241</v>
      </c>
      <c r="B243" s="352" t="s">
        <v>2610</v>
      </c>
      <c r="C243" s="352" t="s">
        <v>2609</v>
      </c>
      <c r="D243" s="351" t="s">
        <v>4444</v>
      </c>
      <c r="E243" s="352">
        <v>70174</v>
      </c>
      <c r="F243" s="352">
        <v>20260814</v>
      </c>
      <c r="G243" s="107"/>
      <c r="H243" s="438" t="s">
        <v>259</v>
      </c>
      <c r="I243" s="441" t="s">
        <v>928</v>
      </c>
    </row>
    <row r="244" spans="1:9">
      <c r="A244" s="118">
        <f t="shared" si="3"/>
        <v>242</v>
      </c>
      <c r="B244" s="352" t="s">
        <v>2610</v>
      </c>
      <c r="C244" s="352" t="s">
        <v>2609</v>
      </c>
      <c r="D244" s="351" t="s">
        <v>4445</v>
      </c>
      <c r="E244" s="352">
        <v>70175</v>
      </c>
      <c r="F244" s="352">
        <v>20260814</v>
      </c>
      <c r="G244" s="107"/>
      <c r="H244" s="438" t="s">
        <v>259</v>
      </c>
      <c r="I244" s="441" t="s">
        <v>928</v>
      </c>
    </row>
    <row r="245" spans="1:9">
      <c r="A245" s="118">
        <f t="shared" si="3"/>
        <v>243</v>
      </c>
      <c r="B245" s="352" t="s">
        <v>2610</v>
      </c>
      <c r="C245" s="352" t="s">
        <v>2609</v>
      </c>
      <c r="D245" s="351" t="s">
        <v>4446</v>
      </c>
      <c r="E245" s="352">
        <v>70175</v>
      </c>
      <c r="F245" s="352">
        <v>20260814</v>
      </c>
      <c r="G245" s="107"/>
      <c r="H245" s="438" t="s">
        <v>259</v>
      </c>
      <c r="I245" s="441" t="s">
        <v>928</v>
      </c>
    </row>
    <row r="246" spans="1:9">
      <c r="A246" s="118">
        <f t="shared" si="3"/>
        <v>244</v>
      </c>
      <c r="B246" s="352" t="s">
        <v>2610</v>
      </c>
      <c r="C246" s="352" t="s">
        <v>2609</v>
      </c>
      <c r="D246" s="351" t="s">
        <v>4447</v>
      </c>
      <c r="E246" s="352">
        <v>70175</v>
      </c>
      <c r="F246" s="352">
        <v>20260814</v>
      </c>
      <c r="G246" s="107"/>
      <c r="H246" s="350" t="s">
        <v>259</v>
      </c>
      <c r="I246" s="140" t="s">
        <v>448</v>
      </c>
    </row>
    <row r="247" spans="1:9">
      <c r="A247" s="118">
        <f t="shared" si="3"/>
        <v>245</v>
      </c>
      <c r="B247" s="352" t="s">
        <v>2610</v>
      </c>
      <c r="C247" s="352" t="s">
        <v>2609</v>
      </c>
      <c r="D247" s="351" t="s">
        <v>4448</v>
      </c>
      <c r="E247" s="352">
        <v>70175</v>
      </c>
      <c r="F247" s="352">
        <v>20260814</v>
      </c>
      <c r="G247" s="107"/>
      <c r="H247" s="350" t="s">
        <v>259</v>
      </c>
      <c r="I247" s="140" t="s">
        <v>448</v>
      </c>
    </row>
    <row r="248" spans="1:9">
      <c r="A248" s="118">
        <f t="shared" si="3"/>
        <v>246</v>
      </c>
      <c r="B248" s="352" t="s">
        <v>2610</v>
      </c>
      <c r="C248" s="352" t="s">
        <v>2609</v>
      </c>
      <c r="D248" s="351" t="s">
        <v>4449</v>
      </c>
      <c r="E248" s="352">
        <v>70175</v>
      </c>
      <c r="F248" s="352">
        <v>20260814</v>
      </c>
      <c r="G248" s="107"/>
      <c r="H248" s="350" t="s">
        <v>259</v>
      </c>
      <c r="I248" s="140" t="s">
        <v>448</v>
      </c>
    </row>
    <row r="249" spans="1:9">
      <c r="A249" s="118">
        <f t="shared" si="3"/>
        <v>247</v>
      </c>
      <c r="B249" s="352" t="s">
        <v>2610</v>
      </c>
      <c r="C249" s="352" t="s">
        <v>2609</v>
      </c>
      <c r="D249" s="351" t="s">
        <v>4450</v>
      </c>
      <c r="E249" s="352">
        <v>70175</v>
      </c>
      <c r="F249" s="352">
        <v>20260814</v>
      </c>
      <c r="G249" s="107"/>
      <c r="H249" s="350" t="s">
        <v>259</v>
      </c>
      <c r="I249" s="140" t="s">
        <v>448</v>
      </c>
    </row>
    <row r="250" spans="1:9">
      <c r="A250" s="118">
        <f t="shared" si="3"/>
        <v>248</v>
      </c>
      <c r="B250" s="352" t="s">
        <v>2610</v>
      </c>
      <c r="C250" s="352" t="s">
        <v>2609</v>
      </c>
      <c r="D250" s="351" t="s">
        <v>4451</v>
      </c>
      <c r="E250" s="352">
        <v>70175</v>
      </c>
      <c r="F250" s="352">
        <v>20260814</v>
      </c>
      <c r="G250" s="107"/>
      <c r="H250" s="350" t="s">
        <v>259</v>
      </c>
      <c r="I250" s="140" t="s">
        <v>448</v>
      </c>
    </row>
    <row r="251" spans="1:9">
      <c r="A251" s="118">
        <f t="shared" si="3"/>
        <v>249</v>
      </c>
      <c r="B251" s="352" t="s">
        <v>2610</v>
      </c>
      <c r="C251" s="352" t="s">
        <v>2609</v>
      </c>
      <c r="D251" s="351" t="s">
        <v>4452</v>
      </c>
      <c r="E251" s="352">
        <v>70175</v>
      </c>
      <c r="F251" s="352">
        <v>20260814</v>
      </c>
      <c r="G251" s="107"/>
      <c r="H251" s="350" t="s">
        <v>259</v>
      </c>
      <c r="I251" s="140" t="s">
        <v>448</v>
      </c>
    </row>
    <row r="252" spans="1:9">
      <c r="A252" s="118">
        <f t="shared" si="3"/>
        <v>250</v>
      </c>
      <c r="B252" s="352" t="s">
        <v>2610</v>
      </c>
      <c r="C252" s="352" t="s">
        <v>2609</v>
      </c>
      <c r="D252" s="351" t="s">
        <v>4453</v>
      </c>
      <c r="E252" s="352">
        <v>70176</v>
      </c>
      <c r="F252" s="352">
        <v>20260814</v>
      </c>
      <c r="G252" s="107"/>
      <c r="H252" s="350" t="s">
        <v>259</v>
      </c>
      <c r="I252" s="140" t="s">
        <v>448</v>
      </c>
    </row>
    <row r="253" spans="1:9">
      <c r="A253" s="118">
        <f t="shared" si="3"/>
        <v>251</v>
      </c>
      <c r="B253" s="352" t="s">
        <v>2610</v>
      </c>
      <c r="C253" s="352" t="s">
        <v>2609</v>
      </c>
      <c r="D253" s="351" t="s">
        <v>4454</v>
      </c>
      <c r="E253" s="352">
        <v>70176</v>
      </c>
      <c r="F253" s="352">
        <v>20260814</v>
      </c>
      <c r="G253" s="107"/>
      <c r="H253" s="350" t="s">
        <v>259</v>
      </c>
      <c r="I253" s="140" t="s">
        <v>448</v>
      </c>
    </row>
    <row r="254" spans="1:9">
      <c r="A254" s="118">
        <f t="shared" si="3"/>
        <v>252</v>
      </c>
      <c r="B254" s="352" t="s">
        <v>2610</v>
      </c>
      <c r="C254" s="352" t="s">
        <v>2609</v>
      </c>
      <c r="D254" s="351" t="s">
        <v>4455</v>
      </c>
      <c r="E254" s="352">
        <v>70176</v>
      </c>
      <c r="F254" s="352">
        <v>20260814</v>
      </c>
      <c r="G254" s="107"/>
      <c r="H254" s="350" t="s">
        <v>259</v>
      </c>
      <c r="I254" s="140" t="s">
        <v>448</v>
      </c>
    </row>
    <row r="255" spans="1:9">
      <c r="A255" s="118">
        <f t="shared" si="3"/>
        <v>253</v>
      </c>
      <c r="B255" s="352" t="s">
        <v>2610</v>
      </c>
      <c r="C255" s="352" t="s">
        <v>2609</v>
      </c>
      <c r="D255" s="351" t="s">
        <v>4456</v>
      </c>
      <c r="E255" s="352">
        <v>70176</v>
      </c>
      <c r="F255" s="352">
        <v>20260814</v>
      </c>
      <c r="G255" s="107"/>
      <c r="H255" s="350" t="s">
        <v>259</v>
      </c>
      <c r="I255" s="140" t="s">
        <v>448</v>
      </c>
    </row>
    <row r="256" spans="1:9">
      <c r="A256" s="118">
        <f t="shared" si="3"/>
        <v>254</v>
      </c>
      <c r="B256" s="352" t="s">
        <v>2610</v>
      </c>
      <c r="C256" s="352" t="s">
        <v>2609</v>
      </c>
      <c r="D256" s="351" t="s">
        <v>4457</v>
      </c>
      <c r="E256" s="352">
        <v>70176</v>
      </c>
      <c r="F256" s="352">
        <v>20260814</v>
      </c>
      <c r="G256" s="107"/>
      <c r="H256" s="350" t="s">
        <v>259</v>
      </c>
      <c r="I256" s="140" t="s">
        <v>448</v>
      </c>
    </row>
    <row r="257" spans="1:9">
      <c r="A257" s="118">
        <f t="shared" si="3"/>
        <v>255</v>
      </c>
      <c r="B257" s="352" t="s">
        <v>2610</v>
      </c>
      <c r="C257" s="352" t="s">
        <v>2609</v>
      </c>
      <c r="D257" s="351" t="s">
        <v>4458</v>
      </c>
      <c r="E257" s="352">
        <v>70176</v>
      </c>
      <c r="F257" s="352">
        <v>20260814</v>
      </c>
      <c r="G257" s="107"/>
      <c r="H257" s="350" t="s">
        <v>259</v>
      </c>
      <c r="I257" s="140" t="s">
        <v>448</v>
      </c>
    </row>
    <row r="258" spans="1:9">
      <c r="A258" s="118">
        <f t="shared" ref="A258:A321" si="4">A257+1</f>
        <v>256</v>
      </c>
      <c r="B258" s="352" t="s">
        <v>2610</v>
      </c>
      <c r="C258" s="352" t="s">
        <v>2609</v>
      </c>
      <c r="D258" s="351" t="s">
        <v>4459</v>
      </c>
      <c r="E258" s="352">
        <v>70176</v>
      </c>
      <c r="F258" s="352">
        <v>20260814</v>
      </c>
      <c r="G258" s="107"/>
      <c r="H258" s="350" t="s">
        <v>259</v>
      </c>
      <c r="I258" s="140" t="s">
        <v>448</v>
      </c>
    </row>
    <row r="259" spans="1:9">
      <c r="A259" s="118">
        <f t="shared" si="4"/>
        <v>257</v>
      </c>
      <c r="B259" s="352" t="s">
        <v>2610</v>
      </c>
      <c r="C259" s="352" t="s">
        <v>2609</v>
      </c>
      <c r="D259" s="351" t="s">
        <v>4460</v>
      </c>
      <c r="E259" s="352">
        <v>70177</v>
      </c>
      <c r="F259" s="352">
        <v>20260818</v>
      </c>
      <c r="G259" s="107"/>
      <c r="H259" s="443" t="s">
        <v>259</v>
      </c>
      <c r="I259" s="446" t="s">
        <v>457</v>
      </c>
    </row>
    <row r="260" spans="1:9">
      <c r="A260" s="118">
        <f t="shared" si="4"/>
        <v>258</v>
      </c>
      <c r="B260" s="352" t="s">
        <v>2610</v>
      </c>
      <c r="C260" s="352" t="s">
        <v>2609</v>
      </c>
      <c r="D260" s="351" t="s">
        <v>4461</v>
      </c>
      <c r="E260" s="352">
        <v>70177</v>
      </c>
      <c r="F260" s="352">
        <v>20260818</v>
      </c>
      <c r="G260" s="107"/>
      <c r="H260" s="443" t="s">
        <v>259</v>
      </c>
      <c r="I260" s="446" t="s">
        <v>457</v>
      </c>
    </row>
    <row r="261" spans="1:9">
      <c r="A261" s="118">
        <f t="shared" si="4"/>
        <v>259</v>
      </c>
      <c r="B261" s="352" t="s">
        <v>2610</v>
      </c>
      <c r="C261" s="352" t="s">
        <v>2609</v>
      </c>
      <c r="D261" s="351" t="s">
        <v>4462</v>
      </c>
      <c r="E261" s="352">
        <v>70177</v>
      </c>
      <c r="F261" s="352">
        <v>20260818</v>
      </c>
      <c r="G261" s="107"/>
      <c r="H261" s="443" t="s">
        <v>259</v>
      </c>
      <c r="I261" s="446" t="s">
        <v>457</v>
      </c>
    </row>
    <row r="262" spans="1:9">
      <c r="A262" s="118">
        <f t="shared" si="4"/>
        <v>260</v>
      </c>
      <c r="B262" s="352" t="s">
        <v>2610</v>
      </c>
      <c r="C262" s="352" t="s">
        <v>2609</v>
      </c>
      <c r="D262" s="351" t="s">
        <v>4463</v>
      </c>
      <c r="E262" s="352">
        <v>70177</v>
      </c>
      <c r="F262" s="352">
        <v>20260818</v>
      </c>
      <c r="G262" s="107"/>
      <c r="H262" s="443" t="s">
        <v>259</v>
      </c>
      <c r="I262" s="446" t="s">
        <v>457</v>
      </c>
    </row>
    <row r="263" spans="1:9">
      <c r="A263" s="118">
        <f t="shared" si="4"/>
        <v>261</v>
      </c>
      <c r="B263" s="352" t="s">
        <v>2610</v>
      </c>
      <c r="C263" s="352" t="s">
        <v>2609</v>
      </c>
      <c r="D263" s="351" t="s">
        <v>4464</v>
      </c>
      <c r="E263" s="352">
        <v>70177</v>
      </c>
      <c r="F263" s="352">
        <v>20260818</v>
      </c>
      <c r="G263" s="107"/>
      <c r="H263" s="443" t="s">
        <v>259</v>
      </c>
      <c r="I263" s="446" t="s">
        <v>457</v>
      </c>
    </row>
    <row r="264" spans="1:9">
      <c r="A264" s="118">
        <f t="shared" si="4"/>
        <v>262</v>
      </c>
      <c r="B264" s="352" t="s">
        <v>2610</v>
      </c>
      <c r="C264" s="352" t="s">
        <v>2609</v>
      </c>
      <c r="D264" s="351" t="s">
        <v>4465</v>
      </c>
      <c r="E264" s="352">
        <v>70177</v>
      </c>
      <c r="F264" s="352">
        <v>20260818</v>
      </c>
      <c r="G264" s="107"/>
      <c r="H264" s="443" t="s">
        <v>259</v>
      </c>
      <c r="I264" s="446" t="s">
        <v>457</v>
      </c>
    </row>
    <row r="265" spans="1:9">
      <c r="A265" s="118">
        <f t="shared" si="4"/>
        <v>263</v>
      </c>
      <c r="B265" s="352" t="s">
        <v>2610</v>
      </c>
      <c r="C265" s="352" t="s">
        <v>2609</v>
      </c>
      <c r="D265" s="351" t="s">
        <v>4466</v>
      </c>
      <c r="E265" s="352">
        <v>70178</v>
      </c>
      <c r="F265" s="352">
        <v>20260818</v>
      </c>
      <c r="G265" s="107"/>
      <c r="H265" s="443" t="s">
        <v>259</v>
      </c>
      <c r="I265" s="446" t="s">
        <v>457</v>
      </c>
    </row>
    <row r="266" spans="1:9">
      <c r="A266" s="118">
        <f t="shared" si="4"/>
        <v>264</v>
      </c>
      <c r="B266" s="352" t="s">
        <v>2610</v>
      </c>
      <c r="C266" s="352" t="s">
        <v>2609</v>
      </c>
      <c r="D266" s="351" t="s">
        <v>4467</v>
      </c>
      <c r="E266" s="352">
        <v>70178</v>
      </c>
      <c r="F266" s="352">
        <v>20260818</v>
      </c>
      <c r="G266" s="107"/>
      <c r="H266" s="443" t="s">
        <v>259</v>
      </c>
      <c r="I266" s="446" t="s">
        <v>457</v>
      </c>
    </row>
    <row r="267" spans="1:9">
      <c r="A267" s="118">
        <f t="shared" si="4"/>
        <v>265</v>
      </c>
      <c r="B267" s="352" t="s">
        <v>2610</v>
      </c>
      <c r="C267" s="352" t="s">
        <v>2609</v>
      </c>
      <c r="D267" s="351" t="s">
        <v>4468</v>
      </c>
      <c r="E267" s="352">
        <v>70178</v>
      </c>
      <c r="F267" s="352">
        <v>20260818</v>
      </c>
      <c r="G267" s="107"/>
      <c r="H267" s="443" t="s">
        <v>259</v>
      </c>
      <c r="I267" s="446" t="s">
        <v>457</v>
      </c>
    </row>
    <row r="268" spans="1:9">
      <c r="A268" s="118">
        <f t="shared" si="4"/>
        <v>266</v>
      </c>
      <c r="B268" s="352" t="s">
        <v>2610</v>
      </c>
      <c r="C268" s="352" t="s">
        <v>2609</v>
      </c>
      <c r="D268" s="351" t="s">
        <v>4469</v>
      </c>
      <c r="E268" s="352">
        <v>70178</v>
      </c>
      <c r="F268" s="352">
        <v>20260818</v>
      </c>
      <c r="G268" s="107"/>
      <c r="H268" s="443" t="s">
        <v>259</v>
      </c>
      <c r="I268" s="446" t="s">
        <v>457</v>
      </c>
    </row>
    <row r="269" spans="1:9">
      <c r="A269" s="118">
        <f t="shared" si="4"/>
        <v>267</v>
      </c>
      <c r="B269" s="352" t="s">
        <v>2610</v>
      </c>
      <c r="C269" s="352" t="s">
        <v>2609</v>
      </c>
      <c r="D269" s="351" t="s">
        <v>4470</v>
      </c>
      <c r="E269" s="352">
        <v>70178</v>
      </c>
      <c r="F269" s="352">
        <v>20260818</v>
      </c>
      <c r="G269" s="107"/>
      <c r="H269" s="443" t="s">
        <v>259</v>
      </c>
      <c r="I269" s="446" t="s">
        <v>457</v>
      </c>
    </row>
    <row r="270" spans="1:9">
      <c r="A270" s="118">
        <f t="shared" si="4"/>
        <v>268</v>
      </c>
      <c r="B270" s="352" t="s">
        <v>2610</v>
      </c>
      <c r="C270" s="352" t="s">
        <v>2609</v>
      </c>
      <c r="D270" s="351" t="s">
        <v>4471</v>
      </c>
      <c r="E270" s="352">
        <v>70178</v>
      </c>
      <c r="F270" s="352">
        <v>20260818</v>
      </c>
      <c r="G270" s="107"/>
      <c r="H270" s="443" t="s">
        <v>259</v>
      </c>
      <c r="I270" s="446" t="s">
        <v>457</v>
      </c>
    </row>
    <row r="271" spans="1:9">
      <c r="A271" s="118">
        <f t="shared" si="4"/>
        <v>269</v>
      </c>
      <c r="B271" s="352" t="s">
        <v>2610</v>
      </c>
      <c r="C271" s="352" t="s">
        <v>2609</v>
      </c>
      <c r="D271" s="351" t="s">
        <v>4472</v>
      </c>
      <c r="E271" s="352">
        <v>70178</v>
      </c>
      <c r="F271" s="352">
        <v>20260818</v>
      </c>
      <c r="G271" s="107"/>
      <c r="H271" s="443" t="s">
        <v>259</v>
      </c>
      <c r="I271" s="446" t="s">
        <v>457</v>
      </c>
    </row>
    <row r="272" spans="1:9">
      <c r="A272" s="118">
        <f t="shared" si="4"/>
        <v>270</v>
      </c>
      <c r="B272" s="352" t="s">
        <v>2610</v>
      </c>
      <c r="C272" s="352" t="s">
        <v>2609</v>
      </c>
      <c r="D272" s="351" t="s">
        <v>4473</v>
      </c>
      <c r="E272" s="352">
        <v>70179</v>
      </c>
      <c r="F272" s="352">
        <v>20260818</v>
      </c>
      <c r="G272" s="107"/>
      <c r="H272" s="350" t="s">
        <v>259</v>
      </c>
      <c r="I272" s="140" t="s">
        <v>466</v>
      </c>
    </row>
    <row r="273" spans="1:9">
      <c r="A273" s="118">
        <f t="shared" si="4"/>
        <v>271</v>
      </c>
      <c r="B273" s="352" t="s">
        <v>2610</v>
      </c>
      <c r="C273" s="352" t="s">
        <v>2609</v>
      </c>
      <c r="D273" s="351" t="s">
        <v>4474</v>
      </c>
      <c r="E273" s="352">
        <v>70179</v>
      </c>
      <c r="F273" s="352">
        <v>20260818</v>
      </c>
      <c r="G273" s="107"/>
      <c r="H273" s="443" t="s">
        <v>259</v>
      </c>
      <c r="I273" s="446" t="s">
        <v>457</v>
      </c>
    </row>
    <row r="274" spans="1:9">
      <c r="A274" s="118">
        <f t="shared" si="4"/>
        <v>272</v>
      </c>
      <c r="B274" s="352" t="s">
        <v>2610</v>
      </c>
      <c r="C274" s="352" t="s">
        <v>2609</v>
      </c>
      <c r="D274" s="351" t="s">
        <v>4475</v>
      </c>
      <c r="E274" s="352">
        <v>70179</v>
      </c>
      <c r="F274" s="352">
        <v>20260818</v>
      </c>
      <c r="G274" s="107"/>
      <c r="H274" s="350" t="s">
        <v>259</v>
      </c>
      <c r="I274" s="140" t="s">
        <v>466</v>
      </c>
    </row>
    <row r="275" spans="1:9">
      <c r="A275" s="118">
        <f t="shared" si="4"/>
        <v>273</v>
      </c>
      <c r="B275" s="352" t="s">
        <v>2610</v>
      </c>
      <c r="C275" s="352" t="s">
        <v>2609</v>
      </c>
      <c r="D275" s="351" t="s">
        <v>4476</v>
      </c>
      <c r="E275" s="352">
        <v>70179</v>
      </c>
      <c r="F275" s="352">
        <v>20260818</v>
      </c>
      <c r="G275" s="107"/>
      <c r="H275" s="350" t="s">
        <v>259</v>
      </c>
      <c r="I275" s="140" t="s">
        <v>466</v>
      </c>
    </row>
    <row r="276" spans="1:9">
      <c r="A276" s="118">
        <f t="shared" si="4"/>
        <v>274</v>
      </c>
      <c r="B276" s="352" t="s">
        <v>2610</v>
      </c>
      <c r="C276" s="352" t="s">
        <v>2609</v>
      </c>
      <c r="D276" s="351" t="s">
        <v>4477</v>
      </c>
      <c r="E276" s="352">
        <v>70179</v>
      </c>
      <c r="F276" s="352">
        <v>20260818</v>
      </c>
      <c r="G276" s="107"/>
      <c r="H276" s="350" t="s">
        <v>259</v>
      </c>
      <c r="I276" s="140" t="s">
        <v>466</v>
      </c>
    </row>
    <row r="277" spans="1:9">
      <c r="A277" s="118">
        <f t="shared" si="4"/>
        <v>275</v>
      </c>
      <c r="B277" s="352" t="s">
        <v>2610</v>
      </c>
      <c r="C277" s="352" t="s">
        <v>2609</v>
      </c>
      <c r="D277" s="351" t="s">
        <v>4478</v>
      </c>
      <c r="E277" s="352">
        <v>70179</v>
      </c>
      <c r="F277" s="352">
        <v>20260818</v>
      </c>
      <c r="G277" s="107"/>
      <c r="H277" s="350" t="s">
        <v>259</v>
      </c>
      <c r="I277" s="140" t="s">
        <v>466</v>
      </c>
    </row>
    <row r="278" spans="1:9">
      <c r="A278" s="118">
        <f t="shared" si="4"/>
        <v>276</v>
      </c>
      <c r="B278" s="352" t="s">
        <v>2610</v>
      </c>
      <c r="C278" s="352" t="s">
        <v>2609</v>
      </c>
      <c r="D278" s="351" t="s">
        <v>4479</v>
      </c>
      <c r="E278" s="352">
        <v>70179</v>
      </c>
      <c r="F278" s="352">
        <v>20260818</v>
      </c>
      <c r="G278" s="107"/>
      <c r="H278" s="350" t="s">
        <v>259</v>
      </c>
      <c r="I278" s="140" t="s">
        <v>466</v>
      </c>
    </row>
    <row r="279" spans="1:9">
      <c r="A279" s="118">
        <f t="shared" si="4"/>
        <v>277</v>
      </c>
      <c r="B279" s="352" t="s">
        <v>2610</v>
      </c>
      <c r="C279" s="352" t="s">
        <v>2609</v>
      </c>
      <c r="D279" s="351" t="s">
        <v>4480</v>
      </c>
      <c r="E279" s="352">
        <v>70180</v>
      </c>
      <c r="F279" s="352">
        <v>20260819</v>
      </c>
      <c r="G279" s="107"/>
      <c r="H279" s="350" t="s">
        <v>259</v>
      </c>
      <c r="I279" s="140" t="s">
        <v>466</v>
      </c>
    </row>
    <row r="280" spans="1:9">
      <c r="A280" s="118">
        <f t="shared" si="4"/>
        <v>278</v>
      </c>
      <c r="B280" s="352" t="s">
        <v>2610</v>
      </c>
      <c r="C280" s="352" t="s">
        <v>2609</v>
      </c>
      <c r="D280" s="351" t="s">
        <v>4481</v>
      </c>
      <c r="E280" s="352">
        <v>70180</v>
      </c>
      <c r="F280" s="352">
        <v>20260819</v>
      </c>
      <c r="G280" s="107"/>
      <c r="H280" s="350" t="s">
        <v>259</v>
      </c>
      <c r="I280" s="140" t="s">
        <v>466</v>
      </c>
    </row>
    <row r="281" spans="1:9">
      <c r="A281" s="118">
        <f t="shared" si="4"/>
        <v>279</v>
      </c>
      <c r="B281" s="352" t="s">
        <v>2610</v>
      </c>
      <c r="C281" s="352" t="s">
        <v>2609</v>
      </c>
      <c r="D281" s="351" t="s">
        <v>4482</v>
      </c>
      <c r="E281" s="352">
        <v>70180</v>
      </c>
      <c r="F281" s="352">
        <v>20260819</v>
      </c>
      <c r="G281" s="107"/>
      <c r="H281" s="350" t="s">
        <v>259</v>
      </c>
      <c r="I281" s="140" t="s">
        <v>466</v>
      </c>
    </row>
    <row r="282" spans="1:9">
      <c r="A282" s="118">
        <f t="shared" si="4"/>
        <v>280</v>
      </c>
      <c r="B282" s="352" t="s">
        <v>2610</v>
      </c>
      <c r="C282" s="352" t="s">
        <v>2609</v>
      </c>
      <c r="D282" s="351" t="s">
        <v>4483</v>
      </c>
      <c r="E282" s="352">
        <v>70180</v>
      </c>
      <c r="F282" s="352">
        <v>20260819</v>
      </c>
      <c r="G282" s="107"/>
      <c r="H282" s="350" t="s">
        <v>259</v>
      </c>
      <c r="I282" s="140" t="s">
        <v>466</v>
      </c>
    </row>
    <row r="283" spans="1:9">
      <c r="A283" s="118">
        <f t="shared" si="4"/>
        <v>281</v>
      </c>
      <c r="B283" s="352" t="s">
        <v>2610</v>
      </c>
      <c r="C283" s="352" t="s">
        <v>2609</v>
      </c>
      <c r="D283" s="351" t="s">
        <v>4484</v>
      </c>
      <c r="E283" s="352">
        <v>70180</v>
      </c>
      <c r="F283" s="352">
        <v>20260819</v>
      </c>
      <c r="G283" s="107"/>
      <c r="H283" s="350" t="s">
        <v>259</v>
      </c>
      <c r="I283" s="140" t="s">
        <v>466</v>
      </c>
    </row>
    <row r="284" spans="1:9">
      <c r="A284" s="118">
        <f t="shared" si="4"/>
        <v>282</v>
      </c>
      <c r="B284" s="352" t="s">
        <v>2610</v>
      </c>
      <c r="C284" s="352" t="s">
        <v>2609</v>
      </c>
      <c r="D284" s="351" t="s">
        <v>4485</v>
      </c>
      <c r="E284" s="352">
        <v>70180</v>
      </c>
      <c r="F284" s="352">
        <v>20260819</v>
      </c>
      <c r="G284" s="107"/>
      <c r="H284" s="447" t="s">
        <v>259</v>
      </c>
      <c r="I284" s="450" t="s">
        <v>474</v>
      </c>
    </row>
    <row r="285" spans="1:9">
      <c r="A285" s="118">
        <f t="shared" si="4"/>
        <v>283</v>
      </c>
      <c r="B285" s="352" t="s">
        <v>2610</v>
      </c>
      <c r="C285" s="352" t="s">
        <v>2609</v>
      </c>
      <c r="D285" s="351" t="s">
        <v>4486</v>
      </c>
      <c r="E285" s="352">
        <v>70180</v>
      </c>
      <c r="F285" s="352">
        <v>20260819</v>
      </c>
      <c r="G285" s="107"/>
      <c r="H285" s="350" t="s">
        <v>259</v>
      </c>
      <c r="I285" s="140" t="s">
        <v>466</v>
      </c>
    </row>
    <row r="286" spans="1:9">
      <c r="A286" s="118">
        <f t="shared" si="4"/>
        <v>284</v>
      </c>
      <c r="B286" s="352" t="s">
        <v>2610</v>
      </c>
      <c r="C286" s="352" t="s">
        <v>2609</v>
      </c>
      <c r="D286" s="351" t="s">
        <v>4487</v>
      </c>
      <c r="E286" s="352">
        <v>70181</v>
      </c>
      <c r="F286" s="352">
        <v>20260819</v>
      </c>
      <c r="G286" s="107"/>
      <c r="H286" s="447" t="s">
        <v>259</v>
      </c>
      <c r="I286" s="450" t="s">
        <v>474</v>
      </c>
    </row>
    <row r="287" spans="1:9">
      <c r="A287" s="118">
        <f t="shared" si="4"/>
        <v>285</v>
      </c>
      <c r="B287" s="352" t="s">
        <v>2610</v>
      </c>
      <c r="C287" s="352" t="s">
        <v>2609</v>
      </c>
      <c r="D287" s="351" t="s">
        <v>4488</v>
      </c>
      <c r="E287" s="352">
        <v>70181</v>
      </c>
      <c r="F287" s="352">
        <v>20260819</v>
      </c>
      <c r="G287" s="107"/>
      <c r="H287" s="447" t="s">
        <v>259</v>
      </c>
      <c r="I287" s="450" t="s">
        <v>474</v>
      </c>
    </row>
    <row r="288" spans="1:9">
      <c r="A288" s="118">
        <f t="shared" si="4"/>
        <v>286</v>
      </c>
      <c r="B288" s="352" t="s">
        <v>2610</v>
      </c>
      <c r="C288" s="352" t="s">
        <v>2609</v>
      </c>
      <c r="D288" s="351" t="s">
        <v>4489</v>
      </c>
      <c r="E288" s="352">
        <v>70181</v>
      </c>
      <c r="F288" s="352">
        <v>20260819</v>
      </c>
      <c r="G288" s="107"/>
      <c r="H288" s="447" t="s">
        <v>259</v>
      </c>
      <c r="I288" s="450" t="s">
        <v>474</v>
      </c>
    </row>
    <row r="289" spans="1:9">
      <c r="A289" s="118">
        <f t="shared" si="4"/>
        <v>287</v>
      </c>
      <c r="B289" s="352" t="s">
        <v>2610</v>
      </c>
      <c r="C289" s="352" t="s">
        <v>2609</v>
      </c>
      <c r="D289" s="351" t="s">
        <v>4490</v>
      </c>
      <c r="E289" s="352">
        <v>70181</v>
      </c>
      <c r="F289" s="352">
        <v>20260819</v>
      </c>
      <c r="G289" s="107"/>
      <c r="H289" s="447" t="s">
        <v>259</v>
      </c>
      <c r="I289" s="450" t="s">
        <v>474</v>
      </c>
    </row>
    <row r="290" spans="1:9">
      <c r="A290" s="118">
        <f t="shared" si="4"/>
        <v>288</v>
      </c>
      <c r="B290" s="352" t="s">
        <v>2610</v>
      </c>
      <c r="C290" s="352" t="s">
        <v>2609</v>
      </c>
      <c r="D290" s="351" t="s">
        <v>4491</v>
      </c>
      <c r="E290" s="352">
        <v>70181</v>
      </c>
      <c r="F290" s="352">
        <v>20260819</v>
      </c>
      <c r="G290" s="107"/>
      <c r="H290" s="447" t="s">
        <v>259</v>
      </c>
      <c r="I290" s="450" t="s">
        <v>474</v>
      </c>
    </row>
    <row r="291" spans="1:9">
      <c r="A291" s="118">
        <f t="shared" si="4"/>
        <v>289</v>
      </c>
      <c r="B291" s="352" t="s">
        <v>2610</v>
      </c>
      <c r="C291" s="352" t="s">
        <v>2609</v>
      </c>
      <c r="D291" s="351" t="s">
        <v>4492</v>
      </c>
      <c r="E291" s="352">
        <v>70181</v>
      </c>
      <c r="F291" s="352">
        <v>20260819</v>
      </c>
      <c r="G291" s="107"/>
      <c r="H291" s="447" t="s">
        <v>259</v>
      </c>
      <c r="I291" s="450" t="s">
        <v>474</v>
      </c>
    </row>
    <row r="292" spans="1:9">
      <c r="A292" s="118">
        <f t="shared" si="4"/>
        <v>290</v>
      </c>
      <c r="B292" s="352" t="s">
        <v>2610</v>
      </c>
      <c r="C292" s="352" t="s">
        <v>2609</v>
      </c>
      <c r="D292" s="351" t="s">
        <v>4493</v>
      </c>
      <c r="E292" s="352">
        <v>70181</v>
      </c>
      <c r="F292" s="352">
        <v>20260819</v>
      </c>
      <c r="G292" s="107"/>
      <c r="H292" s="447" t="s">
        <v>259</v>
      </c>
      <c r="I292" s="450" t="s">
        <v>474</v>
      </c>
    </row>
    <row r="293" spans="1:9">
      <c r="A293" s="118">
        <f t="shared" si="4"/>
        <v>291</v>
      </c>
      <c r="B293" s="352" t="s">
        <v>2610</v>
      </c>
      <c r="C293" s="352" t="s">
        <v>2609</v>
      </c>
      <c r="D293" s="351" t="s">
        <v>4494</v>
      </c>
      <c r="E293" s="352">
        <v>70181</v>
      </c>
      <c r="F293" s="352">
        <v>20260819</v>
      </c>
      <c r="G293" s="107"/>
      <c r="H293" s="447" t="s">
        <v>259</v>
      </c>
      <c r="I293" s="450" t="s">
        <v>474</v>
      </c>
    </row>
    <row r="294" spans="1:9">
      <c r="A294" s="118">
        <f t="shared" si="4"/>
        <v>292</v>
      </c>
      <c r="B294" s="352" t="s">
        <v>2610</v>
      </c>
      <c r="C294" s="352" t="s">
        <v>2609</v>
      </c>
      <c r="D294" s="351" t="s">
        <v>4495</v>
      </c>
      <c r="E294" s="352">
        <v>70181</v>
      </c>
      <c r="F294" s="352">
        <v>20260819</v>
      </c>
      <c r="G294" s="107"/>
      <c r="H294" s="447" t="s">
        <v>259</v>
      </c>
      <c r="I294" s="450" t="s">
        <v>474</v>
      </c>
    </row>
    <row r="295" spans="1:9">
      <c r="A295" s="118">
        <f t="shared" si="4"/>
        <v>293</v>
      </c>
      <c r="B295" s="352" t="s">
        <v>2610</v>
      </c>
      <c r="C295" s="352" t="s">
        <v>2609</v>
      </c>
      <c r="D295" s="351" t="s">
        <v>4496</v>
      </c>
      <c r="E295" s="352">
        <v>70182</v>
      </c>
      <c r="F295" s="352">
        <v>20260819</v>
      </c>
      <c r="G295" s="107"/>
      <c r="H295" s="447" t="s">
        <v>259</v>
      </c>
      <c r="I295" s="450" t="s">
        <v>474</v>
      </c>
    </row>
    <row r="296" spans="1:9">
      <c r="A296" s="118">
        <f t="shared" si="4"/>
        <v>294</v>
      </c>
      <c r="B296" s="352" t="s">
        <v>2610</v>
      </c>
      <c r="C296" s="352" t="s">
        <v>2609</v>
      </c>
      <c r="D296" s="351" t="s">
        <v>4497</v>
      </c>
      <c r="E296" s="352">
        <v>70182</v>
      </c>
      <c r="F296" s="352">
        <v>20260819</v>
      </c>
      <c r="G296" s="107"/>
      <c r="H296" s="447" t="s">
        <v>259</v>
      </c>
      <c r="I296" s="450" t="s">
        <v>474</v>
      </c>
    </row>
    <row r="297" spans="1:9">
      <c r="A297" s="118">
        <f t="shared" si="4"/>
        <v>295</v>
      </c>
      <c r="B297" s="352" t="s">
        <v>2610</v>
      </c>
      <c r="C297" s="352" t="s">
        <v>2609</v>
      </c>
      <c r="D297" s="351" t="s">
        <v>4498</v>
      </c>
      <c r="E297" s="352">
        <v>70182</v>
      </c>
      <c r="F297" s="352">
        <v>20260819</v>
      </c>
      <c r="G297" s="107"/>
      <c r="H297" s="447" t="s">
        <v>259</v>
      </c>
      <c r="I297" s="450" t="s">
        <v>474</v>
      </c>
    </row>
    <row r="298" spans="1:9">
      <c r="A298" s="118">
        <f t="shared" si="4"/>
        <v>296</v>
      </c>
      <c r="B298" s="352" t="s">
        <v>2610</v>
      </c>
      <c r="C298" s="352" t="s">
        <v>2609</v>
      </c>
      <c r="D298" s="351" t="s">
        <v>4499</v>
      </c>
      <c r="E298" s="352">
        <v>70182</v>
      </c>
      <c r="F298" s="352">
        <v>20260819</v>
      </c>
      <c r="G298" s="107"/>
      <c r="H298" s="451" t="s">
        <v>259</v>
      </c>
      <c r="I298" s="454" t="s">
        <v>1831</v>
      </c>
    </row>
    <row r="299" spans="1:9">
      <c r="A299" s="118">
        <f t="shared" si="4"/>
        <v>297</v>
      </c>
      <c r="B299" s="352" t="s">
        <v>2610</v>
      </c>
      <c r="C299" s="352" t="s">
        <v>2609</v>
      </c>
      <c r="D299" s="351" t="s">
        <v>4500</v>
      </c>
      <c r="E299" s="352">
        <v>70182</v>
      </c>
      <c r="F299" s="352">
        <v>20260819</v>
      </c>
      <c r="G299" s="107"/>
      <c r="H299" s="447" t="s">
        <v>259</v>
      </c>
      <c r="I299" s="450" t="s">
        <v>474</v>
      </c>
    </row>
    <row r="300" spans="1:9">
      <c r="A300" s="118">
        <f t="shared" si="4"/>
        <v>298</v>
      </c>
      <c r="B300" s="352" t="s">
        <v>2610</v>
      </c>
      <c r="C300" s="352" t="s">
        <v>2609</v>
      </c>
      <c r="D300" s="351" t="s">
        <v>4501</v>
      </c>
      <c r="E300" s="352">
        <v>70182</v>
      </c>
      <c r="F300" s="352">
        <v>20260819</v>
      </c>
      <c r="G300" s="107"/>
      <c r="H300" s="451" t="s">
        <v>259</v>
      </c>
      <c r="I300" s="454" t="s">
        <v>1831</v>
      </c>
    </row>
    <row r="301" spans="1:9">
      <c r="A301" s="118">
        <f t="shared" si="4"/>
        <v>299</v>
      </c>
      <c r="B301" s="352" t="s">
        <v>2610</v>
      </c>
      <c r="C301" s="352" t="s">
        <v>2609</v>
      </c>
      <c r="D301" s="351" t="s">
        <v>4502</v>
      </c>
      <c r="E301" s="352">
        <v>70183</v>
      </c>
      <c r="F301" s="352">
        <v>20260819</v>
      </c>
      <c r="G301" s="107"/>
      <c r="H301" s="451" t="s">
        <v>259</v>
      </c>
      <c r="I301" s="454" t="s">
        <v>1831</v>
      </c>
    </row>
    <row r="302" spans="1:9">
      <c r="A302" s="118">
        <f t="shared" si="4"/>
        <v>300</v>
      </c>
      <c r="B302" s="352" t="s">
        <v>2610</v>
      </c>
      <c r="C302" s="352" t="s">
        <v>2609</v>
      </c>
      <c r="D302" s="351" t="s">
        <v>4503</v>
      </c>
      <c r="E302" s="352">
        <v>70183</v>
      </c>
      <c r="F302" s="352">
        <v>20260819</v>
      </c>
      <c r="G302" s="107"/>
      <c r="H302" s="451" t="s">
        <v>259</v>
      </c>
      <c r="I302" s="454" t="s">
        <v>1831</v>
      </c>
    </row>
    <row r="303" spans="1:9">
      <c r="A303" s="118">
        <f t="shared" si="4"/>
        <v>301</v>
      </c>
      <c r="B303" s="352" t="s">
        <v>2610</v>
      </c>
      <c r="C303" s="352" t="s">
        <v>2609</v>
      </c>
      <c r="D303" s="351" t="s">
        <v>4504</v>
      </c>
      <c r="E303" s="352">
        <v>70183</v>
      </c>
      <c r="F303" s="352">
        <v>20260819</v>
      </c>
      <c r="G303" s="107"/>
      <c r="H303" s="451" t="s">
        <v>259</v>
      </c>
      <c r="I303" s="454" t="s">
        <v>1831</v>
      </c>
    </row>
    <row r="304" spans="1:9">
      <c r="A304" s="118">
        <f t="shared" si="4"/>
        <v>302</v>
      </c>
      <c r="B304" s="352" t="s">
        <v>2610</v>
      </c>
      <c r="C304" s="352" t="s">
        <v>2609</v>
      </c>
      <c r="D304" s="351" t="s">
        <v>4505</v>
      </c>
      <c r="E304" s="352">
        <v>70183</v>
      </c>
      <c r="F304" s="352">
        <v>20260819</v>
      </c>
      <c r="G304" s="107"/>
      <c r="H304" s="451" t="s">
        <v>259</v>
      </c>
      <c r="I304" s="454" t="s">
        <v>1831</v>
      </c>
    </row>
    <row r="305" spans="1:9">
      <c r="A305" s="118">
        <f t="shared" si="4"/>
        <v>303</v>
      </c>
      <c r="B305" s="352" t="s">
        <v>2610</v>
      </c>
      <c r="C305" s="352" t="s">
        <v>2609</v>
      </c>
      <c r="D305" s="351" t="s">
        <v>4506</v>
      </c>
      <c r="E305" s="352">
        <v>70183</v>
      </c>
      <c r="F305" s="352">
        <v>20260819</v>
      </c>
      <c r="G305" s="107"/>
      <c r="H305" s="451" t="s">
        <v>259</v>
      </c>
      <c r="I305" s="454" t="s">
        <v>1831</v>
      </c>
    </row>
    <row r="306" spans="1:9">
      <c r="A306" s="118">
        <f t="shared" si="4"/>
        <v>304</v>
      </c>
      <c r="B306" s="352" t="s">
        <v>2610</v>
      </c>
      <c r="C306" s="352" t="s">
        <v>2609</v>
      </c>
      <c r="D306" s="351" t="s">
        <v>4507</v>
      </c>
      <c r="E306" s="352">
        <v>70183</v>
      </c>
      <c r="F306" s="352">
        <v>20260819</v>
      </c>
      <c r="G306" s="107"/>
      <c r="H306" s="451" t="s">
        <v>259</v>
      </c>
      <c r="I306" s="454" t="s">
        <v>1831</v>
      </c>
    </row>
    <row r="307" spans="1:9">
      <c r="A307" s="118">
        <f t="shared" si="4"/>
        <v>305</v>
      </c>
      <c r="B307" s="352" t="s">
        <v>2610</v>
      </c>
      <c r="C307" s="352" t="s">
        <v>2609</v>
      </c>
      <c r="D307" s="351" t="s">
        <v>4508</v>
      </c>
      <c r="E307" s="352">
        <v>70183</v>
      </c>
      <c r="F307" s="352">
        <v>20260819</v>
      </c>
      <c r="G307" s="107"/>
      <c r="H307" s="451" t="s">
        <v>259</v>
      </c>
      <c r="I307" s="454" t="s">
        <v>1831</v>
      </c>
    </row>
    <row r="308" spans="1:9">
      <c r="A308" s="118">
        <f t="shared" si="4"/>
        <v>306</v>
      </c>
      <c r="B308" s="352" t="s">
        <v>2610</v>
      </c>
      <c r="C308" s="352" t="s">
        <v>2609</v>
      </c>
      <c r="D308" s="351" t="s">
        <v>4509</v>
      </c>
      <c r="E308" s="352">
        <v>70184</v>
      </c>
      <c r="F308" s="352">
        <v>20260820</v>
      </c>
      <c r="G308" s="107"/>
      <c r="H308" s="451" t="s">
        <v>259</v>
      </c>
      <c r="I308" s="454" t="s">
        <v>1831</v>
      </c>
    </row>
    <row r="309" spans="1:9">
      <c r="A309" s="118">
        <f t="shared" si="4"/>
        <v>307</v>
      </c>
      <c r="B309" s="352" t="s">
        <v>2610</v>
      </c>
      <c r="C309" s="352" t="s">
        <v>2609</v>
      </c>
      <c r="D309" s="351" t="s">
        <v>4510</v>
      </c>
      <c r="E309" s="352">
        <v>70184</v>
      </c>
      <c r="F309" s="352">
        <v>20260820</v>
      </c>
      <c r="G309" s="107"/>
      <c r="H309" s="451" t="s">
        <v>259</v>
      </c>
      <c r="I309" s="454" t="s">
        <v>1831</v>
      </c>
    </row>
    <row r="310" spans="1:9">
      <c r="A310" s="118">
        <f t="shared" si="4"/>
        <v>308</v>
      </c>
      <c r="B310" s="352" t="s">
        <v>2610</v>
      </c>
      <c r="C310" s="352" t="s">
        <v>2609</v>
      </c>
      <c r="D310" s="351" t="s">
        <v>4511</v>
      </c>
      <c r="E310" s="352">
        <v>70184</v>
      </c>
      <c r="F310" s="352">
        <v>20260820</v>
      </c>
      <c r="G310" s="107"/>
      <c r="H310" s="451" t="s">
        <v>259</v>
      </c>
      <c r="I310" s="454" t="s">
        <v>1831</v>
      </c>
    </row>
    <row r="311" spans="1:9">
      <c r="A311" s="118">
        <f t="shared" si="4"/>
        <v>309</v>
      </c>
      <c r="B311" s="352" t="s">
        <v>2610</v>
      </c>
      <c r="C311" s="352" t="s">
        <v>2609</v>
      </c>
      <c r="D311" s="351" t="s">
        <v>4512</v>
      </c>
      <c r="E311" s="352">
        <v>70184</v>
      </c>
      <c r="F311" s="352">
        <v>20260820</v>
      </c>
      <c r="G311" s="107"/>
      <c r="H311" s="350" t="s">
        <v>259</v>
      </c>
      <c r="I311" s="140" t="s">
        <v>998</v>
      </c>
    </row>
    <row r="312" spans="1:9">
      <c r="A312" s="118">
        <f t="shared" si="4"/>
        <v>310</v>
      </c>
      <c r="B312" s="352" t="s">
        <v>2610</v>
      </c>
      <c r="C312" s="352" t="s">
        <v>2609</v>
      </c>
      <c r="D312" s="351" t="s">
        <v>4513</v>
      </c>
      <c r="E312" s="352">
        <v>70184</v>
      </c>
      <c r="F312" s="352">
        <v>20260820</v>
      </c>
      <c r="G312" s="107"/>
      <c r="H312" s="350" t="s">
        <v>259</v>
      </c>
      <c r="I312" s="140" t="s">
        <v>998</v>
      </c>
    </row>
    <row r="313" spans="1:9">
      <c r="A313" s="118">
        <f t="shared" si="4"/>
        <v>311</v>
      </c>
      <c r="B313" s="352" t="s">
        <v>2610</v>
      </c>
      <c r="C313" s="352" t="s">
        <v>2609</v>
      </c>
      <c r="D313" s="351" t="s">
        <v>4514</v>
      </c>
      <c r="E313" s="352">
        <v>70184</v>
      </c>
      <c r="F313" s="352">
        <v>20260820</v>
      </c>
      <c r="G313" s="107"/>
      <c r="H313" s="451" t="s">
        <v>259</v>
      </c>
      <c r="I313" s="454" t="s">
        <v>1831</v>
      </c>
    </row>
    <row r="314" spans="1:9">
      <c r="A314" s="118">
        <f t="shared" si="4"/>
        <v>312</v>
      </c>
      <c r="B314" s="352" t="s">
        <v>2610</v>
      </c>
      <c r="C314" s="352" t="s">
        <v>2609</v>
      </c>
      <c r="D314" s="351" t="s">
        <v>4515</v>
      </c>
      <c r="E314" s="352">
        <v>70184</v>
      </c>
      <c r="F314" s="352">
        <v>20260820</v>
      </c>
      <c r="G314" s="107"/>
      <c r="H314" s="350" t="s">
        <v>259</v>
      </c>
      <c r="I314" s="140" t="s">
        <v>998</v>
      </c>
    </row>
    <row r="315" spans="1:9">
      <c r="A315" s="118">
        <f t="shared" si="4"/>
        <v>313</v>
      </c>
      <c r="B315" s="352" t="s">
        <v>2610</v>
      </c>
      <c r="C315" s="352" t="s">
        <v>2609</v>
      </c>
      <c r="D315" s="351" t="s">
        <v>4516</v>
      </c>
      <c r="E315" s="352">
        <v>70185</v>
      </c>
      <c r="F315" s="352">
        <v>20260820</v>
      </c>
      <c r="G315" s="107"/>
      <c r="H315" s="350" t="s">
        <v>259</v>
      </c>
      <c r="I315" s="140" t="s">
        <v>998</v>
      </c>
    </row>
    <row r="316" spans="1:9">
      <c r="A316" s="118">
        <f t="shared" si="4"/>
        <v>314</v>
      </c>
      <c r="B316" s="352" t="s">
        <v>2610</v>
      </c>
      <c r="C316" s="352" t="s">
        <v>2609</v>
      </c>
      <c r="D316" s="351" t="s">
        <v>4517</v>
      </c>
      <c r="E316" s="352">
        <v>70185</v>
      </c>
      <c r="F316" s="352">
        <v>20260820</v>
      </c>
      <c r="G316" s="107"/>
      <c r="H316" s="350" t="s">
        <v>259</v>
      </c>
      <c r="I316" s="140" t="s">
        <v>998</v>
      </c>
    </row>
    <row r="317" spans="1:9">
      <c r="A317" s="118">
        <f t="shared" si="4"/>
        <v>315</v>
      </c>
      <c r="B317" s="352" t="s">
        <v>2610</v>
      </c>
      <c r="C317" s="352" t="s">
        <v>2609</v>
      </c>
      <c r="D317" s="351" t="s">
        <v>4518</v>
      </c>
      <c r="E317" s="352">
        <v>70185</v>
      </c>
      <c r="F317" s="352">
        <v>20260820</v>
      </c>
      <c r="G317" s="107"/>
      <c r="H317" s="350" t="s">
        <v>259</v>
      </c>
      <c r="I317" s="140" t="s">
        <v>998</v>
      </c>
    </row>
    <row r="318" spans="1:9">
      <c r="A318" s="118">
        <f t="shared" si="4"/>
        <v>316</v>
      </c>
      <c r="B318" s="352" t="s">
        <v>2610</v>
      </c>
      <c r="C318" s="352" t="s">
        <v>2609</v>
      </c>
      <c r="D318" s="351" t="s">
        <v>4519</v>
      </c>
      <c r="E318" s="352">
        <v>70185</v>
      </c>
      <c r="F318" s="352">
        <v>20260820</v>
      </c>
      <c r="G318" s="107"/>
      <c r="H318" s="350" t="s">
        <v>259</v>
      </c>
      <c r="I318" s="140" t="s">
        <v>998</v>
      </c>
    </row>
    <row r="319" spans="1:9">
      <c r="A319" s="118">
        <f t="shared" si="4"/>
        <v>317</v>
      </c>
      <c r="B319" s="352" t="s">
        <v>2610</v>
      </c>
      <c r="C319" s="352" t="s">
        <v>2609</v>
      </c>
      <c r="D319" s="351" t="s">
        <v>4520</v>
      </c>
      <c r="E319" s="352">
        <v>70185</v>
      </c>
      <c r="F319" s="352">
        <v>20260820</v>
      </c>
      <c r="G319" s="107"/>
      <c r="H319" s="350" t="s">
        <v>259</v>
      </c>
      <c r="I319" s="140" t="s">
        <v>998</v>
      </c>
    </row>
    <row r="320" spans="1:9">
      <c r="A320" s="118">
        <f t="shared" si="4"/>
        <v>318</v>
      </c>
      <c r="B320" s="352" t="s">
        <v>2610</v>
      </c>
      <c r="C320" s="352" t="s">
        <v>2609</v>
      </c>
      <c r="D320" s="351" t="s">
        <v>4521</v>
      </c>
      <c r="E320" s="352">
        <v>70185</v>
      </c>
      <c r="F320" s="352">
        <v>20260820</v>
      </c>
      <c r="G320" s="107"/>
      <c r="H320" s="350" t="s">
        <v>259</v>
      </c>
      <c r="I320" s="140" t="s">
        <v>998</v>
      </c>
    </row>
    <row r="321" spans="1:9">
      <c r="A321" s="118">
        <f t="shared" si="4"/>
        <v>319</v>
      </c>
      <c r="B321" s="352" t="s">
        <v>2610</v>
      </c>
      <c r="C321" s="352" t="s">
        <v>2609</v>
      </c>
      <c r="D321" s="351" t="s">
        <v>4522</v>
      </c>
      <c r="E321" s="352">
        <v>70186</v>
      </c>
      <c r="F321" s="352">
        <v>20260820</v>
      </c>
      <c r="G321" s="107"/>
      <c r="H321" s="350" t="s">
        <v>259</v>
      </c>
      <c r="I321" s="140" t="s">
        <v>998</v>
      </c>
    </row>
    <row r="322" spans="1:9">
      <c r="A322" s="118">
        <f t="shared" ref="A322:A385" si="5">A321+1</f>
        <v>320</v>
      </c>
      <c r="B322" s="352" t="s">
        <v>2610</v>
      </c>
      <c r="C322" s="352" t="s">
        <v>2609</v>
      </c>
      <c r="D322" s="351" t="s">
        <v>4523</v>
      </c>
      <c r="E322" s="352">
        <v>70186</v>
      </c>
      <c r="F322" s="352">
        <v>20260820</v>
      </c>
      <c r="G322" s="107"/>
      <c r="H322" s="350" t="s">
        <v>259</v>
      </c>
      <c r="I322" s="140" t="s">
        <v>998</v>
      </c>
    </row>
    <row r="323" spans="1:9">
      <c r="A323" s="118">
        <f t="shared" si="5"/>
        <v>321</v>
      </c>
      <c r="B323" s="352" t="s">
        <v>2610</v>
      </c>
      <c r="C323" s="352" t="s">
        <v>2609</v>
      </c>
      <c r="D323" s="351" t="s">
        <v>4524</v>
      </c>
      <c r="E323" s="352">
        <v>70186</v>
      </c>
      <c r="F323" s="352">
        <v>20260820</v>
      </c>
      <c r="G323" s="107"/>
      <c r="H323" s="350" t="s">
        <v>259</v>
      </c>
      <c r="I323" s="140" t="s">
        <v>998</v>
      </c>
    </row>
    <row r="324" spans="1:9">
      <c r="A324" s="118">
        <f t="shared" si="5"/>
        <v>322</v>
      </c>
      <c r="B324" s="352" t="s">
        <v>2610</v>
      </c>
      <c r="C324" s="352" t="s">
        <v>2609</v>
      </c>
      <c r="D324" s="351" t="s">
        <v>4525</v>
      </c>
      <c r="E324" s="352">
        <v>70186</v>
      </c>
      <c r="F324" s="352">
        <v>20260820</v>
      </c>
      <c r="G324" s="107"/>
      <c r="H324" s="350" t="s">
        <v>259</v>
      </c>
      <c r="I324" s="140" t="s">
        <v>998</v>
      </c>
    </row>
    <row r="325" spans="1:9">
      <c r="A325" s="118">
        <f t="shared" si="5"/>
        <v>323</v>
      </c>
      <c r="B325" s="352" t="s">
        <v>2610</v>
      </c>
      <c r="C325" s="352" t="s">
        <v>2609</v>
      </c>
      <c r="D325" s="351" t="s">
        <v>4526</v>
      </c>
      <c r="E325" s="352">
        <v>70186</v>
      </c>
      <c r="F325" s="352">
        <v>20260820</v>
      </c>
      <c r="G325" s="107"/>
      <c r="H325" s="457" t="s">
        <v>259</v>
      </c>
      <c r="I325" s="459" t="s">
        <v>502</v>
      </c>
    </row>
    <row r="326" spans="1:9">
      <c r="A326" s="118">
        <f t="shared" si="5"/>
        <v>324</v>
      </c>
      <c r="B326" s="352" t="s">
        <v>2610</v>
      </c>
      <c r="C326" s="352" t="s">
        <v>2609</v>
      </c>
      <c r="D326" s="351" t="s">
        <v>4527</v>
      </c>
      <c r="E326" s="352">
        <v>70186</v>
      </c>
      <c r="F326" s="352">
        <v>20260820</v>
      </c>
      <c r="G326" s="107"/>
      <c r="H326" s="350" t="s">
        <v>259</v>
      </c>
      <c r="I326" s="140" t="s">
        <v>998</v>
      </c>
    </row>
    <row r="327" spans="1:9">
      <c r="A327" s="118">
        <f t="shared" si="5"/>
        <v>325</v>
      </c>
      <c r="B327" s="352" t="s">
        <v>2610</v>
      </c>
      <c r="C327" s="352" t="s">
        <v>2609</v>
      </c>
      <c r="D327" s="351" t="s">
        <v>4528</v>
      </c>
      <c r="E327" s="352">
        <v>70186</v>
      </c>
      <c r="F327" s="352">
        <v>20260820</v>
      </c>
      <c r="G327" s="107"/>
      <c r="H327" s="457" t="s">
        <v>259</v>
      </c>
      <c r="I327" s="459" t="s">
        <v>502</v>
      </c>
    </row>
    <row r="328" spans="1:9">
      <c r="A328" s="118">
        <f t="shared" si="5"/>
        <v>326</v>
      </c>
      <c r="B328" s="352" t="s">
        <v>2610</v>
      </c>
      <c r="C328" s="352" t="s">
        <v>2609</v>
      </c>
      <c r="D328" s="351" t="s">
        <v>4529</v>
      </c>
      <c r="E328" s="352">
        <v>70187</v>
      </c>
      <c r="F328" s="352">
        <v>20260820</v>
      </c>
      <c r="G328" s="107"/>
      <c r="H328" s="457" t="s">
        <v>259</v>
      </c>
      <c r="I328" s="459" t="s">
        <v>502</v>
      </c>
    </row>
    <row r="329" spans="1:9">
      <c r="A329" s="118">
        <f t="shared" si="5"/>
        <v>327</v>
      </c>
      <c r="B329" s="352" t="s">
        <v>2610</v>
      </c>
      <c r="C329" s="352" t="s">
        <v>2609</v>
      </c>
      <c r="D329" s="351" t="s">
        <v>4530</v>
      </c>
      <c r="E329" s="352">
        <v>70187</v>
      </c>
      <c r="F329" s="352">
        <v>20260820</v>
      </c>
      <c r="G329" s="107"/>
      <c r="H329" s="457" t="s">
        <v>259</v>
      </c>
      <c r="I329" s="459" t="s">
        <v>502</v>
      </c>
    </row>
    <row r="330" spans="1:9">
      <c r="A330" s="118">
        <f t="shared" si="5"/>
        <v>328</v>
      </c>
      <c r="B330" s="352" t="s">
        <v>2610</v>
      </c>
      <c r="C330" s="352" t="s">
        <v>2609</v>
      </c>
      <c r="D330" s="351" t="s">
        <v>4531</v>
      </c>
      <c r="E330" s="352">
        <v>70187</v>
      </c>
      <c r="F330" s="352">
        <v>20260820</v>
      </c>
      <c r="G330" s="107"/>
      <c r="H330" s="457" t="s">
        <v>259</v>
      </c>
      <c r="I330" s="459" t="s">
        <v>502</v>
      </c>
    </row>
    <row r="331" spans="1:9">
      <c r="A331" s="118">
        <f t="shared" si="5"/>
        <v>329</v>
      </c>
      <c r="B331" s="352" t="s">
        <v>2610</v>
      </c>
      <c r="C331" s="352" t="s">
        <v>2609</v>
      </c>
      <c r="D331" s="351" t="s">
        <v>4532</v>
      </c>
      <c r="E331" s="352">
        <v>70187</v>
      </c>
      <c r="F331" s="352">
        <v>20260820</v>
      </c>
      <c r="G331" s="107"/>
      <c r="H331" s="457" t="s">
        <v>259</v>
      </c>
      <c r="I331" s="459" t="s">
        <v>502</v>
      </c>
    </row>
    <row r="332" spans="1:9">
      <c r="A332" s="118">
        <f t="shared" si="5"/>
        <v>330</v>
      </c>
      <c r="B332" s="352" t="s">
        <v>2610</v>
      </c>
      <c r="C332" s="352" t="s">
        <v>2609</v>
      </c>
      <c r="D332" s="351" t="s">
        <v>4533</v>
      </c>
      <c r="E332" s="352">
        <v>70187</v>
      </c>
      <c r="F332" s="352">
        <v>20260820</v>
      </c>
      <c r="G332" s="107"/>
      <c r="H332" s="457" t="s">
        <v>259</v>
      </c>
      <c r="I332" s="459" t="s">
        <v>502</v>
      </c>
    </row>
    <row r="333" spans="1:9">
      <c r="A333" s="118">
        <f t="shared" si="5"/>
        <v>331</v>
      </c>
      <c r="B333" s="352" t="s">
        <v>2610</v>
      </c>
      <c r="C333" s="352" t="s">
        <v>2609</v>
      </c>
      <c r="D333" s="351" t="s">
        <v>4534</v>
      </c>
      <c r="E333" s="352">
        <v>70187</v>
      </c>
      <c r="F333" s="352">
        <v>20260820</v>
      </c>
      <c r="G333" s="107"/>
      <c r="H333" s="457" t="s">
        <v>259</v>
      </c>
      <c r="I333" s="459" t="s">
        <v>502</v>
      </c>
    </row>
    <row r="334" spans="1:9">
      <c r="A334" s="118">
        <f t="shared" si="5"/>
        <v>332</v>
      </c>
      <c r="B334" s="352" t="s">
        <v>2610</v>
      </c>
      <c r="C334" s="352" t="s">
        <v>2609</v>
      </c>
      <c r="D334" s="351" t="s">
        <v>4535</v>
      </c>
      <c r="E334" s="352">
        <v>70187</v>
      </c>
      <c r="F334" s="352">
        <v>20260820</v>
      </c>
      <c r="G334" s="107"/>
      <c r="H334" s="457" t="s">
        <v>259</v>
      </c>
      <c r="I334" s="459" t="s">
        <v>502</v>
      </c>
    </row>
    <row r="335" spans="1:9">
      <c r="A335" s="118">
        <f t="shared" si="5"/>
        <v>333</v>
      </c>
      <c r="B335" s="352" t="s">
        <v>2610</v>
      </c>
      <c r="C335" s="352" t="s">
        <v>2609</v>
      </c>
      <c r="D335" s="351" t="s">
        <v>4536</v>
      </c>
      <c r="E335" s="352">
        <v>70188</v>
      </c>
      <c r="F335" s="352">
        <v>20260820</v>
      </c>
      <c r="G335" s="107"/>
      <c r="H335" s="457" t="s">
        <v>259</v>
      </c>
      <c r="I335" s="459" t="s">
        <v>502</v>
      </c>
    </row>
    <row r="336" spans="1:9">
      <c r="A336" s="118">
        <f t="shared" si="5"/>
        <v>334</v>
      </c>
      <c r="B336" s="352" t="s">
        <v>2610</v>
      </c>
      <c r="C336" s="352" t="s">
        <v>2609</v>
      </c>
      <c r="D336" s="351" t="s">
        <v>4537</v>
      </c>
      <c r="E336" s="352">
        <v>70188</v>
      </c>
      <c r="F336" s="352">
        <v>20260820</v>
      </c>
      <c r="G336" s="107"/>
      <c r="H336" s="457" t="s">
        <v>259</v>
      </c>
      <c r="I336" s="459" t="s">
        <v>502</v>
      </c>
    </row>
    <row r="337" spans="1:9">
      <c r="A337" s="118">
        <f t="shared" si="5"/>
        <v>335</v>
      </c>
      <c r="B337" s="352" t="s">
        <v>2610</v>
      </c>
      <c r="C337" s="352" t="s">
        <v>2609</v>
      </c>
      <c r="D337" s="351" t="s">
        <v>4538</v>
      </c>
      <c r="E337" s="352">
        <v>70188</v>
      </c>
      <c r="F337" s="352">
        <v>20260820</v>
      </c>
      <c r="G337" s="107"/>
      <c r="H337" s="457" t="s">
        <v>259</v>
      </c>
      <c r="I337" s="459" t="s">
        <v>502</v>
      </c>
    </row>
    <row r="338" spans="1:9">
      <c r="A338" s="118">
        <f t="shared" si="5"/>
        <v>336</v>
      </c>
      <c r="B338" s="352" t="s">
        <v>2610</v>
      </c>
      <c r="C338" s="352" t="s">
        <v>2609</v>
      </c>
      <c r="D338" s="351" t="s">
        <v>4539</v>
      </c>
      <c r="E338" s="352">
        <v>70189</v>
      </c>
      <c r="F338" s="352">
        <v>20260821</v>
      </c>
      <c r="G338" s="107"/>
      <c r="H338" s="350" t="s">
        <v>259</v>
      </c>
      <c r="I338" s="140" t="s">
        <v>538</v>
      </c>
    </row>
    <row r="339" spans="1:9">
      <c r="A339" s="118">
        <f t="shared" si="5"/>
        <v>337</v>
      </c>
      <c r="B339" s="352" t="s">
        <v>2610</v>
      </c>
      <c r="C339" s="352" t="s">
        <v>2609</v>
      </c>
      <c r="D339" s="351" t="s">
        <v>4540</v>
      </c>
      <c r="E339" s="352">
        <v>70189</v>
      </c>
      <c r="F339" s="352">
        <v>20260821</v>
      </c>
      <c r="G339" s="107"/>
      <c r="H339" s="350" t="s">
        <v>259</v>
      </c>
      <c r="I339" s="140" t="s">
        <v>538</v>
      </c>
    </row>
    <row r="340" spans="1:9">
      <c r="A340" s="118">
        <f t="shared" si="5"/>
        <v>338</v>
      </c>
      <c r="B340" s="352" t="s">
        <v>2610</v>
      </c>
      <c r="C340" s="352" t="s">
        <v>2609</v>
      </c>
      <c r="D340" s="351" t="s">
        <v>4541</v>
      </c>
      <c r="E340" s="352">
        <v>70189</v>
      </c>
      <c r="F340" s="352">
        <v>20260821</v>
      </c>
      <c r="G340" s="107"/>
      <c r="H340" s="350" t="s">
        <v>259</v>
      </c>
      <c r="I340" s="140" t="s">
        <v>538</v>
      </c>
    </row>
    <row r="341" spans="1:9">
      <c r="A341" s="118">
        <f t="shared" si="5"/>
        <v>339</v>
      </c>
      <c r="B341" s="352" t="s">
        <v>2610</v>
      </c>
      <c r="C341" s="352" t="s">
        <v>2609</v>
      </c>
      <c r="D341" s="351" t="s">
        <v>4542</v>
      </c>
      <c r="E341" s="352">
        <v>70189</v>
      </c>
      <c r="F341" s="352">
        <v>20260821</v>
      </c>
      <c r="G341" s="107"/>
      <c r="H341" s="350" t="s">
        <v>259</v>
      </c>
      <c r="I341" s="140" t="s">
        <v>538</v>
      </c>
    </row>
    <row r="342" spans="1:9">
      <c r="A342" s="118">
        <f t="shared" si="5"/>
        <v>340</v>
      </c>
      <c r="B342" s="352" t="s">
        <v>2610</v>
      </c>
      <c r="C342" s="352" t="s">
        <v>2609</v>
      </c>
      <c r="D342" s="351" t="s">
        <v>4543</v>
      </c>
      <c r="E342" s="352">
        <v>70189</v>
      </c>
      <c r="F342" s="352">
        <v>20260821</v>
      </c>
      <c r="G342" s="107"/>
      <c r="H342" s="350" t="s">
        <v>259</v>
      </c>
      <c r="I342" s="140" t="s">
        <v>538</v>
      </c>
    </row>
    <row r="343" spans="1:9">
      <c r="A343" s="118">
        <f t="shared" si="5"/>
        <v>341</v>
      </c>
      <c r="B343" s="352" t="s">
        <v>2610</v>
      </c>
      <c r="C343" s="352" t="s">
        <v>2609</v>
      </c>
      <c r="D343" s="351" t="s">
        <v>4544</v>
      </c>
      <c r="E343" s="352">
        <v>70189</v>
      </c>
      <c r="F343" s="352">
        <v>20260821</v>
      </c>
      <c r="G343" s="107"/>
      <c r="H343" s="350" t="s">
        <v>259</v>
      </c>
      <c r="I343" s="140" t="s">
        <v>538</v>
      </c>
    </row>
    <row r="344" spans="1:9">
      <c r="A344" s="118">
        <f t="shared" si="5"/>
        <v>342</v>
      </c>
      <c r="B344" s="352" t="s">
        <v>2610</v>
      </c>
      <c r="C344" s="352" t="s">
        <v>2609</v>
      </c>
      <c r="D344" s="351" t="s">
        <v>4545</v>
      </c>
      <c r="E344" s="352">
        <v>70189</v>
      </c>
      <c r="F344" s="352">
        <v>20260821</v>
      </c>
      <c r="G344" s="107"/>
      <c r="H344" s="350" t="s">
        <v>259</v>
      </c>
      <c r="I344" s="140" t="s">
        <v>538</v>
      </c>
    </row>
    <row r="345" spans="1:9">
      <c r="A345" s="118">
        <f t="shared" si="5"/>
        <v>343</v>
      </c>
      <c r="B345" s="352" t="s">
        <v>2610</v>
      </c>
      <c r="C345" s="352" t="s">
        <v>2609</v>
      </c>
      <c r="D345" s="351" t="s">
        <v>4546</v>
      </c>
      <c r="E345" s="352">
        <v>70190</v>
      </c>
      <c r="F345" s="352">
        <v>20260821</v>
      </c>
      <c r="G345" s="107"/>
      <c r="H345" s="350" t="s">
        <v>259</v>
      </c>
      <c r="I345" s="140" t="s">
        <v>538</v>
      </c>
    </row>
    <row r="346" spans="1:9">
      <c r="A346" s="118">
        <f t="shared" si="5"/>
        <v>344</v>
      </c>
      <c r="B346" s="352" t="s">
        <v>2610</v>
      </c>
      <c r="C346" s="352" t="s">
        <v>2609</v>
      </c>
      <c r="D346" s="351" t="s">
        <v>4547</v>
      </c>
      <c r="E346" s="352">
        <v>70190</v>
      </c>
      <c r="F346" s="352">
        <v>20260821</v>
      </c>
      <c r="G346" s="107"/>
      <c r="H346" s="350" t="s">
        <v>259</v>
      </c>
      <c r="I346" s="140" t="s">
        <v>538</v>
      </c>
    </row>
    <row r="347" spans="1:9">
      <c r="A347" s="118">
        <f t="shared" si="5"/>
        <v>345</v>
      </c>
      <c r="B347" s="352" t="s">
        <v>2610</v>
      </c>
      <c r="C347" s="352" t="s">
        <v>2609</v>
      </c>
      <c r="D347" s="351" t="s">
        <v>4548</v>
      </c>
      <c r="E347" s="352">
        <v>70190</v>
      </c>
      <c r="F347" s="352">
        <v>20260821</v>
      </c>
      <c r="G347" s="107"/>
      <c r="H347" s="350" t="s">
        <v>259</v>
      </c>
      <c r="I347" s="140" t="s">
        <v>538</v>
      </c>
    </row>
    <row r="348" spans="1:9">
      <c r="A348" s="118">
        <f t="shared" si="5"/>
        <v>346</v>
      </c>
      <c r="B348" s="352" t="s">
        <v>2610</v>
      </c>
      <c r="C348" s="352" t="s">
        <v>2609</v>
      </c>
      <c r="D348" s="351" t="s">
        <v>4549</v>
      </c>
      <c r="E348" s="352">
        <v>70190</v>
      </c>
      <c r="F348" s="352">
        <v>20260821</v>
      </c>
      <c r="G348" s="107"/>
      <c r="H348" s="350" t="s">
        <v>259</v>
      </c>
      <c r="I348" s="140" t="s">
        <v>538</v>
      </c>
    </row>
    <row r="349" spans="1:9">
      <c r="A349" s="118">
        <f t="shared" si="5"/>
        <v>347</v>
      </c>
      <c r="B349" s="352" t="s">
        <v>2610</v>
      </c>
      <c r="C349" s="352" t="s">
        <v>2609</v>
      </c>
      <c r="D349" s="351" t="s">
        <v>4550</v>
      </c>
      <c r="E349" s="352">
        <v>70190</v>
      </c>
      <c r="F349" s="352">
        <v>20260821</v>
      </c>
      <c r="G349" s="107"/>
      <c r="H349" s="350" t="s">
        <v>259</v>
      </c>
      <c r="I349" s="140" t="s">
        <v>538</v>
      </c>
    </row>
    <row r="350" spans="1:9">
      <c r="A350" s="118">
        <f t="shared" si="5"/>
        <v>348</v>
      </c>
      <c r="B350" s="352" t="s">
        <v>2610</v>
      </c>
      <c r="C350" s="352" t="s">
        <v>2609</v>
      </c>
      <c r="D350" s="351" t="s">
        <v>4551</v>
      </c>
      <c r="E350" s="352">
        <v>70190</v>
      </c>
      <c r="F350" s="352">
        <v>20260821</v>
      </c>
      <c r="G350" s="107"/>
      <c r="H350" s="350" t="s">
        <v>259</v>
      </c>
      <c r="I350" s="140" t="s">
        <v>538</v>
      </c>
    </row>
    <row r="351" spans="1:9">
      <c r="A351" s="118">
        <f t="shared" si="5"/>
        <v>349</v>
      </c>
      <c r="B351" s="352" t="s">
        <v>2610</v>
      </c>
      <c r="C351" s="352" t="s">
        <v>2609</v>
      </c>
      <c r="D351" s="351" t="s">
        <v>4552</v>
      </c>
      <c r="E351" s="352">
        <v>70190</v>
      </c>
      <c r="F351" s="352">
        <v>20260821</v>
      </c>
      <c r="G351" s="107"/>
      <c r="H351" s="350" t="s">
        <v>259</v>
      </c>
      <c r="I351" s="140" t="s">
        <v>538</v>
      </c>
    </row>
    <row r="352" spans="1:9">
      <c r="A352" s="118">
        <f t="shared" si="5"/>
        <v>350</v>
      </c>
      <c r="B352" s="352" t="s">
        <v>2610</v>
      </c>
      <c r="C352" s="352" t="s">
        <v>2609</v>
      </c>
      <c r="D352" s="351" t="s">
        <v>4553</v>
      </c>
      <c r="E352" s="352">
        <v>70191</v>
      </c>
      <c r="F352" s="352">
        <v>20260821</v>
      </c>
      <c r="G352" s="107"/>
      <c r="H352" s="462" t="s">
        <v>259</v>
      </c>
      <c r="I352" s="465" t="s">
        <v>549</v>
      </c>
    </row>
    <row r="353" spans="1:9">
      <c r="A353" s="118">
        <f t="shared" si="5"/>
        <v>351</v>
      </c>
      <c r="B353" s="352" t="s">
        <v>2610</v>
      </c>
      <c r="C353" s="352" t="s">
        <v>2609</v>
      </c>
      <c r="D353" s="351" t="s">
        <v>4554</v>
      </c>
      <c r="E353" s="352">
        <v>70191</v>
      </c>
      <c r="F353" s="352">
        <v>20260821</v>
      </c>
      <c r="G353" s="107"/>
      <c r="H353" s="462" t="s">
        <v>259</v>
      </c>
      <c r="I353" s="465" t="s">
        <v>549</v>
      </c>
    </row>
    <row r="354" spans="1:9">
      <c r="A354" s="118">
        <f t="shared" si="5"/>
        <v>352</v>
      </c>
      <c r="B354" s="352" t="s">
        <v>2610</v>
      </c>
      <c r="C354" s="352" t="s">
        <v>2609</v>
      </c>
      <c r="D354" s="351" t="s">
        <v>4555</v>
      </c>
      <c r="E354" s="352">
        <v>70191</v>
      </c>
      <c r="F354" s="352">
        <v>20260821</v>
      </c>
      <c r="G354" s="107"/>
      <c r="H354" s="462" t="s">
        <v>259</v>
      </c>
      <c r="I354" s="465" t="s">
        <v>549</v>
      </c>
    </row>
    <row r="355" spans="1:9">
      <c r="A355" s="118">
        <f t="shared" si="5"/>
        <v>353</v>
      </c>
      <c r="B355" s="352" t="s">
        <v>2610</v>
      </c>
      <c r="C355" s="352" t="s">
        <v>2609</v>
      </c>
      <c r="D355" s="351" t="s">
        <v>4556</v>
      </c>
      <c r="E355" s="352">
        <v>70191</v>
      </c>
      <c r="F355" s="352">
        <v>20260821</v>
      </c>
      <c r="G355" s="107"/>
      <c r="H355" s="462" t="s">
        <v>259</v>
      </c>
      <c r="I355" s="465" t="s">
        <v>549</v>
      </c>
    </row>
    <row r="356" spans="1:9">
      <c r="A356" s="118">
        <f t="shared" si="5"/>
        <v>354</v>
      </c>
      <c r="B356" s="352" t="s">
        <v>2610</v>
      </c>
      <c r="C356" s="352" t="s">
        <v>2609</v>
      </c>
      <c r="D356" s="351" t="s">
        <v>4557</v>
      </c>
      <c r="E356" s="352">
        <v>70191</v>
      </c>
      <c r="F356" s="352">
        <v>20260821</v>
      </c>
      <c r="G356" s="107"/>
      <c r="H356" s="462" t="s">
        <v>259</v>
      </c>
      <c r="I356" s="465" t="s">
        <v>549</v>
      </c>
    </row>
    <row r="357" spans="1:9">
      <c r="A357" s="118">
        <f t="shared" si="5"/>
        <v>355</v>
      </c>
      <c r="B357" s="352" t="s">
        <v>2610</v>
      </c>
      <c r="C357" s="352" t="s">
        <v>2609</v>
      </c>
      <c r="D357" s="351" t="s">
        <v>4558</v>
      </c>
      <c r="E357" s="352">
        <v>70191</v>
      </c>
      <c r="F357" s="352">
        <v>20260821</v>
      </c>
      <c r="G357" s="107"/>
      <c r="H357" s="462" t="s">
        <v>259</v>
      </c>
      <c r="I357" s="465" t="s">
        <v>549</v>
      </c>
    </row>
    <row r="358" spans="1:9">
      <c r="A358" s="118">
        <f t="shared" si="5"/>
        <v>356</v>
      </c>
      <c r="B358" s="352" t="s">
        <v>2610</v>
      </c>
      <c r="C358" s="352" t="s">
        <v>2609</v>
      </c>
      <c r="D358" s="351" t="s">
        <v>4559</v>
      </c>
      <c r="E358" s="352">
        <v>70191</v>
      </c>
      <c r="F358" s="352">
        <v>20260821</v>
      </c>
      <c r="G358" s="107"/>
      <c r="H358" s="462" t="s">
        <v>259</v>
      </c>
      <c r="I358" s="465" t="s">
        <v>549</v>
      </c>
    </row>
    <row r="359" spans="1:9">
      <c r="A359" s="118">
        <f t="shared" si="5"/>
        <v>357</v>
      </c>
      <c r="B359" s="352" t="s">
        <v>2610</v>
      </c>
      <c r="C359" s="352" t="s">
        <v>2609</v>
      </c>
      <c r="D359" s="351" t="s">
        <v>4560</v>
      </c>
      <c r="E359" s="352">
        <v>70191</v>
      </c>
      <c r="F359" s="352">
        <v>20260821</v>
      </c>
      <c r="G359" s="107"/>
      <c r="H359" s="462" t="s">
        <v>259</v>
      </c>
      <c r="I359" s="465" t="s">
        <v>549</v>
      </c>
    </row>
    <row r="360" spans="1:9">
      <c r="A360" s="118">
        <f t="shared" si="5"/>
        <v>358</v>
      </c>
      <c r="B360" s="352" t="s">
        <v>2610</v>
      </c>
      <c r="C360" s="352" t="s">
        <v>2609</v>
      </c>
      <c r="D360" s="351" t="s">
        <v>4561</v>
      </c>
      <c r="E360" s="352">
        <v>70192</v>
      </c>
      <c r="F360" s="352">
        <v>20260823</v>
      </c>
      <c r="G360" s="107"/>
      <c r="H360" s="462" t="s">
        <v>259</v>
      </c>
      <c r="I360" s="465" t="s">
        <v>549</v>
      </c>
    </row>
    <row r="361" spans="1:9">
      <c r="A361" s="118">
        <f t="shared" si="5"/>
        <v>359</v>
      </c>
      <c r="B361" s="352" t="s">
        <v>2610</v>
      </c>
      <c r="C361" s="352" t="s">
        <v>2609</v>
      </c>
      <c r="D361" s="351" t="s">
        <v>4562</v>
      </c>
      <c r="E361" s="352">
        <v>70192</v>
      </c>
      <c r="F361" s="352">
        <v>20260823</v>
      </c>
      <c r="G361" s="107"/>
      <c r="H361" s="462" t="s">
        <v>259</v>
      </c>
      <c r="I361" s="465" t="s">
        <v>549</v>
      </c>
    </row>
    <row r="362" spans="1:9">
      <c r="A362" s="118">
        <f t="shared" si="5"/>
        <v>360</v>
      </c>
      <c r="B362" s="352" t="s">
        <v>2610</v>
      </c>
      <c r="C362" s="352" t="s">
        <v>2609</v>
      </c>
      <c r="D362" s="351" t="s">
        <v>4563</v>
      </c>
      <c r="E362" s="352">
        <v>70192</v>
      </c>
      <c r="F362" s="352">
        <v>20260823</v>
      </c>
      <c r="G362" s="107"/>
      <c r="H362" s="462" t="s">
        <v>259</v>
      </c>
      <c r="I362" s="465" t="s">
        <v>549</v>
      </c>
    </row>
    <row r="363" spans="1:9">
      <c r="A363" s="118">
        <f t="shared" si="5"/>
        <v>361</v>
      </c>
      <c r="B363" s="352" t="s">
        <v>2610</v>
      </c>
      <c r="C363" s="352" t="s">
        <v>2609</v>
      </c>
      <c r="D363" s="351" t="s">
        <v>4564</v>
      </c>
      <c r="E363" s="352">
        <v>70192</v>
      </c>
      <c r="F363" s="352">
        <v>20260823</v>
      </c>
      <c r="G363" s="107"/>
      <c r="H363" s="462" t="s">
        <v>259</v>
      </c>
      <c r="I363" s="465" t="s">
        <v>549</v>
      </c>
    </row>
    <row r="364" spans="1:9">
      <c r="A364" s="118">
        <f t="shared" si="5"/>
        <v>362</v>
      </c>
      <c r="B364" s="352" t="s">
        <v>2610</v>
      </c>
      <c r="C364" s="352" t="s">
        <v>2609</v>
      </c>
      <c r="D364" s="351" t="s">
        <v>4565</v>
      </c>
      <c r="E364" s="352">
        <v>70192</v>
      </c>
      <c r="F364" s="352">
        <v>20260823</v>
      </c>
      <c r="G364" s="107"/>
      <c r="H364" s="462" t="s">
        <v>259</v>
      </c>
      <c r="I364" s="465" t="s">
        <v>558</v>
      </c>
    </row>
    <row r="365" spans="1:9">
      <c r="A365" s="118">
        <f t="shared" si="5"/>
        <v>363</v>
      </c>
      <c r="B365" s="352" t="s">
        <v>2610</v>
      </c>
      <c r="C365" s="352" t="s">
        <v>2609</v>
      </c>
      <c r="D365" s="351" t="s">
        <v>4566</v>
      </c>
      <c r="E365" s="352">
        <v>70192</v>
      </c>
      <c r="F365" s="352">
        <v>20260823</v>
      </c>
      <c r="G365" s="107"/>
      <c r="H365" s="462" t="s">
        <v>259</v>
      </c>
      <c r="I365" s="465" t="s">
        <v>558</v>
      </c>
    </row>
    <row r="366" spans="1:9">
      <c r="A366" s="118">
        <f t="shared" si="5"/>
        <v>364</v>
      </c>
      <c r="B366" s="352" t="s">
        <v>2610</v>
      </c>
      <c r="C366" s="352" t="s">
        <v>2609</v>
      </c>
      <c r="D366" s="351" t="s">
        <v>4567</v>
      </c>
      <c r="E366" s="352">
        <v>70192</v>
      </c>
      <c r="F366" s="352">
        <v>20260823</v>
      </c>
      <c r="G366" s="107"/>
      <c r="H366" s="462" t="s">
        <v>259</v>
      </c>
      <c r="I366" s="465" t="s">
        <v>549</v>
      </c>
    </row>
    <row r="367" spans="1:9">
      <c r="A367" s="118">
        <f t="shared" si="5"/>
        <v>365</v>
      </c>
      <c r="B367" s="352" t="s">
        <v>2610</v>
      </c>
      <c r="C367" s="352" t="s">
        <v>2609</v>
      </c>
      <c r="D367" s="351" t="s">
        <v>4568</v>
      </c>
      <c r="E367" s="352">
        <v>70193</v>
      </c>
      <c r="F367" s="352">
        <v>20260823</v>
      </c>
      <c r="G367" s="107"/>
      <c r="H367" s="350" t="s">
        <v>259</v>
      </c>
      <c r="I367" s="140" t="s">
        <v>558</v>
      </c>
    </row>
    <row r="368" spans="1:9">
      <c r="A368" s="118">
        <f t="shared" si="5"/>
        <v>366</v>
      </c>
      <c r="B368" s="352" t="s">
        <v>2610</v>
      </c>
      <c r="C368" s="352" t="s">
        <v>2609</v>
      </c>
      <c r="D368" s="351" t="s">
        <v>4569</v>
      </c>
      <c r="E368" s="352">
        <v>70193</v>
      </c>
      <c r="F368" s="352">
        <v>20260823</v>
      </c>
      <c r="G368" s="107"/>
      <c r="H368" s="350" t="s">
        <v>259</v>
      </c>
      <c r="I368" s="140" t="s">
        <v>558</v>
      </c>
    </row>
    <row r="369" spans="1:9">
      <c r="A369" s="118">
        <f t="shared" si="5"/>
        <v>367</v>
      </c>
      <c r="B369" s="352" t="s">
        <v>2610</v>
      </c>
      <c r="C369" s="352" t="s">
        <v>2609</v>
      </c>
      <c r="D369" s="351" t="s">
        <v>4570</v>
      </c>
      <c r="E369" s="352">
        <v>70193</v>
      </c>
      <c r="F369" s="352">
        <v>20260823</v>
      </c>
      <c r="G369" s="107"/>
      <c r="H369" s="350" t="s">
        <v>259</v>
      </c>
      <c r="I369" s="140" t="s">
        <v>558</v>
      </c>
    </row>
    <row r="370" spans="1:9">
      <c r="A370" s="118">
        <f t="shared" si="5"/>
        <v>368</v>
      </c>
      <c r="B370" s="352" t="s">
        <v>2610</v>
      </c>
      <c r="C370" s="352" t="s">
        <v>2609</v>
      </c>
      <c r="D370" s="351" t="s">
        <v>4571</v>
      </c>
      <c r="E370" s="352">
        <v>70193</v>
      </c>
      <c r="F370" s="352">
        <v>20260823</v>
      </c>
      <c r="G370" s="107"/>
      <c r="H370" s="350" t="s">
        <v>259</v>
      </c>
      <c r="I370" s="140" t="s">
        <v>558</v>
      </c>
    </row>
    <row r="371" spans="1:9">
      <c r="A371" s="118">
        <f t="shared" si="5"/>
        <v>369</v>
      </c>
      <c r="B371" s="352" t="s">
        <v>2610</v>
      </c>
      <c r="C371" s="352" t="s">
        <v>2609</v>
      </c>
      <c r="D371" s="351" t="s">
        <v>4572</v>
      </c>
      <c r="E371" s="352">
        <v>70193</v>
      </c>
      <c r="F371" s="352">
        <v>20260823</v>
      </c>
      <c r="G371" s="107"/>
      <c r="H371" s="350" t="s">
        <v>259</v>
      </c>
      <c r="I371" s="140" t="s">
        <v>558</v>
      </c>
    </row>
    <row r="372" spans="1:9">
      <c r="A372" s="118">
        <f t="shared" si="5"/>
        <v>370</v>
      </c>
      <c r="B372" s="352" t="s">
        <v>2610</v>
      </c>
      <c r="C372" s="352" t="s">
        <v>2609</v>
      </c>
      <c r="D372" s="351" t="s">
        <v>4573</v>
      </c>
      <c r="E372" s="352">
        <v>70193</v>
      </c>
      <c r="F372" s="352">
        <v>20260823</v>
      </c>
      <c r="G372" s="107"/>
      <c r="H372" s="350" t="s">
        <v>259</v>
      </c>
      <c r="I372" s="140" t="s">
        <v>558</v>
      </c>
    </row>
    <row r="373" spans="1:9">
      <c r="A373" s="118">
        <f t="shared" si="5"/>
        <v>371</v>
      </c>
      <c r="B373" s="352" t="s">
        <v>2610</v>
      </c>
      <c r="C373" s="352" t="s">
        <v>2609</v>
      </c>
      <c r="D373" s="351" t="s">
        <v>4574</v>
      </c>
      <c r="E373" s="352">
        <v>70194</v>
      </c>
      <c r="F373" s="352">
        <v>20260824</v>
      </c>
      <c r="G373" s="107"/>
      <c r="H373" s="350" t="s">
        <v>259</v>
      </c>
      <c r="I373" s="140" t="s">
        <v>558</v>
      </c>
    </row>
    <row r="374" spans="1:9">
      <c r="A374" s="118">
        <f t="shared" si="5"/>
        <v>372</v>
      </c>
      <c r="B374" s="352" t="s">
        <v>2610</v>
      </c>
      <c r="C374" s="352" t="s">
        <v>2609</v>
      </c>
      <c r="D374" s="351" t="s">
        <v>4575</v>
      </c>
      <c r="E374" s="352">
        <v>70194</v>
      </c>
      <c r="F374" s="352">
        <v>20260824</v>
      </c>
      <c r="G374" s="107"/>
      <c r="H374" s="350" t="s">
        <v>259</v>
      </c>
      <c r="I374" s="140" t="s">
        <v>558</v>
      </c>
    </row>
    <row r="375" spans="1:9">
      <c r="A375" s="118">
        <f t="shared" si="5"/>
        <v>373</v>
      </c>
      <c r="B375" s="352" t="s">
        <v>2610</v>
      </c>
      <c r="C375" s="352" t="s">
        <v>2609</v>
      </c>
      <c r="D375" s="351" t="s">
        <v>4576</v>
      </c>
      <c r="E375" s="352">
        <v>70194</v>
      </c>
      <c r="F375" s="352">
        <v>20260824</v>
      </c>
      <c r="G375" s="107"/>
      <c r="H375" s="350" t="s">
        <v>259</v>
      </c>
      <c r="I375" s="140" t="s">
        <v>558</v>
      </c>
    </row>
    <row r="376" spans="1:9">
      <c r="A376" s="118">
        <f t="shared" si="5"/>
        <v>374</v>
      </c>
      <c r="B376" s="352" t="s">
        <v>2610</v>
      </c>
      <c r="C376" s="352" t="s">
        <v>2609</v>
      </c>
      <c r="D376" s="351" t="s">
        <v>4577</v>
      </c>
      <c r="E376" s="352">
        <v>70194</v>
      </c>
      <c r="F376" s="352">
        <v>20260824</v>
      </c>
      <c r="G376" s="107"/>
      <c r="H376" s="350" t="s">
        <v>259</v>
      </c>
      <c r="I376" s="140" t="s">
        <v>558</v>
      </c>
    </row>
    <row r="377" spans="1:9">
      <c r="A377" s="118">
        <f t="shared" si="5"/>
        <v>375</v>
      </c>
      <c r="B377" s="352" t="s">
        <v>2610</v>
      </c>
      <c r="C377" s="352" t="s">
        <v>2609</v>
      </c>
      <c r="D377" s="351" t="s">
        <v>4578</v>
      </c>
      <c r="E377" s="352">
        <v>70194</v>
      </c>
      <c r="F377" s="352">
        <v>20260824</v>
      </c>
      <c r="G377" s="107"/>
      <c r="H377" s="350" t="s">
        <v>259</v>
      </c>
      <c r="I377" s="140" t="s">
        <v>558</v>
      </c>
    </row>
    <row r="378" spans="1:9">
      <c r="A378" s="118">
        <f t="shared" si="5"/>
        <v>376</v>
      </c>
      <c r="B378" s="352" t="s">
        <v>2610</v>
      </c>
      <c r="C378" s="352" t="s">
        <v>2609</v>
      </c>
      <c r="D378" s="351" t="s">
        <v>4579</v>
      </c>
      <c r="E378" s="352">
        <v>70194</v>
      </c>
      <c r="F378" s="352">
        <v>20260824</v>
      </c>
      <c r="G378" s="107"/>
      <c r="H378" s="466" t="s">
        <v>259</v>
      </c>
      <c r="I378" s="469" t="s">
        <v>569</v>
      </c>
    </row>
    <row r="379" spans="1:9">
      <c r="A379" s="118">
        <f t="shared" si="5"/>
        <v>377</v>
      </c>
      <c r="B379" s="352" t="s">
        <v>2610</v>
      </c>
      <c r="C379" s="352" t="s">
        <v>2609</v>
      </c>
      <c r="D379" s="351" t="s">
        <v>4580</v>
      </c>
      <c r="E379" s="352">
        <v>70194</v>
      </c>
      <c r="F379" s="352">
        <v>20260824</v>
      </c>
      <c r="G379" s="107"/>
      <c r="H379" s="350" t="s">
        <v>259</v>
      </c>
      <c r="I379" s="140" t="s">
        <v>558</v>
      </c>
    </row>
    <row r="380" spans="1:9">
      <c r="A380" s="118">
        <f t="shared" si="5"/>
        <v>378</v>
      </c>
      <c r="B380" s="352" t="s">
        <v>2610</v>
      </c>
      <c r="C380" s="352" t="s">
        <v>2609</v>
      </c>
      <c r="D380" s="351" t="s">
        <v>4581</v>
      </c>
      <c r="E380" s="352">
        <v>70194</v>
      </c>
      <c r="F380" s="352">
        <v>20260824</v>
      </c>
      <c r="G380" s="107"/>
      <c r="H380" s="466" t="s">
        <v>259</v>
      </c>
      <c r="I380" s="469" t="s">
        <v>569</v>
      </c>
    </row>
    <row r="381" spans="1:9">
      <c r="A381" s="118">
        <f t="shared" si="5"/>
        <v>379</v>
      </c>
      <c r="B381" s="352" t="s">
        <v>2610</v>
      </c>
      <c r="C381" s="352" t="s">
        <v>2609</v>
      </c>
      <c r="D381" s="351" t="s">
        <v>4582</v>
      </c>
      <c r="E381" s="352">
        <v>70195</v>
      </c>
      <c r="F381" s="352">
        <v>20260824</v>
      </c>
      <c r="G381" s="107"/>
      <c r="H381" s="466" t="s">
        <v>259</v>
      </c>
      <c r="I381" s="469" t="s">
        <v>569</v>
      </c>
    </row>
    <row r="382" spans="1:9">
      <c r="A382" s="118">
        <f t="shared" si="5"/>
        <v>380</v>
      </c>
      <c r="B382" s="352" t="s">
        <v>2610</v>
      </c>
      <c r="C382" s="352" t="s">
        <v>2609</v>
      </c>
      <c r="D382" s="351" t="s">
        <v>4583</v>
      </c>
      <c r="E382" s="352">
        <v>70195</v>
      </c>
      <c r="F382" s="352">
        <v>20260824</v>
      </c>
      <c r="G382" s="107"/>
      <c r="H382" s="466" t="s">
        <v>259</v>
      </c>
      <c r="I382" s="469" t="s">
        <v>569</v>
      </c>
    </row>
    <row r="383" spans="1:9">
      <c r="A383" s="118">
        <f t="shared" si="5"/>
        <v>381</v>
      </c>
      <c r="B383" s="352" t="s">
        <v>2610</v>
      </c>
      <c r="C383" s="352" t="s">
        <v>2609</v>
      </c>
      <c r="D383" s="351" t="s">
        <v>4584</v>
      </c>
      <c r="E383" s="352">
        <v>70195</v>
      </c>
      <c r="F383" s="352">
        <v>20260824</v>
      </c>
      <c r="G383" s="107"/>
      <c r="H383" s="466" t="s">
        <v>259</v>
      </c>
      <c r="I383" s="469" t="s">
        <v>569</v>
      </c>
    </row>
    <row r="384" spans="1:9">
      <c r="A384" s="118">
        <f t="shared" si="5"/>
        <v>382</v>
      </c>
      <c r="B384" s="352" t="s">
        <v>2610</v>
      </c>
      <c r="C384" s="352" t="s">
        <v>2609</v>
      </c>
      <c r="D384" s="351" t="s">
        <v>4585</v>
      </c>
      <c r="E384" s="352">
        <v>70195</v>
      </c>
      <c r="F384" s="352">
        <v>20260824</v>
      </c>
      <c r="G384" s="107"/>
      <c r="H384" s="466" t="s">
        <v>259</v>
      </c>
      <c r="I384" s="469" t="s">
        <v>569</v>
      </c>
    </row>
    <row r="385" spans="1:9">
      <c r="A385" s="118">
        <f t="shared" si="5"/>
        <v>383</v>
      </c>
      <c r="B385" s="352" t="s">
        <v>2610</v>
      </c>
      <c r="C385" s="352" t="s">
        <v>2609</v>
      </c>
      <c r="D385" s="351" t="s">
        <v>4586</v>
      </c>
      <c r="E385" s="352">
        <v>70195</v>
      </c>
      <c r="F385" s="352">
        <v>20260824</v>
      </c>
      <c r="G385" s="107"/>
      <c r="H385" s="466" t="s">
        <v>259</v>
      </c>
      <c r="I385" s="469" t="s">
        <v>569</v>
      </c>
    </row>
    <row r="386" spans="1:9">
      <c r="A386" s="118">
        <f t="shared" ref="A386:A449" si="6">A385+1</f>
        <v>384</v>
      </c>
      <c r="B386" s="352" t="s">
        <v>2610</v>
      </c>
      <c r="C386" s="352" t="s">
        <v>2609</v>
      </c>
      <c r="D386" s="351" t="s">
        <v>4587</v>
      </c>
      <c r="E386" s="352">
        <v>70195</v>
      </c>
      <c r="F386" s="352">
        <v>20260824</v>
      </c>
      <c r="G386" s="107"/>
      <c r="H386" s="466" t="s">
        <v>259</v>
      </c>
      <c r="I386" s="469" t="s">
        <v>569</v>
      </c>
    </row>
    <row r="387" spans="1:9">
      <c r="A387" s="118">
        <f t="shared" si="6"/>
        <v>385</v>
      </c>
      <c r="B387" s="352" t="s">
        <v>2610</v>
      </c>
      <c r="C387" s="352" t="s">
        <v>2609</v>
      </c>
      <c r="D387" s="351" t="s">
        <v>4588</v>
      </c>
      <c r="E387" s="352">
        <v>70196</v>
      </c>
      <c r="F387" s="352">
        <v>20260824</v>
      </c>
      <c r="G387" s="107"/>
      <c r="H387" s="466" t="s">
        <v>259</v>
      </c>
      <c r="I387" s="469" t="s">
        <v>569</v>
      </c>
    </row>
    <row r="388" spans="1:9">
      <c r="A388" s="118">
        <f t="shared" si="6"/>
        <v>386</v>
      </c>
      <c r="B388" s="352" t="s">
        <v>2610</v>
      </c>
      <c r="C388" s="352" t="s">
        <v>2609</v>
      </c>
      <c r="D388" s="351" t="s">
        <v>4589</v>
      </c>
      <c r="E388" s="352">
        <v>70196</v>
      </c>
      <c r="F388" s="352">
        <v>20260824</v>
      </c>
      <c r="G388" s="107"/>
      <c r="H388" s="466" t="s">
        <v>259</v>
      </c>
      <c r="I388" s="469" t="s">
        <v>569</v>
      </c>
    </row>
    <row r="389" spans="1:9">
      <c r="A389" s="118">
        <f t="shared" si="6"/>
        <v>387</v>
      </c>
      <c r="B389" s="352" t="s">
        <v>2610</v>
      </c>
      <c r="C389" s="352" t="s">
        <v>2609</v>
      </c>
      <c r="D389" s="351" t="s">
        <v>4590</v>
      </c>
      <c r="E389" s="352">
        <v>70196</v>
      </c>
      <c r="F389" s="352">
        <v>20260824</v>
      </c>
      <c r="G389" s="107"/>
      <c r="H389" s="466" t="s">
        <v>259</v>
      </c>
      <c r="I389" s="469" t="s">
        <v>569</v>
      </c>
    </row>
    <row r="390" spans="1:9">
      <c r="A390" s="118">
        <f t="shared" si="6"/>
        <v>388</v>
      </c>
      <c r="B390" s="352" t="s">
        <v>2610</v>
      </c>
      <c r="C390" s="352" t="s">
        <v>2609</v>
      </c>
      <c r="D390" s="351" t="s">
        <v>4591</v>
      </c>
      <c r="E390" s="352">
        <v>70196</v>
      </c>
      <c r="F390" s="352">
        <v>20260824</v>
      </c>
      <c r="G390" s="107"/>
      <c r="H390" s="466" t="s">
        <v>259</v>
      </c>
      <c r="I390" s="469" t="s">
        <v>569</v>
      </c>
    </row>
    <row r="391" spans="1:9">
      <c r="A391" s="118">
        <f t="shared" si="6"/>
        <v>389</v>
      </c>
      <c r="B391" s="352" t="s">
        <v>2610</v>
      </c>
      <c r="C391" s="352" t="s">
        <v>2609</v>
      </c>
      <c r="D391" s="351" t="s">
        <v>4592</v>
      </c>
      <c r="E391" s="352">
        <v>70196</v>
      </c>
      <c r="F391" s="352">
        <v>20260824</v>
      </c>
      <c r="G391" s="107"/>
      <c r="H391" s="350" t="s">
        <v>259</v>
      </c>
      <c r="I391" s="140" t="s">
        <v>577</v>
      </c>
    </row>
    <row r="392" spans="1:9">
      <c r="A392" s="118">
        <f t="shared" si="6"/>
        <v>390</v>
      </c>
      <c r="B392" s="352" t="s">
        <v>2610</v>
      </c>
      <c r="C392" s="352" t="s">
        <v>2609</v>
      </c>
      <c r="D392" s="351" t="s">
        <v>4593</v>
      </c>
      <c r="E392" s="352">
        <v>70196</v>
      </c>
      <c r="F392" s="352">
        <v>20260824</v>
      </c>
      <c r="G392" s="107"/>
      <c r="H392" s="350" t="s">
        <v>259</v>
      </c>
      <c r="I392" s="140" t="s">
        <v>577</v>
      </c>
    </row>
    <row r="393" spans="1:9">
      <c r="A393" s="118">
        <f t="shared" si="6"/>
        <v>391</v>
      </c>
      <c r="B393" s="352" t="s">
        <v>2610</v>
      </c>
      <c r="C393" s="352" t="s">
        <v>2609</v>
      </c>
      <c r="D393" s="351" t="s">
        <v>4594</v>
      </c>
      <c r="E393" s="352">
        <v>70196</v>
      </c>
      <c r="F393" s="352">
        <v>20260824</v>
      </c>
      <c r="G393" s="107"/>
      <c r="H393" s="350" t="s">
        <v>259</v>
      </c>
      <c r="I393" s="140" t="s">
        <v>577</v>
      </c>
    </row>
    <row r="394" spans="1:9">
      <c r="A394" s="118">
        <f t="shared" si="6"/>
        <v>392</v>
      </c>
      <c r="B394" s="352" t="s">
        <v>2610</v>
      </c>
      <c r="C394" s="352" t="s">
        <v>2609</v>
      </c>
      <c r="D394" s="351" t="s">
        <v>4595</v>
      </c>
      <c r="E394" s="352">
        <v>70197</v>
      </c>
      <c r="F394" s="352">
        <v>20260824</v>
      </c>
      <c r="G394" s="107"/>
      <c r="H394" s="350" t="s">
        <v>259</v>
      </c>
      <c r="I394" s="140" t="s">
        <v>577</v>
      </c>
    </row>
    <row r="395" spans="1:9">
      <c r="A395" s="118">
        <f t="shared" si="6"/>
        <v>393</v>
      </c>
      <c r="B395" s="352" t="s">
        <v>2610</v>
      </c>
      <c r="C395" s="352" t="s">
        <v>2609</v>
      </c>
      <c r="D395" s="351" t="s">
        <v>4596</v>
      </c>
      <c r="E395" s="352">
        <v>70197</v>
      </c>
      <c r="F395" s="352">
        <v>20260824</v>
      </c>
      <c r="G395" s="107"/>
      <c r="H395" s="350" t="s">
        <v>259</v>
      </c>
      <c r="I395" s="140" t="s">
        <v>577</v>
      </c>
    </row>
    <row r="396" spans="1:9">
      <c r="A396" s="118">
        <f t="shared" si="6"/>
        <v>394</v>
      </c>
      <c r="B396" s="352" t="s">
        <v>2610</v>
      </c>
      <c r="C396" s="352" t="s">
        <v>2609</v>
      </c>
      <c r="D396" s="351" t="s">
        <v>4597</v>
      </c>
      <c r="E396" s="352">
        <v>70197</v>
      </c>
      <c r="F396" s="352">
        <v>20260824</v>
      </c>
      <c r="G396" s="107"/>
      <c r="H396" s="350" t="s">
        <v>259</v>
      </c>
      <c r="I396" s="140" t="s">
        <v>577</v>
      </c>
    </row>
    <row r="397" spans="1:9">
      <c r="A397" s="118">
        <f t="shared" si="6"/>
        <v>395</v>
      </c>
      <c r="B397" s="352" t="s">
        <v>2610</v>
      </c>
      <c r="C397" s="352" t="s">
        <v>2609</v>
      </c>
      <c r="D397" s="351" t="s">
        <v>4598</v>
      </c>
      <c r="E397" s="352">
        <v>70197</v>
      </c>
      <c r="F397" s="352">
        <v>20260824</v>
      </c>
      <c r="G397" s="107"/>
      <c r="H397" s="350" t="s">
        <v>259</v>
      </c>
      <c r="I397" s="140" t="s">
        <v>577</v>
      </c>
    </row>
    <row r="398" spans="1:9">
      <c r="A398" s="118">
        <f t="shared" si="6"/>
        <v>396</v>
      </c>
      <c r="B398" s="352" t="s">
        <v>2610</v>
      </c>
      <c r="C398" s="352" t="s">
        <v>2609</v>
      </c>
      <c r="D398" s="351" t="s">
        <v>4599</v>
      </c>
      <c r="E398" s="352">
        <v>70197</v>
      </c>
      <c r="F398" s="352">
        <v>20260824</v>
      </c>
      <c r="G398" s="107"/>
      <c r="H398" s="350" t="s">
        <v>259</v>
      </c>
      <c r="I398" s="140" t="s">
        <v>577</v>
      </c>
    </row>
    <row r="399" spans="1:9">
      <c r="A399" s="118">
        <f t="shared" si="6"/>
        <v>397</v>
      </c>
      <c r="B399" s="352" t="s">
        <v>2610</v>
      </c>
      <c r="C399" s="352" t="s">
        <v>2609</v>
      </c>
      <c r="D399" s="351" t="s">
        <v>4600</v>
      </c>
      <c r="E399" s="352">
        <v>70197</v>
      </c>
      <c r="F399" s="352">
        <v>20260824</v>
      </c>
      <c r="G399" s="107"/>
      <c r="H399" s="350" t="s">
        <v>259</v>
      </c>
      <c r="I399" s="140" t="s">
        <v>577</v>
      </c>
    </row>
    <row r="400" spans="1:9">
      <c r="A400" s="118">
        <f t="shared" si="6"/>
        <v>398</v>
      </c>
      <c r="B400" s="352" t="s">
        <v>2610</v>
      </c>
      <c r="C400" s="352" t="s">
        <v>2609</v>
      </c>
      <c r="D400" s="351" t="s">
        <v>4601</v>
      </c>
      <c r="E400" s="352">
        <v>70197</v>
      </c>
      <c r="F400" s="352">
        <v>20260824</v>
      </c>
      <c r="G400" s="107"/>
      <c r="H400" s="350" t="s">
        <v>259</v>
      </c>
      <c r="I400" s="140" t="s">
        <v>577</v>
      </c>
    </row>
    <row r="401" spans="1:9">
      <c r="A401" s="118">
        <f t="shared" si="6"/>
        <v>399</v>
      </c>
      <c r="B401" s="352" t="s">
        <v>2610</v>
      </c>
      <c r="C401" s="352" t="s">
        <v>2609</v>
      </c>
      <c r="D401" s="351" t="s">
        <v>4602</v>
      </c>
      <c r="E401" s="352">
        <v>70197</v>
      </c>
      <c r="F401" s="352">
        <v>20260824</v>
      </c>
      <c r="G401" s="107"/>
      <c r="H401" s="350" t="s">
        <v>259</v>
      </c>
      <c r="I401" s="140" t="s">
        <v>577</v>
      </c>
    </row>
    <row r="402" spans="1:9">
      <c r="A402" s="118">
        <f t="shared" si="6"/>
        <v>400</v>
      </c>
      <c r="B402" s="352" t="s">
        <v>2610</v>
      </c>
      <c r="C402" s="352" t="s">
        <v>2609</v>
      </c>
      <c r="D402" s="351" t="s">
        <v>4603</v>
      </c>
      <c r="E402" s="352">
        <v>70198</v>
      </c>
      <c r="F402" s="352">
        <v>20260824</v>
      </c>
      <c r="G402" s="107"/>
      <c r="H402" s="350" t="s">
        <v>259</v>
      </c>
      <c r="I402" s="140" t="s">
        <v>577</v>
      </c>
    </row>
    <row r="403" spans="1:9">
      <c r="A403" s="118">
        <f t="shared" si="6"/>
        <v>401</v>
      </c>
      <c r="B403" s="352" t="s">
        <v>2610</v>
      </c>
      <c r="C403" s="352" t="s">
        <v>2609</v>
      </c>
      <c r="D403" s="351" t="s">
        <v>4604</v>
      </c>
      <c r="E403" s="352">
        <v>70198</v>
      </c>
      <c r="F403" s="352">
        <v>20260824</v>
      </c>
      <c r="G403" s="107"/>
      <c r="H403" s="350" t="s">
        <v>259</v>
      </c>
      <c r="I403" s="140" t="s">
        <v>577</v>
      </c>
    </row>
    <row r="404" spans="1:9">
      <c r="A404" s="118">
        <f t="shared" si="6"/>
        <v>402</v>
      </c>
      <c r="B404" s="352" t="s">
        <v>2610</v>
      </c>
      <c r="C404" s="352" t="s">
        <v>2609</v>
      </c>
      <c r="D404" s="351" t="s">
        <v>4605</v>
      </c>
      <c r="E404" s="352">
        <v>70199</v>
      </c>
      <c r="F404" s="352">
        <v>20260826</v>
      </c>
      <c r="G404" s="107"/>
      <c r="H404" s="472" t="s">
        <v>259</v>
      </c>
      <c r="I404" s="475" t="s">
        <v>607</v>
      </c>
    </row>
    <row r="405" spans="1:9">
      <c r="A405" s="118">
        <f t="shared" si="6"/>
        <v>403</v>
      </c>
      <c r="B405" s="352" t="s">
        <v>2610</v>
      </c>
      <c r="C405" s="352" t="s">
        <v>2609</v>
      </c>
      <c r="D405" s="351" t="s">
        <v>4606</v>
      </c>
      <c r="E405" s="352">
        <v>70199</v>
      </c>
      <c r="F405" s="352">
        <v>20260826</v>
      </c>
      <c r="G405" s="107"/>
      <c r="H405" s="472" t="s">
        <v>259</v>
      </c>
      <c r="I405" s="475" t="s">
        <v>607</v>
      </c>
    </row>
    <row r="406" spans="1:9">
      <c r="A406" s="118">
        <f t="shared" si="6"/>
        <v>404</v>
      </c>
      <c r="B406" s="352" t="s">
        <v>2610</v>
      </c>
      <c r="C406" s="352" t="s">
        <v>2609</v>
      </c>
      <c r="D406" s="351" t="s">
        <v>4607</v>
      </c>
      <c r="E406" s="352">
        <v>70199</v>
      </c>
      <c r="F406" s="352">
        <v>20260826</v>
      </c>
      <c r="G406" s="107"/>
      <c r="H406" s="472" t="s">
        <v>259</v>
      </c>
      <c r="I406" s="475" t="s">
        <v>607</v>
      </c>
    </row>
    <row r="407" spans="1:9">
      <c r="A407" s="118">
        <f t="shared" si="6"/>
        <v>405</v>
      </c>
      <c r="B407" s="352" t="s">
        <v>2610</v>
      </c>
      <c r="C407" s="352" t="s">
        <v>2609</v>
      </c>
      <c r="D407" s="351" t="s">
        <v>4608</v>
      </c>
      <c r="E407" s="352">
        <v>70199</v>
      </c>
      <c r="F407" s="352">
        <v>20260826</v>
      </c>
      <c r="G407" s="107"/>
      <c r="H407" s="472" t="s">
        <v>259</v>
      </c>
      <c r="I407" s="475" t="s">
        <v>607</v>
      </c>
    </row>
    <row r="408" spans="1:9">
      <c r="A408" s="118">
        <f t="shared" si="6"/>
        <v>406</v>
      </c>
      <c r="B408" s="352" t="s">
        <v>2610</v>
      </c>
      <c r="C408" s="352" t="s">
        <v>2609</v>
      </c>
      <c r="D408" s="351" t="s">
        <v>4609</v>
      </c>
      <c r="E408" s="352">
        <v>70199</v>
      </c>
      <c r="F408" s="352">
        <v>20260826</v>
      </c>
      <c r="G408" s="107"/>
      <c r="H408" s="472" t="s">
        <v>259</v>
      </c>
      <c r="I408" s="475" t="s">
        <v>607</v>
      </c>
    </row>
    <row r="409" spans="1:9">
      <c r="A409" s="118">
        <f t="shared" si="6"/>
        <v>407</v>
      </c>
      <c r="B409" s="352" t="s">
        <v>2610</v>
      </c>
      <c r="C409" s="352" t="s">
        <v>2609</v>
      </c>
      <c r="D409" s="351" t="s">
        <v>4610</v>
      </c>
      <c r="E409" s="352">
        <v>70199</v>
      </c>
      <c r="F409" s="352">
        <v>20260826</v>
      </c>
      <c r="G409" s="107"/>
      <c r="H409" s="472" t="s">
        <v>259</v>
      </c>
      <c r="I409" s="475" t="s">
        <v>607</v>
      </c>
    </row>
    <row r="410" spans="1:9">
      <c r="A410" s="118">
        <f t="shared" si="6"/>
        <v>408</v>
      </c>
      <c r="B410" s="352" t="s">
        <v>2610</v>
      </c>
      <c r="C410" s="352" t="s">
        <v>2609</v>
      </c>
      <c r="D410" s="351" t="s">
        <v>4611</v>
      </c>
      <c r="E410" s="352">
        <v>70199</v>
      </c>
      <c r="F410" s="352">
        <v>20260826</v>
      </c>
      <c r="G410" s="107"/>
      <c r="H410" s="472" t="s">
        <v>259</v>
      </c>
      <c r="I410" s="475" t="s">
        <v>607</v>
      </c>
    </row>
    <row r="411" spans="1:9">
      <c r="A411" s="118">
        <f t="shared" si="6"/>
        <v>409</v>
      </c>
      <c r="B411" s="352" t="s">
        <v>2610</v>
      </c>
      <c r="C411" s="352" t="s">
        <v>2609</v>
      </c>
      <c r="D411" s="351" t="s">
        <v>4612</v>
      </c>
      <c r="E411" s="352">
        <v>70199</v>
      </c>
      <c r="F411" s="352">
        <v>20260826</v>
      </c>
      <c r="G411" s="107"/>
      <c r="H411" s="472" t="s">
        <v>259</v>
      </c>
      <c r="I411" s="475" t="s">
        <v>607</v>
      </c>
    </row>
    <row r="412" spans="1:9">
      <c r="A412" s="118">
        <f t="shared" si="6"/>
        <v>410</v>
      </c>
      <c r="B412" s="352" t="s">
        <v>2610</v>
      </c>
      <c r="C412" s="352" t="s">
        <v>2609</v>
      </c>
      <c r="D412" s="351" t="s">
        <v>4613</v>
      </c>
      <c r="E412" s="352">
        <v>70200</v>
      </c>
      <c r="F412" s="352">
        <v>20260826</v>
      </c>
      <c r="G412" s="107"/>
      <c r="H412" s="472" t="s">
        <v>259</v>
      </c>
      <c r="I412" s="475" t="s">
        <v>607</v>
      </c>
    </row>
    <row r="413" spans="1:9">
      <c r="A413" s="118">
        <f t="shared" si="6"/>
        <v>411</v>
      </c>
      <c r="B413" s="352" t="s">
        <v>2610</v>
      </c>
      <c r="C413" s="352" t="s">
        <v>2609</v>
      </c>
      <c r="D413" s="351" t="s">
        <v>4614</v>
      </c>
      <c r="E413" s="352">
        <v>70200</v>
      </c>
      <c r="F413" s="352">
        <v>20260826</v>
      </c>
      <c r="G413" s="107"/>
      <c r="H413" s="472" t="s">
        <v>259</v>
      </c>
      <c r="I413" s="475" t="s">
        <v>607</v>
      </c>
    </row>
    <row r="414" spans="1:9">
      <c r="A414" s="118">
        <f t="shared" si="6"/>
        <v>412</v>
      </c>
      <c r="B414" s="352" t="s">
        <v>2610</v>
      </c>
      <c r="C414" s="352" t="s">
        <v>2609</v>
      </c>
      <c r="D414" s="351" t="s">
        <v>4615</v>
      </c>
      <c r="E414" s="352">
        <v>70200</v>
      </c>
      <c r="F414" s="352">
        <v>20260826</v>
      </c>
      <c r="G414" s="107"/>
      <c r="H414" s="472" t="s">
        <v>259</v>
      </c>
      <c r="I414" s="475" t="s">
        <v>607</v>
      </c>
    </row>
    <row r="415" spans="1:9">
      <c r="A415" s="118">
        <f t="shared" si="6"/>
        <v>413</v>
      </c>
      <c r="B415" s="352" t="s">
        <v>2610</v>
      </c>
      <c r="C415" s="352" t="s">
        <v>2609</v>
      </c>
      <c r="D415" s="351" t="s">
        <v>4616</v>
      </c>
      <c r="E415" s="352">
        <v>70200</v>
      </c>
      <c r="F415" s="352">
        <v>20260826</v>
      </c>
      <c r="G415" s="107"/>
      <c r="H415" s="472" t="s">
        <v>259</v>
      </c>
      <c r="I415" s="475" t="s">
        <v>607</v>
      </c>
    </row>
    <row r="416" spans="1:9">
      <c r="A416" s="118">
        <f t="shared" si="6"/>
        <v>414</v>
      </c>
      <c r="B416" s="352" t="s">
        <v>2610</v>
      </c>
      <c r="C416" s="352" t="s">
        <v>2609</v>
      </c>
      <c r="D416" s="351" t="s">
        <v>4617</v>
      </c>
      <c r="E416" s="352">
        <v>70200</v>
      </c>
      <c r="F416" s="352">
        <v>20260826</v>
      </c>
      <c r="G416" s="107"/>
      <c r="H416" s="350" t="s">
        <v>259</v>
      </c>
      <c r="I416" s="140" t="s">
        <v>1168</v>
      </c>
    </row>
    <row r="417" spans="1:9">
      <c r="A417" s="118">
        <f t="shared" si="6"/>
        <v>415</v>
      </c>
      <c r="B417" s="352" t="s">
        <v>2610</v>
      </c>
      <c r="C417" s="352" t="s">
        <v>2609</v>
      </c>
      <c r="D417" s="351" t="s">
        <v>4618</v>
      </c>
      <c r="E417" s="352">
        <v>70200</v>
      </c>
      <c r="F417" s="352">
        <v>20260826</v>
      </c>
      <c r="G417" s="107"/>
      <c r="H417" s="472" t="s">
        <v>259</v>
      </c>
      <c r="I417" s="475" t="s">
        <v>607</v>
      </c>
    </row>
    <row r="418" spans="1:9">
      <c r="A418" s="118">
        <f t="shared" si="6"/>
        <v>416</v>
      </c>
      <c r="B418" s="352" t="s">
        <v>2610</v>
      </c>
      <c r="C418" s="352" t="s">
        <v>2609</v>
      </c>
      <c r="D418" s="351" t="s">
        <v>4619</v>
      </c>
      <c r="E418" s="352">
        <v>70201</v>
      </c>
      <c r="F418" s="352">
        <v>20260826</v>
      </c>
      <c r="G418" s="107"/>
      <c r="H418" s="350" t="s">
        <v>259</v>
      </c>
      <c r="I418" s="140" t="s">
        <v>1168</v>
      </c>
    </row>
    <row r="419" spans="1:9">
      <c r="A419" s="118">
        <f t="shared" si="6"/>
        <v>417</v>
      </c>
      <c r="B419" s="352" t="s">
        <v>2610</v>
      </c>
      <c r="C419" s="352" t="s">
        <v>2609</v>
      </c>
      <c r="D419" s="351" t="s">
        <v>4620</v>
      </c>
      <c r="E419" s="352">
        <v>70201</v>
      </c>
      <c r="F419" s="352">
        <v>20260826</v>
      </c>
      <c r="G419" s="107"/>
      <c r="H419" s="350" t="s">
        <v>259</v>
      </c>
      <c r="I419" s="140" t="s">
        <v>1168</v>
      </c>
    </row>
    <row r="420" spans="1:9">
      <c r="A420" s="118">
        <f t="shared" si="6"/>
        <v>418</v>
      </c>
      <c r="B420" s="352" t="s">
        <v>2610</v>
      </c>
      <c r="C420" s="352" t="s">
        <v>2609</v>
      </c>
      <c r="D420" s="351" t="s">
        <v>4621</v>
      </c>
      <c r="E420" s="352">
        <v>70201</v>
      </c>
      <c r="F420" s="352">
        <v>20260826</v>
      </c>
      <c r="G420" s="107"/>
      <c r="H420" s="350" t="s">
        <v>259</v>
      </c>
      <c r="I420" s="140" t="s">
        <v>1168</v>
      </c>
    </row>
    <row r="421" spans="1:9">
      <c r="A421" s="118">
        <f t="shared" si="6"/>
        <v>419</v>
      </c>
      <c r="B421" s="352" t="s">
        <v>2610</v>
      </c>
      <c r="C421" s="352" t="s">
        <v>2609</v>
      </c>
      <c r="D421" s="351" t="s">
        <v>4622</v>
      </c>
      <c r="E421" s="352">
        <v>70201</v>
      </c>
      <c r="F421" s="352">
        <v>20260826</v>
      </c>
      <c r="G421" s="107"/>
      <c r="H421" s="350" t="s">
        <v>259</v>
      </c>
      <c r="I421" s="140" t="s">
        <v>1168</v>
      </c>
    </row>
    <row r="422" spans="1:9">
      <c r="A422" s="118">
        <f t="shared" si="6"/>
        <v>420</v>
      </c>
      <c r="B422" s="352" t="s">
        <v>2610</v>
      </c>
      <c r="C422" s="352" t="s">
        <v>2609</v>
      </c>
      <c r="D422" s="351" t="s">
        <v>4623</v>
      </c>
      <c r="E422" s="352">
        <v>70201</v>
      </c>
      <c r="F422" s="352">
        <v>20260826</v>
      </c>
      <c r="G422" s="107"/>
      <c r="H422" s="350" t="s">
        <v>259</v>
      </c>
      <c r="I422" s="140" t="s">
        <v>1168</v>
      </c>
    </row>
    <row r="423" spans="1:9">
      <c r="A423" s="118">
        <f t="shared" si="6"/>
        <v>421</v>
      </c>
      <c r="B423" s="352" t="s">
        <v>2610</v>
      </c>
      <c r="C423" s="352" t="s">
        <v>2609</v>
      </c>
      <c r="D423" s="351" t="s">
        <v>4624</v>
      </c>
      <c r="E423" s="352">
        <v>70201</v>
      </c>
      <c r="F423" s="352">
        <v>20260826</v>
      </c>
      <c r="G423" s="107"/>
      <c r="H423" s="350" t="s">
        <v>259</v>
      </c>
      <c r="I423" s="140" t="s">
        <v>1168</v>
      </c>
    </row>
    <row r="424" spans="1:9">
      <c r="A424" s="118">
        <f t="shared" si="6"/>
        <v>422</v>
      </c>
      <c r="B424" s="352" t="s">
        <v>2610</v>
      </c>
      <c r="C424" s="352" t="s">
        <v>2609</v>
      </c>
      <c r="D424" s="351" t="s">
        <v>4625</v>
      </c>
      <c r="E424" s="352">
        <v>70201</v>
      </c>
      <c r="F424" s="352">
        <v>20260826</v>
      </c>
      <c r="G424" s="107"/>
      <c r="H424" s="350" t="s">
        <v>259</v>
      </c>
      <c r="I424" s="140" t="s">
        <v>1168</v>
      </c>
    </row>
    <row r="425" spans="1:9">
      <c r="A425" s="118">
        <f t="shared" si="6"/>
        <v>423</v>
      </c>
      <c r="B425" s="352" t="s">
        <v>2610</v>
      </c>
      <c r="C425" s="352" t="s">
        <v>2609</v>
      </c>
      <c r="D425" s="351" t="s">
        <v>4626</v>
      </c>
      <c r="E425" s="352">
        <v>70201</v>
      </c>
      <c r="F425" s="352">
        <v>20260826</v>
      </c>
      <c r="G425" s="107"/>
      <c r="H425" s="350" t="s">
        <v>259</v>
      </c>
      <c r="I425" s="140" t="s">
        <v>1168</v>
      </c>
    </row>
    <row r="426" spans="1:9">
      <c r="A426" s="118">
        <f t="shared" si="6"/>
        <v>424</v>
      </c>
      <c r="B426" s="352" t="s">
        <v>2610</v>
      </c>
      <c r="C426" s="352" t="s">
        <v>2609</v>
      </c>
      <c r="D426" s="351" t="s">
        <v>4627</v>
      </c>
      <c r="E426" s="352">
        <v>70202</v>
      </c>
      <c r="F426" s="352">
        <v>20260827</v>
      </c>
      <c r="G426" s="107"/>
      <c r="H426" s="350" t="s">
        <v>259</v>
      </c>
      <c r="I426" s="140" t="s">
        <v>1168</v>
      </c>
    </row>
    <row r="427" spans="1:9">
      <c r="A427" s="118">
        <f t="shared" si="6"/>
        <v>425</v>
      </c>
      <c r="B427" s="352" t="s">
        <v>2610</v>
      </c>
      <c r="C427" s="352" t="s">
        <v>2609</v>
      </c>
      <c r="D427" s="351" t="s">
        <v>4628</v>
      </c>
      <c r="E427" s="352">
        <v>70202</v>
      </c>
      <c r="F427" s="352">
        <v>20260827</v>
      </c>
      <c r="G427" s="107"/>
      <c r="H427" s="350" t="s">
        <v>259</v>
      </c>
      <c r="I427" s="140" t="s">
        <v>1168</v>
      </c>
    </row>
    <row r="428" spans="1:9">
      <c r="A428" s="118">
        <f t="shared" si="6"/>
        <v>426</v>
      </c>
      <c r="B428" s="352" t="s">
        <v>2610</v>
      </c>
      <c r="C428" s="352" t="s">
        <v>2609</v>
      </c>
      <c r="D428" s="351" t="s">
        <v>4629</v>
      </c>
      <c r="E428" s="352">
        <v>70202</v>
      </c>
      <c r="F428" s="352">
        <v>20260827</v>
      </c>
      <c r="G428" s="107"/>
      <c r="H428" s="350" t="s">
        <v>259</v>
      </c>
      <c r="I428" s="140" t="s">
        <v>1168</v>
      </c>
    </row>
    <row r="429" spans="1:9">
      <c r="A429" s="118">
        <f t="shared" si="6"/>
        <v>427</v>
      </c>
      <c r="B429" s="352" t="s">
        <v>2610</v>
      </c>
      <c r="C429" s="352" t="s">
        <v>2609</v>
      </c>
      <c r="D429" s="351" t="s">
        <v>4630</v>
      </c>
      <c r="E429" s="352">
        <v>70202</v>
      </c>
      <c r="F429" s="352">
        <v>20260827</v>
      </c>
      <c r="G429" s="107"/>
      <c r="H429" s="350" t="s">
        <v>259</v>
      </c>
      <c r="I429" s="140" t="s">
        <v>1168</v>
      </c>
    </row>
    <row r="430" spans="1:9">
      <c r="A430" s="118">
        <f t="shared" si="6"/>
        <v>428</v>
      </c>
      <c r="B430" s="352" t="s">
        <v>2610</v>
      </c>
      <c r="C430" s="352" t="s">
        <v>2609</v>
      </c>
      <c r="D430" s="351" t="s">
        <v>4631</v>
      </c>
      <c r="E430" s="352">
        <v>70202</v>
      </c>
      <c r="F430" s="352">
        <v>20260827</v>
      </c>
      <c r="G430" s="107"/>
      <c r="H430" s="478" t="s">
        <v>259</v>
      </c>
      <c r="I430" s="483" t="s">
        <v>1182</v>
      </c>
    </row>
    <row r="431" spans="1:9">
      <c r="A431" s="118">
        <f t="shared" si="6"/>
        <v>429</v>
      </c>
      <c r="B431" s="352" t="s">
        <v>2610</v>
      </c>
      <c r="C431" s="352" t="s">
        <v>2609</v>
      </c>
      <c r="D431" s="351" t="s">
        <v>4632</v>
      </c>
      <c r="E431" s="352">
        <v>70202</v>
      </c>
      <c r="F431" s="352">
        <v>20260827</v>
      </c>
      <c r="G431" s="107"/>
      <c r="H431" s="350" t="s">
        <v>259</v>
      </c>
      <c r="I431" s="140" t="s">
        <v>1168</v>
      </c>
    </row>
    <row r="432" spans="1:9">
      <c r="A432" s="118">
        <f t="shared" si="6"/>
        <v>430</v>
      </c>
      <c r="B432" s="352" t="s">
        <v>2610</v>
      </c>
      <c r="C432" s="352" t="s">
        <v>2609</v>
      </c>
      <c r="D432" s="351" t="s">
        <v>4633</v>
      </c>
      <c r="E432" s="352">
        <v>70203</v>
      </c>
      <c r="F432" s="352">
        <v>20260827</v>
      </c>
      <c r="G432" s="107"/>
      <c r="H432" s="478" t="s">
        <v>259</v>
      </c>
      <c r="I432" s="483" t="s">
        <v>1182</v>
      </c>
    </row>
    <row r="433" spans="1:9">
      <c r="A433" s="118">
        <f t="shared" si="6"/>
        <v>431</v>
      </c>
      <c r="B433" s="352" t="s">
        <v>2610</v>
      </c>
      <c r="C433" s="352" t="s">
        <v>2609</v>
      </c>
      <c r="D433" s="351" t="s">
        <v>4634</v>
      </c>
      <c r="E433" s="352">
        <v>70203</v>
      </c>
      <c r="F433" s="352">
        <v>20260827</v>
      </c>
      <c r="G433" s="107"/>
      <c r="H433" s="478" t="s">
        <v>259</v>
      </c>
      <c r="I433" s="483" t="s">
        <v>1182</v>
      </c>
    </row>
    <row r="434" spans="1:9">
      <c r="A434" s="118">
        <f t="shared" si="6"/>
        <v>432</v>
      </c>
      <c r="B434" s="352" t="s">
        <v>2610</v>
      </c>
      <c r="C434" s="352" t="s">
        <v>2609</v>
      </c>
      <c r="D434" s="351" t="s">
        <v>4635</v>
      </c>
      <c r="E434" s="352">
        <v>70203</v>
      </c>
      <c r="F434" s="352">
        <v>20260827</v>
      </c>
      <c r="G434" s="107"/>
      <c r="H434" s="478" t="s">
        <v>259</v>
      </c>
      <c r="I434" s="483" t="s">
        <v>1182</v>
      </c>
    </row>
    <row r="435" spans="1:9">
      <c r="A435" s="118">
        <f t="shared" si="6"/>
        <v>433</v>
      </c>
      <c r="B435" s="352" t="s">
        <v>2610</v>
      </c>
      <c r="C435" s="352" t="s">
        <v>2609</v>
      </c>
      <c r="D435" s="351" t="s">
        <v>4636</v>
      </c>
      <c r="E435" s="352">
        <v>70203</v>
      </c>
      <c r="F435" s="352">
        <v>20260827</v>
      </c>
      <c r="G435" s="107"/>
      <c r="H435" s="478" t="s">
        <v>259</v>
      </c>
      <c r="I435" s="483" t="s">
        <v>1182</v>
      </c>
    </row>
    <row r="436" spans="1:9">
      <c r="A436" s="118">
        <f t="shared" si="6"/>
        <v>434</v>
      </c>
      <c r="B436" s="352" t="s">
        <v>2610</v>
      </c>
      <c r="C436" s="352" t="s">
        <v>2609</v>
      </c>
      <c r="D436" s="351" t="s">
        <v>4637</v>
      </c>
      <c r="E436" s="352">
        <v>70203</v>
      </c>
      <c r="F436" s="352">
        <v>20260827</v>
      </c>
      <c r="G436" s="107"/>
      <c r="H436" s="478" t="s">
        <v>259</v>
      </c>
      <c r="I436" s="483" t="s">
        <v>1182</v>
      </c>
    </row>
    <row r="437" spans="1:9">
      <c r="A437" s="118">
        <f t="shared" si="6"/>
        <v>435</v>
      </c>
      <c r="B437" s="352" t="s">
        <v>2610</v>
      </c>
      <c r="C437" s="352" t="s">
        <v>2609</v>
      </c>
      <c r="D437" s="351" t="s">
        <v>4638</v>
      </c>
      <c r="E437" s="352">
        <v>70203</v>
      </c>
      <c r="F437" s="352">
        <v>20260827</v>
      </c>
      <c r="G437" s="107"/>
      <c r="H437" s="478" t="s">
        <v>259</v>
      </c>
      <c r="I437" s="483" t="s">
        <v>1182</v>
      </c>
    </row>
    <row r="438" spans="1:9">
      <c r="A438" s="118">
        <f t="shared" si="6"/>
        <v>436</v>
      </c>
      <c r="B438" s="352" t="s">
        <v>2610</v>
      </c>
      <c r="C438" s="352" t="s">
        <v>2609</v>
      </c>
      <c r="D438" s="351" t="s">
        <v>4639</v>
      </c>
      <c r="E438" s="352">
        <v>70203</v>
      </c>
      <c r="F438" s="352">
        <v>20260827</v>
      </c>
      <c r="G438" s="107"/>
      <c r="H438" s="478" t="s">
        <v>259</v>
      </c>
      <c r="I438" s="483" t="s">
        <v>1182</v>
      </c>
    </row>
    <row r="439" spans="1:9">
      <c r="A439" s="118">
        <f t="shared" si="6"/>
        <v>437</v>
      </c>
      <c r="B439" s="352" t="s">
        <v>2610</v>
      </c>
      <c r="C439" s="352" t="s">
        <v>2609</v>
      </c>
      <c r="D439" s="351" t="s">
        <v>4640</v>
      </c>
      <c r="E439" s="352">
        <v>70203</v>
      </c>
      <c r="F439" s="352">
        <v>20260827</v>
      </c>
      <c r="G439" s="107"/>
      <c r="H439" s="478" t="s">
        <v>259</v>
      </c>
      <c r="I439" s="483" t="s">
        <v>1182</v>
      </c>
    </row>
    <row r="440" spans="1:9">
      <c r="A440" s="118">
        <f t="shared" si="6"/>
        <v>438</v>
      </c>
      <c r="B440" s="352" t="s">
        <v>2610</v>
      </c>
      <c r="C440" s="352" t="s">
        <v>2609</v>
      </c>
      <c r="D440" s="351" t="s">
        <v>4641</v>
      </c>
      <c r="E440" s="352">
        <v>70204</v>
      </c>
      <c r="F440" s="352">
        <v>20260827</v>
      </c>
      <c r="G440" s="107"/>
      <c r="H440" s="478" t="s">
        <v>259</v>
      </c>
      <c r="I440" s="483" t="s">
        <v>1182</v>
      </c>
    </row>
    <row r="441" spans="1:9">
      <c r="A441" s="118">
        <f t="shared" si="6"/>
        <v>439</v>
      </c>
      <c r="B441" s="352" t="s">
        <v>2610</v>
      </c>
      <c r="C441" s="352" t="s">
        <v>2609</v>
      </c>
      <c r="D441" s="351" t="s">
        <v>4642</v>
      </c>
      <c r="E441" s="352">
        <v>70204</v>
      </c>
      <c r="F441" s="352">
        <v>20260827</v>
      </c>
      <c r="G441" s="107"/>
      <c r="H441" s="478" t="s">
        <v>259</v>
      </c>
      <c r="I441" s="483" t="s">
        <v>1182</v>
      </c>
    </row>
    <row r="442" spans="1:9">
      <c r="A442" s="118">
        <f t="shared" si="6"/>
        <v>440</v>
      </c>
      <c r="B442" s="352" t="s">
        <v>2610</v>
      </c>
      <c r="C442" s="352" t="s">
        <v>2609</v>
      </c>
      <c r="D442" s="351" t="s">
        <v>4643</v>
      </c>
      <c r="E442" s="352">
        <v>70204</v>
      </c>
      <c r="F442" s="352">
        <v>20260827</v>
      </c>
      <c r="G442" s="107"/>
      <c r="H442" s="478" t="s">
        <v>259</v>
      </c>
      <c r="I442" s="483" t="s">
        <v>1182</v>
      </c>
    </row>
    <row r="443" spans="1:9">
      <c r="A443" s="118">
        <f t="shared" si="6"/>
        <v>441</v>
      </c>
      <c r="B443" s="352" t="s">
        <v>2610</v>
      </c>
      <c r="C443" s="352" t="s">
        <v>2609</v>
      </c>
      <c r="D443" s="351" t="s">
        <v>4644</v>
      </c>
      <c r="E443" s="352">
        <v>70204</v>
      </c>
      <c r="F443" s="352">
        <v>20260827</v>
      </c>
      <c r="G443" s="107"/>
      <c r="H443" s="478" t="s">
        <v>259</v>
      </c>
      <c r="I443" s="483" t="s">
        <v>1182</v>
      </c>
    </row>
    <row r="444" spans="1:9">
      <c r="A444" s="118">
        <f t="shared" si="6"/>
        <v>442</v>
      </c>
      <c r="B444" s="352" t="s">
        <v>2610</v>
      </c>
      <c r="C444" s="352" t="s">
        <v>2609</v>
      </c>
      <c r="D444" s="351" t="s">
        <v>4645</v>
      </c>
      <c r="E444" s="352">
        <v>70204</v>
      </c>
      <c r="F444" s="352">
        <v>20260827</v>
      </c>
      <c r="G444" s="107"/>
      <c r="H444" s="350" t="s">
        <v>259</v>
      </c>
      <c r="I444" s="140" t="s">
        <v>655</v>
      </c>
    </row>
    <row r="445" spans="1:9">
      <c r="A445" s="118">
        <f t="shared" si="6"/>
        <v>443</v>
      </c>
      <c r="B445" s="352" t="s">
        <v>2610</v>
      </c>
      <c r="C445" s="352" t="s">
        <v>2609</v>
      </c>
      <c r="D445" s="351" t="s">
        <v>4646</v>
      </c>
      <c r="E445" s="352">
        <v>70204</v>
      </c>
      <c r="F445" s="352">
        <v>20260827</v>
      </c>
      <c r="G445" s="107"/>
      <c r="H445" s="478" t="s">
        <v>259</v>
      </c>
      <c r="I445" s="483" t="s">
        <v>1182</v>
      </c>
    </row>
    <row r="446" spans="1:9">
      <c r="A446" s="118">
        <f t="shared" si="6"/>
        <v>444</v>
      </c>
      <c r="B446" s="352" t="s">
        <v>2610</v>
      </c>
      <c r="C446" s="352" t="s">
        <v>2609</v>
      </c>
      <c r="D446" s="351" t="s">
        <v>4647</v>
      </c>
      <c r="E446" s="352">
        <v>70205</v>
      </c>
      <c r="F446" s="352">
        <v>20260827</v>
      </c>
      <c r="G446" s="107"/>
      <c r="H446" s="350" t="s">
        <v>259</v>
      </c>
      <c r="I446" s="140" t="s">
        <v>655</v>
      </c>
    </row>
    <row r="447" spans="1:9">
      <c r="A447" s="118">
        <f t="shared" si="6"/>
        <v>445</v>
      </c>
      <c r="B447" s="352" t="s">
        <v>2610</v>
      </c>
      <c r="C447" s="352" t="s">
        <v>2609</v>
      </c>
      <c r="D447" s="351" t="s">
        <v>4648</v>
      </c>
      <c r="E447" s="352">
        <v>70205</v>
      </c>
      <c r="F447" s="352">
        <v>20260827</v>
      </c>
      <c r="G447" s="107"/>
      <c r="H447" s="350" t="s">
        <v>259</v>
      </c>
      <c r="I447" s="140" t="s">
        <v>655</v>
      </c>
    </row>
    <row r="448" spans="1:9">
      <c r="A448" s="118">
        <f t="shared" si="6"/>
        <v>446</v>
      </c>
      <c r="B448" s="352" t="s">
        <v>2610</v>
      </c>
      <c r="C448" s="352" t="s">
        <v>2609</v>
      </c>
      <c r="D448" s="351" t="s">
        <v>4649</v>
      </c>
      <c r="E448" s="352">
        <v>70205</v>
      </c>
      <c r="F448" s="352">
        <v>20260827</v>
      </c>
      <c r="G448" s="107"/>
      <c r="H448" s="350" t="s">
        <v>259</v>
      </c>
      <c r="I448" s="140" t="s">
        <v>655</v>
      </c>
    </row>
    <row r="449" spans="1:9">
      <c r="A449" s="118">
        <f t="shared" si="6"/>
        <v>447</v>
      </c>
      <c r="B449" s="352" t="s">
        <v>2610</v>
      </c>
      <c r="C449" s="352" t="s">
        <v>2609</v>
      </c>
      <c r="D449" s="351" t="s">
        <v>4650</v>
      </c>
      <c r="E449" s="352">
        <v>70205</v>
      </c>
      <c r="F449" s="352">
        <v>20260827</v>
      </c>
      <c r="G449" s="107"/>
      <c r="H449" s="350" t="s">
        <v>259</v>
      </c>
      <c r="I449" s="140" t="s">
        <v>655</v>
      </c>
    </row>
    <row r="450" spans="1:9">
      <c r="A450" s="118">
        <f t="shared" ref="A450:A513" si="7">A449+1</f>
        <v>448</v>
      </c>
      <c r="B450" s="352" t="s">
        <v>2610</v>
      </c>
      <c r="C450" s="352" t="s">
        <v>2609</v>
      </c>
      <c r="D450" s="351" t="s">
        <v>4651</v>
      </c>
      <c r="E450" s="352">
        <v>70205</v>
      </c>
      <c r="F450" s="352">
        <v>20260827</v>
      </c>
      <c r="G450" s="107"/>
      <c r="H450" s="350" t="s">
        <v>259</v>
      </c>
      <c r="I450" s="140" t="s">
        <v>655</v>
      </c>
    </row>
    <row r="451" spans="1:9">
      <c r="A451" s="118">
        <f t="shared" si="7"/>
        <v>449</v>
      </c>
      <c r="B451" s="352" t="s">
        <v>2610</v>
      </c>
      <c r="C451" s="352" t="s">
        <v>2609</v>
      </c>
      <c r="D451" s="351" t="s">
        <v>4652</v>
      </c>
      <c r="E451" s="352">
        <v>70205</v>
      </c>
      <c r="F451" s="352">
        <v>20260827</v>
      </c>
      <c r="G451" s="107"/>
      <c r="H451" s="350" t="s">
        <v>259</v>
      </c>
      <c r="I451" s="140" t="s">
        <v>655</v>
      </c>
    </row>
    <row r="452" spans="1:9">
      <c r="A452" s="118">
        <f t="shared" si="7"/>
        <v>450</v>
      </c>
      <c r="B452" s="352" t="s">
        <v>2610</v>
      </c>
      <c r="C452" s="352" t="s">
        <v>2609</v>
      </c>
      <c r="D452" s="351" t="s">
        <v>4653</v>
      </c>
      <c r="E452" s="352">
        <v>70205</v>
      </c>
      <c r="F452" s="352">
        <v>20260827</v>
      </c>
      <c r="G452" s="107"/>
      <c r="H452" s="350" t="s">
        <v>259</v>
      </c>
      <c r="I452" s="140" t="s">
        <v>655</v>
      </c>
    </row>
    <row r="453" spans="1:9">
      <c r="A453" s="118">
        <f t="shared" si="7"/>
        <v>451</v>
      </c>
      <c r="B453" s="352" t="s">
        <v>2610</v>
      </c>
      <c r="C453" s="352" t="s">
        <v>2609</v>
      </c>
      <c r="D453" s="351" t="s">
        <v>4654</v>
      </c>
      <c r="E453" s="352">
        <v>70205</v>
      </c>
      <c r="F453" s="352">
        <v>20260827</v>
      </c>
      <c r="G453" s="107"/>
      <c r="H453" s="350" t="s">
        <v>259</v>
      </c>
      <c r="I453" s="140" t="s">
        <v>655</v>
      </c>
    </row>
    <row r="454" spans="1:9">
      <c r="A454" s="118">
        <f t="shared" si="7"/>
        <v>452</v>
      </c>
      <c r="B454" s="352" t="s">
        <v>2610</v>
      </c>
      <c r="C454" s="352" t="s">
        <v>2609</v>
      </c>
      <c r="D454" s="351" t="s">
        <v>4655</v>
      </c>
      <c r="E454" s="352">
        <v>70206</v>
      </c>
      <c r="F454" s="352">
        <v>20260828</v>
      </c>
      <c r="G454" s="107"/>
      <c r="H454" s="350" t="s">
        <v>259</v>
      </c>
      <c r="I454" s="140" t="s">
        <v>655</v>
      </c>
    </row>
    <row r="455" spans="1:9">
      <c r="A455" s="118">
        <f t="shared" si="7"/>
        <v>453</v>
      </c>
      <c r="B455" s="352" t="s">
        <v>2610</v>
      </c>
      <c r="C455" s="352" t="s">
        <v>2609</v>
      </c>
      <c r="D455" s="351" t="s">
        <v>4656</v>
      </c>
      <c r="E455" s="352">
        <v>70206</v>
      </c>
      <c r="F455" s="352">
        <v>20260828</v>
      </c>
      <c r="G455" s="107"/>
      <c r="H455" s="350" t="s">
        <v>259</v>
      </c>
      <c r="I455" s="140" t="s">
        <v>655</v>
      </c>
    </row>
    <row r="456" spans="1:9">
      <c r="A456" s="118">
        <f t="shared" si="7"/>
        <v>454</v>
      </c>
      <c r="B456" s="352" t="s">
        <v>2610</v>
      </c>
      <c r="C456" s="352" t="s">
        <v>2609</v>
      </c>
      <c r="D456" s="351" t="s">
        <v>4657</v>
      </c>
      <c r="E456" s="352">
        <v>70206</v>
      </c>
      <c r="F456" s="352">
        <v>20260828</v>
      </c>
      <c r="G456" s="107"/>
      <c r="H456" s="350" t="s">
        <v>259</v>
      </c>
      <c r="I456" s="140" t="s">
        <v>655</v>
      </c>
    </row>
    <row r="457" spans="1:9">
      <c r="A457" s="118">
        <f t="shared" si="7"/>
        <v>455</v>
      </c>
      <c r="B457" s="352" t="s">
        <v>2610</v>
      </c>
      <c r="C457" s="352" t="s">
        <v>2609</v>
      </c>
      <c r="D457" s="351" t="s">
        <v>4658</v>
      </c>
      <c r="E457" s="352">
        <v>70206</v>
      </c>
      <c r="F457" s="352">
        <v>20260828</v>
      </c>
      <c r="G457" s="107"/>
      <c r="H457" s="486" t="s">
        <v>259</v>
      </c>
      <c r="I457" s="489" t="s">
        <v>661</v>
      </c>
    </row>
    <row r="458" spans="1:9">
      <c r="A458" s="118">
        <f t="shared" si="7"/>
        <v>456</v>
      </c>
      <c r="B458" s="352" t="s">
        <v>2610</v>
      </c>
      <c r="C458" s="352" t="s">
        <v>2609</v>
      </c>
      <c r="D458" s="351" t="s">
        <v>4659</v>
      </c>
      <c r="E458" s="352">
        <v>70206</v>
      </c>
      <c r="F458" s="352">
        <v>20260828</v>
      </c>
      <c r="G458" s="107"/>
      <c r="H458" s="486" t="s">
        <v>259</v>
      </c>
      <c r="I458" s="489" t="s">
        <v>661</v>
      </c>
    </row>
    <row r="459" spans="1:9">
      <c r="A459" s="118">
        <f t="shared" si="7"/>
        <v>457</v>
      </c>
      <c r="B459" s="352" t="s">
        <v>2610</v>
      </c>
      <c r="C459" s="352" t="s">
        <v>2609</v>
      </c>
      <c r="D459" s="351" t="s">
        <v>4660</v>
      </c>
      <c r="E459" s="352">
        <v>70206</v>
      </c>
      <c r="F459" s="352">
        <v>20260828</v>
      </c>
      <c r="G459" s="107"/>
      <c r="H459" s="350" t="s">
        <v>259</v>
      </c>
      <c r="I459" s="140" t="s">
        <v>655</v>
      </c>
    </row>
    <row r="460" spans="1:9">
      <c r="A460" s="118">
        <f t="shared" si="7"/>
        <v>458</v>
      </c>
      <c r="B460" s="352" t="s">
        <v>2610</v>
      </c>
      <c r="C460" s="352" t="s">
        <v>2609</v>
      </c>
      <c r="D460" s="351" t="s">
        <v>4661</v>
      </c>
      <c r="E460" s="352">
        <v>70206</v>
      </c>
      <c r="F460" s="352">
        <v>20260828</v>
      </c>
      <c r="G460" s="107"/>
      <c r="H460" s="486" t="s">
        <v>259</v>
      </c>
      <c r="I460" s="489" t="s">
        <v>661</v>
      </c>
    </row>
    <row r="461" spans="1:9">
      <c r="A461" s="118">
        <f t="shared" si="7"/>
        <v>459</v>
      </c>
      <c r="B461" s="352" t="s">
        <v>2610</v>
      </c>
      <c r="C461" s="352" t="s">
        <v>2609</v>
      </c>
      <c r="D461" s="351" t="s">
        <v>4662</v>
      </c>
      <c r="E461" s="352">
        <v>70207</v>
      </c>
      <c r="F461" s="352">
        <v>20260828</v>
      </c>
      <c r="G461" s="107"/>
      <c r="H461" s="486" t="s">
        <v>259</v>
      </c>
      <c r="I461" s="489" t="s">
        <v>661</v>
      </c>
    </row>
    <row r="462" spans="1:9">
      <c r="A462" s="118">
        <f t="shared" si="7"/>
        <v>460</v>
      </c>
      <c r="B462" s="352" t="s">
        <v>2610</v>
      </c>
      <c r="C462" s="352" t="s">
        <v>2609</v>
      </c>
      <c r="D462" s="351" t="s">
        <v>4663</v>
      </c>
      <c r="E462" s="352">
        <v>70207</v>
      </c>
      <c r="F462" s="352">
        <v>20260828</v>
      </c>
      <c r="G462" s="107"/>
      <c r="H462" s="486" t="s">
        <v>259</v>
      </c>
      <c r="I462" s="489" t="s">
        <v>661</v>
      </c>
    </row>
    <row r="463" spans="1:9">
      <c r="A463" s="118">
        <f t="shared" si="7"/>
        <v>461</v>
      </c>
      <c r="B463" s="352" t="s">
        <v>2610</v>
      </c>
      <c r="C463" s="352" t="s">
        <v>2609</v>
      </c>
      <c r="D463" s="351" t="s">
        <v>4664</v>
      </c>
      <c r="E463" s="352">
        <v>70207</v>
      </c>
      <c r="F463" s="352">
        <v>20260828</v>
      </c>
      <c r="G463" s="107"/>
      <c r="H463" s="486" t="s">
        <v>259</v>
      </c>
      <c r="I463" s="489" t="s">
        <v>661</v>
      </c>
    </row>
    <row r="464" spans="1:9">
      <c r="A464" s="118">
        <f t="shared" si="7"/>
        <v>462</v>
      </c>
      <c r="B464" s="352" t="s">
        <v>2610</v>
      </c>
      <c r="C464" s="352" t="s">
        <v>2609</v>
      </c>
      <c r="D464" s="351" t="s">
        <v>4665</v>
      </c>
      <c r="E464" s="352">
        <v>70207</v>
      </c>
      <c r="F464" s="352">
        <v>20260828</v>
      </c>
      <c r="G464" s="107"/>
      <c r="H464" s="486" t="s">
        <v>259</v>
      </c>
      <c r="I464" s="489" t="s">
        <v>661</v>
      </c>
    </row>
    <row r="465" spans="1:9">
      <c r="A465" s="118">
        <f t="shared" si="7"/>
        <v>463</v>
      </c>
      <c r="B465" s="352" t="s">
        <v>2610</v>
      </c>
      <c r="C465" s="352" t="s">
        <v>2609</v>
      </c>
      <c r="D465" s="351" t="s">
        <v>4666</v>
      </c>
      <c r="E465" s="352">
        <v>70207</v>
      </c>
      <c r="F465" s="352">
        <v>20260828</v>
      </c>
      <c r="G465" s="107"/>
      <c r="H465" s="486" t="s">
        <v>259</v>
      </c>
      <c r="I465" s="489" t="s">
        <v>661</v>
      </c>
    </row>
    <row r="466" spans="1:9">
      <c r="A466" s="118">
        <f t="shared" si="7"/>
        <v>464</v>
      </c>
      <c r="B466" s="352" t="s">
        <v>2610</v>
      </c>
      <c r="C466" s="352" t="s">
        <v>2609</v>
      </c>
      <c r="D466" s="351" t="s">
        <v>4667</v>
      </c>
      <c r="E466" s="352">
        <v>70207</v>
      </c>
      <c r="F466" s="352">
        <v>20260828</v>
      </c>
      <c r="G466" s="107"/>
      <c r="H466" s="486" t="s">
        <v>259</v>
      </c>
      <c r="I466" s="489" t="s">
        <v>661</v>
      </c>
    </row>
    <row r="467" spans="1:9">
      <c r="A467" s="118">
        <f t="shared" si="7"/>
        <v>465</v>
      </c>
      <c r="B467" s="352" t="s">
        <v>2610</v>
      </c>
      <c r="C467" s="352" t="s">
        <v>2609</v>
      </c>
      <c r="D467" s="351" t="s">
        <v>4668</v>
      </c>
      <c r="E467" s="352">
        <v>70207</v>
      </c>
      <c r="F467" s="352">
        <v>20260828</v>
      </c>
      <c r="G467" s="107"/>
      <c r="H467" s="486" t="s">
        <v>259</v>
      </c>
      <c r="I467" s="489" t="s">
        <v>661</v>
      </c>
    </row>
    <row r="468" spans="1:9">
      <c r="A468" s="118">
        <f t="shared" si="7"/>
        <v>466</v>
      </c>
      <c r="B468" s="352" t="s">
        <v>2610</v>
      </c>
      <c r="C468" s="352" t="s">
        <v>2609</v>
      </c>
      <c r="D468" s="351" t="s">
        <v>4669</v>
      </c>
      <c r="E468" s="352">
        <v>70208</v>
      </c>
      <c r="F468" s="352">
        <v>20260828</v>
      </c>
      <c r="G468" s="107"/>
      <c r="H468" s="486" t="s">
        <v>259</v>
      </c>
      <c r="I468" s="489" t="s">
        <v>661</v>
      </c>
    </row>
    <row r="469" spans="1:9">
      <c r="A469" s="118">
        <f t="shared" si="7"/>
        <v>467</v>
      </c>
      <c r="B469" s="352" t="s">
        <v>2610</v>
      </c>
      <c r="C469" s="352" t="s">
        <v>2609</v>
      </c>
      <c r="D469" s="351" t="s">
        <v>4670</v>
      </c>
      <c r="E469" s="352">
        <v>70208</v>
      </c>
      <c r="F469" s="352">
        <v>20260828</v>
      </c>
      <c r="G469" s="107"/>
      <c r="H469" s="486" t="s">
        <v>259</v>
      </c>
      <c r="I469" s="489" t="s">
        <v>661</v>
      </c>
    </row>
    <row r="470" spans="1:9">
      <c r="A470" s="118">
        <f t="shared" si="7"/>
        <v>468</v>
      </c>
      <c r="B470" s="352" t="s">
        <v>2610</v>
      </c>
      <c r="C470" s="352" t="s">
        <v>2609</v>
      </c>
      <c r="D470" s="351" t="s">
        <v>4671</v>
      </c>
      <c r="E470" s="352">
        <v>70208</v>
      </c>
      <c r="F470" s="352">
        <v>20260828</v>
      </c>
      <c r="G470" s="107"/>
      <c r="H470" s="486" t="s">
        <v>259</v>
      </c>
      <c r="I470" s="489" t="s">
        <v>661</v>
      </c>
    </row>
    <row r="471" spans="1:9">
      <c r="A471" s="118">
        <f t="shared" si="7"/>
        <v>469</v>
      </c>
      <c r="B471" s="352" t="s">
        <v>2610</v>
      </c>
      <c r="C471" s="352" t="s">
        <v>2609</v>
      </c>
      <c r="D471" s="351" t="s">
        <v>4672</v>
      </c>
      <c r="E471" s="352">
        <v>70208</v>
      </c>
      <c r="F471" s="352">
        <v>20260828</v>
      </c>
      <c r="G471" s="107"/>
      <c r="H471" s="350" t="s">
        <v>259</v>
      </c>
      <c r="I471" s="140" t="s">
        <v>683</v>
      </c>
    </row>
    <row r="472" spans="1:9">
      <c r="A472" s="118">
        <f t="shared" si="7"/>
        <v>470</v>
      </c>
      <c r="B472" s="352" t="s">
        <v>2610</v>
      </c>
      <c r="C472" s="352" t="s">
        <v>2609</v>
      </c>
      <c r="D472" s="351" t="s">
        <v>4673</v>
      </c>
      <c r="E472" s="352">
        <v>70208</v>
      </c>
      <c r="F472" s="352">
        <v>20260828</v>
      </c>
      <c r="G472" s="107"/>
      <c r="H472" s="350" t="s">
        <v>259</v>
      </c>
      <c r="I472" s="140" t="s">
        <v>683</v>
      </c>
    </row>
    <row r="473" spans="1:9">
      <c r="A473" s="118">
        <f t="shared" si="7"/>
        <v>471</v>
      </c>
      <c r="B473" s="352" t="s">
        <v>2610</v>
      </c>
      <c r="C473" s="352" t="s">
        <v>2609</v>
      </c>
      <c r="D473" s="351" t="s">
        <v>4674</v>
      </c>
      <c r="E473" s="352">
        <v>70208</v>
      </c>
      <c r="F473" s="352">
        <v>20260828</v>
      </c>
      <c r="G473" s="107"/>
      <c r="H473" s="486" t="s">
        <v>259</v>
      </c>
      <c r="I473" s="489" t="s">
        <v>661</v>
      </c>
    </row>
    <row r="474" spans="1:9">
      <c r="A474" s="118">
        <f t="shared" si="7"/>
        <v>472</v>
      </c>
      <c r="B474" s="352" t="s">
        <v>2610</v>
      </c>
      <c r="C474" s="352" t="s">
        <v>2609</v>
      </c>
      <c r="D474" s="351" t="s">
        <v>4675</v>
      </c>
      <c r="E474" s="352">
        <v>70208</v>
      </c>
      <c r="F474" s="352">
        <v>20260828</v>
      </c>
      <c r="G474" s="107"/>
      <c r="H474" s="350" t="s">
        <v>259</v>
      </c>
      <c r="I474" s="140" t="s">
        <v>683</v>
      </c>
    </row>
    <row r="475" spans="1:9">
      <c r="A475" s="118">
        <f t="shared" si="7"/>
        <v>473</v>
      </c>
      <c r="B475" s="352" t="s">
        <v>2610</v>
      </c>
      <c r="C475" s="352" t="s">
        <v>2609</v>
      </c>
      <c r="D475" s="351" t="s">
        <v>4676</v>
      </c>
      <c r="E475" s="352">
        <v>70209</v>
      </c>
      <c r="F475" s="352">
        <v>20260828</v>
      </c>
      <c r="G475" s="107"/>
      <c r="H475" s="350" t="s">
        <v>259</v>
      </c>
      <c r="I475" s="140" t="s">
        <v>683</v>
      </c>
    </row>
    <row r="476" spans="1:9">
      <c r="A476" s="118">
        <f t="shared" si="7"/>
        <v>474</v>
      </c>
      <c r="B476" s="352" t="s">
        <v>2610</v>
      </c>
      <c r="C476" s="352" t="s">
        <v>2609</v>
      </c>
      <c r="D476" s="351" t="s">
        <v>4677</v>
      </c>
      <c r="E476" s="352">
        <v>70209</v>
      </c>
      <c r="F476" s="352">
        <v>20260828</v>
      </c>
      <c r="G476" s="107"/>
      <c r="H476" s="350" t="s">
        <v>259</v>
      </c>
      <c r="I476" s="140" t="s">
        <v>683</v>
      </c>
    </row>
    <row r="477" spans="1:9">
      <c r="A477" s="118">
        <f t="shared" si="7"/>
        <v>475</v>
      </c>
      <c r="B477" s="352" t="s">
        <v>2610</v>
      </c>
      <c r="C477" s="352" t="s">
        <v>2609</v>
      </c>
      <c r="D477" s="351" t="s">
        <v>4678</v>
      </c>
      <c r="E477" s="352">
        <v>70209</v>
      </c>
      <c r="F477" s="352">
        <v>20260828</v>
      </c>
      <c r="G477" s="107"/>
      <c r="H477" s="350" t="s">
        <v>259</v>
      </c>
      <c r="I477" s="140" t="s">
        <v>683</v>
      </c>
    </row>
    <row r="478" spans="1:9">
      <c r="A478" s="118">
        <f t="shared" si="7"/>
        <v>476</v>
      </c>
      <c r="B478" s="352" t="s">
        <v>2610</v>
      </c>
      <c r="C478" s="352" t="s">
        <v>2609</v>
      </c>
      <c r="D478" s="351" t="s">
        <v>4679</v>
      </c>
      <c r="E478" s="352">
        <v>70209</v>
      </c>
      <c r="F478" s="352">
        <v>20260828</v>
      </c>
      <c r="G478" s="107"/>
      <c r="H478" s="350" t="s">
        <v>259</v>
      </c>
      <c r="I478" s="140" t="s">
        <v>683</v>
      </c>
    </row>
    <row r="479" spans="1:9">
      <c r="A479" s="118">
        <f t="shared" si="7"/>
        <v>477</v>
      </c>
      <c r="B479" s="352" t="s">
        <v>2610</v>
      </c>
      <c r="C479" s="352" t="s">
        <v>2609</v>
      </c>
      <c r="D479" s="351" t="s">
        <v>4680</v>
      </c>
      <c r="E479" s="352">
        <v>70209</v>
      </c>
      <c r="F479" s="352">
        <v>20260828</v>
      </c>
      <c r="G479" s="107"/>
      <c r="H479" s="350" t="s">
        <v>259</v>
      </c>
      <c r="I479" s="140" t="s">
        <v>683</v>
      </c>
    </row>
    <row r="480" spans="1:9">
      <c r="A480" s="118">
        <f t="shared" si="7"/>
        <v>478</v>
      </c>
      <c r="B480" s="352" t="s">
        <v>2610</v>
      </c>
      <c r="C480" s="352" t="s">
        <v>2609</v>
      </c>
      <c r="D480" s="351" t="s">
        <v>4681</v>
      </c>
      <c r="E480" s="352">
        <v>70210</v>
      </c>
      <c r="F480" s="352">
        <v>20260828</v>
      </c>
      <c r="G480" s="107"/>
      <c r="H480" s="350" t="s">
        <v>259</v>
      </c>
      <c r="I480" s="140" t="s">
        <v>683</v>
      </c>
    </row>
    <row r="481" spans="1:9">
      <c r="A481" s="118">
        <f t="shared" si="7"/>
        <v>479</v>
      </c>
      <c r="B481" s="352" t="s">
        <v>2610</v>
      </c>
      <c r="C481" s="352" t="s">
        <v>2609</v>
      </c>
      <c r="D481" s="351" t="s">
        <v>4682</v>
      </c>
      <c r="E481" s="352">
        <v>70210</v>
      </c>
      <c r="F481" s="352">
        <v>20260828</v>
      </c>
      <c r="G481" s="107"/>
      <c r="H481" s="350" t="s">
        <v>259</v>
      </c>
      <c r="I481" s="140" t="s">
        <v>683</v>
      </c>
    </row>
    <row r="482" spans="1:9">
      <c r="A482" s="118">
        <f t="shared" si="7"/>
        <v>480</v>
      </c>
      <c r="B482" s="352" t="s">
        <v>2610</v>
      </c>
      <c r="C482" s="352" t="s">
        <v>2609</v>
      </c>
      <c r="D482" s="351" t="s">
        <v>4683</v>
      </c>
      <c r="E482" s="352">
        <v>70210</v>
      </c>
      <c r="F482" s="352">
        <v>20260828</v>
      </c>
      <c r="G482" s="107"/>
      <c r="H482" s="350" t="s">
        <v>259</v>
      </c>
      <c r="I482" s="140" t="s">
        <v>683</v>
      </c>
    </row>
    <row r="483" spans="1:9">
      <c r="A483" s="118">
        <f t="shared" si="7"/>
        <v>481</v>
      </c>
      <c r="B483" s="352" t="s">
        <v>2610</v>
      </c>
      <c r="C483" s="352" t="s">
        <v>2609</v>
      </c>
      <c r="D483" s="351" t="s">
        <v>4684</v>
      </c>
      <c r="E483" s="352">
        <v>70210</v>
      </c>
      <c r="F483" s="352">
        <v>20260828</v>
      </c>
      <c r="G483" s="107"/>
      <c r="H483" s="350" t="s">
        <v>259</v>
      </c>
      <c r="I483" s="140" t="s">
        <v>683</v>
      </c>
    </row>
    <row r="484" spans="1:9">
      <c r="A484" s="118">
        <f t="shared" si="7"/>
        <v>482</v>
      </c>
      <c r="B484" s="352" t="s">
        <v>2610</v>
      </c>
      <c r="C484" s="352" t="s">
        <v>2609</v>
      </c>
      <c r="D484" s="351" t="s">
        <v>4685</v>
      </c>
      <c r="E484" s="352">
        <v>70211</v>
      </c>
      <c r="F484" s="352">
        <v>20260829</v>
      </c>
      <c r="G484" s="107"/>
      <c r="H484" s="491" t="s">
        <v>259</v>
      </c>
      <c r="I484" s="495" t="s">
        <v>689</v>
      </c>
    </row>
    <row r="485" spans="1:9">
      <c r="A485" s="118">
        <f t="shared" si="7"/>
        <v>483</v>
      </c>
      <c r="B485" s="352" t="s">
        <v>2610</v>
      </c>
      <c r="C485" s="352" t="s">
        <v>2609</v>
      </c>
      <c r="D485" s="351" t="s">
        <v>4686</v>
      </c>
      <c r="E485" s="352">
        <v>70211</v>
      </c>
      <c r="F485" s="352">
        <v>20260829</v>
      </c>
      <c r="G485" s="107"/>
      <c r="H485" s="491" t="s">
        <v>259</v>
      </c>
      <c r="I485" s="495" t="s">
        <v>689</v>
      </c>
    </row>
    <row r="486" spans="1:9">
      <c r="A486" s="118">
        <f t="shared" si="7"/>
        <v>484</v>
      </c>
      <c r="B486" s="352" t="s">
        <v>2610</v>
      </c>
      <c r="C486" s="352" t="s">
        <v>2609</v>
      </c>
      <c r="D486" s="351" t="s">
        <v>4687</v>
      </c>
      <c r="E486" s="352">
        <v>70211</v>
      </c>
      <c r="F486" s="352">
        <v>20260829</v>
      </c>
      <c r="G486" s="107"/>
      <c r="H486" s="491" t="s">
        <v>259</v>
      </c>
      <c r="I486" s="495" t="s">
        <v>689</v>
      </c>
    </row>
    <row r="487" spans="1:9">
      <c r="A487" s="118">
        <f t="shared" si="7"/>
        <v>485</v>
      </c>
      <c r="B487" s="352" t="s">
        <v>2610</v>
      </c>
      <c r="C487" s="352" t="s">
        <v>2609</v>
      </c>
      <c r="D487" s="351" t="s">
        <v>4688</v>
      </c>
      <c r="E487" s="352">
        <v>70211</v>
      </c>
      <c r="F487" s="352">
        <v>20260829</v>
      </c>
      <c r="G487" s="107"/>
      <c r="H487" s="491" t="s">
        <v>259</v>
      </c>
      <c r="I487" s="495" t="s">
        <v>689</v>
      </c>
    </row>
    <row r="488" spans="1:9">
      <c r="A488" s="118">
        <f t="shared" si="7"/>
        <v>486</v>
      </c>
      <c r="B488" s="352" t="s">
        <v>2610</v>
      </c>
      <c r="C488" s="352" t="s">
        <v>2609</v>
      </c>
      <c r="D488" s="351" t="s">
        <v>4689</v>
      </c>
      <c r="E488" s="352">
        <v>70211</v>
      </c>
      <c r="F488" s="352">
        <v>20260829</v>
      </c>
      <c r="G488" s="107"/>
      <c r="H488" s="491" t="s">
        <v>259</v>
      </c>
      <c r="I488" s="495" t="s">
        <v>689</v>
      </c>
    </row>
    <row r="489" spans="1:9">
      <c r="A489" s="118">
        <f t="shared" si="7"/>
        <v>487</v>
      </c>
      <c r="B489" s="352" t="s">
        <v>2610</v>
      </c>
      <c r="C489" s="352" t="s">
        <v>2609</v>
      </c>
      <c r="D489" s="351" t="s">
        <v>4690</v>
      </c>
      <c r="E489" s="352">
        <v>70211</v>
      </c>
      <c r="F489" s="352">
        <v>20260829</v>
      </c>
      <c r="G489" s="107"/>
      <c r="H489" s="491" t="s">
        <v>259</v>
      </c>
      <c r="I489" s="495" t="s">
        <v>689</v>
      </c>
    </row>
    <row r="490" spans="1:9">
      <c r="A490" s="118">
        <f t="shared" si="7"/>
        <v>488</v>
      </c>
      <c r="B490" s="352" t="s">
        <v>2610</v>
      </c>
      <c r="C490" s="352" t="s">
        <v>2609</v>
      </c>
      <c r="D490" s="351" t="s">
        <v>4691</v>
      </c>
      <c r="E490" s="352">
        <v>70211</v>
      </c>
      <c r="F490" s="352">
        <v>20260829</v>
      </c>
      <c r="G490" s="107"/>
      <c r="H490" s="491" t="s">
        <v>259</v>
      </c>
      <c r="I490" s="495" t="s">
        <v>689</v>
      </c>
    </row>
    <row r="491" spans="1:9">
      <c r="A491" s="118">
        <f t="shared" si="7"/>
        <v>489</v>
      </c>
      <c r="B491" s="352" t="s">
        <v>2610</v>
      </c>
      <c r="C491" s="352" t="s">
        <v>2609</v>
      </c>
      <c r="D491" s="351" t="s">
        <v>4692</v>
      </c>
      <c r="E491" s="352">
        <v>70212</v>
      </c>
      <c r="F491" s="352">
        <v>20260831</v>
      </c>
      <c r="G491" s="107"/>
      <c r="H491" s="491" t="s">
        <v>259</v>
      </c>
      <c r="I491" s="495" t="s">
        <v>689</v>
      </c>
    </row>
    <row r="492" spans="1:9">
      <c r="A492" s="118">
        <f t="shared" si="7"/>
        <v>490</v>
      </c>
      <c r="B492" s="352" t="s">
        <v>2610</v>
      </c>
      <c r="C492" s="352" t="s">
        <v>2609</v>
      </c>
      <c r="D492" s="351" t="s">
        <v>4693</v>
      </c>
      <c r="E492" s="352">
        <v>70212</v>
      </c>
      <c r="F492" s="352">
        <v>20260831</v>
      </c>
      <c r="G492" s="107"/>
      <c r="H492" s="491" t="s">
        <v>259</v>
      </c>
      <c r="I492" s="495" t="s">
        <v>689</v>
      </c>
    </row>
    <row r="493" spans="1:9">
      <c r="A493" s="118">
        <f t="shared" si="7"/>
        <v>491</v>
      </c>
      <c r="B493" s="352" t="s">
        <v>2610</v>
      </c>
      <c r="C493" s="352" t="s">
        <v>2609</v>
      </c>
      <c r="D493" s="351" t="s">
        <v>4694</v>
      </c>
      <c r="E493" s="352">
        <v>70212</v>
      </c>
      <c r="F493" s="352">
        <v>20260831</v>
      </c>
      <c r="G493" s="107"/>
      <c r="H493" s="491" t="s">
        <v>259</v>
      </c>
      <c r="I493" s="495" t="s">
        <v>689</v>
      </c>
    </row>
    <row r="494" spans="1:9">
      <c r="A494" s="118">
        <f t="shared" si="7"/>
        <v>492</v>
      </c>
      <c r="B494" s="352" t="s">
        <v>2610</v>
      </c>
      <c r="C494" s="352" t="s">
        <v>2609</v>
      </c>
      <c r="D494" s="351" t="s">
        <v>4695</v>
      </c>
      <c r="E494" s="352">
        <v>70212</v>
      </c>
      <c r="F494" s="352">
        <v>20260831</v>
      </c>
      <c r="G494" s="107"/>
      <c r="H494" s="491" t="s">
        <v>259</v>
      </c>
      <c r="I494" s="495" t="s">
        <v>689</v>
      </c>
    </row>
    <row r="495" spans="1:9">
      <c r="A495" s="118">
        <f t="shared" si="7"/>
        <v>493</v>
      </c>
      <c r="B495" s="352" t="s">
        <v>2610</v>
      </c>
      <c r="C495" s="352" t="s">
        <v>2609</v>
      </c>
      <c r="D495" s="351" t="s">
        <v>4696</v>
      </c>
      <c r="E495" s="352">
        <v>70212</v>
      </c>
      <c r="F495" s="352">
        <v>20260831</v>
      </c>
      <c r="G495" s="107"/>
      <c r="H495" s="491" t="s">
        <v>259</v>
      </c>
      <c r="I495" s="495" t="s">
        <v>689</v>
      </c>
    </row>
    <row r="496" spans="1:9">
      <c r="A496" s="118">
        <f t="shared" si="7"/>
        <v>494</v>
      </c>
      <c r="B496" s="352" t="s">
        <v>2610</v>
      </c>
      <c r="C496" s="352" t="s">
        <v>2609</v>
      </c>
      <c r="D496" s="351" t="s">
        <v>4697</v>
      </c>
      <c r="E496" s="352">
        <v>70212</v>
      </c>
      <c r="F496" s="352">
        <v>20260831</v>
      </c>
      <c r="G496" s="107"/>
      <c r="H496" s="491" t="s">
        <v>259</v>
      </c>
      <c r="I496" s="495" t="s">
        <v>689</v>
      </c>
    </row>
    <row r="497" spans="1:9">
      <c r="A497" s="118">
        <f t="shared" si="7"/>
        <v>495</v>
      </c>
      <c r="B497" s="352" t="s">
        <v>2610</v>
      </c>
      <c r="C497" s="352" t="s">
        <v>2609</v>
      </c>
      <c r="D497" s="351" t="s">
        <v>4698</v>
      </c>
      <c r="E497" s="352">
        <v>70212</v>
      </c>
      <c r="F497" s="352">
        <v>20260831</v>
      </c>
      <c r="G497" s="107"/>
      <c r="H497" s="491" t="s">
        <v>259</v>
      </c>
      <c r="I497" s="495" t="s">
        <v>689</v>
      </c>
    </row>
    <row r="498" spans="1:9">
      <c r="A498" s="118">
        <f t="shared" si="7"/>
        <v>496</v>
      </c>
      <c r="B498" s="352" t="s">
        <v>2610</v>
      </c>
      <c r="C498" s="352" t="s">
        <v>2609</v>
      </c>
      <c r="D498" s="351" t="s">
        <v>4699</v>
      </c>
      <c r="E498" s="352">
        <v>70212</v>
      </c>
      <c r="F498" s="352">
        <v>20260831</v>
      </c>
      <c r="G498" s="107"/>
      <c r="H498" s="491" t="s">
        <v>259</v>
      </c>
      <c r="I498" s="495" t="s">
        <v>689</v>
      </c>
    </row>
    <row r="499" spans="1:9">
      <c r="A499" s="118">
        <f t="shared" si="7"/>
        <v>497</v>
      </c>
      <c r="B499" s="352" t="s">
        <v>2610</v>
      </c>
      <c r="C499" s="352" t="s">
        <v>2609</v>
      </c>
      <c r="D499" s="351" t="s">
        <v>4700</v>
      </c>
      <c r="E499" s="352">
        <v>70213</v>
      </c>
      <c r="F499" s="352">
        <v>20260831</v>
      </c>
      <c r="G499" s="107"/>
      <c r="H499" s="350"/>
      <c r="I499" s="140"/>
    </row>
    <row r="500" spans="1:9">
      <c r="A500" s="118">
        <f t="shared" si="7"/>
        <v>498</v>
      </c>
      <c r="B500" s="352" t="s">
        <v>2610</v>
      </c>
      <c r="C500" s="352" t="s">
        <v>2609</v>
      </c>
      <c r="D500" s="351" t="s">
        <v>4701</v>
      </c>
      <c r="E500" s="352">
        <v>70213</v>
      </c>
      <c r="F500" s="352">
        <v>20260831</v>
      </c>
      <c r="G500" s="107"/>
      <c r="H500" s="350"/>
      <c r="I500" s="140"/>
    </row>
    <row r="501" spans="1:9">
      <c r="A501" s="118">
        <f t="shared" si="7"/>
        <v>499</v>
      </c>
      <c r="B501" s="352" t="s">
        <v>2610</v>
      </c>
      <c r="C501" s="352" t="s">
        <v>2609</v>
      </c>
      <c r="D501" s="351" t="s">
        <v>4702</v>
      </c>
      <c r="E501" s="352">
        <v>70213</v>
      </c>
      <c r="F501" s="352">
        <v>20260831</v>
      </c>
      <c r="G501" s="107"/>
      <c r="H501" s="350"/>
      <c r="I501" s="140"/>
    </row>
    <row r="502" spans="1:9">
      <c r="A502" s="118">
        <f t="shared" si="7"/>
        <v>500</v>
      </c>
      <c r="B502" s="352" t="s">
        <v>2610</v>
      </c>
      <c r="C502" s="352" t="s">
        <v>2609</v>
      </c>
      <c r="D502" s="351" t="s">
        <v>4703</v>
      </c>
      <c r="E502" s="352">
        <v>70213</v>
      </c>
      <c r="F502" s="352">
        <v>20260831</v>
      </c>
      <c r="G502" s="107"/>
      <c r="H502" s="350"/>
      <c r="I502" s="140"/>
    </row>
    <row r="503" spans="1:9">
      <c r="A503" s="118">
        <f t="shared" si="7"/>
        <v>501</v>
      </c>
      <c r="B503" s="352" t="s">
        <v>2610</v>
      </c>
      <c r="C503" s="352" t="s">
        <v>2609</v>
      </c>
      <c r="D503" s="351" t="s">
        <v>4704</v>
      </c>
      <c r="E503" s="352">
        <v>70213</v>
      </c>
      <c r="F503" s="352">
        <v>20260831</v>
      </c>
      <c r="G503" s="107"/>
      <c r="H503" s="350"/>
      <c r="I503" s="140"/>
    </row>
    <row r="504" spans="1:9">
      <c r="A504" s="118">
        <f t="shared" si="7"/>
        <v>502</v>
      </c>
      <c r="B504" s="352" t="s">
        <v>2610</v>
      </c>
      <c r="C504" s="352" t="s">
        <v>2609</v>
      </c>
      <c r="D504" s="351" t="s">
        <v>4705</v>
      </c>
      <c r="E504" s="352">
        <v>70214</v>
      </c>
      <c r="F504" s="352">
        <v>20260831</v>
      </c>
      <c r="G504" s="107"/>
      <c r="H504" s="350"/>
      <c r="I504" s="140"/>
    </row>
    <row r="505" spans="1:9">
      <c r="A505" s="118">
        <f t="shared" si="7"/>
        <v>503</v>
      </c>
      <c r="B505" s="352" t="s">
        <v>2610</v>
      </c>
      <c r="C505" s="352" t="s">
        <v>2609</v>
      </c>
      <c r="D505" s="351" t="s">
        <v>4706</v>
      </c>
      <c r="E505" s="352">
        <v>70214</v>
      </c>
      <c r="F505" s="352">
        <v>20260831</v>
      </c>
      <c r="G505" s="107"/>
      <c r="H505" s="350"/>
      <c r="I505" s="140"/>
    </row>
    <row r="506" spans="1:9">
      <c r="A506" s="118">
        <f t="shared" si="7"/>
        <v>504</v>
      </c>
      <c r="B506" s="352" t="s">
        <v>2610</v>
      </c>
      <c r="C506" s="352" t="s">
        <v>2609</v>
      </c>
      <c r="D506" s="351" t="s">
        <v>4707</v>
      </c>
      <c r="E506" s="352">
        <v>70214</v>
      </c>
      <c r="F506" s="352">
        <v>20260831</v>
      </c>
      <c r="G506" s="107"/>
      <c r="H506" s="350"/>
      <c r="I506" s="140"/>
    </row>
    <row r="507" spans="1:9">
      <c r="A507" s="118">
        <f t="shared" si="7"/>
        <v>505</v>
      </c>
      <c r="B507" s="352" t="s">
        <v>2610</v>
      </c>
      <c r="C507" s="352" t="s">
        <v>2609</v>
      </c>
      <c r="D507" s="351" t="s">
        <v>4708</v>
      </c>
      <c r="E507" s="352">
        <v>70214</v>
      </c>
      <c r="F507" s="352">
        <v>20260831</v>
      </c>
      <c r="G507" s="107"/>
      <c r="H507" s="350"/>
      <c r="I507" s="140"/>
    </row>
    <row r="508" spans="1:9">
      <c r="A508" s="118">
        <f t="shared" si="7"/>
        <v>506</v>
      </c>
      <c r="B508" s="352" t="s">
        <v>2610</v>
      </c>
      <c r="C508" s="352" t="s">
        <v>2609</v>
      </c>
      <c r="D508" s="351" t="s">
        <v>4709</v>
      </c>
      <c r="E508" s="352">
        <v>70214</v>
      </c>
      <c r="F508" s="352">
        <v>20260831</v>
      </c>
      <c r="G508" s="107"/>
      <c r="H508" s="350"/>
      <c r="I508" s="140"/>
    </row>
    <row r="509" spans="1:9">
      <c r="A509" s="118">
        <f t="shared" si="7"/>
        <v>507</v>
      </c>
      <c r="B509" s="352" t="s">
        <v>2610</v>
      </c>
      <c r="C509" s="352" t="s">
        <v>2609</v>
      </c>
      <c r="D509" s="351" t="s">
        <v>4710</v>
      </c>
      <c r="E509" s="352">
        <v>70214</v>
      </c>
      <c r="F509" s="352">
        <v>20260831</v>
      </c>
      <c r="G509" s="107"/>
      <c r="H509" s="350"/>
      <c r="I509" s="140"/>
    </row>
    <row r="510" spans="1:9">
      <c r="A510" s="118">
        <f t="shared" si="7"/>
        <v>508</v>
      </c>
      <c r="B510" s="352" t="s">
        <v>2610</v>
      </c>
      <c r="C510" s="352" t="s">
        <v>2609</v>
      </c>
      <c r="D510" s="351" t="s">
        <v>4711</v>
      </c>
      <c r="E510" s="352">
        <v>70214</v>
      </c>
      <c r="F510" s="352">
        <v>20260831</v>
      </c>
      <c r="G510" s="107"/>
      <c r="H510" s="350"/>
      <c r="I510" s="140"/>
    </row>
    <row r="511" spans="1:9">
      <c r="A511" s="118">
        <f t="shared" si="7"/>
        <v>509</v>
      </c>
      <c r="B511" s="352" t="s">
        <v>2610</v>
      </c>
      <c r="C511" s="352" t="s">
        <v>2609</v>
      </c>
      <c r="D511" s="351" t="s">
        <v>4712</v>
      </c>
      <c r="E511" s="352">
        <v>70215</v>
      </c>
      <c r="F511" s="352">
        <v>20260831</v>
      </c>
      <c r="G511" s="107"/>
      <c r="H511" s="350"/>
      <c r="I511" s="140"/>
    </row>
    <row r="512" spans="1:9">
      <c r="A512" s="118">
        <f t="shared" si="7"/>
        <v>510</v>
      </c>
      <c r="B512" s="352" t="s">
        <v>2610</v>
      </c>
      <c r="C512" s="352" t="s">
        <v>2609</v>
      </c>
      <c r="D512" s="351" t="s">
        <v>4713</v>
      </c>
      <c r="E512" s="352">
        <v>70215</v>
      </c>
      <c r="F512" s="352">
        <v>20260831</v>
      </c>
      <c r="G512" s="107"/>
      <c r="H512" s="350"/>
      <c r="I512" s="140"/>
    </row>
    <row r="513" spans="1:9">
      <c r="A513" s="118">
        <f t="shared" si="7"/>
        <v>511</v>
      </c>
      <c r="B513" s="352" t="s">
        <v>2610</v>
      </c>
      <c r="C513" s="352" t="s">
        <v>2609</v>
      </c>
      <c r="D513" s="351" t="s">
        <v>4714</v>
      </c>
      <c r="E513" s="352">
        <v>70215</v>
      </c>
      <c r="F513" s="352">
        <v>20260831</v>
      </c>
      <c r="G513" s="107"/>
      <c r="H513" s="350"/>
      <c r="I513" s="140"/>
    </row>
    <row r="514" spans="1:9">
      <c r="A514" s="118">
        <f t="shared" ref="A514:A526" si="8">A513+1</f>
        <v>512</v>
      </c>
      <c r="B514" s="352" t="s">
        <v>2610</v>
      </c>
      <c r="C514" s="352" t="s">
        <v>2609</v>
      </c>
      <c r="D514" s="351" t="s">
        <v>4715</v>
      </c>
      <c r="E514" s="352">
        <v>70215</v>
      </c>
      <c r="F514" s="352">
        <v>20260831</v>
      </c>
      <c r="G514" s="107"/>
      <c r="H514" s="350"/>
      <c r="I514" s="140"/>
    </row>
    <row r="515" spans="1:9">
      <c r="A515" s="118">
        <f t="shared" si="8"/>
        <v>513</v>
      </c>
      <c r="B515" s="352" t="s">
        <v>2610</v>
      </c>
      <c r="C515" s="352" t="s">
        <v>2609</v>
      </c>
      <c r="D515" s="351" t="s">
        <v>4716</v>
      </c>
      <c r="E515" s="352">
        <v>70215</v>
      </c>
      <c r="F515" s="352">
        <v>20260831</v>
      </c>
      <c r="G515" s="107"/>
      <c r="H515" s="350"/>
      <c r="I515" s="140"/>
    </row>
    <row r="516" spans="1:9">
      <c r="A516" s="118">
        <f t="shared" si="8"/>
        <v>514</v>
      </c>
      <c r="B516" s="352" t="s">
        <v>2610</v>
      </c>
      <c r="C516" s="352" t="s">
        <v>2609</v>
      </c>
      <c r="D516" s="351" t="s">
        <v>4717</v>
      </c>
      <c r="E516" s="352">
        <v>70215</v>
      </c>
      <c r="F516" s="352">
        <v>20260831</v>
      </c>
      <c r="G516" s="107"/>
      <c r="H516" s="350"/>
      <c r="I516" s="140"/>
    </row>
    <row r="517" spans="1:9">
      <c r="A517" s="118">
        <f t="shared" si="8"/>
        <v>515</v>
      </c>
      <c r="B517" s="352" t="s">
        <v>2610</v>
      </c>
      <c r="C517" s="352" t="s">
        <v>2609</v>
      </c>
      <c r="D517" s="351" t="s">
        <v>4718</v>
      </c>
      <c r="E517" s="352">
        <v>70215</v>
      </c>
      <c r="F517" s="352">
        <v>20260831</v>
      </c>
      <c r="G517" s="107"/>
      <c r="H517" s="350"/>
      <c r="I517" s="140"/>
    </row>
    <row r="518" spans="1:9">
      <c r="A518" s="118">
        <f t="shared" si="8"/>
        <v>516</v>
      </c>
      <c r="B518" s="352" t="s">
        <v>2610</v>
      </c>
      <c r="C518" s="352" t="s">
        <v>2609</v>
      </c>
      <c r="D518" s="351" t="s">
        <v>4719</v>
      </c>
      <c r="E518" s="352">
        <v>70216</v>
      </c>
      <c r="F518" s="352">
        <v>20260831</v>
      </c>
      <c r="G518" s="107"/>
      <c r="H518" s="350"/>
      <c r="I518" s="140"/>
    </row>
    <row r="519" spans="1:9">
      <c r="A519" s="118">
        <f t="shared" si="8"/>
        <v>517</v>
      </c>
      <c r="B519" s="352" t="s">
        <v>2610</v>
      </c>
      <c r="C519" s="352" t="s">
        <v>2609</v>
      </c>
      <c r="D519" s="351" t="s">
        <v>4720</v>
      </c>
      <c r="E519" s="352">
        <v>70216</v>
      </c>
      <c r="F519" s="352">
        <v>20260831</v>
      </c>
      <c r="G519" s="107"/>
      <c r="H519" s="350"/>
      <c r="I519" s="140"/>
    </row>
    <row r="520" spans="1:9">
      <c r="A520" s="118">
        <f t="shared" si="8"/>
        <v>518</v>
      </c>
      <c r="B520" s="352" t="s">
        <v>2610</v>
      </c>
      <c r="C520" s="352" t="s">
        <v>2609</v>
      </c>
      <c r="D520" s="351" t="s">
        <v>4721</v>
      </c>
      <c r="E520" s="352">
        <v>70216</v>
      </c>
      <c r="F520" s="352">
        <v>20260831</v>
      </c>
      <c r="G520" s="107"/>
      <c r="H520" s="350"/>
      <c r="I520" s="140"/>
    </row>
    <row r="521" spans="1:9">
      <c r="A521" s="118">
        <f t="shared" si="8"/>
        <v>519</v>
      </c>
      <c r="B521" s="352" t="s">
        <v>2610</v>
      </c>
      <c r="C521" s="352" t="s">
        <v>2609</v>
      </c>
      <c r="D521" s="351" t="s">
        <v>4722</v>
      </c>
      <c r="E521" s="352">
        <v>70216</v>
      </c>
      <c r="F521" s="352">
        <v>20260831</v>
      </c>
      <c r="G521" s="107"/>
      <c r="H521" s="350"/>
      <c r="I521" s="140"/>
    </row>
    <row r="522" spans="1:9">
      <c r="A522" s="118">
        <f t="shared" si="8"/>
        <v>520</v>
      </c>
      <c r="B522" s="352" t="s">
        <v>2610</v>
      </c>
      <c r="C522" s="352" t="s">
        <v>2609</v>
      </c>
      <c r="D522" s="351" t="s">
        <v>4723</v>
      </c>
      <c r="E522" s="352">
        <v>70216</v>
      </c>
      <c r="F522" s="352">
        <v>20260831</v>
      </c>
      <c r="G522" s="107"/>
      <c r="H522" s="350"/>
      <c r="I522" s="140"/>
    </row>
    <row r="523" spans="1:9">
      <c r="A523" s="118">
        <f t="shared" si="8"/>
        <v>521</v>
      </c>
      <c r="B523" s="352" t="s">
        <v>2610</v>
      </c>
      <c r="C523" s="352" t="s">
        <v>2609</v>
      </c>
      <c r="D523" s="351" t="s">
        <v>4724</v>
      </c>
      <c r="E523" s="352">
        <v>70216</v>
      </c>
      <c r="F523" s="352">
        <v>20260831</v>
      </c>
      <c r="G523" s="107"/>
      <c r="H523" s="350"/>
      <c r="I523" s="140"/>
    </row>
    <row r="524" spans="1:9">
      <c r="A524" s="118">
        <f t="shared" si="8"/>
        <v>522</v>
      </c>
      <c r="B524" s="352" t="s">
        <v>2610</v>
      </c>
      <c r="C524" s="352" t="s">
        <v>2609</v>
      </c>
      <c r="D524" s="351" t="s">
        <v>4725</v>
      </c>
      <c r="E524" s="352">
        <v>70216</v>
      </c>
      <c r="F524" s="352">
        <v>20260831</v>
      </c>
      <c r="G524" s="107"/>
      <c r="H524" s="350"/>
      <c r="I524" s="140"/>
    </row>
    <row r="525" spans="1:9">
      <c r="A525" s="118">
        <f t="shared" si="8"/>
        <v>523</v>
      </c>
      <c r="B525" s="352" t="s">
        <v>2610</v>
      </c>
      <c r="C525" s="352" t="s">
        <v>2609</v>
      </c>
      <c r="D525" s="351" t="s">
        <v>4726</v>
      </c>
      <c r="E525" s="352">
        <v>70217</v>
      </c>
      <c r="F525" s="352">
        <v>20260831</v>
      </c>
      <c r="G525" s="107"/>
      <c r="H525" s="350"/>
      <c r="I525" s="140"/>
    </row>
    <row r="526" spans="1:9">
      <c r="A526" s="118">
        <f t="shared" si="8"/>
        <v>524</v>
      </c>
      <c r="B526" s="352" t="s">
        <v>2610</v>
      </c>
      <c r="C526" s="352" t="s">
        <v>2609</v>
      </c>
      <c r="D526" s="351" t="s">
        <v>4727</v>
      </c>
      <c r="E526" s="352">
        <v>70217</v>
      </c>
      <c r="F526" s="352">
        <v>20260831</v>
      </c>
      <c r="G526" s="107"/>
      <c r="H526" s="350"/>
      <c r="I526" s="140"/>
    </row>
  </sheetData>
  <mergeCells count="1">
    <mergeCell ref="A1:G1"/>
  </mergeCells>
  <phoneticPr fontId="130" type="noConversion"/>
  <conditionalFormatting sqref="D1:D2">
    <cfRule type="duplicateValues" dxfId="12" priority="52"/>
  </conditionalFormatting>
  <conditionalFormatting sqref="G2:I2">
    <cfRule type="cellIs" dxfId="11" priority="30" stopIfTrue="1" operator="equal">
      <formula>"o"</formula>
    </cfRule>
  </conditionalFormatting>
  <conditionalFormatting sqref="D1:D1048576">
    <cfRule type="duplicateValues" dxfId="10" priority="66"/>
  </conditionalFormatting>
  <conditionalFormatting sqref="D3:D526">
    <cfRule type="duplicateValues" dxfId="9" priority="69"/>
  </conditionalFormatting>
  <printOptions horizontalCentered="1"/>
  <pageMargins left="0" right="0" top="0" bottom="0" header="0" footer="0"/>
  <pageSetup paperSize="8" scale="93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8"/>
  <dimension ref="A1:I222"/>
  <sheetViews>
    <sheetView workbookViewId="0">
      <selection activeCell="G2" sqref="G2"/>
    </sheetView>
  </sheetViews>
  <sheetFormatPr defaultColWidth="9.26953125" defaultRowHeight="14.5"/>
  <cols>
    <col min="1" max="1" width="5" style="3" bestFit="1" customWidth="1"/>
    <col min="2" max="2" width="8.7265625" customWidth="1"/>
    <col min="3" max="3" width="9.26953125" customWidth="1"/>
    <col min="4" max="4" width="14.453125" customWidth="1"/>
    <col min="5" max="5" width="11.7265625" style="3" customWidth="1"/>
    <col min="6" max="6" width="12.26953125" style="3" customWidth="1"/>
    <col min="7" max="7" width="13" style="1" customWidth="1"/>
    <col min="8" max="8" width="11.7265625" style="3" customWidth="1"/>
    <col min="9" max="9" width="9.26953125" style="5"/>
    <col min="13" max="13" width="10.7265625" bestFit="1" customWidth="1"/>
    <col min="14" max="14" width="11" customWidth="1"/>
  </cols>
  <sheetData>
    <row r="1" spans="1:9" ht="19" thickBot="1">
      <c r="A1" s="575" t="s">
        <v>2612</v>
      </c>
      <c r="B1" s="575"/>
      <c r="C1" s="575"/>
      <c r="D1" s="575"/>
      <c r="E1" s="575"/>
      <c r="F1" s="575"/>
      <c r="G1" s="575"/>
      <c r="H1" s="4">
        <f ca="1">NOW()</f>
        <v>46262.429180324078</v>
      </c>
    </row>
    <row r="2" spans="1:9" ht="29">
      <c r="A2" s="7" t="s">
        <v>248</v>
      </c>
      <c r="B2" s="8" t="s">
        <v>249</v>
      </c>
      <c r="C2" s="8" t="s">
        <v>250</v>
      </c>
      <c r="D2" s="137" t="s">
        <v>251</v>
      </c>
      <c r="E2" s="9" t="s">
        <v>252</v>
      </c>
      <c r="F2" s="10" t="s">
        <v>253</v>
      </c>
      <c r="G2" s="10" t="s">
        <v>254</v>
      </c>
      <c r="H2" s="11" t="s">
        <v>255</v>
      </c>
      <c r="I2" s="11" t="s">
        <v>6165</v>
      </c>
    </row>
    <row r="3" spans="1:9">
      <c r="A3" s="366">
        <v>1</v>
      </c>
      <c r="B3" s="398" t="s">
        <v>2613</v>
      </c>
      <c r="C3" s="398" t="s">
        <v>257</v>
      </c>
      <c r="D3" s="370" t="s">
        <v>5205</v>
      </c>
      <c r="E3" s="370" t="s">
        <v>5206</v>
      </c>
      <c r="F3" s="366">
        <v>20260803</v>
      </c>
      <c r="G3" s="365"/>
      <c r="H3" s="369" t="s">
        <v>259</v>
      </c>
      <c r="I3" s="5" t="s">
        <v>260</v>
      </c>
    </row>
    <row r="4" spans="1:9">
      <c r="A4" s="366">
        <f t="shared" ref="A4:A13" si="0">+A3+1</f>
        <v>2</v>
      </c>
      <c r="B4" s="398" t="s">
        <v>2613</v>
      </c>
      <c r="C4" s="398" t="s">
        <v>257</v>
      </c>
      <c r="D4" s="370" t="s">
        <v>5207</v>
      </c>
      <c r="E4" s="370" t="s">
        <v>5206</v>
      </c>
      <c r="F4" s="366">
        <v>20260803</v>
      </c>
      <c r="G4" s="365"/>
      <c r="H4" s="369" t="s">
        <v>259</v>
      </c>
      <c r="I4" s="5" t="s">
        <v>260</v>
      </c>
    </row>
    <row r="5" spans="1:9">
      <c r="A5" s="366">
        <f t="shared" si="0"/>
        <v>3</v>
      </c>
      <c r="B5" s="398" t="s">
        <v>2613</v>
      </c>
      <c r="C5" s="398" t="s">
        <v>257</v>
      </c>
      <c r="D5" s="370" t="s">
        <v>5208</v>
      </c>
      <c r="E5" s="370" t="s">
        <v>5206</v>
      </c>
      <c r="F5" s="366">
        <v>20260803</v>
      </c>
      <c r="G5" s="365"/>
      <c r="H5" s="369" t="s">
        <v>259</v>
      </c>
      <c r="I5" s="5" t="s">
        <v>260</v>
      </c>
    </row>
    <row r="6" spans="1:9">
      <c r="A6" s="366">
        <f t="shared" si="0"/>
        <v>4</v>
      </c>
      <c r="B6" s="398" t="s">
        <v>2613</v>
      </c>
      <c r="C6" s="398" t="s">
        <v>257</v>
      </c>
      <c r="D6" s="370" t="s">
        <v>5209</v>
      </c>
      <c r="E6" s="370" t="s">
        <v>5206</v>
      </c>
      <c r="F6" s="366">
        <v>20260803</v>
      </c>
      <c r="G6" s="365"/>
      <c r="H6" s="369" t="s">
        <v>259</v>
      </c>
      <c r="I6" s="5" t="s">
        <v>260</v>
      </c>
    </row>
    <row r="7" spans="1:9">
      <c r="A7" s="366">
        <f t="shared" si="0"/>
        <v>5</v>
      </c>
      <c r="B7" s="398" t="s">
        <v>2613</v>
      </c>
      <c r="C7" s="398" t="s">
        <v>257</v>
      </c>
      <c r="D7" s="370" t="s">
        <v>5210</v>
      </c>
      <c r="E7" s="370" t="s">
        <v>5206</v>
      </c>
      <c r="F7" s="366">
        <v>20260803</v>
      </c>
      <c r="G7" s="365"/>
      <c r="H7" s="369" t="s">
        <v>259</v>
      </c>
      <c r="I7" s="5" t="s">
        <v>260</v>
      </c>
    </row>
    <row r="8" spans="1:9">
      <c r="A8" s="366">
        <f t="shared" si="0"/>
        <v>6</v>
      </c>
      <c r="B8" s="398" t="s">
        <v>2613</v>
      </c>
      <c r="C8" s="398" t="s">
        <v>257</v>
      </c>
      <c r="D8" s="370" t="s">
        <v>5211</v>
      </c>
      <c r="E8" s="370" t="s">
        <v>5206</v>
      </c>
      <c r="F8" s="366">
        <v>20260803</v>
      </c>
      <c r="G8" s="365"/>
      <c r="H8" s="369" t="s">
        <v>259</v>
      </c>
      <c r="I8" s="5" t="s">
        <v>260</v>
      </c>
    </row>
    <row r="9" spans="1:9">
      <c r="A9" s="366">
        <f t="shared" si="0"/>
        <v>7</v>
      </c>
      <c r="B9" s="398" t="s">
        <v>2613</v>
      </c>
      <c r="C9" s="398" t="s">
        <v>257</v>
      </c>
      <c r="D9" s="370" t="s">
        <v>5212</v>
      </c>
      <c r="E9" s="370" t="s">
        <v>5206</v>
      </c>
      <c r="F9" s="366">
        <v>20260803</v>
      </c>
      <c r="G9" s="365"/>
      <c r="H9" s="371" t="s">
        <v>259</v>
      </c>
      <c r="I9" s="384" t="s">
        <v>269</v>
      </c>
    </row>
    <row r="10" spans="1:9">
      <c r="A10" s="366">
        <f t="shared" si="0"/>
        <v>8</v>
      </c>
      <c r="B10" s="398" t="s">
        <v>2613</v>
      </c>
      <c r="C10" s="398" t="s">
        <v>257</v>
      </c>
      <c r="D10" s="370" t="s">
        <v>5213</v>
      </c>
      <c r="E10" s="370" t="s">
        <v>5206</v>
      </c>
      <c r="F10" s="366">
        <v>20260803</v>
      </c>
      <c r="G10" s="365"/>
      <c r="H10" s="371" t="s">
        <v>259</v>
      </c>
      <c r="I10" s="384" t="s">
        <v>269</v>
      </c>
    </row>
    <row r="11" spans="1:9">
      <c r="A11" s="366">
        <f t="shared" si="0"/>
        <v>9</v>
      </c>
      <c r="B11" s="398" t="s">
        <v>2613</v>
      </c>
      <c r="C11" s="398" t="s">
        <v>257</v>
      </c>
      <c r="D11" s="370" t="s">
        <v>5214</v>
      </c>
      <c r="E11" s="370" t="s">
        <v>5206</v>
      </c>
      <c r="F11" s="366">
        <v>20260803</v>
      </c>
      <c r="G11" s="365"/>
      <c r="H11" s="371" t="s">
        <v>259</v>
      </c>
      <c r="I11" s="384" t="s">
        <v>269</v>
      </c>
    </row>
    <row r="12" spans="1:9">
      <c r="A12" s="366">
        <f t="shared" si="0"/>
        <v>10</v>
      </c>
      <c r="B12" s="398" t="s">
        <v>2613</v>
      </c>
      <c r="C12" s="398" t="s">
        <v>257</v>
      </c>
      <c r="D12" s="370" t="s">
        <v>5215</v>
      </c>
      <c r="E12" s="370" t="s">
        <v>5206</v>
      </c>
      <c r="F12" s="366">
        <v>20260803</v>
      </c>
      <c r="G12" s="365"/>
      <c r="H12" s="382" t="s">
        <v>259</v>
      </c>
      <c r="I12" s="5" t="s">
        <v>1630</v>
      </c>
    </row>
    <row r="13" spans="1:9">
      <c r="A13" s="366">
        <f t="shared" si="0"/>
        <v>11</v>
      </c>
      <c r="B13" s="398" t="s">
        <v>2613</v>
      </c>
      <c r="C13" s="398" t="s">
        <v>257</v>
      </c>
      <c r="D13" s="370" t="s">
        <v>5216</v>
      </c>
      <c r="E13" s="370" t="s">
        <v>5206</v>
      </c>
      <c r="F13" s="366">
        <v>20260803</v>
      </c>
      <c r="G13" s="365"/>
      <c r="H13" s="392" t="s">
        <v>259</v>
      </c>
      <c r="I13" s="400" t="s">
        <v>740</v>
      </c>
    </row>
    <row r="14" spans="1:9">
      <c r="A14" s="366">
        <f t="shared" ref="A14:A77" si="1">+A13+1</f>
        <v>12</v>
      </c>
      <c r="B14" s="398" t="s">
        <v>2613</v>
      </c>
      <c r="C14" s="398" t="s">
        <v>257</v>
      </c>
      <c r="D14" s="370" t="s">
        <v>5217</v>
      </c>
      <c r="E14" s="370" t="s">
        <v>5206</v>
      </c>
      <c r="F14" s="366">
        <v>20260803</v>
      </c>
      <c r="G14" s="365"/>
      <c r="H14" s="392" t="s">
        <v>259</v>
      </c>
      <c r="I14" s="400" t="s">
        <v>740</v>
      </c>
    </row>
    <row r="15" spans="1:9">
      <c r="A15" s="366">
        <f t="shared" si="1"/>
        <v>13</v>
      </c>
      <c r="B15" s="398" t="s">
        <v>2613</v>
      </c>
      <c r="C15" s="398" t="s">
        <v>257</v>
      </c>
      <c r="D15" s="370" t="s">
        <v>5218</v>
      </c>
      <c r="E15" s="370" t="s">
        <v>5206</v>
      </c>
      <c r="F15" s="366">
        <v>20260803</v>
      </c>
      <c r="G15" s="365"/>
      <c r="H15" s="392" t="s">
        <v>259</v>
      </c>
      <c r="I15" s="400" t="s">
        <v>740</v>
      </c>
    </row>
    <row r="16" spans="1:9">
      <c r="A16" s="366">
        <f t="shared" si="1"/>
        <v>14</v>
      </c>
      <c r="B16" s="398" t="s">
        <v>2613</v>
      </c>
      <c r="C16" s="398" t="s">
        <v>257</v>
      </c>
      <c r="D16" s="370" t="s">
        <v>5219</v>
      </c>
      <c r="E16" s="370" t="s">
        <v>5206</v>
      </c>
      <c r="F16" s="366">
        <v>20260803</v>
      </c>
      <c r="G16" s="365"/>
      <c r="H16" s="392" t="s">
        <v>259</v>
      </c>
      <c r="I16" s="400" t="s">
        <v>740</v>
      </c>
    </row>
    <row r="17" spans="1:9">
      <c r="A17" s="366">
        <f t="shared" si="1"/>
        <v>15</v>
      </c>
      <c r="B17" s="398" t="s">
        <v>2613</v>
      </c>
      <c r="C17" s="398" t="s">
        <v>257</v>
      </c>
      <c r="D17" s="370" t="s">
        <v>5220</v>
      </c>
      <c r="E17" s="370" t="s">
        <v>5206</v>
      </c>
      <c r="F17" s="366">
        <v>20260803</v>
      </c>
      <c r="G17" s="365"/>
      <c r="H17" s="392" t="s">
        <v>259</v>
      </c>
      <c r="I17" s="400" t="s">
        <v>740</v>
      </c>
    </row>
    <row r="18" spans="1:9">
      <c r="A18" s="366">
        <f t="shared" si="1"/>
        <v>16</v>
      </c>
      <c r="B18" s="398" t="s">
        <v>2613</v>
      </c>
      <c r="C18" s="398" t="s">
        <v>257</v>
      </c>
      <c r="D18" s="370" t="s">
        <v>5221</v>
      </c>
      <c r="E18" s="370" t="s">
        <v>5206</v>
      </c>
      <c r="F18" s="366">
        <v>20260803</v>
      </c>
      <c r="G18" s="365"/>
      <c r="H18" s="392" t="s">
        <v>259</v>
      </c>
      <c r="I18" s="400" t="s">
        <v>740</v>
      </c>
    </row>
    <row r="19" spans="1:9">
      <c r="A19" s="366">
        <f t="shared" si="1"/>
        <v>17</v>
      </c>
      <c r="B19" s="398" t="s">
        <v>2613</v>
      </c>
      <c r="C19" s="398" t="s">
        <v>257</v>
      </c>
      <c r="D19" s="370" t="s">
        <v>5222</v>
      </c>
      <c r="E19" s="370" t="s">
        <v>5206</v>
      </c>
      <c r="F19" s="366">
        <v>20260803</v>
      </c>
      <c r="G19" s="365"/>
      <c r="H19" s="392" t="s">
        <v>259</v>
      </c>
      <c r="I19" s="400" t="s">
        <v>740</v>
      </c>
    </row>
    <row r="20" spans="1:9">
      <c r="A20" s="366">
        <f t="shared" si="1"/>
        <v>18</v>
      </c>
      <c r="B20" s="398" t="s">
        <v>2613</v>
      </c>
      <c r="C20" s="398" t="s">
        <v>257</v>
      </c>
      <c r="D20" s="370" t="s">
        <v>5223</v>
      </c>
      <c r="E20" s="370" t="s">
        <v>5206</v>
      </c>
      <c r="F20" s="366">
        <v>20260803</v>
      </c>
      <c r="G20" s="365"/>
      <c r="H20" s="392" t="s">
        <v>259</v>
      </c>
      <c r="I20" s="400" t="s">
        <v>740</v>
      </c>
    </row>
    <row r="21" spans="1:9">
      <c r="A21" s="398">
        <f t="shared" si="1"/>
        <v>19</v>
      </c>
      <c r="B21" s="398" t="s">
        <v>2613</v>
      </c>
      <c r="C21" s="398" t="s">
        <v>257</v>
      </c>
      <c r="D21" s="403" t="s">
        <v>5268</v>
      </c>
      <c r="E21" s="403" t="s">
        <v>5296</v>
      </c>
      <c r="F21" s="398">
        <v>20260806</v>
      </c>
      <c r="G21" s="397"/>
      <c r="H21" s="397" t="s">
        <v>259</v>
      </c>
      <c r="I21" s="404" t="s">
        <v>783</v>
      </c>
    </row>
    <row r="22" spans="1:9">
      <c r="A22" s="398">
        <f t="shared" si="1"/>
        <v>20</v>
      </c>
      <c r="B22" s="398" t="s">
        <v>2613</v>
      </c>
      <c r="C22" s="398" t="s">
        <v>257</v>
      </c>
      <c r="D22" s="403" t="s">
        <v>5297</v>
      </c>
      <c r="E22" s="403" t="s">
        <v>5296</v>
      </c>
      <c r="F22" s="398">
        <v>20260806</v>
      </c>
      <c r="G22" s="397"/>
      <c r="H22" s="405" t="s">
        <v>259</v>
      </c>
      <c r="I22" s="407" t="s">
        <v>792</v>
      </c>
    </row>
    <row r="23" spans="1:9">
      <c r="A23" s="398">
        <f t="shared" si="1"/>
        <v>21</v>
      </c>
      <c r="B23" s="398" t="s">
        <v>2613</v>
      </c>
      <c r="C23" s="398" t="s">
        <v>257</v>
      </c>
      <c r="D23" s="403" t="s">
        <v>5298</v>
      </c>
      <c r="E23" s="403" t="s">
        <v>5296</v>
      </c>
      <c r="F23" s="398">
        <v>20260806</v>
      </c>
      <c r="G23" s="397"/>
      <c r="H23" s="397" t="s">
        <v>259</v>
      </c>
      <c r="I23" s="401" t="s">
        <v>802</v>
      </c>
    </row>
    <row r="24" spans="1:9">
      <c r="A24" s="398">
        <f t="shared" si="1"/>
        <v>22</v>
      </c>
      <c r="B24" s="398" t="s">
        <v>2613</v>
      </c>
      <c r="C24" s="398" t="s">
        <v>257</v>
      </c>
      <c r="D24" s="403" t="s">
        <v>5269</v>
      </c>
      <c r="E24" s="403" t="s">
        <v>5296</v>
      </c>
      <c r="F24" s="398">
        <v>20260806</v>
      </c>
      <c r="G24" s="397"/>
      <c r="H24" s="397" t="s">
        <v>259</v>
      </c>
      <c r="I24" s="404" t="s">
        <v>783</v>
      </c>
    </row>
    <row r="25" spans="1:9">
      <c r="A25" s="398">
        <f t="shared" si="1"/>
        <v>23</v>
      </c>
      <c r="B25" s="398" t="s">
        <v>2613</v>
      </c>
      <c r="C25" s="398" t="s">
        <v>257</v>
      </c>
      <c r="D25" s="403" t="s">
        <v>5270</v>
      </c>
      <c r="E25" s="403" t="s">
        <v>5296</v>
      </c>
      <c r="F25" s="398">
        <v>20260806</v>
      </c>
      <c r="G25" s="397"/>
      <c r="H25" s="397" t="s">
        <v>259</v>
      </c>
      <c r="I25" s="404" t="s">
        <v>783</v>
      </c>
    </row>
    <row r="26" spans="1:9">
      <c r="A26" s="398">
        <f t="shared" si="1"/>
        <v>24</v>
      </c>
      <c r="B26" s="398" t="s">
        <v>2613</v>
      </c>
      <c r="C26" s="398" t="s">
        <v>257</v>
      </c>
      <c r="D26" s="403" t="s">
        <v>5299</v>
      </c>
      <c r="E26" s="403" t="s">
        <v>5296</v>
      </c>
      <c r="F26" s="398">
        <v>20260806</v>
      </c>
      <c r="G26" s="397"/>
      <c r="H26" s="405" t="s">
        <v>259</v>
      </c>
      <c r="I26" s="407" t="s">
        <v>792</v>
      </c>
    </row>
    <row r="27" spans="1:9">
      <c r="A27" s="398">
        <f t="shared" si="1"/>
        <v>25</v>
      </c>
      <c r="B27" s="398" t="s">
        <v>2613</v>
      </c>
      <c r="C27" s="398" t="s">
        <v>257</v>
      </c>
      <c r="D27" s="403" t="s">
        <v>5300</v>
      </c>
      <c r="E27" s="403" t="s">
        <v>5296</v>
      </c>
      <c r="F27" s="398">
        <v>20260806</v>
      </c>
      <c r="G27" s="397"/>
      <c r="H27" s="405" t="s">
        <v>259</v>
      </c>
      <c r="I27" s="407" t="s">
        <v>792</v>
      </c>
    </row>
    <row r="28" spans="1:9">
      <c r="A28" s="398">
        <f t="shared" si="1"/>
        <v>26</v>
      </c>
      <c r="B28" s="398" t="s">
        <v>2613</v>
      </c>
      <c r="C28" s="398" t="s">
        <v>257</v>
      </c>
      <c r="D28" s="403" t="s">
        <v>5301</v>
      </c>
      <c r="E28" s="403" t="s">
        <v>5296</v>
      </c>
      <c r="F28" s="398">
        <v>20260806</v>
      </c>
      <c r="G28" s="397"/>
      <c r="H28" s="405" t="s">
        <v>259</v>
      </c>
      <c r="I28" s="407" t="s">
        <v>792</v>
      </c>
    </row>
    <row r="29" spans="1:9">
      <c r="A29" s="398">
        <f t="shared" si="1"/>
        <v>27</v>
      </c>
      <c r="B29" s="398" t="s">
        <v>2613</v>
      </c>
      <c r="C29" s="398" t="s">
        <v>257</v>
      </c>
      <c r="D29" s="403" t="s">
        <v>5302</v>
      </c>
      <c r="E29" s="403" t="s">
        <v>5296</v>
      </c>
      <c r="F29" s="398">
        <v>20260806</v>
      </c>
      <c r="G29" s="397"/>
      <c r="H29" s="397" t="s">
        <v>259</v>
      </c>
      <c r="I29" s="5" t="s">
        <v>802</v>
      </c>
    </row>
    <row r="30" spans="1:9">
      <c r="A30" s="398">
        <f t="shared" si="1"/>
        <v>28</v>
      </c>
      <c r="B30" s="398" t="s">
        <v>2613</v>
      </c>
      <c r="C30" s="398" t="s">
        <v>257</v>
      </c>
      <c r="D30" s="403" t="s">
        <v>5303</v>
      </c>
      <c r="E30" s="403" t="s">
        <v>5296</v>
      </c>
      <c r="F30" s="398">
        <v>20260806</v>
      </c>
      <c r="G30" s="397"/>
      <c r="H30" s="397" t="s">
        <v>259</v>
      </c>
      <c r="I30" s="5" t="s">
        <v>802</v>
      </c>
    </row>
    <row r="31" spans="1:9">
      <c r="A31" s="398">
        <f t="shared" si="1"/>
        <v>29</v>
      </c>
      <c r="B31" s="398" t="s">
        <v>2613</v>
      </c>
      <c r="C31" s="398" t="s">
        <v>257</v>
      </c>
      <c r="D31" s="403" t="s">
        <v>5304</v>
      </c>
      <c r="E31" s="403" t="s">
        <v>5296</v>
      </c>
      <c r="F31" s="398">
        <v>20260806</v>
      </c>
      <c r="G31" s="397"/>
      <c r="H31" s="408" t="s">
        <v>259</v>
      </c>
      <c r="I31" s="412" t="s">
        <v>281</v>
      </c>
    </row>
    <row r="32" spans="1:9">
      <c r="A32" s="398">
        <f t="shared" si="1"/>
        <v>30</v>
      </c>
      <c r="B32" s="398" t="s">
        <v>2613</v>
      </c>
      <c r="C32" s="398" t="s">
        <v>257</v>
      </c>
      <c r="D32" s="403" t="s">
        <v>5305</v>
      </c>
      <c r="E32" s="403" t="s">
        <v>5296</v>
      </c>
      <c r="F32" s="398">
        <v>20260806</v>
      </c>
      <c r="G32" s="397"/>
      <c r="H32" s="408" t="s">
        <v>259</v>
      </c>
      <c r="I32" s="412" t="s">
        <v>281</v>
      </c>
    </row>
    <row r="33" spans="1:9">
      <c r="A33" s="398">
        <f t="shared" si="1"/>
        <v>31</v>
      </c>
      <c r="B33" s="398" t="s">
        <v>2613</v>
      </c>
      <c r="C33" s="398" t="s">
        <v>257</v>
      </c>
      <c r="D33" s="403" t="s">
        <v>5306</v>
      </c>
      <c r="E33" s="403" t="s">
        <v>5296</v>
      </c>
      <c r="F33" s="398">
        <v>20260806</v>
      </c>
      <c r="G33" s="397"/>
      <c r="H33" s="408" t="s">
        <v>259</v>
      </c>
      <c r="I33" s="412" t="s">
        <v>281</v>
      </c>
    </row>
    <row r="34" spans="1:9">
      <c r="A34" s="398">
        <f t="shared" si="1"/>
        <v>32</v>
      </c>
      <c r="B34" s="398" t="s">
        <v>2613</v>
      </c>
      <c r="C34" s="398" t="s">
        <v>257</v>
      </c>
      <c r="D34" s="403" t="s">
        <v>5307</v>
      </c>
      <c r="E34" s="403" t="s">
        <v>5296</v>
      </c>
      <c r="F34" s="398">
        <v>20260806</v>
      </c>
      <c r="G34" s="397"/>
      <c r="H34" s="408" t="s">
        <v>259</v>
      </c>
      <c r="I34" s="412" t="s">
        <v>281</v>
      </c>
    </row>
    <row r="35" spans="1:9">
      <c r="A35" s="398">
        <f t="shared" si="1"/>
        <v>33</v>
      </c>
      <c r="B35" s="398" t="s">
        <v>2613</v>
      </c>
      <c r="C35" s="398" t="s">
        <v>257</v>
      </c>
      <c r="D35" s="403" t="s">
        <v>5308</v>
      </c>
      <c r="E35" s="403" t="s">
        <v>5296</v>
      </c>
      <c r="F35" s="398">
        <v>20260806</v>
      </c>
      <c r="G35" s="397"/>
      <c r="H35" s="408" t="s">
        <v>259</v>
      </c>
      <c r="I35" s="412" t="s">
        <v>281</v>
      </c>
    </row>
    <row r="36" spans="1:9">
      <c r="A36" s="398">
        <f t="shared" si="1"/>
        <v>34</v>
      </c>
      <c r="B36" s="398" t="s">
        <v>2613</v>
      </c>
      <c r="C36" s="398" t="s">
        <v>257</v>
      </c>
      <c r="D36" s="403" t="s">
        <v>5309</v>
      </c>
      <c r="E36" s="403" t="s">
        <v>5296</v>
      </c>
      <c r="F36" s="398">
        <v>20260806</v>
      </c>
      <c r="G36" s="397"/>
      <c r="H36" s="397" t="s">
        <v>259</v>
      </c>
      <c r="I36" s="5" t="s">
        <v>308</v>
      </c>
    </row>
    <row r="37" spans="1:9">
      <c r="A37" s="398">
        <f t="shared" si="1"/>
        <v>35</v>
      </c>
      <c r="B37" s="398" t="s">
        <v>2613</v>
      </c>
      <c r="C37" s="398" t="s">
        <v>257</v>
      </c>
      <c r="D37" s="403" t="s">
        <v>5310</v>
      </c>
      <c r="E37" s="403" t="s">
        <v>5296</v>
      </c>
      <c r="F37" s="398">
        <v>20260806</v>
      </c>
      <c r="G37" s="397"/>
      <c r="H37" s="397" t="s">
        <v>259</v>
      </c>
      <c r="I37" s="5" t="s">
        <v>308</v>
      </c>
    </row>
    <row r="38" spans="1:9">
      <c r="A38" s="398">
        <f t="shared" si="1"/>
        <v>36</v>
      </c>
      <c r="B38" s="398" t="s">
        <v>2613</v>
      </c>
      <c r="C38" s="398" t="s">
        <v>257</v>
      </c>
      <c r="D38" s="403" t="s">
        <v>5311</v>
      </c>
      <c r="E38" s="403" t="s">
        <v>5296</v>
      </c>
      <c r="F38" s="398">
        <v>20260806</v>
      </c>
      <c r="G38" s="397"/>
      <c r="H38" s="397" t="s">
        <v>259</v>
      </c>
      <c r="I38" s="5" t="s">
        <v>308</v>
      </c>
    </row>
    <row r="39" spans="1:9">
      <c r="A39" s="411">
        <f t="shared" si="1"/>
        <v>37</v>
      </c>
      <c r="B39" s="411" t="s">
        <v>2613</v>
      </c>
      <c r="C39" s="411" t="s">
        <v>257</v>
      </c>
      <c r="D39" s="413" t="s">
        <v>5422</v>
      </c>
      <c r="E39" s="403" t="s">
        <v>5423</v>
      </c>
      <c r="F39" s="411">
        <v>20260810</v>
      </c>
      <c r="G39" s="410"/>
      <c r="H39" s="410" t="s">
        <v>259</v>
      </c>
      <c r="I39" s="5" t="s">
        <v>308</v>
      </c>
    </row>
    <row r="40" spans="1:9">
      <c r="A40" s="411">
        <f t="shared" si="1"/>
        <v>38</v>
      </c>
      <c r="B40" s="411" t="s">
        <v>2613</v>
      </c>
      <c r="C40" s="411" t="s">
        <v>257</v>
      </c>
      <c r="D40" s="413" t="s">
        <v>5424</v>
      </c>
      <c r="E40" s="403" t="s">
        <v>5423</v>
      </c>
      <c r="F40" s="411">
        <v>20260810</v>
      </c>
      <c r="G40" s="410"/>
      <c r="H40" s="416" t="s">
        <v>259</v>
      </c>
      <c r="I40" s="417" t="s">
        <v>316</v>
      </c>
    </row>
    <row r="41" spans="1:9">
      <c r="A41" s="411">
        <f t="shared" si="1"/>
        <v>39</v>
      </c>
      <c r="B41" s="411" t="s">
        <v>2613</v>
      </c>
      <c r="C41" s="411" t="s">
        <v>257</v>
      </c>
      <c r="D41" s="413" t="s">
        <v>5425</v>
      </c>
      <c r="E41" s="403" t="s">
        <v>5423</v>
      </c>
      <c r="F41" s="411">
        <v>20260810</v>
      </c>
      <c r="G41" s="410"/>
      <c r="H41" s="410" t="s">
        <v>259</v>
      </c>
      <c r="I41" s="5" t="s">
        <v>323</v>
      </c>
    </row>
    <row r="42" spans="1:9">
      <c r="A42" s="411">
        <f t="shared" si="1"/>
        <v>40</v>
      </c>
      <c r="B42" s="411" t="s">
        <v>2613</v>
      </c>
      <c r="C42" s="411" t="s">
        <v>257</v>
      </c>
      <c r="D42" s="413" t="s">
        <v>5426</v>
      </c>
      <c r="E42" s="403" t="s">
        <v>5423</v>
      </c>
      <c r="F42" s="411">
        <v>20260810</v>
      </c>
      <c r="G42" s="410"/>
      <c r="H42" s="416" t="s">
        <v>259</v>
      </c>
      <c r="I42" s="417" t="s">
        <v>316</v>
      </c>
    </row>
    <row r="43" spans="1:9">
      <c r="A43" s="411">
        <f t="shared" si="1"/>
        <v>41</v>
      </c>
      <c r="B43" s="411" t="s">
        <v>2613</v>
      </c>
      <c r="C43" s="411" t="s">
        <v>257</v>
      </c>
      <c r="D43" s="413" t="s">
        <v>5427</v>
      </c>
      <c r="E43" s="403" t="s">
        <v>5423</v>
      </c>
      <c r="F43" s="411">
        <v>20260810</v>
      </c>
      <c r="G43" s="410"/>
      <c r="H43" s="416" t="s">
        <v>259</v>
      </c>
      <c r="I43" s="417" t="s">
        <v>316</v>
      </c>
    </row>
    <row r="44" spans="1:9">
      <c r="A44" s="411">
        <f t="shared" si="1"/>
        <v>42</v>
      </c>
      <c r="B44" s="411" t="s">
        <v>2613</v>
      </c>
      <c r="C44" s="411" t="s">
        <v>257</v>
      </c>
      <c r="D44" s="413" t="s">
        <v>5428</v>
      </c>
      <c r="E44" s="403" t="s">
        <v>5423</v>
      </c>
      <c r="F44" s="411">
        <v>20260810</v>
      </c>
      <c r="G44" s="410"/>
      <c r="H44" s="416" t="s">
        <v>259</v>
      </c>
      <c r="I44" s="417" t="s">
        <v>316</v>
      </c>
    </row>
    <row r="45" spans="1:9">
      <c r="A45" s="411">
        <f t="shared" si="1"/>
        <v>43</v>
      </c>
      <c r="B45" s="411" t="s">
        <v>2613</v>
      </c>
      <c r="C45" s="411" t="s">
        <v>257</v>
      </c>
      <c r="D45" s="413" t="s">
        <v>5429</v>
      </c>
      <c r="E45" s="403" t="s">
        <v>5423</v>
      </c>
      <c r="F45" s="411">
        <v>20260810</v>
      </c>
      <c r="G45" s="410"/>
      <c r="H45" s="416" t="s">
        <v>259</v>
      </c>
      <c r="I45" s="417" t="s">
        <v>316</v>
      </c>
    </row>
    <row r="46" spans="1:9">
      <c r="A46" s="411">
        <f t="shared" si="1"/>
        <v>44</v>
      </c>
      <c r="B46" s="411" t="s">
        <v>2613</v>
      </c>
      <c r="C46" s="411" t="s">
        <v>257</v>
      </c>
      <c r="D46" s="413" t="s">
        <v>5430</v>
      </c>
      <c r="E46" s="403" t="s">
        <v>5423</v>
      </c>
      <c r="F46" s="411">
        <v>20260810</v>
      </c>
      <c r="G46" s="410"/>
      <c r="H46" s="410" t="s">
        <v>259</v>
      </c>
      <c r="I46" s="5" t="s">
        <v>323</v>
      </c>
    </row>
    <row r="47" spans="1:9">
      <c r="A47" s="411">
        <f t="shared" si="1"/>
        <v>45</v>
      </c>
      <c r="B47" s="411" t="s">
        <v>2613</v>
      </c>
      <c r="C47" s="411" t="s">
        <v>257</v>
      </c>
      <c r="D47" s="413" t="s">
        <v>5431</v>
      </c>
      <c r="E47" s="403" t="s">
        <v>5423</v>
      </c>
      <c r="F47" s="411">
        <v>20260810</v>
      </c>
      <c r="G47" s="410"/>
      <c r="H47" s="410" t="s">
        <v>259</v>
      </c>
      <c r="I47" s="5" t="s">
        <v>323</v>
      </c>
    </row>
    <row r="48" spans="1:9">
      <c r="A48" s="411">
        <f t="shared" si="1"/>
        <v>46</v>
      </c>
      <c r="B48" s="411" t="s">
        <v>2613</v>
      </c>
      <c r="C48" s="411" t="s">
        <v>257</v>
      </c>
      <c r="D48" s="413" t="s">
        <v>5432</v>
      </c>
      <c r="E48" s="403" t="s">
        <v>5423</v>
      </c>
      <c r="F48" s="411">
        <v>20260810</v>
      </c>
      <c r="G48" s="410"/>
      <c r="H48" s="419" t="s">
        <v>259</v>
      </c>
      <c r="I48" s="422" t="s">
        <v>332</v>
      </c>
    </row>
    <row r="49" spans="1:9">
      <c r="A49" s="411">
        <f t="shared" si="1"/>
        <v>47</v>
      </c>
      <c r="B49" s="411" t="s">
        <v>2613</v>
      </c>
      <c r="C49" s="411" t="s">
        <v>257</v>
      </c>
      <c r="D49" s="413" t="s">
        <v>5433</v>
      </c>
      <c r="E49" s="403" t="s">
        <v>5423</v>
      </c>
      <c r="F49" s="411">
        <v>20260810</v>
      </c>
      <c r="G49" s="410"/>
      <c r="H49" s="419" t="s">
        <v>259</v>
      </c>
      <c r="I49" s="422" t="s">
        <v>332</v>
      </c>
    </row>
    <row r="50" spans="1:9">
      <c r="A50" s="411">
        <f t="shared" si="1"/>
        <v>48</v>
      </c>
      <c r="B50" s="411" t="s">
        <v>2613</v>
      </c>
      <c r="C50" s="411" t="s">
        <v>257</v>
      </c>
      <c r="D50" s="413" t="s">
        <v>5434</v>
      </c>
      <c r="E50" s="403" t="s">
        <v>5423</v>
      </c>
      <c r="F50" s="411">
        <v>20260810</v>
      </c>
      <c r="G50" s="410"/>
      <c r="H50" s="419" t="s">
        <v>259</v>
      </c>
      <c r="I50" s="422" t="s">
        <v>332</v>
      </c>
    </row>
    <row r="51" spans="1:9">
      <c r="A51" s="411">
        <f t="shared" si="1"/>
        <v>49</v>
      </c>
      <c r="B51" s="411" t="s">
        <v>2613</v>
      </c>
      <c r="C51" s="411" t="s">
        <v>257</v>
      </c>
      <c r="D51" s="413" t="s">
        <v>5435</v>
      </c>
      <c r="E51" s="403" t="s">
        <v>5423</v>
      </c>
      <c r="F51" s="411">
        <v>20260810</v>
      </c>
      <c r="G51" s="410"/>
      <c r="H51" s="410" t="s">
        <v>259</v>
      </c>
      <c r="I51" s="5" t="s">
        <v>342</v>
      </c>
    </row>
    <row r="52" spans="1:9">
      <c r="A52" s="411">
        <f t="shared" si="1"/>
        <v>50</v>
      </c>
      <c r="B52" s="411" t="s">
        <v>2613</v>
      </c>
      <c r="C52" s="411" t="s">
        <v>257</v>
      </c>
      <c r="D52" s="413" t="s">
        <v>5436</v>
      </c>
      <c r="E52" s="403" t="s">
        <v>5423</v>
      </c>
      <c r="F52" s="411">
        <v>20260810</v>
      </c>
      <c r="G52" s="410"/>
      <c r="H52" s="410" t="s">
        <v>259</v>
      </c>
      <c r="I52" s="5" t="s">
        <v>342</v>
      </c>
    </row>
    <row r="53" spans="1:9">
      <c r="A53" s="411">
        <f t="shared" si="1"/>
        <v>51</v>
      </c>
      <c r="B53" s="411" t="s">
        <v>2613</v>
      </c>
      <c r="C53" s="411" t="s">
        <v>257</v>
      </c>
      <c r="D53" s="413" t="s">
        <v>5437</v>
      </c>
      <c r="E53" s="403" t="s">
        <v>5423</v>
      </c>
      <c r="F53" s="411">
        <v>20260810</v>
      </c>
      <c r="G53" s="410"/>
      <c r="H53" s="410" t="s">
        <v>259</v>
      </c>
      <c r="I53" s="5" t="s">
        <v>342</v>
      </c>
    </row>
    <row r="54" spans="1:9">
      <c r="A54" s="411">
        <f t="shared" si="1"/>
        <v>52</v>
      </c>
      <c r="B54" s="411" t="s">
        <v>2613</v>
      </c>
      <c r="C54" s="411" t="s">
        <v>257</v>
      </c>
      <c r="D54" s="413" t="s">
        <v>5438</v>
      </c>
      <c r="E54" s="403" t="s">
        <v>5423</v>
      </c>
      <c r="F54" s="411">
        <v>20260810</v>
      </c>
      <c r="G54" s="410"/>
      <c r="H54" s="410" t="s">
        <v>259</v>
      </c>
      <c r="I54" s="5" t="s">
        <v>342</v>
      </c>
    </row>
    <row r="55" spans="1:9">
      <c r="A55" s="411">
        <f t="shared" si="1"/>
        <v>53</v>
      </c>
      <c r="B55" s="411" t="s">
        <v>2613</v>
      </c>
      <c r="C55" s="411" t="s">
        <v>257</v>
      </c>
      <c r="D55" s="413" t="s">
        <v>5439</v>
      </c>
      <c r="E55" s="403" t="s">
        <v>5423</v>
      </c>
      <c r="F55" s="411">
        <v>20260810</v>
      </c>
      <c r="G55" s="410"/>
      <c r="H55" s="410" t="s">
        <v>259</v>
      </c>
      <c r="I55" s="5" t="s">
        <v>342</v>
      </c>
    </row>
    <row r="56" spans="1:9">
      <c r="A56" s="411">
        <f t="shared" si="1"/>
        <v>54</v>
      </c>
      <c r="B56" s="411" t="s">
        <v>2613</v>
      </c>
      <c r="C56" s="411" t="s">
        <v>257</v>
      </c>
      <c r="D56" s="413" t="s">
        <v>5440</v>
      </c>
      <c r="E56" s="403" t="s">
        <v>5423</v>
      </c>
      <c r="F56" s="411">
        <v>20260810</v>
      </c>
      <c r="G56" s="410"/>
      <c r="H56" s="410" t="s">
        <v>259</v>
      </c>
      <c r="I56" s="5" t="s">
        <v>342</v>
      </c>
    </row>
    <row r="57" spans="1:9">
      <c r="A57" s="426">
        <f t="shared" si="1"/>
        <v>55</v>
      </c>
      <c r="B57" s="426" t="s">
        <v>2613</v>
      </c>
      <c r="C57" s="426" t="s">
        <v>257</v>
      </c>
      <c r="D57" s="428" t="s">
        <v>5505</v>
      </c>
      <c r="E57" s="403" t="s">
        <v>5506</v>
      </c>
      <c r="F57" s="426">
        <v>20260813</v>
      </c>
      <c r="G57" s="425"/>
      <c r="H57" s="429" t="s">
        <v>259</v>
      </c>
      <c r="I57" s="432" t="s">
        <v>895</v>
      </c>
    </row>
    <row r="58" spans="1:9">
      <c r="A58" s="426">
        <f t="shared" si="1"/>
        <v>56</v>
      </c>
      <c r="B58" s="426" t="s">
        <v>2613</v>
      </c>
      <c r="C58" s="426" t="s">
        <v>257</v>
      </c>
      <c r="D58" s="428" t="s">
        <v>5507</v>
      </c>
      <c r="E58" s="403" t="s">
        <v>5506</v>
      </c>
      <c r="F58" s="426">
        <v>20260813</v>
      </c>
      <c r="G58" s="425"/>
      <c r="H58" s="433" t="s">
        <v>259</v>
      </c>
      <c r="I58" s="437" t="s">
        <v>437</v>
      </c>
    </row>
    <row r="59" spans="1:9">
      <c r="A59" s="426">
        <f t="shared" si="1"/>
        <v>57</v>
      </c>
      <c r="B59" s="426" t="s">
        <v>2613</v>
      </c>
      <c r="C59" s="426" t="s">
        <v>257</v>
      </c>
      <c r="D59" s="428" t="s">
        <v>5508</v>
      </c>
      <c r="E59" s="403" t="s">
        <v>5506</v>
      </c>
      <c r="F59" s="426">
        <v>20260813</v>
      </c>
      <c r="G59" s="425"/>
      <c r="H59" s="425" t="s">
        <v>259</v>
      </c>
      <c r="I59" s="5" t="s">
        <v>443</v>
      </c>
    </row>
    <row r="60" spans="1:9">
      <c r="A60" s="426">
        <f t="shared" si="1"/>
        <v>58</v>
      </c>
      <c r="B60" s="426" t="s">
        <v>2613</v>
      </c>
      <c r="C60" s="426" t="s">
        <v>257</v>
      </c>
      <c r="D60" s="428" t="s">
        <v>5509</v>
      </c>
      <c r="E60" s="403" t="s">
        <v>5506</v>
      </c>
      <c r="F60" s="426">
        <v>20260813</v>
      </c>
      <c r="G60" s="425"/>
      <c r="H60" s="425" t="s">
        <v>259</v>
      </c>
      <c r="I60" s="5" t="s">
        <v>389</v>
      </c>
    </row>
    <row r="61" spans="1:9">
      <c r="A61" s="426">
        <f t="shared" si="1"/>
        <v>59</v>
      </c>
      <c r="B61" s="426" t="s">
        <v>2613</v>
      </c>
      <c r="C61" s="426" t="s">
        <v>257</v>
      </c>
      <c r="D61" s="428" t="s">
        <v>5510</v>
      </c>
      <c r="E61" s="403" t="s">
        <v>5506</v>
      </c>
      <c r="F61" s="426">
        <v>20260813</v>
      </c>
      <c r="G61" s="425"/>
      <c r="H61" s="425" t="s">
        <v>259</v>
      </c>
      <c r="I61" s="5" t="s">
        <v>389</v>
      </c>
    </row>
    <row r="62" spans="1:9">
      <c r="A62" s="426">
        <f t="shared" si="1"/>
        <v>60</v>
      </c>
      <c r="B62" s="426" t="s">
        <v>2613</v>
      </c>
      <c r="C62" s="426" t="s">
        <v>257</v>
      </c>
      <c r="D62" s="428" t="s">
        <v>5511</v>
      </c>
      <c r="E62" s="403" t="s">
        <v>5506</v>
      </c>
      <c r="F62" s="426">
        <v>20260813</v>
      </c>
      <c r="G62" s="425"/>
      <c r="H62" s="429" t="s">
        <v>259</v>
      </c>
      <c r="I62" s="432" t="s">
        <v>895</v>
      </c>
    </row>
    <row r="63" spans="1:9">
      <c r="A63" s="426">
        <f t="shared" si="1"/>
        <v>61</v>
      </c>
      <c r="B63" s="426" t="s">
        <v>2613</v>
      </c>
      <c r="C63" s="426" t="s">
        <v>257</v>
      </c>
      <c r="D63" s="428" t="s">
        <v>5512</v>
      </c>
      <c r="E63" s="403" t="s">
        <v>5506</v>
      </c>
      <c r="F63" s="426">
        <v>20260813</v>
      </c>
      <c r="G63" s="425"/>
      <c r="H63" s="429" t="s">
        <v>259</v>
      </c>
      <c r="I63" s="432" t="s">
        <v>895</v>
      </c>
    </row>
    <row r="64" spans="1:9">
      <c r="A64" s="426">
        <f t="shared" si="1"/>
        <v>62</v>
      </c>
      <c r="B64" s="426" t="s">
        <v>2613</v>
      </c>
      <c r="C64" s="426" t="s">
        <v>257</v>
      </c>
      <c r="D64" s="428" t="s">
        <v>5513</v>
      </c>
      <c r="E64" s="403" t="s">
        <v>5506</v>
      </c>
      <c r="F64" s="426">
        <v>20260813</v>
      </c>
      <c r="G64" s="425"/>
      <c r="H64" s="429" t="s">
        <v>259</v>
      </c>
      <c r="I64" s="432" t="s">
        <v>895</v>
      </c>
    </row>
    <row r="65" spans="1:9">
      <c r="A65" s="426">
        <f t="shared" si="1"/>
        <v>63</v>
      </c>
      <c r="B65" s="426" t="s">
        <v>2613</v>
      </c>
      <c r="C65" s="426" t="s">
        <v>257</v>
      </c>
      <c r="D65" s="428" t="s">
        <v>5514</v>
      </c>
      <c r="E65" s="403" t="s">
        <v>5506</v>
      </c>
      <c r="F65" s="426">
        <v>20260813</v>
      </c>
      <c r="G65" s="425"/>
      <c r="H65" s="425" t="s">
        <v>259</v>
      </c>
      <c r="I65" s="5" t="s">
        <v>903</v>
      </c>
    </row>
    <row r="66" spans="1:9">
      <c r="A66" s="426">
        <f t="shared" si="1"/>
        <v>64</v>
      </c>
      <c r="B66" s="426" t="s">
        <v>2613</v>
      </c>
      <c r="C66" s="426" t="s">
        <v>257</v>
      </c>
      <c r="D66" s="428" t="s">
        <v>5515</v>
      </c>
      <c r="E66" s="403" t="s">
        <v>5506</v>
      </c>
      <c r="F66" s="426">
        <v>20260813</v>
      </c>
      <c r="G66" s="425"/>
      <c r="H66" s="425" t="s">
        <v>259</v>
      </c>
      <c r="I66" s="5" t="s">
        <v>903</v>
      </c>
    </row>
    <row r="67" spans="1:9">
      <c r="A67" s="426">
        <f t="shared" si="1"/>
        <v>65</v>
      </c>
      <c r="B67" s="426" t="s">
        <v>2613</v>
      </c>
      <c r="C67" s="426" t="s">
        <v>257</v>
      </c>
      <c r="D67" s="428" t="s">
        <v>5516</v>
      </c>
      <c r="E67" s="403" t="s">
        <v>5506</v>
      </c>
      <c r="F67" s="426">
        <v>20260813</v>
      </c>
      <c r="G67" s="425"/>
      <c r="H67" s="431" t="s">
        <v>259</v>
      </c>
      <c r="I67" s="5" t="s">
        <v>903</v>
      </c>
    </row>
    <row r="68" spans="1:9">
      <c r="A68" s="426">
        <f t="shared" si="1"/>
        <v>66</v>
      </c>
      <c r="B68" s="426" t="s">
        <v>2613</v>
      </c>
      <c r="C68" s="426" t="s">
        <v>257</v>
      </c>
      <c r="D68" s="428" t="s">
        <v>5517</v>
      </c>
      <c r="E68" s="403" t="s">
        <v>5506</v>
      </c>
      <c r="F68" s="426">
        <v>20260813</v>
      </c>
      <c r="G68" s="425"/>
      <c r="H68" s="425" t="s">
        <v>259</v>
      </c>
      <c r="I68" s="5" t="s">
        <v>903</v>
      </c>
    </row>
    <row r="69" spans="1:9">
      <c r="A69" s="426">
        <f t="shared" si="1"/>
        <v>67</v>
      </c>
      <c r="B69" s="426" t="s">
        <v>2613</v>
      </c>
      <c r="C69" s="426" t="s">
        <v>257</v>
      </c>
      <c r="D69" s="428" t="s">
        <v>5518</v>
      </c>
      <c r="E69" s="403" t="s">
        <v>5506</v>
      </c>
      <c r="F69" s="426">
        <v>20260813</v>
      </c>
      <c r="G69" s="425"/>
      <c r="H69" s="425" t="s">
        <v>259</v>
      </c>
      <c r="I69" s="5" t="s">
        <v>903</v>
      </c>
    </row>
    <row r="70" spans="1:9">
      <c r="A70" s="426">
        <f t="shared" si="1"/>
        <v>68</v>
      </c>
      <c r="B70" s="426" t="s">
        <v>2613</v>
      </c>
      <c r="C70" s="426" t="s">
        <v>257</v>
      </c>
      <c r="D70" s="428" t="s">
        <v>5519</v>
      </c>
      <c r="E70" s="403" t="s">
        <v>5506</v>
      </c>
      <c r="F70" s="426">
        <v>20260813</v>
      </c>
      <c r="G70" s="425"/>
      <c r="H70" s="433" t="s">
        <v>259</v>
      </c>
      <c r="I70" s="437" t="s">
        <v>437</v>
      </c>
    </row>
    <row r="71" spans="1:9">
      <c r="A71" s="426">
        <f t="shared" si="1"/>
        <v>69</v>
      </c>
      <c r="B71" s="426" t="s">
        <v>2613</v>
      </c>
      <c r="C71" s="426" t="s">
        <v>257</v>
      </c>
      <c r="D71" s="428" t="s">
        <v>5520</v>
      </c>
      <c r="E71" s="403" t="s">
        <v>5506</v>
      </c>
      <c r="F71" s="426">
        <v>20260813</v>
      </c>
      <c r="G71" s="425"/>
      <c r="H71" s="433" t="s">
        <v>259</v>
      </c>
      <c r="I71" s="437" t="s">
        <v>437</v>
      </c>
    </row>
    <row r="72" spans="1:9">
      <c r="A72" s="426">
        <f t="shared" si="1"/>
        <v>70</v>
      </c>
      <c r="B72" s="426" t="s">
        <v>2613</v>
      </c>
      <c r="C72" s="426" t="s">
        <v>257</v>
      </c>
      <c r="D72" s="428" t="s">
        <v>5521</v>
      </c>
      <c r="E72" s="403" t="s">
        <v>5506</v>
      </c>
      <c r="F72" s="426">
        <v>20260813</v>
      </c>
      <c r="G72" s="425"/>
      <c r="H72" s="433" t="s">
        <v>259</v>
      </c>
      <c r="I72" s="437" t="s">
        <v>437</v>
      </c>
    </row>
    <row r="73" spans="1:9">
      <c r="A73" s="426">
        <f t="shared" si="1"/>
        <v>71</v>
      </c>
      <c r="B73" s="426" t="s">
        <v>2613</v>
      </c>
      <c r="C73" s="426" t="s">
        <v>257</v>
      </c>
      <c r="D73" s="428" t="s">
        <v>5522</v>
      </c>
      <c r="E73" s="403" t="s">
        <v>5506</v>
      </c>
      <c r="F73" s="426">
        <v>20260813</v>
      </c>
      <c r="G73" s="425"/>
      <c r="H73" s="425" t="s">
        <v>259</v>
      </c>
      <c r="I73" s="5" t="s">
        <v>443</v>
      </c>
    </row>
    <row r="74" spans="1:9">
      <c r="A74" s="426">
        <f t="shared" si="1"/>
        <v>72</v>
      </c>
      <c r="B74" s="426" t="s">
        <v>2613</v>
      </c>
      <c r="C74" s="426" t="s">
        <v>257</v>
      </c>
      <c r="D74" s="428" t="s">
        <v>5523</v>
      </c>
      <c r="E74" s="403" t="s">
        <v>5506</v>
      </c>
      <c r="F74" s="426">
        <v>20260813</v>
      </c>
      <c r="G74" s="425"/>
      <c r="H74" s="425" t="s">
        <v>259</v>
      </c>
      <c r="I74" s="5" t="s">
        <v>443</v>
      </c>
    </row>
    <row r="75" spans="1:9">
      <c r="A75" s="436">
        <f t="shared" si="1"/>
        <v>73</v>
      </c>
      <c r="B75" s="436" t="s">
        <v>2613</v>
      </c>
      <c r="C75" s="436" t="s">
        <v>257</v>
      </c>
      <c r="D75" s="439" t="s">
        <v>5637</v>
      </c>
      <c r="E75" s="403" t="s">
        <v>5638</v>
      </c>
      <c r="F75" s="436">
        <v>20260818</v>
      </c>
      <c r="G75" s="435"/>
      <c r="H75" s="438" t="s">
        <v>259</v>
      </c>
      <c r="I75" s="441" t="s">
        <v>928</v>
      </c>
    </row>
    <row r="76" spans="1:9">
      <c r="A76" s="436">
        <f t="shared" si="1"/>
        <v>74</v>
      </c>
      <c r="B76" s="436" t="s">
        <v>2613</v>
      </c>
      <c r="C76" s="436" t="s">
        <v>257</v>
      </c>
      <c r="D76" s="439" t="s">
        <v>5639</v>
      </c>
      <c r="E76" s="403" t="s">
        <v>5638</v>
      </c>
      <c r="F76" s="436">
        <v>20260818</v>
      </c>
      <c r="G76" s="435"/>
      <c r="H76" s="435" t="s">
        <v>259</v>
      </c>
      <c r="I76" s="5" t="s">
        <v>448</v>
      </c>
    </row>
    <row r="77" spans="1:9">
      <c r="A77" s="436">
        <f t="shared" si="1"/>
        <v>75</v>
      </c>
      <c r="B77" s="436" t="s">
        <v>2613</v>
      </c>
      <c r="C77" s="436" t="s">
        <v>257</v>
      </c>
      <c r="D77" s="439" t="s">
        <v>5640</v>
      </c>
      <c r="E77" s="403" t="s">
        <v>5638</v>
      </c>
      <c r="F77" s="436">
        <v>20260818</v>
      </c>
      <c r="G77" s="435"/>
      <c r="H77" s="435" t="s">
        <v>259</v>
      </c>
      <c r="I77" s="5" t="s">
        <v>448</v>
      </c>
    </row>
    <row r="78" spans="1:9">
      <c r="A78" s="436">
        <f t="shared" ref="A78:A141" si="2">+A77+1</f>
        <v>76</v>
      </c>
      <c r="B78" s="436" t="s">
        <v>2613</v>
      </c>
      <c r="C78" s="436" t="s">
        <v>257</v>
      </c>
      <c r="D78" s="439" t="s">
        <v>5641</v>
      </c>
      <c r="E78" s="403" t="s">
        <v>5638</v>
      </c>
      <c r="F78" s="436">
        <v>20260818</v>
      </c>
      <c r="G78" s="435"/>
      <c r="H78" s="438" t="s">
        <v>259</v>
      </c>
      <c r="I78" s="441" t="s">
        <v>928</v>
      </c>
    </row>
    <row r="79" spans="1:9">
      <c r="A79" s="436">
        <f t="shared" si="2"/>
        <v>77</v>
      </c>
      <c r="B79" s="436" t="s">
        <v>2613</v>
      </c>
      <c r="C79" s="436" t="s">
        <v>257</v>
      </c>
      <c r="D79" s="439" t="s">
        <v>5642</v>
      </c>
      <c r="E79" s="403" t="s">
        <v>5638</v>
      </c>
      <c r="F79" s="436">
        <v>20260818</v>
      </c>
      <c r="G79" s="435"/>
      <c r="H79" s="438" t="s">
        <v>259</v>
      </c>
      <c r="I79" s="441" t="s">
        <v>928</v>
      </c>
    </row>
    <row r="80" spans="1:9">
      <c r="A80" s="436">
        <f t="shared" si="2"/>
        <v>78</v>
      </c>
      <c r="B80" s="436" t="s">
        <v>2613</v>
      </c>
      <c r="C80" s="436" t="s">
        <v>257</v>
      </c>
      <c r="D80" s="439" t="s">
        <v>5643</v>
      </c>
      <c r="E80" s="403" t="s">
        <v>5638</v>
      </c>
      <c r="F80" s="436">
        <v>20260818</v>
      </c>
      <c r="G80" s="435"/>
      <c r="H80" s="438" t="s">
        <v>259</v>
      </c>
      <c r="I80" s="441" t="s">
        <v>928</v>
      </c>
    </row>
    <row r="81" spans="1:9">
      <c r="A81" s="436">
        <f t="shared" si="2"/>
        <v>79</v>
      </c>
      <c r="B81" s="436" t="s">
        <v>2613</v>
      </c>
      <c r="C81" s="436" t="s">
        <v>257</v>
      </c>
      <c r="D81" s="439" t="s">
        <v>5644</v>
      </c>
      <c r="E81" s="403" t="s">
        <v>5638</v>
      </c>
      <c r="F81" s="436">
        <v>20260818</v>
      </c>
      <c r="G81" s="435"/>
      <c r="H81" s="438" t="s">
        <v>259</v>
      </c>
      <c r="I81" s="441" t="s">
        <v>928</v>
      </c>
    </row>
    <row r="82" spans="1:9">
      <c r="A82" s="436">
        <f t="shared" si="2"/>
        <v>80</v>
      </c>
      <c r="B82" s="436" t="s">
        <v>2613</v>
      </c>
      <c r="C82" s="436" t="s">
        <v>257</v>
      </c>
      <c r="D82" s="439" t="s">
        <v>5645</v>
      </c>
      <c r="E82" s="403" t="s">
        <v>5638</v>
      </c>
      <c r="F82" s="436">
        <v>20260818</v>
      </c>
      <c r="G82" s="435"/>
      <c r="H82" s="435" t="s">
        <v>259</v>
      </c>
      <c r="I82" s="5" t="s">
        <v>448</v>
      </c>
    </row>
    <row r="83" spans="1:9">
      <c r="A83" s="436">
        <f t="shared" si="2"/>
        <v>81</v>
      </c>
      <c r="B83" s="436" t="s">
        <v>2613</v>
      </c>
      <c r="C83" s="436" t="s">
        <v>257</v>
      </c>
      <c r="D83" s="439" t="s">
        <v>5646</v>
      </c>
      <c r="E83" s="403" t="s">
        <v>5638</v>
      </c>
      <c r="F83" s="436">
        <v>20260818</v>
      </c>
      <c r="G83" s="435"/>
      <c r="H83" s="435" t="s">
        <v>259</v>
      </c>
      <c r="I83" s="5" t="s">
        <v>448</v>
      </c>
    </row>
    <row r="84" spans="1:9">
      <c r="A84" s="436">
        <f t="shared" si="2"/>
        <v>82</v>
      </c>
      <c r="B84" s="436" t="s">
        <v>2613</v>
      </c>
      <c r="C84" s="436" t="s">
        <v>257</v>
      </c>
      <c r="D84" s="439" t="s">
        <v>5647</v>
      </c>
      <c r="E84" s="403" t="s">
        <v>5638</v>
      </c>
      <c r="F84" s="436">
        <v>20260818</v>
      </c>
      <c r="G84" s="435"/>
      <c r="H84" s="435" t="s">
        <v>259</v>
      </c>
      <c r="I84" s="5" t="s">
        <v>448</v>
      </c>
    </row>
    <row r="85" spans="1:9">
      <c r="A85" s="436">
        <f t="shared" si="2"/>
        <v>83</v>
      </c>
      <c r="B85" s="436" t="s">
        <v>2613</v>
      </c>
      <c r="C85" s="436" t="s">
        <v>257</v>
      </c>
      <c r="D85" s="439" t="s">
        <v>5648</v>
      </c>
      <c r="E85" s="403" t="s">
        <v>5638</v>
      </c>
      <c r="F85" s="436">
        <v>20260818</v>
      </c>
      <c r="G85" s="435"/>
      <c r="H85" s="435" t="s">
        <v>259</v>
      </c>
      <c r="I85" s="5" t="s">
        <v>448</v>
      </c>
    </row>
    <row r="86" spans="1:9">
      <c r="A86" s="436">
        <f t="shared" si="2"/>
        <v>84</v>
      </c>
      <c r="B86" s="436" t="s">
        <v>2613</v>
      </c>
      <c r="C86" s="436" t="s">
        <v>257</v>
      </c>
      <c r="D86" s="439" t="s">
        <v>5649</v>
      </c>
      <c r="E86" s="403" t="s">
        <v>5638</v>
      </c>
      <c r="F86" s="436">
        <v>20260818</v>
      </c>
      <c r="G86" s="435"/>
      <c r="H86" s="443" t="s">
        <v>259</v>
      </c>
      <c r="I86" s="446" t="s">
        <v>457</v>
      </c>
    </row>
    <row r="87" spans="1:9">
      <c r="A87" s="436">
        <f t="shared" si="2"/>
        <v>85</v>
      </c>
      <c r="B87" s="436" t="s">
        <v>2613</v>
      </c>
      <c r="C87" s="436" t="s">
        <v>257</v>
      </c>
      <c r="D87" s="439" t="s">
        <v>5650</v>
      </c>
      <c r="E87" s="403" t="s">
        <v>5638</v>
      </c>
      <c r="F87" s="436">
        <v>20260818</v>
      </c>
      <c r="G87" s="435"/>
      <c r="H87" s="443" t="s">
        <v>259</v>
      </c>
      <c r="I87" s="446" t="s">
        <v>457</v>
      </c>
    </row>
    <row r="88" spans="1:9">
      <c r="A88" s="436">
        <f t="shared" si="2"/>
        <v>86</v>
      </c>
      <c r="B88" s="436" t="s">
        <v>2613</v>
      </c>
      <c r="C88" s="436" t="s">
        <v>257</v>
      </c>
      <c r="D88" s="439" t="s">
        <v>5651</v>
      </c>
      <c r="E88" s="403" t="s">
        <v>5638</v>
      </c>
      <c r="F88" s="436">
        <v>20260818</v>
      </c>
      <c r="G88" s="435"/>
      <c r="H88" s="443" t="s">
        <v>259</v>
      </c>
      <c r="I88" s="446" t="s">
        <v>457</v>
      </c>
    </row>
    <row r="89" spans="1:9">
      <c r="A89" s="436">
        <f t="shared" si="2"/>
        <v>87</v>
      </c>
      <c r="B89" s="436" t="s">
        <v>2613</v>
      </c>
      <c r="C89" s="436" t="s">
        <v>257</v>
      </c>
      <c r="D89" s="439" t="s">
        <v>5652</v>
      </c>
      <c r="E89" s="403" t="s">
        <v>5638</v>
      </c>
      <c r="F89" s="436">
        <v>20260818</v>
      </c>
      <c r="G89" s="435"/>
      <c r="H89" s="443" t="s">
        <v>259</v>
      </c>
      <c r="I89" s="446" t="s">
        <v>457</v>
      </c>
    </row>
    <row r="90" spans="1:9">
      <c r="A90" s="436">
        <f t="shared" si="2"/>
        <v>88</v>
      </c>
      <c r="B90" s="436" t="s">
        <v>2613</v>
      </c>
      <c r="C90" s="436" t="s">
        <v>257</v>
      </c>
      <c r="D90" s="439" t="s">
        <v>5653</v>
      </c>
      <c r="E90" s="403" t="s">
        <v>5638</v>
      </c>
      <c r="F90" s="436">
        <v>20260818</v>
      </c>
      <c r="G90" s="435"/>
      <c r="H90" s="435" t="s">
        <v>259</v>
      </c>
      <c r="I90" s="5" t="s">
        <v>466</v>
      </c>
    </row>
    <row r="91" spans="1:9">
      <c r="A91" s="436">
        <f t="shared" si="2"/>
        <v>89</v>
      </c>
      <c r="B91" s="436" t="s">
        <v>2613</v>
      </c>
      <c r="C91" s="436" t="s">
        <v>257</v>
      </c>
      <c r="D91" s="439" t="s">
        <v>5654</v>
      </c>
      <c r="E91" s="403" t="s">
        <v>5638</v>
      </c>
      <c r="F91" s="436">
        <v>20260818</v>
      </c>
      <c r="G91" s="435"/>
      <c r="H91" s="435" t="s">
        <v>259</v>
      </c>
      <c r="I91" s="5" t="s">
        <v>466</v>
      </c>
    </row>
    <row r="92" spans="1:9">
      <c r="A92" s="436">
        <f t="shared" si="2"/>
        <v>90</v>
      </c>
      <c r="B92" s="436" t="s">
        <v>2613</v>
      </c>
      <c r="C92" s="436" t="s">
        <v>257</v>
      </c>
      <c r="D92" s="439" t="s">
        <v>5655</v>
      </c>
      <c r="E92" s="403" t="s">
        <v>5638</v>
      </c>
      <c r="F92" s="436">
        <v>20260818</v>
      </c>
      <c r="G92" s="435"/>
      <c r="H92" s="435" t="s">
        <v>259</v>
      </c>
      <c r="I92" s="5" t="s">
        <v>466</v>
      </c>
    </row>
    <row r="93" spans="1:9">
      <c r="A93" s="452">
        <f t="shared" si="2"/>
        <v>91</v>
      </c>
      <c r="B93" s="452" t="s">
        <v>2613</v>
      </c>
      <c r="C93" s="452" t="s">
        <v>257</v>
      </c>
      <c r="D93" s="439" t="s">
        <v>5767</v>
      </c>
      <c r="E93" s="455" t="s">
        <v>5695</v>
      </c>
      <c r="F93" s="452">
        <v>20260820</v>
      </c>
      <c r="G93" s="451"/>
      <c r="H93" s="451" t="s">
        <v>259</v>
      </c>
      <c r="I93" s="454" t="s">
        <v>1831</v>
      </c>
    </row>
    <row r="94" spans="1:9">
      <c r="A94" s="452">
        <f t="shared" si="2"/>
        <v>92</v>
      </c>
      <c r="B94" s="452" t="s">
        <v>2613</v>
      </c>
      <c r="C94" s="452" t="s">
        <v>257</v>
      </c>
      <c r="D94" s="439" t="s">
        <v>5768</v>
      </c>
      <c r="E94" s="455" t="s">
        <v>5695</v>
      </c>
      <c r="F94" s="452">
        <v>20260820</v>
      </c>
      <c r="G94" s="451"/>
      <c r="H94" s="451" t="s">
        <v>259</v>
      </c>
      <c r="I94" s="454" t="s">
        <v>1831</v>
      </c>
    </row>
    <row r="95" spans="1:9">
      <c r="A95" s="452">
        <f t="shared" si="2"/>
        <v>93</v>
      </c>
      <c r="B95" s="452" t="s">
        <v>2613</v>
      </c>
      <c r="C95" s="452" t="s">
        <v>257</v>
      </c>
      <c r="D95" s="439" t="s">
        <v>5769</v>
      </c>
      <c r="E95" s="455" t="s">
        <v>5695</v>
      </c>
      <c r="F95" s="452">
        <v>20260820</v>
      </c>
      <c r="G95" s="451"/>
      <c r="H95" s="451" t="s">
        <v>259</v>
      </c>
      <c r="I95" s="454" t="s">
        <v>1831</v>
      </c>
    </row>
    <row r="96" spans="1:9">
      <c r="A96" s="452">
        <f t="shared" si="2"/>
        <v>94</v>
      </c>
      <c r="B96" s="452" t="s">
        <v>2613</v>
      </c>
      <c r="C96" s="452" t="s">
        <v>257</v>
      </c>
      <c r="D96" s="439" t="s">
        <v>5694</v>
      </c>
      <c r="E96" s="455" t="s">
        <v>5695</v>
      </c>
      <c r="F96" s="452">
        <v>20260820</v>
      </c>
      <c r="G96" s="451"/>
      <c r="H96" s="451" t="s">
        <v>259</v>
      </c>
      <c r="I96" s="5" t="s">
        <v>998</v>
      </c>
    </row>
    <row r="97" spans="1:9">
      <c r="A97" s="452">
        <f t="shared" si="2"/>
        <v>95</v>
      </c>
      <c r="B97" s="452" t="s">
        <v>2613</v>
      </c>
      <c r="C97" s="452" t="s">
        <v>257</v>
      </c>
      <c r="D97" s="439" t="s">
        <v>5696</v>
      </c>
      <c r="E97" s="455" t="s">
        <v>5695</v>
      </c>
      <c r="F97" s="452">
        <v>20260820</v>
      </c>
      <c r="G97" s="451"/>
      <c r="H97" s="451" t="s">
        <v>259</v>
      </c>
      <c r="I97" s="5" t="s">
        <v>998</v>
      </c>
    </row>
    <row r="98" spans="1:9">
      <c r="A98" s="452">
        <f t="shared" si="2"/>
        <v>96</v>
      </c>
      <c r="B98" s="452" t="s">
        <v>2613</v>
      </c>
      <c r="C98" s="452" t="s">
        <v>257</v>
      </c>
      <c r="D98" s="439" t="s">
        <v>5697</v>
      </c>
      <c r="E98" s="455" t="s">
        <v>5695</v>
      </c>
      <c r="F98" s="452">
        <v>20260820</v>
      </c>
      <c r="G98" s="451"/>
      <c r="H98" s="451" t="s">
        <v>259</v>
      </c>
      <c r="I98" s="5" t="s">
        <v>998</v>
      </c>
    </row>
    <row r="99" spans="1:9">
      <c r="A99" s="452">
        <f t="shared" si="2"/>
        <v>97</v>
      </c>
      <c r="B99" s="452" t="s">
        <v>2613</v>
      </c>
      <c r="C99" s="452" t="s">
        <v>257</v>
      </c>
      <c r="D99" s="439" t="s">
        <v>5698</v>
      </c>
      <c r="E99" s="455" t="s">
        <v>5695</v>
      </c>
      <c r="F99" s="452">
        <v>20260820</v>
      </c>
      <c r="G99" s="451"/>
      <c r="H99" s="457" t="s">
        <v>259</v>
      </c>
      <c r="I99" s="459" t="s">
        <v>502</v>
      </c>
    </row>
    <row r="100" spans="1:9">
      <c r="A100" s="452">
        <f t="shared" si="2"/>
        <v>98</v>
      </c>
      <c r="B100" s="452" t="s">
        <v>2613</v>
      </c>
      <c r="C100" s="452" t="s">
        <v>257</v>
      </c>
      <c r="D100" s="439" t="s">
        <v>5699</v>
      </c>
      <c r="E100" s="455" t="s">
        <v>5695</v>
      </c>
      <c r="F100" s="452">
        <v>20260820</v>
      </c>
      <c r="G100" s="451"/>
      <c r="H100" s="457" t="s">
        <v>259</v>
      </c>
      <c r="I100" s="459" t="s">
        <v>502</v>
      </c>
    </row>
    <row r="101" spans="1:9">
      <c r="A101" s="452">
        <f t="shared" si="2"/>
        <v>99</v>
      </c>
      <c r="B101" s="452" t="s">
        <v>2613</v>
      </c>
      <c r="C101" s="452" t="s">
        <v>257</v>
      </c>
      <c r="D101" s="439" t="s">
        <v>5700</v>
      </c>
      <c r="E101" s="455" t="s">
        <v>5695</v>
      </c>
      <c r="F101" s="452">
        <v>20260820</v>
      </c>
      <c r="G101" s="451"/>
      <c r="H101" s="457" t="s">
        <v>259</v>
      </c>
      <c r="I101" s="459" t="s">
        <v>502</v>
      </c>
    </row>
    <row r="102" spans="1:9">
      <c r="A102" s="452">
        <f t="shared" si="2"/>
        <v>100</v>
      </c>
      <c r="B102" s="452" t="s">
        <v>2613</v>
      </c>
      <c r="C102" s="452" t="s">
        <v>257</v>
      </c>
      <c r="D102" s="439" t="s">
        <v>5701</v>
      </c>
      <c r="E102" s="455" t="s">
        <v>5695</v>
      </c>
      <c r="F102" s="452">
        <v>20260820</v>
      </c>
      <c r="G102" s="451"/>
      <c r="H102" s="457" t="s">
        <v>259</v>
      </c>
      <c r="I102" s="459" t="s">
        <v>502</v>
      </c>
    </row>
    <row r="103" spans="1:9">
      <c r="A103" s="452">
        <f t="shared" si="2"/>
        <v>101</v>
      </c>
      <c r="B103" s="452" t="s">
        <v>2613</v>
      </c>
      <c r="C103" s="452" t="s">
        <v>257</v>
      </c>
      <c r="D103" s="439" t="s">
        <v>5702</v>
      </c>
      <c r="E103" s="455" t="s">
        <v>5695</v>
      </c>
      <c r="F103" s="452">
        <v>20260820</v>
      </c>
      <c r="G103" s="451"/>
      <c r="H103" s="457" t="s">
        <v>259</v>
      </c>
      <c r="I103" s="459" t="s">
        <v>502</v>
      </c>
    </row>
    <row r="104" spans="1:9">
      <c r="A104" s="452">
        <f t="shared" si="2"/>
        <v>102</v>
      </c>
      <c r="B104" s="452" t="s">
        <v>2613</v>
      </c>
      <c r="C104" s="452" t="s">
        <v>257</v>
      </c>
      <c r="D104" s="439" t="s">
        <v>5703</v>
      </c>
      <c r="E104" s="455" t="s">
        <v>5695</v>
      </c>
      <c r="F104" s="452">
        <v>20260820</v>
      </c>
      <c r="G104" s="451"/>
      <c r="H104" s="451" t="s">
        <v>259</v>
      </c>
      <c r="I104" s="5" t="s">
        <v>538</v>
      </c>
    </row>
    <row r="105" spans="1:9">
      <c r="A105" s="452">
        <f t="shared" si="2"/>
        <v>103</v>
      </c>
      <c r="B105" s="452" t="s">
        <v>2613</v>
      </c>
      <c r="C105" s="452" t="s">
        <v>257</v>
      </c>
      <c r="D105" s="439" t="s">
        <v>5704</v>
      </c>
      <c r="E105" s="455" t="s">
        <v>5695</v>
      </c>
      <c r="F105" s="452">
        <v>20260820</v>
      </c>
      <c r="G105" s="451"/>
      <c r="H105" s="451" t="s">
        <v>259</v>
      </c>
      <c r="I105" s="5" t="s">
        <v>538</v>
      </c>
    </row>
    <row r="106" spans="1:9">
      <c r="A106" s="452">
        <f t="shared" si="2"/>
        <v>104</v>
      </c>
      <c r="B106" s="452" t="s">
        <v>2613</v>
      </c>
      <c r="C106" s="452" t="s">
        <v>257</v>
      </c>
      <c r="D106" s="439" t="s">
        <v>5770</v>
      </c>
      <c r="E106" s="455" t="s">
        <v>5695</v>
      </c>
      <c r="F106" s="452">
        <v>20260820</v>
      </c>
      <c r="G106" s="451"/>
      <c r="H106" s="451" t="s">
        <v>259</v>
      </c>
      <c r="I106" s="5" t="s">
        <v>538</v>
      </c>
    </row>
    <row r="107" spans="1:9">
      <c r="A107" s="452">
        <f t="shared" si="2"/>
        <v>105</v>
      </c>
      <c r="B107" s="452" t="s">
        <v>2613</v>
      </c>
      <c r="C107" s="452" t="s">
        <v>257</v>
      </c>
      <c r="D107" s="439" t="s">
        <v>5771</v>
      </c>
      <c r="E107" s="455" t="s">
        <v>5695</v>
      </c>
      <c r="F107" s="452">
        <v>20260820</v>
      </c>
      <c r="G107" s="451"/>
      <c r="H107" s="451" t="s">
        <v>259</v>
      </c>
      <c r="I107" s="5" t="s">
        <v>538</v>
      </c>
    </row>
    <row r="108" spans="1:9">
      <c r="A108" s="452">
        <f t="shared" si="2"/>
        <v>106</v>
      </c>
      <c r="B108" s="452" t="s">
        <v>2613</v>
      </c>
      <c r="C108" s="452" t="s">
        <v>257</v>
      </c>
      <c r="D108" s="439" t="s">
        <v>5772</v>
      </c>
      <c r="E108" s="455" t="s">
        <v>5695</v>
      </c>
      <c r="F108" s="452">
        <v>20260820</v>
      </c>
      <c r="G108" s="451"/>
      <c r="H108" s="451" t="s">
        <v>259</v>
      </c>
      <c r="I108" s="5" t="s">
        <v>538</v>
      </c>
    </row>
    <row r="109" spans="1:9">
      <c r="A109" s="452">
        <f t="shared" si="2"/>
        <v>107</v>
      </c>
      <c r="B109" s="452" t="s">
        <v>2613</v>
      </c>
      <c r="C109" s="452" t="s">
        <v>257</v>
      </c>
      <c r="D109" s="439" t="s">
        <v>5773</v>
      </c>
      <c r="E109" s="455" t="s">
        <v>5695</v>
      </c>
      <c r="F109" s="452">
        <v>20260820</v>
      </c>
      <c r="G109" s="451"/>
      <c r="H109" s="451" t="s">
        <v>259</v>
      </c>
      <c r="I109" s="5" t="s">
        <v>538</v>
      </c>
    </row>
    <row r="110" spans="1:9">
      <c r="A110" s="452">
        <f t="shared" si="2"/>
        <v>108</v>
      </c>
      <c r="B110" s="452" t="s">
        <v>2613</v>
      </c>
      <c r="C110" s="452" t="s">
        <v>257</v>
      </c>
      <c r="D110" s="439" t="s">
        <v>5774</v>
      </c>
      <c r="E110" s="455" t="s">
        <v>5695</v>
      </c>
      <c r="F110" s="452">
        <v>20260820</v>
      </c>
      <c r="G110" s="451"/>
      <c r="H110" s="451" t="s">
        <v>259</v>
      </c>
      <c r="I110" s="5" t="s">
        <v>538</v>
      </c>
    </row>
    <row r="111" spans="1:9">
      <c r="A111" s="452">
        <f t="shared" si="2"/>
        <v>109</v>
      </c>
      <c r="B111" s="458" t="s">
        <v>2613</v>
      </c>
      <c r="C111" s="458" t="s">
        <v>257</v>
      </c>
      <c r="D111" s="461" t="s">
        <v>5826</v>
      </c>
      <c r="E111" s="455" t="s">
        <v>5827</v>
      </c>
      <c r="F111" s="458">
        <v>20260824</v>
      </c>
      <c r="G111" s="451"/>
      <c r="H111" s="451" t="s">
        <v>259</v>
      </c>
      <c r="I111" s="5" t="s">
        <v>558</v>
      </c>
    </row>
    <row r="112" spans="1:9">
      <c r="A112" s="452">
        <f t="shared" si="2"/>
        <v>110</v>
      </c>
      <c r="B112" s="458" t="s">
        <v>2613</v>
      </c>
      <c r="C112" s="458" t="s">
        <v>257</v>
      </c>
      <c r="D112" s="461" t="s">
        <v>5828</v>
      </c>
      <c r="E112" s="455" t="s">
        <v>5827</v>
      </c>
      <c r="F112" s="458">
        <v>20260824</v>
      </c>
      <c r="G112" s="451"/>
      <c r="H112" s="470" t="s">
        <v>259</v>
      </c>
      <c r="I112" s="473" t="s">
        <v>583</v>
      </c>
    </row>
    <row r="113" spans="1:9">
      <c r="A113" s="452">
        <f t="shared" si="2"/>
        <v>111</v>
      </c>
      <c r="B113" s="458" t="s">
        <v>2613</v>
      </c>
      <c r="C113" s="458" t="s">
        <v>257</v>
      </c>
      <c r="D113" s="461" t="s">
        <v>5829</v>
      </c>
      <c r="E113" s="455" t="s">
        <v>5827</v>
      </c>
      <c r="F113" s="458">
        <v>20260824</v>
      </c>
      <c r="G113" s="451"/>
      <c r="H113" s="470" t="s">
        <v>259</v>
      </c>
      <c r="I113" s="473" t="s">
        <v>583</v>
      </c>
    </row>
    <row r="114" spans="1:9">
      <c r="A114" s="452">
        <f t="shared" si="2"/>
        <v>112</v>
      </c>
      <c r="B114" s="458" t="s">
        <v>2613</v>
      </c>
      <c r="C114" s="458" t="s">
        <v>257</v>
      </c>
      <c r="D114" s="461" t="s">
        <v>5830</v>
      </c>
      <c r="E114" s="455" t="s">
        <v>5827</v>
      </c>
      <c r="F114" s="458">
        <v>20260824</v>
      </c>
      <c r="G114" s="451"/>
      <c r="H114" s="462" t="s">
        <v>259</v>
      </c>
      <c r="I114" s="465" t="s">
        <v>549</v>
      </c>
    </row>
    <row r="115" spans="1:9">
      <c r="A115" s="452">
        <f t="shared" si="2"/>
        <v>113</v>
      </c>
      <c r="B115" s="458" t="s">
        <v>2613</v>
      </c>
      <c r="C115" s="458" t="s">
        <v>257</v>
      </c>
      <c r="D115" s="461" t="s">
        <v>5831</v>
      </c>
      <c r="E115" s="455" t="s">
        <v>5827</v>
      </c>
      <c r="F115" s="458">
        <v>20260824</v>
      </c>
      <c r="G115" s="451"/>
      <c r="H115" s="462" t="s">
        <v>259</v>
      </c>
      <c r="I115" s="465" t="s">
        <v>549</v>
      </c>
    </row>
    <row r="116" spans="1:9">
      <c r="A116" s="452">
        <f t="shared" si="2"/>
        <v>114</v>
      </c>
      <c r="B116" s="458" t="s">
        <v>2613</v>
      </c>
      <c r="C116" s="458" t="s">
        <v>257</v>
      </c>
      <c r="D116" s="461" t="s">
        <v>5832</v>
      </c>
      <c r="E116" s="455" t="s">
        <v>5827</v>
      </c>
      <c r="F116" s="458">
        <v>20260824</v>
      </c>
      <c r="G116" s="451"/>
      <c r="H116" s="451" t="s">
        <v>259</v>
      </c>
      <c r="I116" s="5" t="s">
        <v>558</v>
      </c>
    </row>
    <row r="117" spans="1:9">
      <c r="A117" s="452">
        <f t="shared" si="2"/>
        <v>115</v>
      </c>
      <c r="B117" s="458" t="s">
        <v>2613</v>
      </c>
      <c r="C117" s="458" t="s">
        <v>257</v>
      </c>
      <c r="D117" s="461" t="s">
        <v>5833</v>
      </c>
      <c r="E117" s="455" t="s">
        <v>5827</v>
      </c>
      <c r="F117" s="458">
        <v>20260824</v>
      </c>
      <c r="G117" s="451"/>
      <c r="H117" s="451" t="s">
        <v>259</v>
      </c>
      <c r="I117" s="5" t="s">
        <v>558</v>
      </c>
    </row>
    <row r="118" spans="1:9">
      <c r="A118" s="452">
        <f t="shared" si="2"/>
        <v>116</v>
      </c>
      <c r="B118" s="458" t="s">
        <v>2613</v>
      </c>
      <c r="C118" s="458" t="s">
        <v>257</v>
      </c>
      <c r="D118" s="461" t="s">
        <v>5834</v>
      </c>
      <c r="E118" s="455" t="s">
        <v>5827</v>
      </c>
      <c r="F118" s="458">
        <v>20260824</v>
      </c>
      <c r="G118" s="451"/>
      <c r="H118" s="451" t="s">
        <v>259</v>
      </c>
      <c r="I118" s="5" t="s">
        <v>558</v>
      </c>
    </row>
    <row r="119" spans="1:9">
      <c r="A119" s="452">
        <f t="shared" si="2"/>
        <v>117</v>
      </c>
      <c r="B119" s="458" t="s">
        <v>2613</v>
      </c>
      <c r="C119" s="458" t="s">
        <v>257</v>
      </c>
      <c r="D119" s="461" t="s">
        <v>5835</v>
      </c>
      <c r="E119" s="455" t="s">
        <v>5827</v>
      </c>
      <c r="F119" s="458">
        <v>20260824</v>
      </c>
      <c r="G119" s="451"/>
      <c r="H119" s="470" t="s">
        <v>259</v>
      </c>
      <c r="I119" s="473" t="s">
        <v>583</v>
      </c>
    </row>
    <row r="120" spans="1:9">
      <c r="A120" s="452">
        <f t="shared" si="2"/>
        <v>118</v>
      </c>
      <c r="B120" s="458" t="s">
        <v>2613</v>
      </c>
      <c r="C120" s="458" t="s">
        <v>257</v>
      </c>
      <c r="D120" s="461" t="s">
        <v>5836</v>
      </c>
      <c r="E120" s="455" t="s">
        <v>5827</v>
      </c>
      <c r="F120" s="458">
        <v>20260824</v>
      </c>
      <c r="G120" s="451"/>
      <c r="H120" s="470" t="s">
        <v>259</v>
      </c>
      <c r="I120" s="473" t="s">
        <v>583</v>
      </c>
    </row>
    <row r="121" spans="1:9">
      <c r="A121" s="452">
        <f t="shared" si="2"/>
        <v>119</v>
      </c>
      <c r="B121" s="458" t="s">
        <v>2613</v>
      </c>
      <c r="C121" s="458" t="s">
        <v>257</v>
      </c>
      <c r="D121" s="461" t="s">
        <v>5837</v>
      </c>
      <c r="E121" s="455" t="s">
        <v>5827</v>
      </c>
      <c r="F121" s="458">
        <v>20260824</v>
      </c>
      <c r="G121" s="451"/>
      <c r="H121" s="470" t="s">
        <v>259</v>
      </c>
      <c r="I121" s="473" t="s">
        <v>583</v>
      </c>
    </row>
    <row r="122" spans="1:9">
      <c r="A122" s="452">
        <f t="shared" si="2"/>
        <v>120</v>
      </c>
      <c r="B122" s="458" t="s">
        <v>2613</v>
      </c>
      <c r="C122" s="458" t="s">
        <v>257</v>
      </c>
      <c r="D122" s="461" t="s">
        <v>5838</v>
      </c>
      <c r="E122" s="455" t="s">
        <v>5827</v>
      </c>
      <c r="F122" s="458">
        <v>20260824</v>
      </c>
      <c r="G122" s="451"/>
      <c r="H122" s="470" t="s">
        <v>259</v>
      </c>
      <c r="I122" s="473" t="s">
        <v>583</v>
      </c>
    </row>
    <row r="123" spans="1:9">
      <c r="A123" s="452">
        <f t="shared" si="2"/>
        <v>121</v>
      </c>
      <c r="B123" s="458" t="s">
        <v>2613</v>
      </c>
      <c r="C123" s="458" t="s">
        <v>257</v>
      </c>
      <c r="D123" s="461" t="s">
        <v>5839</v>
      </c>
      <c r="E123" s="455" t="s">
        <v>5827</v>
      </c>
      <c r="F123" s="458">
        <v>20260824</v>
      </c>
      <c r="G123" s="451"/>
      <c r="H123" s="470" t="s">
        <v>259</v>
      </c>
      <c r="I123" s="473" t="s">
        <v>583</v>
      </c>
    </row>
    <row r="124" spans="1:9">
      <c r="A124" s="452">
        <f t="shared" si="2"/>
        <v>122</v>
      </c>
      <c r="B124" s="458" t="s">
        <v>2613</v>
      </c>
      <c r="C124" s="458" t="s">
        <v>257</v>
      </c>
      <c r="D124" s="461" t="s">
        <v>5840</v>
      </c>
      <c r="E124" s="455" t="s">
        <v>5827</v>
      </c>
      <c r="F124" s="458">
        <v>20260824</v>
      </c>
      <c r="G124" s="451"/>
      <c r="H124" s="470" t="s">
        <v>259</v>
      </c>
      <c r="I124" s="473" t="s">
        <v>583</v>
      </c>
    </row>
    <row r="125" spans="1:9">
      <c r="A125" s="452">
        <f t="shared" si="2"/>
        <v>123</v>
      </c>
      <c r="B125" s="458" t="s">
        <v>2613</v>
      </c>
      <c r="C125" s="458" t="s">
        <v>257</v>
      </c>
      <c r="D125" s="461" t="s">
        <v>5841</v>
      </c>
      <c r="E125" s="455" t="s">
        <v>5827</v>
      </c>
      <c r="F125" s="458">
        <v>20260824</v>
      </c>
      <c r="G125" s="451"/>
      <c r="H125" s="470" t="s">
        <v>259</v>
      </c>
      <c r="I125" s="473" t="s">
        <v>583</v>
      </c>
    </row>
    <row r="126" spans="1:9">
      <c r="A126" s="452">
        <f t="shared" si="2"/>
        <v>124</v>
      </c>
      <c r="B126" s="458" t="s">
        <v>2613</v>
      </c>
      <c r="C126" s="458" t="s">
        <v>257</v>
      </c>
      <c r="D126" s="461" t="s">
        <v>5842</v>
      </c>
      <c r="E126" s="455" t="s">
        <v>5827</v>
      </c>
      <c r="F126" s="458">
        <v>20260824</v>
      </c>
      <c r="G126" s="451"/>
      <c r="H126" s="470" t="s">
        <v>259</v>
      </c>
      <c r="I126" s="473" t="s">
        <v>583</v>
      </c>
    </row>
    <row r="127" spans="1:9">
      <c r="A127" s="452">
        <f t="shared" si="2"/>
        <v>125</v>
      </c>
      <c r="B127" s="458" t="s">
        <v>2613</v>
      </c>
      <c r="C127" s="458" t="s">
        <v>257</v>
      </c>
      <c r="D127" s="461" t="s">
        <v>5843</v>
      </c>
      <c r="E127" s="455" t="s">
        <v>5827</v>
      </c>
      <c r="F127" s="458">
        <v>20260824</v>
      </c>
      <c r="G127" s="451"/>
      <c r="H127" s="470" t="s">
        <v>259</v>
      </c>
      <c r="I127" s="473" t="s">
        <v>583</v>
      </c>
    </row>
    <row r="128" spans="1:9">
      <c r="A128" s="452">
        <f t="shared" si="2"/>
        <v>126</v>
      </c>
      <c r="B128" s="477" t="s">
        <v>2613</v>
      </c>
      <c r="C128" s="477" t="s">
        <v>257</v>
      </c>
      <c r="D128" s="479" t="s">
        <v>5906</v>
      </c>
      <c r="E128" s="455" t="s">
        <v>5907</v>
      </c>
      <c r="F128" s="477">
        <v>20260827</v>
      </c>
      <c r="G128" s="451"/>
      <c r="H128" s="451" t="s">
        <v>259</v>
      </c>
      <c r="I128" s="5" t="s">
        <v>1168</v>
      </c>
    </row>
    <row r="129" spans="1:9">
      <c r="A129" s="452">
        <f t="shared" si="2"/>
        <v>127</v>
      </c>
      <c r="B129" s="477" t="s">
        <v>2613</v>
      </c>
      <c r="C129" s="477" t="s">
        <v>257</v>
      </c>
      <c r="D129" s="479" t="s">
        <v>5908</v>
      </c>
      <c r="E129" s="455" t="s">
        <v>5907</v>
      </c>
      <c r="F129" s="477">
        <v>20260827</v>
      </c>
      <c r="G129" s="451"/>
      <c r="H129" s="451" t="s">
        <v>259</v>
      </c>
      <c r="I129" s="5" t="s">
        <v>1168</v>
      </c>
    </row>
    <row r="130" spans="1:9">
      <c r="A130" s="452">
        <f t="shared" si="2"/>
        <v>128</v>
      </c>
      <c r="B130" s="477" t="s">
        <v>2613</v>
      </c>
      <c r="C130" s="477" t="s">
        <v>257</v>
      </c>
      <c r="D130" s="479" t="s">
        <v>5909</v>
      </c>
      <c r="E130" s="455" t="s">
        <v>5907</v>
      </c>
      <c r="F130" s="477">
        <v>20260827</v>
      </c>
      <c r="G130" s="451"/>
      <c r="H130" s="478" t="s">
        <v>259</v>
      </c>
      <c r="I130" s="483" t="s">
        <v>1182</v>
      </c>
    </row>
    <row r="131" spans="1:9">
      <c r="A131" s="452">
        <f t="shared" si="2"/>
        <v>129</v>
      </c>
      <c r="B131" s="477" t="s">
        <v>2613</v>
      </c>
      <c r="C131" s="477" t="s">
        <v>257</v>
      </c>
      <c r="D131" s="479" t="s">
        <v>5910</v>
      </c>
      <c r="E131" s="455" t="s">
        <v>5907</v>
      </c>
      <c r="F131" s="477">
        <v>20260827</v>
      </c>
      <c r="G131" s="451"/>
      <c r="H131" s="451" t="s">
        <v>259</v>
      </c>
      <c r="I131" s="5" t="s">
        <v>655</v>
      </c>
    </row>
    <row r="132" spans="1:9">
      <c r="A132" s="452">
        <f t="shared" si="2"/>
        <v>130</v>
      </c>
      <c r="B132" s="477" t="s">
        <v>2613</v>
      </c>
      <c r="C132" s="477" t="s">
        <v>257</v>
      </c>
      <c r="D132" s="479" t="s">
        <v>5911</v>
      </c>
      <c r="E132" s="455" t="s">
        <v>5907</v>
      </c>
      <c r="F132" s="477">
        <v>20260827</v>
      </c>
      <c r="G132" s="451"/>
      <c r="H132" s="451" t="s">
        <v>259</v>
      </c>
      <c r="I132" s="5" t="s">
        <v>1168</v>
      </c>
    </row>
    <row r="133" spans="1:9">
      <c r="A133" s="452">
        <f t="shared" si="2"/>
        <v>131</v>
      </c>
      <c r="B133" s="477" t="s">
        <v>2613</v>
      </c>
      <c r="C133" s="477" t="s">
        <v>257</v>
      </c>
      <c r="D133" s="479" t="s">
        <v>5912</v>
      </c>
      <c r="E133" s="455" t="s">
        <v>5907</v>
      </c>
      <c r="F133" s="477">
        <v>20260827</v>
      </c>
      <c r="G133" s="451"/>
      <c r="H133" s="451" t="s">
        <v>259</v>
      </c>
      <c r="I133" s="5" t="s">
        <v>1168</v>
      </c>
    </row>
    <row r="134" spans="1:9">
      <c r="A134" s="452">
        <f t="shared" si="2"/>
        <v>132</v>
      </c>
      <c r="B134" s="477" t="s">
        <v>2613</v>
      </c>
      <c r="C134" s="477" t="s">
        <v>257</v>
      </c>
      <c r="D134" s="479" t="s">
        <v>5913</v>
      </c>
      <c r="E134" s="455" t="s">
        <v>5907</v>
      </c>
      <c r="F134" s="477">
        <v>20260827</v>
      </c>
      <c r="G134" s="451"/>
      <c r="H134" s="451" t="s">
        <v>259</v>
      </c>
      <c r="I134" s="5" t="s">
        <v>1168</v>
      </c>
    </row>
    <row r="135" spans="1:9">
      <c r="A135" s="452">
        <f t="shared" si="2"/>
        <v>133</v>
      </c>
      <c r="B135" s="477" t="s">
        <v>2613</v>
      </c>
      <c r="C135" s="477" t="s">
        <v>257</v>
      </c>
      <c r="D135" s="479" t="s">
        <v>5914</v>
      </c>
      <c r="E135" s="455" t="s">
        <v>5907</v>
      </c>
      <c r="F135" s="477">
        <v>20260827</v>
      </c>
      <c r="G135" s="451"/>
      <c r="H135" s="451" t="s">
        <v>259</v>
      </c>
      <c r="I135" s="5" t="s">
        <v>1168</v>
      </c>
    </row>
    <row r="136" spans="1:9">
      <c r="A136" s="452">
        <f t="shared" si="2"/>
        <v>134</v>
      </c>
      <c r="B136" s="477" t="s">
        <v>2613</v>
      </c>
      <c r="C136" s="477" t="s">
        <v>257</v>
      </c>
      <c r="D136" s="479" t="s">
        <v>5915</v>
      </c>
      <c r="E136" s="455" t="s">
        <v>5907</v>
      </c>
      <c r="F136" s="477">
        <v>20260827</v>
      </c>
      <c r="G136" s="451"/>
      <c r="H136" s="451" t="s">
        <v>259</v>
      </c>
      <c r="I136" s="5" t="s">
        <v>1168</v>
      </c>
    </row>
    <row r="137" spans="1:9">
      <c r="A137" s="452">
        <f t="shared" si="2"/>
        <v>135</v>
      </c>
      <c r="B137" s="477" t="s">
        <v>2613</v>
      </c>
      <c r="C137" s="477" t="s">
        <v>257</v>
      </c>
      <c r="D137" s="479" t="s">
        <v>5916</v>
      </c>
      <c r="E137" s="455" t="s">
        <v>5907</v>
      </c>
      <c r="F137" s="477">
        <v>20260827</v>
      </c>
      <c r="G137" s="451"/>
      <c r="H137" s="451" t="s">
        <v>259</v>
      </c>
      <c r="I137" s="5" t="s">
        <v>1168</v>
      </c>
    </row>
    <row r="138" spans="1:9">
      <c r="A138" s="452">
        <f t="shared" si="2"/>
        <v>136</v>
      </c>
      <c r="B138" s="477" t="s">
        <v>2613</v>
      </c>
      <c r="C138" s="477" t="s">
        <v>257</v>
      </c>
      <c r="D138" s="479" t="s">
        <v>5917</v>
      </c>
      <c r="E138" s="455" t="s">
        <v>5907</v>
      </c>
      <c r="F138" s="477">
        <v>20260827</v>
      </c>
      <c r="G138" s="451"/>
      <c r="H138" s="451" t="s">
        <v>259</v>
      </c>
      <c r="I138" s="5" t="s">
        <v>1168</v>
      </c>
    </row>
    <row r="139" spans="1:9">
      <c r="A139" s="452">
        <f t="shared" si="2"/>
        <v>137</v>
      </c>
      <c r="B139" s="477" t="s">
        <v>2613</v>
      </c>
      <c r="C139" s="477" t="s">
        <v>257</v>
      </c>
      <c r="D139" s="479" t="s">
        <v>5918</v>
      </c>
      <c r="E139" s="455" t="s">
        <v>5907</v>
      </c>
      <c r="F139" s="477">
        <v>20260827</v>
      </c>
      <c r="G139" s="451"/>
      <c r="H139" s="451" t="s">
        <v>259</v>
      </c>
      <c r="I139" s="5" t="s">
        <v>1168</v>
      </c>
    </row>
    <row r="140" spans="1:9">
      <c r="A140" s="452">
        <f t="shared" si="2"/>
        <v>138</v>
      </c>
      <c r="B140" s="477" t="s">
        <v>2613</v>
      </c>
      <c r="C140" s="477" t="s">
        <v>257</v>
      </c>
      <c r="D140" s="479" t="s">
        <v>5919</v>
      </c>
      <c r="E140" s="455" t="s">
        <v>5907</v>
      </c>
      <c r="F140" s="477">
        <v>20260827</v>
      </c>
      <c r="G140" s="451"/>
      <c r="H140" s="478" t="s">
        <v>259</v>
      </c>
      <c r="I140" s="483" t="s">
        <v>1182</v>
      </c>
    </row>
    <row r="141" spans="1:9">
      <c r="A141" s="452">
        <f t="shared" si="2"/>
        <v>139</v>
      </c>
      <c r="B141" s="477" t="s">
        <v>2613</v>
      </c>
      <c r="C141" s="477" t="s">
        <v>257</v>
      </c>
      <c r="D141" s="479" t="s">
        <v>5920</v>
      </c>
      <c r="E141" s="455" t="s">
        <v>5907</v>
      </c>
      <c r="F141" s="477">
        <v>20260827</v>
      </c>
      <c r="G141" s="451"/>
      <c r="H141" s="478" t="s">
        <v>259</v>
      </c>
      <c r="I141" s="483" t="s">
        <v>1182</v>
      </c>
    </row>
    <row r="142" spans="1:9">
      <c r="A142" s="452">
        <f t="shared" ref="A142:A205" si="3">+A141+1</f>
        <v>140</v>
      </c>
      <c r="B142" s="477" t="s">
        <v>2613</v>
      </c>
      <c r="C142" s="477" t="s">
        <v>257</v>
      </c>
      <c r="D142" s="479" t="s">
        <v>5921</v>
      </c>
      <c r="E142" s="455" t="s">
        <v>5907</v>
      </c>
      <c r="F142" s="477">
        <v>20260827</v>
      </c>
      <c r="G142" s="451"/>
      <c r="H142" s="478" t="s">
        <v>259</v>
      </c>
      <c r="I142" s="483" t="s">
        <v>1182</v>
      </c>
    </row>
    <row r="143" spans="1:9">
      <c r="A143" s="452">
        <f t="shared" si="3"/>
        <v>141</v>
      </c>
      <c r="B143" s="477" t="s">
        <v>2613</v>
      </c>
      <c r="C143" s="477" t="s">
        <v>257</v>
      </c>
      <c r="D143" s="479" t="s">
        <v>5922</v>
      </c>
      <c r="E143" s="455" t="s">
        <v>5907</v>
      </c>
      <c r="F143" s="477">
        <v>20260827</v>
      </c>
      <c r="G143" s="451"/>
      <c r="H143" s="451" t="s">
        <v>259</v>
      </c>
      <c r="I143" s="5" t="s">
        <v>655</v>
      </c>
    </row>
    <row r="144" spans="1:9">
      <c r="A144" s="452">
        <f t="shared" si="3"/>
        <v>142</v>
      </c>
      <c r="B144" s="477" t="s">
        <v>2613</v>
      </c>
      <c r="C144" s="477" t="s">
        <v>257</v>
      </c>
      <c r="D144" s="479" t="s">
        <v>5923</v>
      </c>
      <c r="E144" s="455" t="s">
        <v>5907</v>
      </c>
      <c r="F144" s="477">
        <v>20260827</v>
      </c>
      <c r="G144" s="451"/>
      <c r="H144" s="451" t="s">
        <v>259</v>
      </c>
      <c r="I144" s="5" t="s">
        <v>655</v>
      </c>
    </row>
    <row r="145" spans="1:9">
      <c r="A145" s="452">
        <f t="shared" si="3"/>
        <v>143</v>
      </c>
      <c r="B145" s="477" t="s">
        <v>2613</v>
      </c>
      <c r="C145" s="477" t="s">
        <v>257</v>
      </c>
      <c r="D145" s="479" t="s">
        <v>5924</v>
      </c>
      <c r="E145" s="455" t="s">
        <v>5907</v>
      </c>
      <c r="F145" s="477">
        <v>20260827</v>
      </c>
      <c r="G145" s="451"/>
      <c r="H145" s="451" t="s">
        <v>259</v>
      </c>
      <c r="I145" s="5" t="s">
        <v>655</v>
      </c>
    </row>
    <row r="146" spans="1:9">
      <c r="A146" s="452">
        <f t="shared" si="3"/>
        <v>144</v>
      </c>
      <c r="B146" s="477" t="s">
        <v>2613</v>
      </c>
      <c r="C146" s="477" t="s">
        <v>257</v>
      </c>
      <c r="D146" s="479" t="s">
        <v>5925</v>
      </c>
      <c r="E146" s="455" t="s">
        <v>5907</v>
      </c>
      <c r="F146" s="477">
        <v>20260827</v>
      </c>
      <c r="G146" s="451"/>
      <c r="H146" s="451" t="s">
        <v>259</v>
      </c>
      <c r="I146" s="5" t="s">
        <v>655</v>
      </c>
    </row>
    <row r="147" spans="1:9">
      <c r="A147" s="452">
        <f t="shared" si="3"/>
        <v>145</v>
      </c>
      <c r="B147" s="482" t="s">
        <v>2613</v>
      </c>
      <c r="C147" s="482" t="s">
        <v>257</v>
      </c>
      <c r="D147" s="485" t="s">
        <v>6003</v>
      </c>
      <c r="E147" s="455" t="s">
        <v>6004</v>
      </c>
      <c r="F147" s="482">
        <v>20260831</v>
      </c>
      <c r="G147" s="451"/>
      <c r="H147" s="486" t="s">
        <v>259</v>
      </c>
      <c r="I147" s="489" t="s">
        <v>661</v>
      </c>
    </row>
    <row r="148" spans="1:9">
      <c r="A148" s="452">
        <f t="shared" si="3"/>
        <v>146</v>
      </c>
      <c r="B148" s="482" t="s">
        <v>2613</v>
      </c>
      <c r="C148" s="482" t="s">
        <v>257</v>
      </c>
      <c r="D148" s="485" t="s">
        <v>6005</v>
      </c>
      <c r="E148" s="455" t="s">
        <v>6004</v>
      </c>
      <c r="F148" s="482">
        <v>20260831</v>
      </c>
      <c r="G148" s="451"/>
      <c r="H148" s="491" t="s">
        <v>259</v>
      </c>
      <c r="I148" s="495" t="s">
        <v>689</v>
      </c>
    </row>
    <row r="149" spans="1:9">
      <c r="A149" s="452">
        <f t="shared" si="3"/>
        <v>147</v>
      </c>
      <c r="B149" s="482" t="s">
        <v>2613</v>
      </c>
      <c r="C149" s="482" t="s">
        <v>257</v>
      </c>
      <c r="D149" s="485" t="s">
        <v>6006</v>
      </c>
      <c r="E149" s="455" t="s">
        <v>6004</v>
      </c>
      <c r="F149" s="482">
        <v>20260831</v>
      </c>
      <c r="G149" s="451"/>
      <c r="H149" s="486" t="s">
        <v>259</v>
      </c>
      <c r="I149" s="489" t="s">
        <v>661</v>
      </c>
    </row>
    <row r="150" spans="1:9">
      <c r="A150" s="452">
        <f t="shared" si="3"/>
        <v>148</v>
      </c>
      <c r="B150" s="482" t="s">
        <v>2613</v>
      </c>
      <c r="C150" s="482" t="s">
        <v>257</v>
      </c>
      <c r="D150" s="485" t="s">
        <v>6007</v>
      </c>
      <c r="E150" s="455" t="s">
        <v>6004</v>
      </c>
      <c r="F150" s="482">
        <v>20260831</v>
      </c>
      <c r="G150" s="451"/>
      <c r="H150" s="486" t="s">
        <v>259</v>
      </c>
      <c r="I150" s="489" t="s">
        <v>661</v>
      </c>
    </row>
    <row r="151" spans="1:9">
      <c r="A151" s="452">
        <f t="shared" si="3"/>
        <v>149</v>
      </c>
      <c r="B151" s="482" t="s">
        <v>2613</v>
      </c>
      <c r="C151" s="482" t="s">
        <v>257</v>
      </c>
      <c r="D151" s="485" t="s">
        <v>6008</v>
      </c>
      <c r="E151" s="455" t="s">
        <v>6004</v>
      </c>
      <c r="F151" s="482">
        <v>20260831</v>
      </c>
      <c r="G151" s="451"/>
      <c r="H151" s="486" t="s">
        <v>259</v>
      </c>
      <c r="I151" s="489" t="s">
        <v>661</v>
      </c>
    </row>
    <row r="152" spans="1:9">
      <c r="A152" s="452">
        <f t="shared" si="3"/>
        <v>150</v>
      </c>
      <c r="B152" s="482" t="s">
        <v>2613</v>
      </c>
      <c r="C152" s="482" t="s">
        <v>257</v>
      </c>
      <c r="D152" s="485" t="s">
        <v>6009</v>
      </c>
      <c r="E152" s="455" t="s">
        <v>6004</v>
      </c>
      <c r="F152" s="482">
        <v>20260831</v>
      </c>
      <c r="G152" s="451"/>
      <c r="H152" s="451" t="s">
        <v>259</v>
      </c>
      <c r="I152" s="5" t="s">
        <v>683</v>
      </c>
    </row>
    <row r="153" spans="1:9">
      <c r="A153" s="452">
        <f t="shared" si="3"/>
        <v>151</v>
      </c>
      <c r="B153" s="482" t="s">
        <v>2613</v>
      </c>
      <c r="C153" s="482" t="s">
        <v>257</v>
      </c>
      <c r="D153" s="485" t="s">
        <v>6010</v>
      </c>
      <c r="E153" s="455" t="s">
        <v>6004</v>
      </c>
      <c r="F153" s="482">
        <v>20260831</v>
      </c>
      <c r="G153" s="451"/>
      <c r="H153" s="451" t="s">
        <v>259</v>
      </c>
      <c r="I153" s="5" t="s">
        <v>683</v>
      </c>
    </row>
    <row r="154" spans="1:9">
      <c r="A154" s="452">
        <f t="shared" si="3"/>
        <v>152</v>
      </c>
      <c r="B154" s="482" t="s">
        <v>2613</v>
      </c>
      <c r="C154" s="482" t="s">
        <v>257</v>
      </c>
      <c r="D154" s="485" t="s">
        <v>6011</v>
      </c>
      <c r="E154" s="455" t="s">
        <v>6004</v>
      </c>
      <c r="F154" s="482">
        <v>20260831</v>
      </c>
      <c r="G154" s="451"/>
      <c r="H154" s="451" t="s">
        <v>259</v>
      </c>
      <c r="I154" s="5" t="s">
        <v>683</v>
      </c>
    </row>
    <row r="155" spans="1:9">
      <c r="A155" s="452">
        <f t="shared" si="3"/>
        <v>153</v>
      </c>
      <c r="B155" s="482" t="s">
        <v>2613</v>
      </c>
      <c r="C155" s="482" t="s">
        <v>257</v>
      </c>
      <c r="D155" s="485" t="s">
        <v>6012</v>
      </c>
      <c r="E155" s="455" t="s">
        <v>6004</v>
      </c>
      <c r="F155" s="482">
        <v>20260831</v>
      </c>
      <c r="G155" s="451"/>
      <c r="H155" s="491" t="s">
        <v>259</v>
      </c>
      <c r="I155" s="495" t="s">
        <v>689</v>
      </c>
    </row>
    <row r="156" spans="1:9">
      <c r="A156" s="452">
        <f t="shared" si="3"/>
        <v>154</v>
      </c>
      <c r="B156" s="482" t="s">
        <v>2613</v>
      </c>
      <c r="C156" s="482" t="s">
        <v>257</v>
      </c>
      <c r="D156" s="485" t="s">
        <v>6013</v>
      </c>
      <c r="E156" s="455" t="s">
        <v>6004</v>
      </c>
      <c r="F156" s="482">
        <v>20260831</v>
      </c>
      <c r="G156" s="451"/>
      <c r="H156" s="491" t="s">
        <v>259</v>
      </c>
      <c r="I156" s="495" t="s">
        <v>689</v>
      </c>
    </row>
    <row r="157" spans="1:9">
      <c r="A157" s="452">
        <f t="shared" si="3"/>
        <v>155</v>
      </c>
      <c r="B157" s="482" t="s">
        <v>2613</v>
      </c>
      <c r="C157" s="482" t="s">
        <v>257</v>
      </c>
      <c r="D157" s="485" t="s">
        <v>6014</v>
      </c>
      <c r="E157" s="455" t="s">
        <v>6004</v>
      </c>
      <c r="F157" s="482">
        <v>20260831</v>
      </c>
      <c r="G157" s="451"/>
      <c r="H157" s="491" t="s">
        <v>259</v>
      </c>
      <c r="I157" s="495" t="s">
        <v>689</v>
      </c>
    </row>
    <row r="158" spans="1:9">
      <c r="A158" s="452">
        <f t="shared" si="3"/>
        <v>156</v>
      </c>
      <c r="B158" s="482" t="s">
        <v>2613</v>
      </c>
      <c r="C158" s="482" t="s">
        <v>257</v>
      </c>
      <c r="D158" s="485" t="s">
        <v>6015</v>
      </c>
      <c r="E158" s="455" t="s">
        <v>6004</v>
      </c>
      <c r="F158" s="482">
        <v>20260831</v>
      </c>
      <c r="G158" s="451"/>
      <c r="H158" s="451"/>
    </row>
    <row r="159" spans="1:9">
      <c r="A159" s="452">
        <f t="shared" si="3"/>
        <v>157</v>
      </c>
      <c r="B159" s="482" t="s">
        <v>2613</v>
      </c>
      <c r="C159" s="482" t="s">
        <v>257</v>
      </c>
      <c r="D159" s="485" t="s">
        <v>6016</v>
      </c>
      <c r="E159" s="455" t="s">
        <v>6004</v>
      </c>
      <c r="F159" s="482">
        <v>20260831</v>
      </c>
      <c r="G159" s="451"/>
      <c r="H159" s="451"/>
    </row>
    <row r="160" spans="1:9">
      <c r="A160" s="452">
        <f t="shared" si="3"/>
        <v>158</v>
      </c>
      <c r="B160" s="482" t="s">
        <v>2613</v>
      </c>
      <c r="C160" s="482" t="s">
        <v>257</v>
      </c>
      <c r="D160" s="485" t="s">
        <v>6017</v>
      </c>
      <c r="E160" s="455" t="s">
        <v>6004</v>
      </c>
      <c r="F160" s="482">
        <v>20260831</v>
      </c>
      <c r="G160" s="451"/>
      <c r="H160" s="451"/>
    </row>
    <row r="161" spans="1:8">
      <c r="A161" s="452">
        <f t="shared" si="3"/>
        <v>159</v>
      </c>
      <c r="B161" s="482" t="s">
        <v>2613</v>
      </c>
      <c r="C161" s="482" t="s">
        <v>257</v>
      </c>
      <c r="D161" s="485" t="s">
        <v>6018</v>
      </c>
      <c r="E161" s="455" t="s">
        <v>6004</v>
      </c>
      <c r="F161" s="482">
        <v>20260831</v>
      </c>
      <c r="G161" s="451"/>
      <c r="H161" s="451"/>
    </row>
    <row r="162" spans="1:8">
      <c r="A162" s="452">
        <f t="shared" si="3"/>
        <v>160</v>
      </c>
      <c r="B162" s="494" t="s">
        <v>2613</v>
      </c>
      <c r="C162" s="494" t="s">
        <v>257</v>
      </c>
      <c r="D162" s="497" t="s">
        <v>6120</v>
      </c>
      <c r="E162" s="455" t="s">
        <v>6123</v>
      </c>
      <c r="F162" s="494">
        <v>20260903</v>
      </c>
      <c r="G162" s="451"/>
      <c r="H162" s="451"/>
    </row>
    <row r="163" spans="1:8">
      <c r="A163" s="452">
        <f t="shared" si="3"/>
        <v>161</v>
      </c>
      <c r="B163" s="494" t="s">
        <v>2613</v>
      </c>
      <c r="C163" s="494" t="s">
        <v>257</v>
      </c>
      <c r="D163" s="497" t="s">
        <v>6121</v>
      </c>
      <c r="E163" s="455" t="s">
        <v>6123</v>
      </c>
      <c r="F163" s="494">
        <v>20260903</v>
      </c>
      <c r="G163" s="451"/>
      <c r="H163" s="451"/>
    </row>
    <row r="164" spans="1:8">
      <c r="A164" s="452">
        <f t="shared" si="3"/>
        <v>162</v>
      </c>
      <c r="B164" s="494" t="s">
        <v>2613</v>
      </c>
      <c r="C164" s="494" t="s">
        <v>257</v>
      </c>
      <c r="D164" s="497" t="s">
        <v>6122</v>
      </c>
      <c r="E164" s="455" t="s">
        <v>6123</v>
      </c>
      <c r="F164" s="494">
        <v>20260903</v>
      </c>
      <c r="G164" s="451"/>
      <c r="H164" s="451"/>
    </row>
    <row r="165" spans="1:8">
      <c r="A165" s="452">
        <f t="shared" si="3"/>
        <v>163</v>
      </c>
      <c r="B165" s="494" t="s">
        <v>2613</v>
      </c>
      <c r="C165" s="494" t="s">
        <v>257</v>
      </c>
      <c r="D165" s="497" t="s">
        <v>6124</v>
      </c>
      <c r="E165" s="455" t="s">
        <v>6123</v>
      </c>
      <c r="F165" s="494">
        <v>20260903</v>
      </c>
      <c r="G165" s="451"/>
      <c r="H165" s="451"/>
    </row>
    <row r="166" spans="1:8">
      <c r="A166" s="452">
        <f t="shared" si="3"/>
        <v>164</v>
      </c>
      <c r="B166" s="494" t="s">
        <v>2613</v>
      </c>
      <c r="C166" s="494" t="s">
        <v>257</v>
      </c>
      <c r="D166" s="497" t="s">
        <v>6125</v>
      </c>
      <c r="E166" s="455" t="s">
        <v>6123</v>
      </c>
      <c r="F166" s="494">
        <v>20260903</v>
      </c>
      <c r="G166" s="451"/>
      <c r="H166" s="451"/>
    </row>
    <row r="167" spans="1:8">
      <c r="A167" s="452">
        <f t="shared" si="3"/>
        <v>165</v>
      </c>
      <c r="B167" s="494" t="s">
        <v>2613</v>
      </c>
      <c r="C167" s="494" t="s">
        <v>257</v>
      </c>
      <c r="D167" s="497" t="s">
        <v>6126</v>
      </c>
      <c r="E167" s="455" t="s">
        <v>6123</v>
      </c>
      <c r="F167" s="494">
        <v>20260903</v>
      </c>
      <c r="G167" s="451"/>
      <c r="H167" s="451"/>
    </row>
    <row r="168" spans="1:8">
      <c r="A168" s="452">
        <f t="shared" si="3"/>
        <v>166</v>
      </c>
      <c r="B168" s="494" t="s">
        <v>2613</v>
      </c>
      <c r="C168" s="494" t="s">
        <v>257</v>
      </c>
      <c r="D168" s="497" t="s">
        <v>6127</v>
      </c>
      <c r="E168" s="455" t="s">
        <v>6123</v>
      </c>
      <c r="F168" s="494">
        <v>20260903</v>
      </c>
      <c r="G168" s="451"/>
      <c r="H168" s="451"/>
    </row>
    <row r="169" spans="1:8">
      <c r="A169" s="452">
        <f t="shared" si="3"/>
        <v>167</v>
      </c>
      <c r="B169" s="494" t="s">
        <v>2613</v>
      </c>
      <c r="C169" s="494" t="s">
        <v>257</v>
      </c>
      <c r="D169" s="497" t="s">
        <v>6128</v>
      </c>
      <c r="E169" s="455" t="s">
        <v>6123</v>
      </c>
      <c r="F169" s="494">
        <v>20260903</v>
      </c>
      <c r="G169" s="451"/>
      <c r="H169" s="451"/>
    </row>
    <row r="170" spans="1:8">
      <c r="A170" s="452">
        <f t="shared" si="3"/>
        <v>168</v>
      </c>
      <c r="B170" s="494" t="s">
        <v>2613</v>
      </c>
      <c r="C170" s="494" t="s">
        <v>257</v>
      </c>
      <c r="D170" s="497" t="s">
        <v>6129</v>
      </c>
      <c r="E170" s="455" t="s">
        <v>6123</v>
      </c>
      <c r="F170" s="494">
        <v>20260903</v>
      </c>
      <c r="G170" s="451"/>
      <c r="H170" s="451"/>
    </row>
    <row r="171" spans="1:8">
      <c r="A171" s="452">
        <f t="shared" si="3"/>
        <v>169</v>
      </c>
      <c r="B171" s="494" t="s">
        <v>2613</v>
      </c>
      <c r="C171" s="494" t="s">
        <v>257</v>
      </c>
      <c r="D171" s="497" t="s">
        <v>6130</v>
      </c>
      <c r="E171" s="455" t="s">
        <v>6123</v>
      </c>
      <c r="F171" s="494">
        <v>20260903</v>
      </c>
      <c r="G171" s="451"/>
      <c r="H171" s="451"/>
    </row>
    <row r="172" spans="1:8">
      <c r="A172" s="452">
        <f t="shared" si="3"/>
        <v>170</v>
      </c>
      <c r="B172" s="494" t="s">
        <v>2613</v>
      </c>
      <c r="C172" s="494" t="s">
        <v>257</v>
      </c>
      <c r="D172" s="497" t="s">
        <v>6131</v>
      </c>
      <c r="E172" s="455" t="s">
        <v>6123</v>
      </c>
      <c r="F172" s="494">
        <v>20260903</v>
      </c>
      <c r="G172" s="451"/>
      <c r="H172" s="451"/>
    </row>
    <row r="173" spans="1:8">
      <c r="A173" s="452">
        <f t="shared" si="3"/>
        <v>171</v>
      </c>
      <c r="B173" s="494" t="s">
        <v>2613</v>
      </c>
      <c r="C173" s="494" t="s">
        <v>257</v>
      </c>
      <c r="D173" s="497" t="s">
        <v>6132</v>
      </c>
      <c r="E173" s="455" t="s">
        <v>6123</v>
      </c>
      <c r="F173" s="494">
        <v>20260903</v>
      </c>
      <c r="G173" s="451"/>
      <c r="H173" s="451"/>
    </row>
    <row r="174" spans="1:8">
      <c r="A174" s="452">
        <f t="shared" si="3"/>
        <v>172</v>
      </c>
      <c r="B174" s="494" t="s">
        <v>2613</v>
      </c>
      <c r="C174" s="494" t="s">
        <v>257</v>
      </c>
      <c r="D174" s="497" t="s">
        <v>6133</v>
      </c>
      <c r="E174" s="455" t="s">
        <v>6123</v>
      </c>
      <c r="F174" s="494">
        <v>20260903</v>
      </c>
      <c r="G174" s="451"/>
      <c r="H174" s="451"/>
    </row>
    <row r="175" spans="1:8">
      <c r="A175" s="452">
        <f t="shared" si="3"/>
        <v>173</v>
      </c>
      <c r="B175" s="494" t="s">
        <v>2613</v>
      </c>
      <c r="C175" s="494" t="s">
        <v>257</v>
      </c>
      <c r="D175" s="497" t="s">
        <v>6134</v>
      </c>
      <c r="E175" s="455" t="s">
        <v>6123</v>
      </c>
      <c r="F175" s="494">
        <v>20260903</v>
      </c>
      <c r="G175" s="451"/>
      <c r="H175" s="451"/>
    </row>
    <row r="176" spans="1:8">
      <c r="A176" s="452">
        <f t="shared" si="3"/>
        <v>174</v>
      </c>
      <c r="B176" s="494" t="s">
        <v>2613</v>
      </c>
      <c r="C176" s="494" t="s">
        <v>257</v>
      </c>
      <c r="D176" s="497" t="s">
        <v>6135</v>
      </c>
      <c r="E176" s="455" t="s">
        <v>6123</v>
      </c>
      <c r="F176" s="494">
        <v>20260903</v>
      </c>
      <c r="G176" s="451"/>
      <c r="H176" s="451"/>
    </row>
    <row r="177" spans="1:8">
      <c r="A177" s="452">
        <f t="shared" si="3"/>
        <v>175</v>
      </c>
      <c r="B177" s="494" t="s">
        <v>2613</v>
      </c>
      <c r="C177" s="494" t="s">
        <v>257</v>
      </c>
      <c r="D177" s="497" t="s">
        <v>6136</v>
      </c>
      <c r="E177" s="455" t="s">
        <v>6123</v>
      </c>
      <c r="F177" s="494">
        <v>20260903</v>
      </c>
      <c r="G177" s="451"/>
      <c r="H177" s="451"/>
    </row>
    <row r="178" spans="1:8">
      <c r="A178" s="452">
        <f t="shared" si="3"/>
        <v>176</v>
      </c>
      <c r="B178" s="452"/>
      <c r="C178" s="452"/>
      <c r="D178" s="439"/>
      <c r="E178" s="403"/>
      <c r="F178" s="452"/>
      <c r="G178" s="451"/>
      <c r="H178" s="451"/>
    </row>
    <row r="179" spans="1:8">
      <c r="A179" s="452">
        <f t="shared" si="3"/>
        <v>177</v>
      </c>
      <c r="B179" s="452"/>
      <c r="C179" s="452"/>
      <c r="D179" s="439"/>
      <c r="E179" s="403"/>
      <c r="F179" s="452"/>
      <c r="G179" s="451"/>
      <c r="H179" s="451"/>
    </row>
    <row r="180" spans="1:8">
      <c r="A180" s="452">
        <f t="shared" si="3"/>
        <v>178</v>
      </c>
      <c r="B180" s="452"/>
      <c r="C180" s="452"/>
      <c r="D180" s="439"/>
      <c r="E180" s="403"/>
      <c r="F180" s="452"/>
      <c r="G180" s="451"/>
      <c r="H180" s="451"/>
    </row>
    <row r="181" spans="1:8">
      <c r="A181" s="452">
        <f t="shared" si="3"/>
        <v>179</v>
      </c>
      <c r="B181" s="452"/>
      <c r="C181" s="452"/>
      <c r="D181" s="439"/>
      <c r="E181" s="403"/>
      <c r="F181" s="452"/>
      <c r="G181" s="451"/>
      <c r="H181" s="451"/>
    </row>
    <row r="182" spans="1:8">
      <c r="A182" s="452">
        <f t="shared" si="3"/>
        <v>180</v>
      </c>
      <c r="B182" s="452"/>
      <c r="C182" s="452"/>
      <c r="D182" s="439"/>
      <c r="E182" s="403"/>
      <c r="F182" s="452"/>
      <c r="G182" s="451"/>
      <c r="H182" s="451"/>
    </row>
    <row r="183" spans="1:8">
      <c r="A183" s="452">
        <f t="shared" si="3"/>
        <v>181</v>
      </c>
      <c r="B183" s="452"/>
      <c r="C183" s="452"/>
      <c r="D183" s="439"/>
      <c r="E183" s="403"/>
      <c r="F183" s="452"/>
      <c r="G183" s="451"/>
      <c r="H183" s="451"/>
    </row>
    <row r="184" spans="1:8">
      <c r="A184" s="452">
        <f t="shared" si="3"/>
        <v>182</v>
      </c>
      <c r="B184" s="452"/>
      <c r="C184" s="452"/>
      <c r="D184" s="439"/>
      <c r="E184" s="403"/>
      <c r="F184" s="452"/>
      <c r="G184" s="451"/>
      <c r="H184" s="451"/>
    </row>
    <row r="185" spans="1:8">
      <c r="A185" s="452">
        <f t="shared" si="3"/>
        <v>183</v>
      </c>
      <c r="B185" s="452"/>
      <c r="C185" s="452"/>
      <c r="D185" s="439"/>
      <c r="E185" s="403"/>
      <c r="F185" s="452"/>
      <c r="G185" s="451"/>
      <c r="H185" s="451"/>
    </row>
    <row r="186" spans="1:8">
      <c r="A186" s="452">
        <f t="shared" si="3"/>
        <v>184</v>
      </c>
      <c r="B186" s="452"/>
      <c r="C186" s="452"/>
      <c r="D186" s="439"/>
      <c r="E186" s="403"/>
      <c r="F186" s="452"/>
      <c r="G186" s="451"/>
      <c r="H186" s="451"/>
    </row>
    <row r="187" spans="1:8">
      <c r="A187" s="452">
        <f t="shared" si="3"/>
        <v>185</v>
      </c>
      <c r="B187" s="452"/>
      <c r="C187" s="452"/>
      <c r="D187" s="439"/>
      <c r="E187" s="403"/>
      <c r="F187" s="452"/>
      <c r="G187" s="451"/>
      <c r="H187" s="451"/>
    </row>
    <row r="188" spans="1:8">
      <c r="A188" s="452">
        <f t="shared" si="3"/>
        <v>186</v>
      </c>
      <c r="B188" s="452"/>
      <c r="C188" s="452"/>
      <c r="D188" s="439"/>
      <c r="E188" s="403"/>
      <c r="F188" s="452"/>
      <c r="G188" s="451"/>
      <c r="H188" s="451"/>
    </row>
    <row r="189" spans="1:8">
      <c r="A189" s="452">
        <f t="shared" si="3"/>
        <v>187</v>
      </c>
      <c r="B189" s="452"/>
      <c r="C189" s="452"/>
      <c r="D189" s="439"/>
      <c r="E189" s="403"/>
      <c r="F189" s="452"/>
      <c r="G189" s="451"/>
      <c r="H189" s="451"/>
    </row>
    <row r="190" spans="1:8">
      <c r="A190" s="452">
        <f t="shared" si="3"/>
        <v>188</v>
      </c>
      <c r="B190" s="452"/>
      <c r="C190" s="452"/>
      <c r="D190" s="439"/>
      <c r="E190" s="403"/>
      <c r="F190" s="452"/>
      <c r="G190" s="451"/>
      <c r="H190" s="451"/>
    </row>
    <row r="191" spans="1:8">
      <c r="A191" s="452">
        <f t="shared" si="3"/>
        <v>189</v>
      </c>
      <c r="B191" s="452"/>
      <c r="C191" s="452"/>
      <c r="D191" s="439"/>
      <c r="E191" s="403"/>
      <c r="F191" s="452"/>
      <c r="G191" s="451"/>
      <c r="H191" s="451"/>
    </row>
    <row r="192" spans="1:8">
      <c r="A192" s="452">
        <f t="shared" si="3"/>
        <v>190</v>
      </c>
      <c r="B192" s="452"/>
      <c r="C192" s="452"/>
      <c r="D192" s="439"/>
      <c r="E192" s="403"/>
      <c r="F192" s="452"/>
      <c r="G192" s="451"/>
      <c r="H192" s="451"/>
    </row>
    <row r="193" spans="1:8">
      <c r="A193" s="452">
        <f t="shared" si="3"/>
        <v>191</v>
      </c>
      <c r="B193" s="452"/>
      <c r="C193" s="452"/>
      <c r="D193" s="439"/>
      <c r="E193" s="403"/>
      <c r="F193" s="452"/>
      <c r="G193" s="451"/>
      <c r="H193" s="451"/>
    </row>
    <row r="194" spans="1:8">
      <c r="A194" s="452">
        <f t="shared" si="3"/>
        <v>192</v>
      </c>
      <c r="B194" s="452"/>
      <c r="C194" s="452"/>
      <c r="D194" s="439"/>
      <c r="E194" s="403"/>
      <c r="F194" s="452"/>
      <c r="G194" s="451"/>
      <c r="H194" s="451"/>
    </row>
    <row r="195" spans="1:8">
      <c r="A195" s="452">
        <f t="shared" si="3"/>
        <v>193</v>
      </c>
      <c r="B195" s="452"/>
      <c r="C195" s="452"/>
      <c r="D195" s="439"/>
      <c r="E195" s="403"/>
      <c r="F195" s="452"/>
      <c r="G195" s="451"/>
      <c r="H195" s="451"/>
    </row>
    <row r="196" spans="1:8">
      <c r="A196" s="452">
        <f t="shared" si="3"/>
        <v>194</v>
      </c>
      <c r="B196" s="452"/>
      <c r="C196" s="452"/>
      <c r="D196" s="439"/>
      <c r="E196" s="403"/>
      <c r="F196" s="452"/>
      <c r="G196" s="451"/>
      <c r="H196" s="451"/>
    </row>
    <row r="197" spans="1:8">
      <c r="A197" s="452">
        <f t="shared" si="3"/>
        <v>195</v>
      </c>
      <c r="B197" s="452"/>
      <c r="C197" s="452"/>
      <c r="D197" s="439"/>
      <c r="E197" s="403"/>
      <c r="F197" s="452"/>
      <c r="G197" s="451"/>
      <c r="H197" s="451"/>
    </row>
    <row r="198" spans="1:8">
      <c r="A198" s="452">
        <f t="shared" si="3"/>
        <v>196</v>
      </c>
      <c r="B198" s="452"/>
      <c r="C198" s="452"/>
      <c r="D198" s="439"/>
      <c r="E198" s="403"/>
      <c r="F198" s="452"/>
      <c r="G198" s="451"/>
      <c r="H198" s="451"/>
    </row>
    <row r="199" spans="1:8">
      <c r="A199" s="452">
        <f t="shared" si="3"/>
        <v>197</v>
      </c>
      <c r="B199" s="452"/>
      <c r="C199" s="452"/>
      <c r="D199" s="439"/>
      <c r="E199" s="403"/>
      <c r="F199" s="452"/>
      <c r="G199" s="451"/>
      <c r="H199" s="451"/>
    </row>
    <row r="200" spans="1:8">
      <c r="A200" s="452">
        <f t="shared" si="3"/>
        <v>198</v>
      </c>
      <c r="B200" s="452"/>
      <c r="C200" s="452"/>
      <c r="D200" s="439"/>
      <c r="E200" s="403"/>
      <c r="F200" s="452"/>
      <c r="G200" s="451"/>
      <c r="H200" s="451"/>
    </row>
    <row r="201" spans="1:8">
      <c r="A201" s="452">
        <f t="shared" si="3"/>
        <v>199</v>
      </c>
      <c r="B201" s="452"/>
      <c r="C201" s="452"/>
      <c r="D201" s="439"/>
      <c r="E201" s="403"/>
      <c r="F201" s="452"/>
      <c r="G201" s="451"/>
      <c r="H201" s="451"/>
    </row>
    <row r="202" spans="1:8">
      <c r="A202" s="452">
        <f t="shared" si="3"/>
        <v>200</v>
      </c>
      <c r="B202" s="452"/>
      <c r="C202" s="452"/>
      <c r="D202" s="439"/>
      <c r="E202" s="403"/>
      <c r="F202" s="452"/>
      <c r="G202" s="451"/>
      <c r="H202" s="451"/>
    </row>
    <row r="203" spans="1:8">
      <c r="A203" s="452">
        <f t="shared" si="3"/>
        <v>201</v>
      </c>
      <c r="B203" s="452"/>
      <c r="C203" s="452"/>
      <c r="D203" s="439"/>
      <c r="E203" s="403"/>
      <c r="F203" s="452"/>
      <c r="G203" s="451"/>
      <c r="H203" s="451"/>
    </row>
    <row r="204" spans="1:8">
      <c r="A204" s="452">
        <f t="shared" si="3"/>
        <v>202</v>
      </c>
      <c r="B204" s="452"/>
      <c r="C204" s="452"/>
      <c r="D204" s="439"/>
      <c r="E204" s="403"/>
      <c r="F204" s="452"/>
      <c r="G204" s="451"/>
      <c r="H204" s="451"/>
    </row>
    <row r="205" spans="1:8">
      <c r="A205" s="452">
        <f t="shared" si="3"/>
        <v>203</v>
      </c>
      <c r="B205" s="452"/>
      <c r="C205" s="452"/>
      <c r="D205" s="439"/>
      <c r="E205" s="403"/>
      <c r="F205" s="452"/>
      <c r="G205" s="451"/>
      <c r="H205" s="451"/>
    </row>
    <row r="206" spans="1:8">
      <c r="A206" s="452">
        <f t="shared" ref="A206:A222" si="4">+A205+1</f>
        <v>204</v>
      </c>
      <c r="B206" s="452"/>
      <c r="C206" s="452"/>
      <c r="D206" s="439"/>
      <c r="E206" s="403"/>
      <c r="F206" s="452"/>
      <c r="G206" s="451"/>
      <c r="H206" s="451"/>
    </row>
    <row r="207" spans="1:8">
      <c r="A207" s="452">
        <f t="shared" si="4"/>
        <v>205</v>
      </c>
      <c r="B207" s="452"/>
      <c r="C207" s="452"/>
      <c r="D207" s="439"/>
      <c r="E207" s="403"/>
      <c r="F207" s="452"/>
      <c r="G207" s="451"/>
      <c r="H207" s="451"/>
    </row>
    <row r="208" spans="1:8">
      <c r="A208" s="452">
        <f t="shared" si="4"/>
        <v>206</v>
      </c>
      <c r="B208" s="452"/>
      <c r="C208" s="452"/>
      <c r="D208" s="439"/>
      <c r="E208" s="403"/>
      <c r="F208" s="452"/>
      <c r="G208" s="451"/>
      <c r="H208" s="451"/>
    </row>
    <row r="209" spans="1:8">
      <c r="A209" s="452">
        <f t="shared" si="4"/>
        <v>207</v>
      </c>
      <c r="B209" s="452"/>
      <c r="C209" s="452"/>
      <c r="D209" s="439"/>
      <c r="E209" s="403"/>
      <c r="F209" s="452"/>
      <c r="G209" s="451"/>
      <c r="H209" s="451"/>
    </row>
    <row r="210" spans="1:8">
      <c r="A210" s="452">
        <f t="shared" si="4"/>
        <v>208</v>
      </c>
      <c r="B210" s="452"/>
      <c r="C210" s="452"/>
      <c r="D210" s="439"/>
      <c r="E210" s="403"/>
      <c r="F210" s="452"/>
      <c r="G210" s="451"/>
      <c r="H210" s="451"/>
    </row>
    <row r="211" spans="1:8">
      <c r="A211" s="452">
        <f t="shared" si="4"/>
        <v>209</v>
      </c>
      <c r="B211" s="452"/>
      <c r="C211" s="452"/>
      <c r="D211" s="439"/>
      <c r="E211" s="403"/>
      <c r="F211" s="452"/>
      <c r="G211" s="451"/>
      <c r="H211" s="451"/>
    </row>
    <row r="212" spans="1:8">
      <c r="A212" s="452">
        <f t="shared" si="4"/>
        <v>210</v>
      </c>
      <c r="B212" s="452"/>
      <c r="C212" s="452"/>
      <c r="D212" s="439"/>
      <c r="E212" s="403"/>
      <c r="F212" s="452"/>
      <c r="G212" s="451"/>
      <c r="H212" s="451"/>
    </row>
    <row r="213" spans="1:8">
      <c r="A213" s="452">
        <f t="shared" si="4"/>
        <v>211</v>
      </c>
      <c r="B213" s="452"/>
      <c r="C213" s="452"/>
      <c r="D213" s="439"/>
      <c r="E213" s="403"/>
      <c r="F213" s="452"/>
      <c r="G213" s="451"/>
      <c r="H213" s="451"/>
    </row>
    <row r="214" spans="1:8">
      <c r="A214" s="452">
        <f t="shared" si="4"/>
        <v>212</v>
      </c>
      <c r="B214" s="452"/>
      <c r="C214" s="452"/>
      <c r="D214" s="439"/>
      <c r="E214" s="403"/>
      <c r="F214" s="452"/>
      <c r="G214" s="451"/>
      <c r="H214" s="451"/>
    </row>
    <row r="215" spans="1:8">
      <c r="A215" s="452">
        <f t="shared" si="4"/>
        <v>213</v>
      </c>
      <c r="B215" s="452"/>
      <c r="C215" s="452"/>
      <c r="D215" s="439"/>
      <c r="E215" s="403"/>
      <c r="F215" s="452"/>
      <c r="G215" s="451"/>
      <c r="H215" s="451"/>
    </row>
    <row r="216" spans="1:8">
      <c r="A216" s="452">
        <f t="shared" si="4"/>
        <v>214</v>
      </c>
      <c r="B216" s="452"/>
      <c r="C216" s="452"/>
      <c r="D216" s="439"/>
      <c r="E216" s="403"/>
      <c r="F216" s="452"/>
      <c r="G216" s="451"/>
      <c r="H216" s="451"/>
    </row>
    <row r="217" spans="1:8">
      <c r="A217" s="452">
        <f t="shared" si="4"/>
        <v>215</v>
      </c>
      <c r="B217" s="452"/>
      <c r="C217" s="452"/>
      <c r="D217" s="439"/>
      <c r="E217" s="403"/>
      <c r="F217" s="452"/>
      <c r="G217" s="451"/>
      <c r="H217" s="451"/>
    </row>
    <row r="218" spans="1:8">
      <c r="A218" s="452">
        <f t="shared" si="4"/>
        <v>216</v>
      </c>
      <c r="B218" s="452"/>
      <c r="C218" s="452"/>
      <c r="D218" s="439"/>
      <c r="E218" s="403"/>
      <c r="F218" s="452"/>
      <c r="G218" s="451"/>
      <c r="H218" s="451"/>
    </row>
    <row r="219" spans="1:8">
      <c r="A219" s="452">
        <f t="shared" si="4"/>
        <v>217</v>
      </c>
      <c r="B219" s="452"/>
      <c r="C219" s="452"/>
      <c r="D219" s="439"/>
      <c r="E219" s="403"/>
      <c r="F219" s="452"/>
      <c r="G219" s="451"/>
      <c r="H219" s="451"/>
    </row>
    <row r="220" spans="1:8">
      <c r="A220" s="452">
        <f t="shared" si="4"/>
        <v>218</v>
      </c>
      <c r="B220" s="452"/>
      <c r="C220" s="452"/>
      <c r="D220" s="439"/>
      <c r="E220" s="403"/>
      <c r="F220" s="452"/>
      <c r="G220" s="451"/>
      <c r="H220" s="451"/>
    </row>
    <row r="221" spans="1:8">
      <c r="A221" s="452">
        <f t="shared" si="4"/>
        <v>219</v>
      </c>
      <c r="B221" s="452"/>
      <c r="C221" s="452"/>
      <c r="D221" s="439"/>
      <c r="E221" s="403"/>
      <c r="F221" s="452"/>
      <c r="G221" s="451"/>
      <c r="H221" s="451"/>
    </row>
    <row r="222" spans="1:8">
      <c r="A222" s="452">
        <f t="shared" si="4"/>
        <v>220</v>
      </c>
      <c r="B222" s="452"/>
      <c r="C222" s="452"/>
      <c r="D222" s="439"/>
      <c r="E222" s="403"/>
      <c r="F222" s="452"/>
      <c r="G222" s="451"/>
      <c r="H222" s="451"/>
    </row>
  </sheetData>
  <mergeCells count="1">
    <mergeCell ref="A1:G1"/>
  </mergeCells>
  <phoneticPr fontId="130" type="noConversion"/>
  <conditionalFormatting sqref="G2:I2">
    <cfRule type="cellIs" dxfId="8" priority="1" stopIfTrue="1" operator="equal">
      <formula>"o"</formula>
    </cfRule>
  </conditionalFormatting>
  <printOptions horizontalCentered="1"/>
  <pageMargins left="0" right="0" top="0" bottom="0" header="0" footer="0"/>
  <pageSetup paperSize="8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"/>
  <dimension ref="A1:I267"/>
  <sheetViews>
    <sheetView workbookViewId="0">
      <selection activeCell="F3" sqref="F3"/>
    </sheetView>
  </sheetViews>
  <sheetFormatPr defaultColWidth="9.26953125" defaultRowHeight="14.5"/>
  <cols>
    <col min="1" max="1" width="4.81640625" style="3" bestFit="1" customWidth="1"/>
    <col min="2" max="2" width="9.26953125" style="3"/>
    <col min="3" max="3" width="9.26953125" style="3" customWidth="1"/>
    <col min="4" max="4" width="14.453125" style="3" customWidth="1"/>
    <col min="5" max="5" width="11.7265625" style="3" customWidth="1"/>
    <col min="6" max="6" width="12.26953125" style="3" customWidth="1"/>
    <col min="7" max="7" width="13" customWidth="1"/>
    <col min="8" max="8" width="11.7265625" style="1" customWidth="1"/>
    <col min="9" max="9" width="9.26953125" style="5"/>
  </cols>
  <sheetData>
    <row r="1" spans="1:9" ht="19" thickBot="1">
      <c r="A1" s="575" t="s">
        <v>2614</v>
      </c>
      <c r="B1" s="575"/>
      <c r="C1" s="575"/>
      <c r="D1" s="575"/>
      <c r="E1" s="575"/>
      <c r="F1" s="575"/>
      <c r="G1" s="575"/>
      <c r="H1" s="6">
        <f ca="1">NOW()</f>
        <v>46262.429180324078</v>
      </c>
    </row>
    <row r="2" spans="1:9" ht="29">
      <c r="A2" s="7" t="s">
        <v>248</v>
      </c>
      <c r="B2" s="8" t="s">
        <v>249</v>
      </c>
      <c r="C2" s="8" t="s">
        <v>250</v>
      </c>
      <c r="D2" s="137" t="s">
        <v>251</v>
      </c>
      <c r="E2" s="9" t="s">
        <v>252</v>
      </c>
      <c r="F2" s="10" t="s">
        <v>253</v>
      </c>
      <c r="G2" s="10" t="s">
        <v>254</v>
      </c>
      <c r="H2" s="11" t="s">
        <v>255</v>
      </c>
      <c r="I2" s="11" t="s">
        <v>6165</v>
      </c>
    </row>
    <row r="3" spans="1:9">
      <c r="A3" s="112">
        <v>1</v>
      </c>
      <c r="B3" s="352" t="s">
        <v>2613</v>
      </c>
      <c r="C3" s="352" t="s">
        <v>2609</v>
      </c>
      <c r="D3" s="352" t="s">
        <v>4728</v>
      </c>
      <c r="E3" s="352">
        <v>70140</v>
      </c>
      <c r="F3" s="352">
        <v>20260803</v>
      </c>
      <c r="G3" s="107"/>
      <c r="H3" s="371" t="s">
        <v>259</v>
      </c>
      <c r="I3" s="384" t="s">
        <v>269</v>
      </c>
    </row>
    <row r="4" spans="1:9">
      <c r="A4" s="112">
        <f t="shared" ref="A4:A22" si="0">A3+1</f>
        <v>2</v>
      </c>
      <c r="B4" s="352" t="s">
        <v>2613</v>
      </c>
      <c r="C4" s="352" t="s">
        <v>2609</v>
      </c>
      <c r="D4" s="352" t="s">
        <v>4729</v>
      </c>
      <c r="E4" s="352">
        <v>70140</v>
      </c>
      <c r="F4" s="352">
        <v>20260803</v>
      </c>
      <c r="G4" s="107"/>
      <c r="H4" s="371" t="s">
        <v>259</v>
      </c>
      <c r="I4" s="384" t="s">
        <v>269</v>
      </c>
    </row>
    <row r="5" spans="1:9">
      <c r="A5" s="112">
        <f t="shared" si="0"/>
        <v>3</v>
      </c>
      <c r="B5" s="352" t="s">
        <v>2613</v>
      </c>
      <c r="C5" s="352" t="s">
        <v>2609</v>
      </c>
      <c r="D5" s="352" t="s">
        <v>4730</v>
      </c>
      <c r="E5" s="352">
        <v>70140</v>
      </c>
      <c r="F5" s="352">
        <v>20260803</v>
      </c>
      <c r="G5" s="107"/>
      <c r="H5" s="371" t="s">
        <v>259</v>
      </c>
      <c r="I5" s="384" t="s">
        <v>269</v>
      </c>
    </row>
    <row r="6" spans="1:9">
      <c r="A6" s="112">
        <f t="shared" si="0"/>
        <v>4</v>
      </c>
      <c r="B6" s="352" t="s">
        <v>2613</v>
      </c>
      <c r="C6" s="352" t="s">
        <v>2609</v>
      </c>
      <c r="D6" s="352" t="s">
        <v>4731</v>
      </c>
      <c r="E6" s="352">
        <v>70141</v>
      </c>
      <c r="F6" s="352">
        <v>20260803</v>
      </c>
      <c r="G6" s="107"/>
      <c r="H6" s="382" t="s">
        <v>259</v>
      </c>
      <c r="I6" s="386" t="s">
        <v>1630</v>
      </c>
    </row>
    <row r="7" spans="1:9">
      <c r="A7" s="112">
        <f t="shared" si="0"/>
        <v>5</v>
      </c>
      <c r="B7" s="352" t="s">
        <v>2613</v>
      </c>
      <c r="C7" s="352" t="s">
        <v>2609</v>
      </c>
      <c r="D7" s="352" t="s">
        <v>4732</v>
      </c>
      <c r="E7" s="352">
        <v>70141</v>
      </c>
      <c r="F7" s="352">
        <v>20260803</v>
      </c>
      <c r="G7" s="107"/>
      <c r="H7" s="371" t="s">
        <v>259</v>
      </c>
      <c r="I7" s="384" t="s">
        <v>269</v>
      </c>
    </row>
    <row r="8" spans="1:9">
      <c r="A8" s="112">
        <f t="shared" si="0"/>
        <v>6</v>
      </c>
      <c r="B8" s="352" t="s">
        <v>2613</v>
      </c>
      <c r="C8" s="352" t="s">
        <v>2609</v>
      </c>
      <c r="D8" s="352" t="s">
        <v>4733</v>
      </c>
      <c r="E8" s="352">
        <v>70141</v>
      </c>
      <c r="F8" s="352">
        <v>20260803</v>
      </c>
      <c r="G8" s="107"/>
      <c r="H8" s="371" t="s">
        <v>259</v>
      </c>
      <c r="I8" s="384" t="s">
        <v>269</v>
      </c>
    </row>
    <row r="9" spans="1:9">
      <c r="A9" s="112">
        <f t="shared" si="0"/>
        <v>7</v>
      </c>
      <c r="B9" s="352" t="s">
        <v>2613</v>
      </c>
      <c r="C9" s="352" t="s">
        <v>2609</v>
      </c>
      <c r="D9" s="352" t="s">
        <v>4734</v>
      </c>
      <c r="E9" s="352">
        <v>70141</v>
      </c>
      <c r="F9" s="352">
        <v>20260803</v>
      </c>
      <c r="G9" s="107"/>
      <c r="H9" s="371" t="s">
        <v>259</v>
      </c>
      <c r="I9" s="384" t="s">
        <v>269</v>
      </c>
    </row>
    <row r="10" spans="1:9">
      <c r="A10" s="112">
        <f t="shared" si="0"/>
        <v>8</v>
      </c>
      <c r="B10" s="352" t="s">
        <v>2613</v>
      </c>
      <c r="C10" s="352" t="s">
        <v>2609</v>
      </c>
      <c r="D10" s="352" t="s">
        <v>4735</v>
      </c>
      <c r="E10" s="352">
        <v>70142</v>
      </c>
      <c r="F10" s="352">
        <v>20260803</v>
      </c>
      <c r="G10" s="107"/>
      <c r="H10" s="382" t="s">
        <v>259</v>
      </c>
      <c r="I10" s="386" t="s">
        <v>1630</v>
      </c>
    </row>
    <row r="11" spans="1:9">
      <c r="A11" s="112">
        <f t="shared" si="0"/>
        <v>9</v>
      </c>
      <c r="B11" s="352" t="s">
        <v>2613</v>
      </c>
      <c r="C11" s="352" t="s">
        <v>2609</v>
      </c>
      <c r="D11" s="352" t="s">
        <v>4736</v>
      </c>
      <c r="E11" s="352">
        <v>70142</v>
      </c>
      <c r="F11" s="352">
        <v>20260803</v>
      </c>
      <c r="G11" s="107"/>
      <c r="H11" s="382" t="s">
        <v>259</v>
      </c>
      <c r="I11" s="386" t="s">
        <v>1630</v>
      </c>
    </row>
    <row r="12" spans="1:9">
      <c r="A12" s="112">
        <f t="shared" si="0"/>
        <v>10</v>
      </c>
      <c r="B12" s="352" t="s">
        <v>2613</v>
      </c>
      <c r="C12" s="352" t="s">
        <v>2609</v>
      </c>
      <c r="D12" s="352" t="s">
        <v>4737</v>
      </c>
      <c r="E12" s="352">
        <v>70142</v>
      </c>
      <c r="F12" s="352">
        <v>20260803</v>
      </c>
      <c r="G12" s="107"/>
      <c r="H12" s="382" t="s">
        <v>259</v>
      </c>
      <c r="I12" s="386" t="s">
        <v>1630</v>
      </c>
    </row>
    <row r="13" spans="1:9">
      <c r="A13" s="112">
        <f t="shared" si="0"/>
        <v>11</v>
      </c>
      <c r="B13" s="352" t="s">
        <v>2613</v>
      </c>
      <c r="C13" s="352" t="s">
        <v>2609</v>
      </c>
      <c r="D13" s="352" t="s">
        <v>4738</v>
      </c>
      <c r="E13" s="352">
        <v>70142</v>
      </c>
      <c r="F13" s="352">
        <v>20260803</v>
      </c>
      <c r="G13" s="107"/>
      <c r="H13" s="382" t="s">
        <v>259</v>
      </c>
      <c r="I13" s="386" t="s">
        <v>1630</v>
      </c>
    </row>
    <row r="14" spans="1:9">
      <c r="A14" s="112">
        <f t="shared" si="0"/>
        <v>12</v>
      </c>
      <c r="B14" s="352" t="s">
        <v>2613</v>
      </c>
      <c r="C14" s="352" t="s">
        <v>2609</v>
      </c>
      <c r="D14" s="352" t="s">
        <v>4739</v>
      </c>
      <c r="E14" s="352">
        <v>70143</v>
      </c>
      <c r="F14" s="352">
        <v>20260804</v>
      </c>
      <c r="G14" s="107"/>
      <c r="H14" s="382" t="s">
        <v>259</v>
      </c>
      <c r="I14" s="386" t="s">
        <v>1630</v>
      </c>
    </row>
    <row r="15" spans="1:9">
      <c r="A15" s="112">
        <f t="shared" si="0"/>
        <v>13</v>
      </c>
      <c r="B15" s="352" t="s">
        <v>2613</v>
      </c>
      <c r="C15" s="352" t="s">
        <v>2609</v>
      </c>
      <c r="D15" s="352" t="s">
        <v>4740</v>
      </c>
      <c r="E15" s="352">
        <v>70143</v>
      </c>
      <c r="F15" s="352">
        <v>20260804</v>
      </c>
      <c r="G15" s="107"/>
      <c r="H15" s="385" t="s">
        <v>259</v>
      </c>
      <c r="I15" s="390" t="s">
        <v>1636</v>
      </c>
    </row>
    <row r="16" spans="1:9">
      <c r="A16" s="112">
        <f t="shared" si="0"/>
        <v>14</v>
      </c>
      <c r="B16" s="352" t="s">
        <v>2613</v>
      </c>
      <c r="C16" s="352" t="s">
        <v>2609</v>
      </c>
      <c r="D16" s="352" t="s">
        <v>4741</v>
      </c>
      <c r="E16" s="352">
        <v>70143</v>
      </c>
      <c r="F16" s="352">
        <v>20260804</v>
      </c>
      <c r="G16" s="107"/>
      <c r="H16" s="385" t="s">
        <v>259</v>
      </c>
      <c r="I16" s="390" t="s">
        <v>1636</v>
      </c>
    </row>
    <row r="17" spans="1:9">
      <c r="A17" s="112">
        <f t="shared" si="0"/>
        <v>15</v>
      </c>
      <c r="B17" s="352" t="s">
        <v>2613</v>
      </c>
      <c r="C17" s="352" t="s">
        <v>2609</v>
      </c>
      <c r="D17" s="352" t="s">
        <v>4742</v>
      </c>
      <c r="E17" s="352">
        <v>70143</v>
      </c>
      <c r="F17" s="352">
        <v>20260804</v>
      </c>
      <c r="G17" s="107"/>
      <c r="H17" s="385" t="s">
        <v>259</v>
      </c>
      <c r="I17" s="390" t="s">
        <v>1636</v>
      </c>
    </row>
    <row r="18" spans="1:9">
      <c r="A18" s="112">
        <f t="shared" si="0"/>
        <v>16</v>
      </c>
      <c r="B18" s="352" t="s">
        <v>2613</v>
      </c>
      <c r="C18" s="352" t="s">
        <v>2609</v>
      </c>
      <c r="D18" s="352" t="s">
        <v>4743</v>
      </c>
      <c r="E18" s="352">
        <v>70144</v>
      </c>
      <c r="F18" s="352">
        <v>20260804</v>
      </c>
      <c r="G18" s="107"/>
      <c r="H18" s="385" t="s">
        <v>259</v>
      </c>
      <c r="I18" s="390" t="s">
        <v>1636</v>
      </c>
    </row>
    <row r="19" spans="1:9">
      <c r="A19" s="112">
        <f t="shared" si="0"/>
        <v>17</v>
      </c>
      <c r="B19" s="352" t="s">
        <v>2613</v>
      </c>
      <c r="C19" s="352" t="s">
        <v>2609</v>
      </c>
      <c r="D19" s="352" t="s">
        <v>4744</v>
      </c>
      <c r="E19" s="352">
        <v>70144</v>
      </c>
      <c r="F19" s="352">
        <v>20260804</v>
      </c>
      <c r="G19" s="107"/>
      <c r="H19" s="385" t="s">
        <v>259</v>
      </c>
      <c r="I19" s="390" t="s">
        <v>1636</v>
      </c>
    </row>
    <row r="20" spans="1:9">
      <c r="A20" s="112">
        <f t="shared" si="0"/>
        <v>18</v>
      </c>
      <c r="B20" s="352" t="s">
        <v>2613</v>
      </c>
      <c r="C20" s="352" t="s">
        <v>2609</v>
      </c>
      <c r="D20" s="352" t="s">
        <v>4745</v>
      </c>
      <c r="E20" s="352">
        <v>70144</v>
      </c>
      <c r="F20" s="352">
        <v>20260804</v>
      </c>
      <c r="G20" s="107"/>
      <c r="H20" s="385" t="s">
        <v>259</v>
      </c>
      <c r="I20" s="390" t="s">
        <v>1636</v>
      </c>
    </row>
    <row r="21" spans="1:9">
      <c r="A21" s="112">
        <f t="shared" si="0"/>
        <v>19</v>
      </c>
      <c r="B21" s="352" t="s">
        <v>2613</v>
      </c>
      <c r="C21" s="352" t="s">
        <v>2609</v>
      </c>
      <c r="D21" s="352" t="s">
        <v>4746</v>
      </c>
      <c r="E21" s="352">
        <v>70145</v>
      </c>
      <c r="F21" s="352">
        <v>20260804</v>
      </c>
      <c r="G21" s="107"/>
      <c r="H21" s="395" t="s">
        <v>259</v>
      </c>
      <c r="I21" s="396" t="s">
        <v>774</v>
      </c>
    </row>
    <row r="22" spans="1:9">
      <c r="A22" s="112">
        <f t="shared" si="0"/>
        <v>20</v>
      </c>
      <c r="B22" s="352" t="s">
        <v>2613</v>
      </c>
      <c r="C22" s="352" t="s">
        <v>2609</v>
      </c>
      <c r="D22" s="352" t="s">
        <v>4747</v>
      </c>
      <c r="E22" s="352">
        <v>70145</v>
      </c>
      <c r="F22" s="352">
        <v>20260804</v>
      </c>
      <c r="G22" s="107"/>
      <c r="H22" s="385" t="s">
        <v>259</v>
      </c>
      <c r="I22" s="390" t="s">
        <v>1636</v>
      </c>
    </row>
    <row r="23" spans="1:9">
      <c r="A23" s="112">
        <f t="shared" ref="A23:A86" si="1">A22+1</f>
        <v>21</v>
      </c>
      <c r="B23" s="352" t="s">
        <v>2613</v>
      </c>
      <c r="C23" s="352" t="s">
        <v>2609</v>
      </c>
      <c r="D23" s="352" t="s">
        <v>4748</v>
      </c>
      <c r="E23" s="352">
        <v>70145</v>
      </c>
      <c r="F23" s="352">
        <v>20260804</v>
      </c>
      <c r="G23" s="107"/>
      <c r="H23" s="395" t="s">
        <v>259</v>
      </c>
      <c r="I23" s="396" t="s">
        <v>774</v>
      </c>
    </row>
    <row r="24" spans="1:9">
      <c r="A24" s="112">
        <f t="shared" si="1"/>
        <v>22</v>
      </c>
      <c r="B24" s="352" t="s">
        <v>2613</v>
      </c>
      <c r="C24" s="352" t="s">
        <v>2609</v>
      </c>
      <c r="D24" s="352" t="s">
        <v>4749</v>
      </c>
      <c r="E24" s="352">
        <v>70146</v>
      </c>
      <c r="F24" s="352">
        <v>20260804</v>
      </c>
      <c r="G24" s="107"/>
      <c r="H24" s="395" t="s">
        <v>259</v>
      </c>
      <c r="I24" s="396" t="s">
        <v>774</v>
      </c>
    </row>
    <row r="25" spans="1:9">
      <c r="A25" s="112">
        <f t="shared" si="1"/>
        <v>23</v>
      </c>
      <c r="B25" s="352" t="s">
        <v>2613</v>
      </c>
      <c r="C25" s="352" t="s">
        <v>2609</v>
      </c>
      <c r="D25" s="352" t="s">
        <v>4750</v>
      </c>
      <c r="E25" s="352">
        <v>70146</v>
      </c>
      <c r="F25" s="352">
        <v>20260804</v>
      </c>
      <c r="G25" s="107"/>
      <c r="H25" s="395" t="s">
        <v>259</v>
      </c>
      <c r="I25" s="396" t="s">
        <v>774</v>
      </c>
    </row>
    <row r="26" spans="1:9">
      <c r="A26" s="112">
        <f t="shared" si="1"/>
        <v>24</v>
      </c>
      <c r="B26" s="352" t="s">
        <v>2613</v>
      </c>
      <c r="C26" s="352" t="s">
        <v>2609</v>
      </c>
      <c r="D26" s="352" t="s">
        <v>4751</v>
      </c>
      <c r="E26" s="352">
        <v>70146</v>
      </c>
      <c r="F26" s="352">
        <v>20260804</v>
      </c>
      <c r="G26" s="107"/>
      <c r="H26" s="395" t="s">
        <v>259</v>
      </c>
      <c r="I26" s="396" t="s">
        <v>774</v>
      </c>
    </row>
    <row r="27" spans="1:9">
      <c r="A27" s="112">
        <f t="shared" si="1"/>
        <v>25</v>
      </c>
      <c r="B27" s="352" t="s">
        <v>2613</v>
      </c>
      <c r="C27" s="352" t="s">
        <v>2609</v>
      </c>
      <c r="D27" s="352" t="s">
        <v>4752</v>
      </c>
      <c r="E27" s="352">
        <v>70146</v>
      </c>
      <c r="F27" s="352">
        <v>20260804</v>
      </c>
      <c r="G27" s="107"/>
      <c r="H27" s="395" t="s">
        <v>259</v>
      </c>
      <c r="I27" s="396" t="s">
        <v>774</v>
      </c>
    </row>
    <row r="28" spans="1:9">
      <c r="A28" s="112">
        <f t="shared" si="1"/>
        <v>26</v>
      </c>
      <c r="B28" s="352" t="s">
        <v>2613</v>
      </c>
      <c r="C28" s="352" t="s">
        <v>2609</v>
      </c>
      <c r="D28" s="352" t="s">
        <v>4753</v>
      </c>
      <c r="E28" s="352">
        <v>70147</v>
      </c>
      <c r="F28" s="352">
        <v>20260805</v>
      </c>
      <c r="G28" s="107"/>
      <c r="H28" s="395" t="s">
        <v>259</v>
      </c>
      <c r="I28" s="396" t="s">
        <v>774</v>
      </c>
    </row>
    <row r="29" spans="1:9">
      <c r="A29" s="112">
        <f t="shared" si="1"/>
        <v>27</v>
      </c>
      <c r="B29" s="352" t="s">
        <v>2613</v>
      </c>
      <c r="C29" s="352" t="s">
        <v>2609</v>
      </c>
      <c r="D29" s="352" t="s">
        <v>4754</v>
      </c>
      <c r="E29" s="352">
        <v>70147</v>
      </c>
      <c r="F29" s="352">
        <v>20260805</v>
      </c>
      <c r="G29" s="107"/>
      <c r="H29" s="402" t="s">
        <v>259</v>
      </c>
      <c r="I29" s="401" t="s">
        <v>783</v>
      </c>
    </row>
    <row r="30" spans="1:9">
      <c r="A30" s="112">
        <f t="shared" si="1"/>
        <v>28</v>
      </c>
      <c r="B30" s="352" t="s">
        <v>2613</v>
      </c>
      <c r="C30" s="352" t="s">
        <v>2609</v>
      </c>
      <c r="D30" s="352" t="s">
        <v>4755</v>
      </c>
      <c r="E30" s="352">
        <v>70147</v>
      </c>
      <c r="F30" s="352">
        <v>20260805</v>
      </c>
      <c r="G30" s="107"/>
      <c r="H30" s="402" t="s">
        <v>259</v>
      </c>
      <c r="I30" s="401" t="s">
        <v>783</v>
      </c>
    </row>
    <row r="31" spans="1:9">
      <c r="A31" s="112">
        <f t="shared" si="1"/>
        <v>29</v>
      </c>
      <c r="B31" s="352" t="s">
        <v>2613</v>
      </c>
      <c r="C31" s="352" t="s">
        <v>2609</v>
      </c>
      <c r="D31" s="352" t="s">
        <v>4756</v>
      </c>
      <c r="E31" s="352">
        <v>70147</v>
      </c>
      <c r="F31" s="352">
        <v>20260805</v>
      </c>
      <c r="G31" s="107"/>
      <c r="H31" s="402" t="s">
        <v>259</v>
      </c>
      <c r="I31" s="401" t="s">
        <v>783</v>
      </c>
    </row>
    <row r="32" spans="1:9">
      <c r="A32" s="112">
        <f t="shared" si="1"/>
        <v>30</v>
      </c>
      <c r="B32" s="352" t="s">
        <v>2613</v>
      </c>
      <c r="C32" s="352" t="s">
        <v>2609</v>
      </c>
      <c r="D32" s="352" t="s">
        <v>4757</v>
      </c>
      <c r="E32" s="352">
        <v>70148</v>
      </c>
      <c r="F32" s="352">
        <v>20260805</v>
      </c>
      <c r="G32" s="107"/>
      <c r="H32" s="402" t="s">
        <v>259</v>
      </c>
      <c r="I32" s="401" t="s">
        <v>783</v>
      </c>
    </row>
    <row r="33" spans="1:9">
      <c r="A33" s="112">
        <f t="shared" si="1"/>
        <v>31</v>
      </c>
      <c r="B33" s="352" t="s">
        <v>2613</v>
      </c>
      <c r="C33" s="352" t="s">
        <v>2609</v>
      </c>
      <c r="D33" s="352" t="s">
        <v>4758</v>
      </c>
      <c r="E33" s="352">
        <v>70148</v>
      </c>
      <c r="F33" s="352">
        <v>20260805</v>
      </c>
      <c r="G33" s="107"/>
      <c r="H33" s="402" t="s">
        <v>259</v>
      </c>
      <c r="I33" s="401" t="s">
        <v>783</v>
      </c>
    </row>
    <row r="34" spans="1:9">
      <c r="A34" s="112">
        <f t="shared" si="1"/>
        <v>32</v>
      </c>
      <c r="B34" s="352" t="s">
        <v>2613</v>
      </c>
      <c r="C34" s="352" t="s">
        <v>2609</v>
      </c>
      <c r="D34" s="352" t="s">
        <v>4759</v>
      </c>
      <c r="E34" s="352">
        <v>70148</v>
      </c>
      <c r="F34" s="352">
        <v>20260805</v>
      </c>
      <c r="G34" s="107"/>
      <c r="H34" s="402" t="s">
        <v>259</v>
      </c>
      <c r="I34" s="401" t="s">
        <v>783</v>
      </c>
    </row>
    <row r="35" spans="1:9">
      <c r="A35" s="112">
        <f t="shared" si="1"/>
        <v>33</v>
      </c>
      <c r="B35" s="352" t="s">
        <v>2613</v>
      </c>
      <c r="C35" s="352" t="s">
        <v>2609</v>
      </c>
      <c r="D35" s="352" t="s">
        <v>4760</v>
      </c>
      <c r="E35" s="352">
        <v>70149</v>
      </c>
      <c r="F35" s="352">
        <v>20260805</v>
      </c>
      <c r="G35" s="107"/>
      <c r="H35" s="405" t="s">
        <v>259</v>
      </c>
      <c r="I35" s="407" t="s">
        <v>792</v>
      </c>
    </row>
    <row r="36" spans="1:9">
      <c r="A36" s="112">
        <f t="shared" si="1"/>
        <v>34</v>
      </c>
      <c r="B36" s="352" t="s">
        <v>2613</v>
      </c>
      <c r="C36" s="352" t="s">
        <v>2609</v>
      </c>
      <c r="D36" s="352" t="s">
        <v>4761</v>
      </c>
      <c r="E36" s="352">
        <v>70149</v>
      </c>
      <c r="F36" s="352">
        <v>20260805</v>
      </c>
      <c r="G36" s="107"/>
      <c r="H36" s="402" t="s">
        <v>259</v>
      </c>
      <c r="I36" s="401" t="s">
        <v>783</v>
      </c>
    </row>
    <row r="37" spans="1:9">
      <c r="A37" s="112">
        <f t="shared" si="1"/>
        <v>35</v>
      </c>
      <c r="B37" s="352" t="s">
        <v>2613</v>
      </c>
      <c r="C37" s="352" t="s">
        <v>2609</v>
      </c>
      <c r="D37" s="352" t="s">
        <v>4762</v>
      </c>
      <c r="E37" s="352">
        <v>70149</v>
      </c>
      <c r="F37" s="352">
        <v>20260805</v>
      </c>
      <c r="G37" s="107"/>
      <c r="H37" s="405" t="s">
        <v>259</v>
      </c>
      <c r="I37" s="407" t="s">
        <v>792</v>
      </c>
    </row>
    <row r="38" spans="1:9">
      <c r="A38" s="112">
        <f t="shared" si="1"/>
        <v>36</v>
      </c>
      <c r="B38" s="352" t="s">
        <v>2613</v>
      </c>
      <c r="C38" s="352" t="s">
        <v>2609</v>
      </c>
      <c r="D38" s="352" t="s">
        <v>4763</v>
      </c>
      <c r="E38" s="352">
        <v>70149</v>
      </c>
      <c r="F38" s="352">
        <v>20260805</v>
      </c>
      <c r="G38" s="107"/>
      <c r="H38" s="405" t="s">
        <v>259</v>
      </c>
      <c r="I38" s="407" t="s">
        <v>792</v>
      </c>
    </row>
    <row r="39" spans="1:9">
      <c r="A39" s="112">
        <f t="shared" si="1"/>
        <v>37</v>
      </c>
      <c r="B39" s="352" t="s">
        <v>2613</v>
      </c>
      <c r="C39" s="352" t="s">
        <v>2609</v>
      </c>
      <c r="D39" s="352" t="s">
        <v>4764</v>
      </c>
      <c r="E39" s="352">
        <v>70150</v>
      </c>
      <c r="F39" s="352">
        <v>20260806</v>
      </c>
      <c r="G39" s="107"/>
      <c r="H39" s="405" t="s">
        <v>259</v>
      </c>
      <c r="I39" s="407" t="s">
        <v>792</v>
      </c>
    </row>
    <row r="40" spans="1:9">
      <c r="A40" s="112">
        <f t="shared" si="1"/>
        <v>38</v>
      </c>
      <c r="B40" s="352" t="s">
        <v>2613</v>
      </c>
      <c r="C40" s="352" t="s">
        <v>2609</v>
      </c>
      <c r="D40" s="352" t="s">
        <v>4765</v>
      </c>
      <c r="E40" s="352">
        <v>70150</v>
      </c>
      <c r="F40" s="352">
        <v>20260806</v>
      </c>
      <c r="G40" s="107"/>
      <c r="H40" s="405" t="s">
        <v>259</v>
      </c>
      <c r="I40" s="407" t="s">
        <v>792</v>
      </c>
    </row>
    <row r="41" spans="1:9">
      <c r="A41" s="112">
        <f t="shared" si="1"/>
        <v>39</v>
      </c>
      <c r="B41" s="352" t="s">
        <v>2613</v>
      </c>
      <c r="C41" s="352" t="s">
        <v>2609</v>
      </c>
      <c r="D41" s="352" t="s">
        <v>4766</v>
      </c>
      <c r="E41" s="352">
        <v>70150</v>
      </c>
      <c r="F41" s="352">
        <v>20260806</v>
      </c>
      <c r="G41" s="107"/>
      <c r="H41" s="405" t="s">
        <v>259</v>
      </c>
      <c r="I41" s="407" t="s">
        <v>792</v>
      </c>
    </row>
    <row r="42" spans="1:9">
      <c r="A42" s="112">
        <f t="shared" si="1"/>
        <v>40</v>
      </c>
      <c r="B42" s="352" t="s">
        <v>2613</v>
      </c>
      <c r="C42" s="352" t="s">
        <v>2609</v>
      </c>
      <c r="D42" s="352" t="s">
        <v>4767</v>
      </c>
      <c r="E42" s="352">
        <v>70151</v>
      </c>
      <c r="F42" s="352">
        <v>20260806</v>
      </c>
      <c r="G42" s="107"/>
      <c r="H42" s="350" t="s">
        <v>259</v>
      </c>
      <c r="I42" s="140" t="s">
        <v>802</v>
      </c>
    </row>
    <row r="43" spans="1:9">
      <c r="A43" s="112">
        <f t="shared" si="1"/>
        <v>41</v>
      </c>
      <c r="B43" s="352" t="s">
        <v>2613</v>
      </c>
      <c r="C43" s="352" t="s">
        <v>2609</v>
      </c>
      <c r="D43" s="352" t="s">
        <v>4768</v>
      </c>
      <c r="E43" s="352">
        <v>70151</v>
      </c>
      <c r="F43" s="352">
        <v>20260806</v>
      </c>
      <c r="G43" s="107"/>
      <c r="H43" s="350" t="s">
        <v>259</v>
      </c>
      <c r="I43" s="140" t="s">
        <v>802</v>
      </c>
    </row>
    <row r="44" spans="1:9">
      <c r="A44" s="112">
        <f t="shared" si="1"/>
        <v>42</v>
      </c>
      <c r="B44" s="352" t="s">
        <v>2613</v>
      </c>
      <c r="C44" s="352" t="s">
        <v>2609</v>
      </c>
      <c r="D44" s="352" t="s">
        <v>4769</v>
      </c>
      <c r="E44" s="352">
        <v>70151</v>
      </c>
      <c r="F44" s="352">
        <v>20260806</v>
      </c>
      <c r="G44" s="107"/>
      <c r="H44" s="350" t="s">
        <v>259</v>
      </c>
      <c r="I44" s="140" t="s">
        <v>802</v>
      </c>
    </row>
    <row r="45" spans="1:9">
      <c r="A45" s="112">
        <f t="shared" si="1"/>
        <v>43</v>
      </c>
      <c r="B45" s="352" t="s">
        <v>2613</v>
      </c>
      <c r="C45" s="352" t="s">
        <v>2609</v>
      </c>
      <c r="D45" s="352" t="s">
        <v>4770</v>
      </c>
      <c r="E45" s="352">
        <v>70151</v>
      </c>
      <c r="F45" s="352">
        <v>20260806</v>
      </c>
      <c r="G45" s="107"/>
      <c r="H45" s="350" t="s">
        <v>259</v>
      </c>
      <c r="I45" s="140" t="s">
        <v>802</v>
      </c>
    </row>
    <row r="46" spans="1:9">
      <c r="A46" s="112">
        <f t="shared" si="1"/>
        <v>44</v>
      </c>
      <c r="B46" s="352" t="s">
        <v>2613</v>
      </c>
      <c r="C46" s="352" t="s">
        <v>2609</v>
      </c>
      <c r="D46" s="352" t="s">
        <v>4771</v>
      </c>
      <c r="E46" s="352">
        <v>70152</v>
      </c>
      <c r="F46" s="352">
        <v>20260806</v>
      </c>
      <c r="G46" s="107"/>
      <c r="H46" s="350" t="s">
        <v>259</v>
      </c>
      <c r="I46" s="140" t="s">
        <v>802</v>
      </c>
    </row>
    <row r="47" spans="1:9">
      <c r="A47" s="112">
        <f t="shared" si="1"/>
        <v>45</v>
      </c>
      <c r="B47" s="352" t="s">
        <v>2613</v>
      </c>
      <c r="C47" s="352" t="s">
        <v>2609</v>
      </c>
      <c r="D47" s="352" t="s">
        <v>4772</v>
      </c>
      <c r="E47" s="352">
        <v>70152</v>
      </c>
      <c r="F47" s="352">
        <v>20260806</v>
      </c>
      <c r="G47" s="107"/>
      <c r="H47" s="350" t="s">
        <v>259</v>
      </c>
      <c r="I47" s="140" t="s">
        <v>802</v>
      </c>
    </row>
    <row r="48" spans="1:9">
      <c r="A48" s="112">
        <f t="shared" si="1"/>
        <v>46</v>
      </c>
      <c r="B48" s="352" t="s">
        <v>2613</v>
      </c>
      <c r="C48" s="352" t="s">
        <v>2609</v>
      </c>
      <c r="D48" s="352" t="s">
        <v>4773</v>
      </c>
      <c r="E48" s="352">
        <v>70152</v>
      </c>
      <c r="F48" s="352">
        <v>20260806</v>
      </c>
      <c r="G48" s="107"/>
      <c r="H48" s="350" t="s">
        <v>259</v>
      </c>
      <c r="I48" s="140" t="s">
        <v>802</v>
      </c>
    </row>
    <row r="49" spans="1:9">
      <c r="A49" s="112">
        <f t="shared" si="1"/>
        <v>47</v>
      </c>
      <c r="B49" s="352" t="s">
        <v>2613</v>
      </c>
      <c r="C49" s="352" t="s">
        <v>2609</v>
      </c>
      <c r="D49" s="352" t="s">
        <v>4774</v>
      </c>
      <c r="E49" s="352">
        <v>70153</v>
      </c>
      <c r="F49" s="352">
        <v>20260806</v>
      </c>
      <c r="G49" s="107"/>
      <c r="H49" s="408" t="s">
        <v>259</v>
      </c>
      <c r="I49" s="412" t="s">
        <v>281</v>
      </c>
    </row>
    <row r="50" spans="1:9">
      <c r="A50" s="112">
        <f t="shared" si="1"/>
        <v>48</v>
      </c>
      <c r="B50" s="352" t="s">
        <v>2613</v>
      </c>
      <c r="C50" s="352" t="s">
        <v>2609</v>
      </c>
      <c r="D50" s="352" t="s">
        <v>4775</v>
      </c>
      <c r="E50" s="352">
        <v>70153</v>
      </c>
      <c r="F50" s="352">
        <v>20260806</v>
      </c>
      <c r="G50" s="107"/>
      <c r="H50" s="408" t="s">
        <v>259</v>
      </c>
      <c r="I50" s="412" t="s">
        <v>281</v>
      </c>
    </row>
    <row r="51" spans="1:9">
      <c r="A51" s="112">
        <f t="shared" si="1"/>
        <v>49</v>
      </c>
      <c r="B51" s="352" t="s">
        <v>2613</v>
      </c>
      <c r="C51" s="352" t="s">
        <v>2609</v>
      </c>
      <c r="D51" s="352" t="s">
        <v>4776</v>
      </c>
      <c r="E51" s="352">
        <v>70153</v>
      </c>
      <c r="F51" s="352">
        <v>20260806</v>
      </c>
      <c r="G51" s="107"/>
      <c r="H51" s="408" t="s">
        <v>259</v>
      </c>
      <c r="I51" s="412" t="s">
        <v>281</v>
      </c>
    </row>
    <row r="52" spans="1:9">
      <c r="A52" s="112">
        <f t="shared" si="1"/>
        <v>50</v>
      </c>
      <c r="B52" s="352" t="s">
        <v>2613</v>
      </c>
      <c r="C52" s="352" t="s">
        <v>2609</v>
      </c>
      <c r="D52" s="352" t="s">
        <v>4777</v>
      </c>
      <c r="E52" s="352">
        <v>70153</v>
      </c>
      <c r="F52" s="352">
        <v>20260806</v>
      </c>
      <c r="G52" s="107"/>
      <c r="H52" s="408" t="s">
        <v>259</v>
      </c>
      <c r="I52" s="412" t="s">
        <v>281</v>
      </c>
    </row>
    <row r="53" spans="1:9">
      <c r="A53" s="112">
        <f t="shared" si="1"/>
        <v>51</v>
      </c>
      <c r="B53" s="352" t="s">
        <v>2613</v>
      </c>
      <c r="C53" s="352" t="s">
        <v>2609</v>
      </c>
      <c r="D53" s="352" t="s">
        <v>4778</v>
      </c>
      <c r="E53" s="352">
        <v>70154</v>
      </c>
      <c r="F53" s="352">
        <v>20260806</v>
      </c>
      <c r="G53" s="107"/>
      <c r="H53" s="408" t="s">
        <v>259</v>
      </c>
      <c r="I53" s="412" t="s">
        <v>281</v>
      </c>
    </row>
    <row r="54" spans="1:9">
      <c r="A54" s="112">
        <f t="shared" si="1"/>
        <v>52</v>
      </c>
      <c r="B54" s="352" t="s">
        <v>2613</v>
      </c>
      <c r="C54" s="352" t="s">
        <v>2609</v>
      </c>
      <c r="D54" s="352" t="s">
        <v>4779</v>
      </c>
      <c r="E54" s="352">
        <v>70154</v>
      </c>
      <c r="F54" s="352">
        <v>20260806</v>
      </c>
      <c r="G54" s="107"/>
      <c r="H54" s="408" t="s">
        <v>259</v>
      </c>
      <c r="I54" s="412" t="s">
        <v>281</v>
      </c>
    </row>
    <row r="55" spans="1:9">
      <c r="A55" s="112">
        <f t="shared" si="1"/>
        <v>53</v>
      </c>
      <c r="B55" s="352" t="s">
        <v>2613</v>
      </c>
      <c r="C55" s="352" t="s">
        <v>2609</v>
      </c>
      <c r="D55" s="352" t="s">
        <v>4780</v>
      </c>
      <c r="E55" s="352">
        <v>70154</v>
      </c>
      <c r="F55" s="352">
        <v>20260806</v>
      </c>
      <c r="G55" s="107"/>
      <c r="H55" s="408" t="s">
        <v>259</v>
      </c>
      <c r="I55" s="412" t="s">
        <v>281</v>
      </c>
    </row>
    <row r="56" spans="1:9">
      <c r="A56" s="112">
        <f t="shared" si="1"/>
        <v>54</v>
      </c>
      <c r="B56" s="352" t="s">
        <v>2613</v>
      </c>
      <c r="C56" s="352" t="s">
        <v>2609</v>
      </c>
      <c r="D56" s="352" t="s">
        <v>4781</v>
      </c>
      <c r="E56" s="352">
        <v>70155</v>
      </c>
      <c r="F56" s="352">
        <v>20260807</v>
      </c>
      <c r="G56" s="107"/>
      <c r="H56" s="410" t="s">
        <v>259</v>
      </c>
      <c r="I56" s="415" t="s">
        <v>308</v>
      </c>
    </row>
    <row r="57" spans="1:9">
      <c r="A57" s="112">
        <f t="shared" si="1"/>
        <v>55</v>
      </c>
      <c r="B57" s="352" t="s">
        <v>2613</v>
      </c>
      <c r="C57" s="352" t="s">
        <v>2609</v>
      </c>
      <c r="D57" s="352" t="s">
        <v>4782</v>
      </c>
      <c r="E57" s="352">
        <v>70155</v>
      </c>
      <c r="F57" s="352">
        <v>20260807</v>
      </c>
      <c r="G57" s="107"/>
      <c r="H57" s="350" t="s">
        <v>259</v>
      </c>
      <c r="I57" s="140" t="s">
        <v>308</v>
      </c>
    </row>
    <row r="58" spans="1:9">
      <c r="A58" s="112">
        <f t="shared" si="1"/>
        <v>56</v>
      </c>
      <c r="B58" s="352" t="s">
        <v>2613</v>
      </c>
      <c r="C58" s="352" t="s">
        <v>2609</v>
      </c>
      <c r="D58" s="352" t="s">
        <v>4783</v>
      </c>
      <c r="E58" s="352">
        <v>70155</v>
      </c>
      <c r="F58" s="352">
        <v>20260807</v>
      </c>
      <c r="G58" s="107"/>
      <c r="H58" s="350" t="s">
        <v>259</v>
      </c>
      <c r="I58" s="140" t="s">
        <v>308</v>
      </c>
    </row>
    <row r="59" spans="1:9">
      <c r="A59" s="112">
        <f t="shared" si="1"/>
        <v>57</v>
      </c>
      <c r="B59" s="352" t="s">
        <v>2613</v>
      </c>
      <c r="C59" s="352" t="s">
        <v>2609</v>
      </c>
      <c r="D59" s="352" t="s">
        <v>4784</v>
      </c>
      <c r="E59" s="352">
        <v>70156</v>
      </c>
      <c r="F59" s="352">
        <v>20260807</v>
      </c>
      <c r="G59" s="107"/>
      <c r="H59" s="350" t="s">
        <v>259</v>
      </c>
      <c r="I59" s="140" t="s">
        <v>308</v>
      </c>
    </row>
    <row r="60" spans="1:9">
      <c r="A60" s="112">
        <f t="shared" si="1"/>
        <v>58</v>
      </c>
      <c r="B60" s="352" t="s">
        <v>2613</v>
      </c>
      <c r="C60" s="352" t="s">
        <v>2609</v>
      </c>
      <c r="D60" s="352" t="s">
        <v>4785</v>
      </c>
      <c r="E60" s="352">
        <v>70156</v>
      </c>
      <c r="F60" s="352">
        <v>20260807</v>
      </c>
      <c r="G60" s="107"/>
      <c r="H60" s="350" t="s">
        <v>259</v>
      </c>
      <c r="I60" s="140" t="s">
        <v>308</v>
      </c>
    </row>
    <row r="61" spans="1:9">
      <c r="A61" s="112">
        <f t="shared" si="1"/>
        <v>59</v>
      </c>
      <c r="B61" s="352" t="s">
        <v>2613</v>
      </c>
      <c r="C61" s="352" t="s">
        <v>2609</v>
      </c>
      <c r="D61" s="352" t="s">
        <v>4786</v>
      </c>
      <c r="E61" s="352">
        <v>70156</v>
      </c>
      <c r="F61" s="352">
        <v>20260807</v>
      </c>
      <c r="G61" s="107"/>
      <c r="H61" s="350" t="s">
        <v>259</v>
      </c>
      <c r="I61" s="140" t="s">
        <v>308</v>
      </c>
    </row>
    <row r="62" spans="1:9">
      <c r="A62" s="112">
        <f t="shared" si="1"/>
        <v>60</v>
      </c>
      <c r="B62" s="352" t="s">
        <v>2613</v>
      </c>
      <c r="C62" s="352" t="s">
        <v>2609</v>
      </c>
      <c r="D62" s="352" t="s">
        <v>4787</v>
      </c>
      <c r="E62" s="352">
        <v>70156</v>
      </c>
      <c r="F62" s="352">
        <v>20260807</v>
      </c>
      <c r="G62" s="107"/>
      <c r="H62" s="350" t="s">
        <v>259</v>
      </c>
      <c r="I62" s="140" t="s">
        <v>308</v>
      </c>
    </row>
    <row r="63" spans="1:9">
      <c r="A63" s="112">
        <f t="shared" si="1"/>
        <v>61</v>
      </c>
      <c r="B63" s="352" t="s">
        <v>2613</v>
      </c>
      <c r="C63" s="352" t="s">
        <v>2609</v>
      </c>
      <c r="D63" s="352" t="s">
        <v>4788</v>
      </c>
      <c r="E63" s="352">
        <v>70157</v>
      </c>
      <c r="F63" s="352">
        <v>20260807</v>
      </c>
      <c r="G63" s="107"/>
      <c r="H63" s="416" t="s">
        <v>259</v>
      </c>
      <c r="I63" s="417" t="s">
        <v>316</v>
      </c>
    </row>
    <row r="64" spans="1:9">
      <c r="A64" s="112">
        <f t="shared" si="1"/>
        <v>62</v>
      </c>
      <c r="B64" s="352" t="s">
        <v>2613</v>
      </c>
      <c r="C64" s="352" t="s">
        <v>2609</v>
      </c>
      <c r="D64" s="352" t="s">
        <v>4789</v>
      </c>
      <c r="E64" s="352">
        <v>70157</v>
      </c>
      <c r="F64" s="352">
        <v>20260807</v>
      </c>
      <c r="G64" s="107"/>
      <c r="H64" s="416" t="s">
        <v>259</v>
      </c>
      <c r="I64" s="417" t="s">
        <v>316</v>
      </c>
    </row>
    <row r="65" spans="1:9">
      <c r="A65" s="112">
        <f t="shared" si="1"/>
        <v>63</v>
      </c>
      <c r="B65" s="352" t="s">
        <v>2613</v>
      </c>
      <c r="C65" s="352" t="s">
        <v>2609</v>
      </c>
      <c r="D65" s="352" t="s">
        <v>4790</v>
      </c>
      <c r="E65" s="352">
        <v>70157</v>
      </c>
      <c r="F65" s="352">
        <v>20260807</v>
      </c>
      <c r="G65" s="107"/>
      <c r="H65" s="416" t="s">
        <v>259</v>
      </c>
      <c r="I65" s="417" t="s">
        <v>316</v>
      </c>
    </row>
    <row r="66" spans="1:9">
      <c r="A66" s="112">
        <f t="shared" si="1"/>
        <v>64</v>
      </c>
      <c r="B66" s="352" t="s">
        <v>2613</v>
      </c>
      <c r="C66" s="352" t="s">
        <v>2609</v>
      </c>
      <c r="D66" s="352" t="s">
        <v>4791</v>
      </c>
      <c r="E66" s="352">
        <v>70158</v>
      </c>
      <c r="F66" s="352">
        <v>20260810</v>
      </c>
      <c r="G66" s="107"/>
      <c r="H66" s="416" t="s">
        <v>259</v>
      </c>
      <c r="I66" s="417" t="s">
        <v>316</v>
      </c>
    </row>
    <row r="67" spans="1:9">
      <c r="A67" s="112">
        <f t="shared" si="1"/>
        <v>65</v>
      </c>
      <c r="B67" s="352" t="s">
        <v>2613</v>
      </c>
      <c r="C67" s="352" t="s">
        <v>2609</v>
      </c>
      <c r="D67" s="352" t="s">
        <v>4792</v>
      </c>
      <c r="E67" s="352">
        <v>70158</v>
      </c>
      <c r="F67" s="352">
        <v>20260810</v>
      </c>
      <c r="G67" s="107"/>
      <c r="H67" s="416" t="s">
        <v>259</v>
      </c>
      <c r="I67" s="417" t="s">
        <v>316</v>
      </c>
    </row>
    <row r="68" spans="1:9">
      <c r="A68" s="112">
        <f t="shared" si="1"/>
        <v>66</v>
      </c>
      <c r="B68" s="352" t="s">
        <v>2613</v>
      </c>
      <c r="C68" s="352" t="s">
        <v>2609</v>
      </c>
      <c r="D68" s="352" t="s">
        <v>4793</v>
      </c>
      <c r="E68" s="352">
        <v>70158</v>
      </c>
      <c r="F68" s="352">
        <v>20260810</v>
      </c>
      <c r="G68" s="107"/>
      <c r="H68" s="416" t="s">
        <v>259</v>
      </c>
      <c r="I68" s="417" t="s">
        <v>316</v>
      </c>
    </row>
    <row r="69" spans="1:9">
      <c r="A69" s="112">
        <f t="shared" si="1"/>
        <v>67</v>
      </c>
      <c r="B69" s="352" t="s">
        <v>2613</v>
      </c>
      <c r="C69" s="352" t="s">
        <v>2609</v>
      </c>
      <c r="D69" s="352" t="s">
        <v>4794</v>
      </c>
      <c r="E69" s="352">
        <v>70158</v>
      </c>
      <c r="F69" s="352">
        <v>20260810</v>
      </c>
      <c r="G69" s="107"/>
      <c r="H69" s="350" t="s">
        <v>259</v>
      </c>
      <c r="I69" s="140" t="s">
        <v>323</v>
      </c>
    </row>
    <row r="70" spans="1:9">
      <c r="A70" s="112">
        <f t="shared" si="1"/>
        <v>68</v>
      </c>
      <c r="B70" s="352" t="s">
        <v>2613</v>
      </c>
      <c r="C70" s="352" t="s">
        <v>2609</v>
      </c>
      <c r="D70" s="352" t="s">
        <v>4795</v>
      </c>
      <c r="E70" s="352">
        <v>70159</v>
      </c>
      <c r="F70" s="352">
        <v>20260810</v>
      </c>
      <c r="G70" s="107"/>
      <c r="H70" s="350" t="s">
        <v>259</v>
      </c>
      <c r="I70" s="140" t="s">
        <v>323</v>
      </c>
    </row>
    <row r="71" spans="1:9">
      <c r="A71" s="112">
        <f t="shared" si="1"/>
        <v>69</v>
      </c>
      <c r="B71" s="352" t="s">
        <v>2613</v>
      </c>
      <c r="C71" s="352" t="s">
        <v>2609</v>
      </c>
      <c r="D71" s="352" t="s">
        <v>4796</v>
      </c>
      <c r="E71" s="352">
        <v>70159</v>
      </c>
      <c r="F71" s="352">
        <v>20260810</v>
      </c>
      <c r="G71" s="107"/>
      <c r="H71" s="350" t="s">
        <v>259</v>
      </c>
      <c r="I71" s="140" t="s">
        <v>323</v>
      </c>
    </row>
    <row r="72" spans="1:9">
      <c r="A72" s="112">
        <f t="shared" si="1"/>
        <v>70</v>
      </c>
      <c r="B72" s="352" t="s">
        <v>2613</v>
      </c>
      <c r="C72" s="352" t="s">
        <v>2609</v>
      </c>
      <c r="D72" s="352" t="s">
        <v>4797</v>
      </c>
      <c r="E72" s="352">
        <v>70159</v>
      </c>
      <c r="F72" s="352">
        <v>20260810</v>
      </c>
      <c r="G72" s="107"/>
      <c r="H72" s="350" t="s">
        <v>259</v>
      </c>
      <c r="I72" s="140" t="s">
        <v>323</v>
      </c>
    </row>
    <row r="73" spans="1:9">
      <c r="A73" s="112">
        <f t="shared" si="1"/>
        <v>71</v>
      </c>
      <c r="B73" s="352" t="s">
        <v>2613</v>
      </c>
      <c r="C73" s="352" t="s">
        <v>2609</v>
      </c>
      <c r="D73" s="352" t="s">
        <v>4798</v>
      </c>
      <c r="E73" s="352">
        <v>70160</v>
      </c>
      <c r="F73" s="352">
        <v>20260810</v>
      </c>
      <c r="G73" s="107"/>
      <c r="H73" s="350" t="s">
        <v>259</v>
      </c>
      <c r="I73" s="140" t="s">
        <v>323</v>
      </c>
    </row>
    <row r="74" spans="1:9">
      <c r="A74" s="112">
        <f t="shared" si="1"/>
        <v>72</v>
      </c>
      <c r="B74" s="352" t="s">
        <v>2613</v>
      </c>
      <c r="C74" s="352" t="s">
        <v>2609</v>
      </c>
      <c r="D74" s="352" t="s">
        <v>4799</v>
      </c>
      <c r="E74" s="352">
        <v>70160</v>
      </c>
      <c r="F74" s="352">
        <v>20260810</v>
      </c>
      <c r="G74" s="107"/>
      <c r="H74" s="350" t="s">
        <v>259</v>
      </c>
      <c r="I74" s="140" t="s">
        <v>323</v>
      </c>
    </row>
    <row r="75" spans="1:9">
      <c r="A75" s="112">
        <f t="shared" si="1"/>
        <v>73</v>
      </c>
      <c r="B75" s="352" t="s">
        <v>2613</v>
      </c>
      <c r="C75" s="352" t="s">
        <v>2609</v>
      </c>
      <c r="D75" s="352" t="s">
        <v>4800</v>
      </c>
      <c r="E75" s="352">
        <v>70160</v>
      </c>
      <c r="F75" s="352">
        <v>20260810</v>
      </c>
      <c r="G75" s="107"/>
      <c r="H75" s="350" t="s">
        <v>259</v>
      </c>
      <c r="I75" s="140" t="s">
        <v>323</v>
      </c>
    </row>
    <row r="76" spans="1:9">
      <c r="A76" s="112">
        <f t="shared" si="1"/>
        <v>74</v>
      </c>
      <c r="B76" s="352" t="s">
        <v>2613</v>
      </c>
      <c r="C76" s="352" t="s">
        <v>2609</v>
      </c>
      <c r="D76" s="352" t="s">
        <v>4801</v>
      </c>
      <c r="E76" s="352">
        <v>70161</v>
      </c>
      <c r="F76" s="352">
        <v>20260810</v>
      </c>
      <c r="G76" s="107"/>
      <c r="H76" s="419" t="s">
        <v>259</v>
      </c>
      <c r="I76" s="422" t="s">
        <v>332</v>
      </c>
    </row>
    <row r="77" spans="1:9">
      <c r="A77" s="112">
        <f t="shared" si="1"/>
        <v>75</v>
      </c>
      <c r="B77" s="352" t="s">
        <v>2613</v>
      </c>
      <c r="C77" s="352" t="s">
        <v>2609</v>
      </c>
      <c r="D77" s="352" t="s">
        <v>4802</v>
      </c>
      <c r="E77" s="352">
        <v>70161</v>
      </c>
      <c r="F77" s="352">
        <v>20260810</v>
      </c>
      <c r="G77" s="107"/>
      <c r="H77" s="419" t="s">
        <v>259</v>
      </c>
      <c r="I77" s="422" t="s">
        <v>332</v>
      </c>
    </row>
    <row r="78" spans="1:9">
      <c r="A78" s="112">
        <f t="shared" si="1"/>
        <v>76</v>
      </c>
      <c r="B78" s="352" t="s">
        <v>2613</v>
      </c>
      <c r="C78" s="352" t="s">
        <v>2609</v>
      </c>
      <c r="D78" s="352" t="s">
        <v>4803</v>
      </c>
      <c r="E78" s="352">
        <v>70161</v>
      </c>
      <c r="F78" s="352">
        <v>20260810</v>
      </c>
      <c r="G78" s="107"/>
      <c r="H78" s="419" t="s">
        <v>259</v>
      </c>
      <c r="I78" s="422" t="s">
        <v>332</v>
      </c>
    </row>
    <row r="79" spans="1:9">
      <c r="A79" s="112">
        <f t="shared" si="1"/>
        <v>77</v>
      </c>
      <c r="B79" s="352" t="s">
        <v>2613</v>
      </c>
      <c r="C79" s="352" t="s">
        <v>2609</v>
      </c>
      <c r="D79" s="352" t="s">
        <v>4804</v>
      </c>
      <c r="E79" s="352">
        <v>70161</v>
      </c>
      <c r="F79" s="352">
        <v>20260810</v>
      </c>
      <c r="G79" s="107"/>
      <c r="H79" s="419" t="s">
        <v>259</v>
      </c>
      <c r="I79" s="422" t="s">
        <v>332</v>
      </c>
    </row>
    <row r="80" spans="1:9">
      <c r="A80" s="112">
        <f t="shared" si="1"/>
        <v>78</v>
      </c>
      <c r="B80" s="352" t="s">
        <v>2613</v>
      </c>
      <c r="C80" s="352" t="s">
        <v>2609</v>
      </c>
      <c r="D80" s="352" t="s">
        <v>4805</v>
      </c>
      <c r="E80" s="352">
        <v>70162</v>
      </c>
      <c r="F80" s="352">
        <v>20260811</v>
      </c>
      <c r="G80" s="107"/>
      <c r="H80" s="419" t="s">
        <v>259</v>
      </c>
      <c r="I80" s="422" t="s">
        <v>332</v>
      </c>
    </row>
    <row r="81" spans="1:9">
      <c r="A81" s="112">
        <f t="shared" si="1"/>
        <v>79</v>
      </c>
      <c r="B81" s="352" t="s">
        <v>2613</v>
      </c>
      <c r="C81" s="352" t="s">
        <v>2609</v>
      </c>
      <c r="D81" s="352" t="s">
        <v>4806</v>
      </c>
      <c r="E81" s="352">
        <v>70162</v>
      </c>
      <c r="F81" s="352">
        <v>20260811</v>
      </c>
      <c r="G81" s="107"/>
      <c r="H81" s="419" t="s">
        <v>259</v>
      </c>
      <c r="I81" s="422" t="s">
        <v>332</v>
      </c>
    </row>
    <row r="82" spans="1:9">
      <c r="A82" s="112">
        <f t="shared" si="1"/>
        <v>80</v>
      </c>
      <c r="B82" s="352" t="s">
        <v>2613</v>
      </c>
      <c r="C82" s="352" t="s">
        <v>2609</v>
      </c>
      <c r="D82" s="352" t="s">
        <v>4807</v>
      </c>
      <c r="E82" s="352">
        <v>70162</v>
      </c>
      <c r="F82" s="352">
        <v>20260811</v>
      </c>
      <c r="G82" s="107"/>
      <c r="H82" s="350" t="s">
        <v>259</v>
      </c>
      <c r="I82" s="140" t="s">
        <v>342</v>
      </c>
    </row>
    <row r="83" spans="1:9">
      <c r="A83" s="112">
        <f t="shared" si="1"/>
        <v>81</v>
      </c>
      <c r="B83" s="352" t="s">
        <v>2613</v>
      </c>
      <c r="C83" s="352" t="s">
        <v>2609</v>
      </c>
      <c r="D83" s="352" t="s">
        <v>4808</v>
      </c>
      <c r="E83" s="352">
        <v>70162</v>
      </c>
      <c r="F83" s="352">
        <v>20260811</v>
      </c>
      <c r="G83" s="107"/>
      <c r="H83" s="350" t="s">
        <v>259</v>
      </c>
      <c r="I83" s="140" t="s">
        <v>342</v>
      </c>
    </row>
    <row r="84" spans="1:9">
      <c r="A84" s="112">
        <f t="shared" si="1"/>
        <v>82</v>
      </c>
      <c r="B84" s="352" t="s">
        <v>2613</v>
      </c>
      <c r="C84" s="352" t="s">
        <v>2609</v>
      </c>
      <c r="D84" s="352" t="s">
        <v>4809</v>
      </c>
      <c r="E84" s="352">
        <v>70163</v>
      </c>
      <c r="F84" s="352">
        <v>20260811</v>
      </c>
      <c r="G84" s="107"/>
      <c r="H84" s="350" t="s">
        <v>259</v>
      </c>
      <c r="I84" s="140" t="s">
        <v>342</v>
      </c>
    </row>
    <row r="85" spans="1:9">
      <c r="A85" s="112">
        <f t="shared" si="1"/>
        <v>83</v>
      </c>
      <c r="B85" s="352" t="s">
        <v>2613</v>
      </c>
      <c r="C85" s="352" t="s">
        <v>2609</v>
      </c>
      <c r="D85" s="352" t="s">
        <v>4810</v>
      </c>
      <c r="E85" s="352">
        <v>70163</v>
      </c>
      <c r="F85" s="352">
        <v>20260811</v>
      </c>
      <c r="G85" s="107"/>
      <c r="H85" s="350" t="s">
        <v>259</v>
      </c>
      <c r="I85" s="140" t="s">
        <v>342</v>
      </c>
    </row>
    <row r="86" spans="1:9">
      <c r="A86" s="112">
        <f t="shared" si="1"/>
        <v>84</v>
      </c>
      <c r="B86" s="352" t="s">
        <v>2613</v>
      </c>
      <c r="C86" s="352" t="s">
        <v>2609</v>
      </c>
      <c r="D86" s="352" t="s">
        <v>4811</v>
      </c>
      <c r="E86" s="352">
        <v>70163</v>
      </c>
      <c r="F86" s="352">
        <v>20260811</v>
      </c>
      <c r="G86" s="107"/>
      <c r="H86" s="350" t="s">
        <v>259</v>
      </c>
      <c r="I86" s="140" t="s">
        <v>342</v>
      </c>
    </row>
    <row r="87" spans="1:9">
      <c r="A87" s="112">
        <f t="shared" ref="A87:A150" si="2">A86+1</f>
        <v>85</v>
      </c>
      <c r="B87" s="352" t="s">
        <v>2613</v>
      </c>
      <c r="C87" s="352" t="s">
        <v>2609</v>
      </c>
      <c r="D87" s="352" t="s">
        <v>4812</v>
      </c>
      <c r="E87" s="352">
        <v>70164</v>
      </c>
      <c r="F87" s="352">
        <v>20260811</v>
      </c>
      <c r="G87" s="107"/>
      <c r="H87" s="350" t="s">
        <v>259</v>
      </c>
      <c r="I87" s="140" t="s">
        <v>342</v>
      </c>
    </row>
    <row r="88" spans="1:9">
      <c r="A88" s="112">
        <f t="shared" si="2"/>
        <v>86</v>
      </c>
      <c r="B88" s="352" t="s">
        <v>2613</v>
      </c>
      <c r="C88" s="352" t="s">
        <v>2609</v>
      </c>
      <c r="D88" s="352" t="s">
        <v>4813</v>
      </c>
      <c r="E88" s="352">
        <v>70164</v>
      </c>
      <c r="F88" s="352">
        <v>20260811</v>
      </c>
      <c r="G88" s="107"/>
      <c r="H88" s="350" t="s">
        <v>259</v>
      </c>
      <c r="I88" s="140" t="s">
        <v>389</v>
      </c>
    </row>
    <row r="89" spans="1:9">
      <c r="A89" s="112">
        <f t="shared" si="2"/>
        <v>87</v>
      </c>
      <c r="B89" s="352" t="s">
        <v>2613</v>
      </c>
      <c r="C89" s="352" t="s">
        <v>2609</v>
      </c>
      <c r="D89" s="352" t="s">
        <v>4814</v>
      </c>
      <c r="E89" s="352">
        <v>70164</v>
      </c>
      <c r="F89" s="352">
        <v>20260811</v>
      </c>
      <c r="G89" s="107"/>
      <c r="H89" s="350" t="s">
        <v>259</v>
      </c>
      <c r="I89" s="140" t="s">
        <v>389</v>
      </c>
    </row>
    <row r="90" spans="1:9">
      <c r="A90" s="112">
        <f t="shared" si="2"/>
        <v>88</v>
      </c>
      <c r="B90" s="352" t="s">
        <v>2613</v>
      </c>
      <c r="C90" s="352" t="s">
        <v>2609</v>
      </c>
      <c r="D90" s="352" t="s">
        <v>4815</v>
      </c>
      <c r="E90" s="352">
        <v>70164</v>
      </c>
      <c r="F90" s="352">
        <v>20260811</v>
      </c>
      <c r="G90" s="107"/>
      <c r="H90" s="350" t="s">
        <v>259</v>
      </c>
      <c r="I90" s="140" t="s">
        <v>389</v>
      </c>
    </row>
    <row r="91" spans="1:9">
      <c r="A91" s="112">
        <f t="shared" si="2"/>
        <v>89</v>
      </c>
      <c r="B91" s="352" t="s">
        <v>2613</v>
      </c>
      <c r="C91" s="352" t="s">
        <v>2609</v>
      </c>
      <c r="D91" s="352" t="s">
        <v>4816</v>
      </c>
      <c r="E91" s="352">
        <v>70165</v>
      </c>
      <c r="F91" s="352">
        <v>20260812</v>
      </c>
      <c r="G91" s="107"/>
      <c r="H91" s="350" t="s">
        <v>259</v>
      </c>
      <c r="I91" s="140" t="s">
        <v>389</v>
      </c>
    </row>
    <row r="92" spans="1:9">
      <c r="A92" s="112">
        <f t="shared" si="2"/>
        <v>90</v>
      </c>
      <c r="B92" s="352" t="s">
        <v>2613</v>
      </c>
      <c r="C92" s="352" t="s">
        <v>2609</v>
      </c>
      <c r="D92" s="352" t="s">
        <v>4817</v>
      </c>
      <c r="E92" s="352">
        <v>70165</v>
      </c>
      <c r="F92" s="352">
        <v>20260812</v>
      </c>
      <c r="G92" s="107"/>
      <c r="H92" s="350" t="s">
        <v>259</v>
      </c>
      <c r="I92" s="140" t="s">
        <v>389</v>
      </c>
    </row>
    <row r="93" spans="1:9">
      <c r="A93" s="112">
        <f t="shared" si="2"/>
        <v>91</v>
      </c>
      <c r="B93" s="352" t="s">
        <v>2613</v>
      </c>
      <c r="C93" s="352" t="s">
        <v>2609</v>
      </c>
      <c r="D93" s="352" t="s">
        <v>4818</v>
      </c>
      <c r="E93" s="352">
        <v>70165</v>
      </c>
      <c r="F93" s="352">
        <v>20260812</v>
      </c>
      <c r="G93" s="107"/>
      <c r="H93" s="429" t="s">
        <v>259</v>
      </c>
      <c r="I93" s="432" t="s">
        <v>895</v>
      </c>
    </row>
    <row r="94" spans="1:9">
      <c r="A94" s="112">
        <f t="shared" si="2"/>
        <v>92</v>
      </c>
      <c r="B94" s="352" t="s">
        <v>2613</v>
      </c>
      <c r="C94" s="352" t="s">
        <v>2609</v>
      </c>
      <c r="D94" s="352" t="s">
        <v>4819</v>
      </c>
      <c r="E94" s="352">
        <v>70165</v>
      </c>
      <c r="F94" s="352">
        <v>20260812</v>
      </c>
      <c r="G94" s="107"/>
      <c r="H94" s="429" t="s">
        <v>259</v>
      </c>
      <c r="I94" s="432" t="s">
        <v>895</v>
      </c>
    </row>
    <row r="95" spans="1:9">
      <c r="A95" s="112">
        <f t="shared" si="2"/>
        <v>93</v>
      </c>
      <c r="B95" s="352" t="s">
        <v>2613</v>
      </c>
      <c r="C95" s="352" t="s">
        <v>2609</v>
      </c>
      <c r="D95" s="352" t="s">
        <v>4820</v>
      </c>
      <c r="E95" s="352">
        <v>70166</v>
      </c>
      <c r="F95" s="352">
        <v>20260812</v>
      </c>
      <c r="G95" s="107"/>
      <c r="H95" s="429" t="s">
        <v>259</v>
      </c>
      <c r="I95" s="432" t="s">
        <v>895</v>
      </c>
    </row>
    <row r="96" spans="1:9">
      <c r="A96" s="112">
        <f t="shared" si="2"/>
        <v>94</v>
      </c>
      <c r="B96" s="352" t="s">
        <v>2613</v>
      </c>
      <c r="C96" s="352" t="s">
        <v>2609</v>
      </c>
      <c r="D96" s="352" t="s">
        <v>4821</v>
      </c>
      <c r="E96" s="352">
        <v>70166</v>
      </c>
      <c r="F96" s="352">
        <v>20260812</v>
      </c>
      <c r="G96" s="107"/>
      <c r="H96" s="429" t="s">
        <v>259</v>
      </c>
      <c r="I96" s="432" t="s">
        <v>895</v>
      </c>
    </row>
    <row r="97" spans="1:9">
      <c r="A97" s="112">
        <f t="shared" si="2"/>
        <v>95</v>
      </c>
      <c r="B97" s="352" t="s">
        <v>2613</v>
      </c>
      <c r="C97" s="352" t="s">
        <v>2609</v>
      </c>
      <c r="D97" s="352" t="s">
        <v>4822</v>
      </c>
      <c r="E97" s="352">
        <v>70166</v>
      </c>
      <c r="F97" s="352">
        <v>20260812</v>
      </c>
      <c r="G97" s="107"/>
      <c r="H97" s="429" t="s">
        <v>259</v>
      </c>
      <c r="I97" s="432" t="s">
        <v>895</v>
      </c>
    </row>
    <row r="98" spans="1:9">
      <c r="A98" s="112">
        <f t="shared" si="2"/>
        <v>96</v>
      </c>
      <c r="B98" s="352" t="s">
        <v>2613</v>
      </c>
      <c r="C98" s="352" t="s">
        <v>2609</v>
      </c>
      <c r="D98" s="352" t="s">
        <v>4823</v>
      </c>
      <c r="E98" s="352">
        <v>70167</v>
      </c>
      <c r="F98" s="352">
        <v>20260812</v>
      </c>
      <c r="G98" s="107"/>
      <c r="H98" s="429" t="s">
        <v>259</v>
      </c>
      <c r="I98" s="432" t="s">
        <v>895</v>
      </c>
    </row>
    <row r="99" spans="1:9">
      <c r="A99" s="112">
        <f t="shared" si="2"/>
        <v>97</v>
      </c>
      <c r="B99" s="352" t="s">
        <v>2613</v>
      </c>
      <c r="C99" s="352" t="s">
        <v>2609</v>
      </c>
      <c r="D99" s="352" t="s">
        <v>4824</v>
      </c>
      <c r="E99" s="352">
        <v>70167</v>
      </c>
      <c r="F99" s="352">
        <v>20260812</v>
      </c>
      <c r="G99" s="107"/>
      <c r="H99" s="429" t="s">
        <v>259</v>
      </c>
      <c r="I99" s="432" t="s">
        <v>895</v>
      </c>
    </row>
    <row r="100" spans="1:9">
      <c r="A100" s="112">
        <f t="shared" si="2"/>
        <v>98</v>
      </c>
      <c r="B100" s="352" t="s">
        <v>2613</v>
      </c>
      <c r="C100" s="352" t="s">
        <v>2609</v>
      </c>
      <c r="D100" s="352" t="s">
        <v>4825</v>
      </c>
      <c r="E100" s="352">
        <v>70167</v>
      </c>
      <c r="F100" s="352">
        <v>20260812</v>
      </c>
      <c r="G100" s="107"/>
      <c r="H100" s="350" t="s">
        <v>259</v>
      </c>
      <c r="I100" s="434" t="s">
        <v>903</v>
      </c>
    </row>
    <row r="101" spans="1:9">
      <c r="A101" s="112">
        <f t="shared" si="2"/>
        <v>99</v>
      </c>
      <c r="B101" s="352" t="s">
        <v>2613</v>
      </c>
      <c r="C101" s="352" t="s">
        <v>2609</v>
      </c>
      <c r="D101" s="352" t="s">
        <v>4826</v>
      </c>
      <c r="E101" s="352">
        <v>70167</v>
      </c>
      <c r="F101" s="352">
        <v>20260812</v>
      </c>
      <c r="G101" s="107"/>
      <c r="H101" s="350" t="s">
        <v>259</v>
      </c>
      <c r="I101" s="434" t="s">
        <v>903</v>
      </c>
    </row>
    <row r="102" spans="1:9">
      <c r="A102" s="112">
        <f t="shared" si="2"/>
        <v>100</v>
      </c>
      <c r="B102" s="352" t="s">
        <v>2613</v>
      </c>
      <c r="C102" s="352" t="s">
        <v>2609</v>
      </c>
      <c r="D102" s="352" t="s">
        <v>4827</v>
      </c>
      <c r="E102" s="352">
        <v>70168</v>
      </c>
      <c r="F102" s="352">
        <v>20260812</v>
      </c>
      <c r="G102" s="107"/>
      <c r="H102" s="350" t="s">
        <v>259</v>
      </c>
      <c r="I102" s="434" t="s">
        <v>903</v>
      </c>
    </row>
    <row r="103" spans="1:9">
      <c r="A103" s="112">
        <f t="shared" si="2"/>
        <v>101</v>
      </c>
      <c r="B103" s="352" t="s">
        <v>2613</v>
      </c>
      <c r="C103" s="352" t="s">
        <v>2609</v>
      </c>
      <c r="D103" s="352" t="s">
        <v>4828</v>
      </c>
      <c r="E103" s="352">
        <v>70168</v>
      </c>
      <c r="F103" s="352">
        <v>20260812</v>
      </c>
      <c r="G103" s="107"/>
      <c r="H103" s="350" t="s">
        <v>259</v>
      </c>
      <c r="I103" s="434" t="s">
        <v>903</v>
      </c>
    </row>
    <row r="104" spans="1:9">
      <c r="A104" s="112">
        <f t="shared" si="2"/>
        <v>102</v>
      </c>
      <c r="B104" s="352" t="s">
        <v>2613</v>
      </c>
      <c r="C104" s="352" t="s">
        <v>2609</v>
      </c>
      <c r="D104" s="352" t="s">
        <v>4829</v>
      </c>
      <c r="E104" s="352">
        <v>70168</v>
      </c>
      <c r="F104" s="352">
        <v>20260812</v>
      </c>
      <c r="G104" s="107"/>
      <c r="H104" s="350" t="s">
        <v>259</v>
      </c>
      <c r="I104" s="434" t="s">
        <v>903</v>
      </c>
    </row>
    <row r="105" spans="1:9">
      <c r="A105" s="112">
        <f t="shared" si="2"/>
        <v>103</v>
      </c>
      <c r="B105" s="352" t="s">
        <v>2613</v>
      </c>
      <c r="C105" s="352" t="s">
        <v>2609</v>
      </c>
      <c r="D105" s="352" t="s">
        <v>4830</v>
      </c>
      <c r="E105" s="352">
        <v>70169</v>
      </c>
      <c r="F105" s="352">
        <v>20260813</v>
      </c>
      <c r="G105" s="107"/>
      <c r="H105" s="350" t="s">
        <v>259</v>
      </c>
      <c r="I105" s="434" t="s">
        <v>903</v>
      </c>
    </row>
    <row r="106" spans="1:9">
      <c r="A106" s="112">
        <f t="shared" si="2"/>
        <v>104</v>
      </c>
      <c r="B106" s="352" t="s">
        <v>2613</v>
      </c>
      <c r="C106" s="352" t="s">
        <v>2609</v>
      </c>
      <c r="D106" s="352" t="s">
        <v>4831</v>
      </c>
      <c r="E106" s="352">
        <v>70169</v>
      </c>
      <c r="F106" s="352">
        <v>20260813</v>
      </c>
      <c r="G106" s="107"/>
      <c r="H106" s="433" t="s">
        <v>259</v>
      </c>
      <c r="I106" s="437" t="s">
        <v>437</v>
      </c>
    </row>
    <row r="107" spans="1:9">
      <c r="A107" s="112">
        <f t="shared" si="2"/>
        <v>105</v>
      </c>
      <c r="B107" s="352" t="s">
        <v>2613</v>
      </c>
      <c r="C107" s="352" t="s">
        <v>2609</v>
      </c>
      <c r="D107" s="352" t="s">
        <v>4832</v>
      </c>
      <c r="E107" s="352">
        <v>70169</v>
      </c>
      <c r="F107" s="352">
        <v>20260813</v>
      </c>
      <c r="G107" s="107"/>
      <c r="H107" s="433" t="s">
        <v>259</v>
      </c>
      <c r="I107" s="437" t="s">
        <v>437</v>
      </c>
    </row>
    <row r="108" spans="1:9">
      <c r="A108" s="112">
        <f t="shared" si="2"/>
        <v>106</v>
      </c>
      <c r="B108" s="352" t="s">
        <v>2613</v>
      </c>
      <c r="C108" s="352" t="s">
        <v>2609</v>
      </c>
      <c r="D108" s="352" t="s">
        <v>4833</v>
      </c>
      <c r="E108" s="352">
        <v>70170</v>
      </c>
      <c r="F108" s="352">
        <v>20260813</v>
      </c>
      <c r="G108" s="107"/>
      <c r="H108" s="433" t="s">
        <v>259</v>
      </c>
      <c r="I108" s="437" t="s">
        <v>437</v>
      </c>
    </row>
    <row r="109" spans="1:9">
      <c r="A109" s="112">
        <f t="shared" si="2"/>
        <v>107</v>
      </c>
      <c r="B109" s="352" t="s">
        <v>2613</v>
      </c>
      <c r="C109" s="352" t="s">
        <v>2609</v>
      </c>
      <c r="D109" s="352" t="s">
        <v>4834</v>
      </c>
      <c r="E109" s="352">
        <v>70170</v>
      </c>
      <c r="F109" s="352">
        <v>20260813</v>
      </c>
      <c r="G109" s="107"/>
      <c r="H109" s="433" t="s">
        <v>259</v>
      </c>
      <c r="I109" s="437" t="s">
        <v>437</v>
      </c>
    </row>
    <row r="110" spans="1:9">
      <c r="A110" s="112">
        <f t="shared" si="2"/>
        <v>108</v>
      </c>
      <c r="B110" s="352" t="s">
        <v>2613</v>
      </c>
      <c r="C110" s="352" t="s">
        <v>2609</v>
      </c>
      <c r="D110" s="352" t="s">
        <v>4835</v>
      </c>
      <c r="E110" s="352">
        <v>70170</v>
      </c>
      <c r="F110" s="352">
        <v>20260813</v>
      </c>
      <c r="G110" s="107"/>
      <c r="H110" s="433" t="s">
        <v>259</v>
      </c>
      <c r="I110" s="437" t="s">
        <v>437</v>
      </c>
    </row>
    <row r="111" spans="1:9">
      <c r="A111" s="112">
        <f t="shared" si="2"/>
        <v>109</v>
      </c>
      <c r="B111" s="352" t="s">
        <v>2613</v>
      </c>
      <c r="C111" s="352" t="s">
        <v>2609</v>
      </c>
      <c r="D111" s="352" t="s">
        <v>4836</v>
      </c>
      <c r="E111" s="352">
        <v>70171</v>
      </c>
      <c r="F111" s="352">
        <v>20260813</v>
      </c>
      <c r="G111" s="107"/>
      <c r="H111" s="433" t="s">
        <v>259</v>
      </c>
      <c r="I111" s="437" t="s">
        <v>437</v>
      </c>
    </row>
    <row r="112" spans="1:9">
      <c r="A112" s="112">
        <f t="shared" si="2"/>
        <v>110</v>
      </c>
      <c r="B112" s="352" t="s">
        <v>2613</v>
      </c>
      <c r="C112" s="352" t="s">
        <v>2609</v>
      </c>
      <c r="D112" s="352" t="s">
        <v>4837</v>
      </c>
      <c r="E112" s="352">
        <v>70171</v>
      </c>
      <c r="F112" s="352">
        <v>20260813</v>
      </c>
      <c r="G112" s="107"/>
      <c r="H112" s="433" t="s">
        <v>259</v>
      </c>
      <c r="I112" s="437" t="s">
        <v>437</v>
      </c>
    </row>
    <row r="113" spans="1:9">
      <c r="A113" s="112">
        <f t="shared" si="2"/>
        <v>111</v>
      </c>
      <c r="B113" s="352" t="s">
        <v>2613</v>
      </c>
      <c r="C113" s="352" t="s">
        <v>2609</v>
      </c>
      <c r="D113" s="352" t="s">
        <v>4838</v>
      </c>
      <c r="E113" s="352">
        <v>70171</v>
      </c>
      <c r="F113" s="352">
        <v>20260813</v>
      </c>
      <c r="G113" s="107"/>
      <c r="H113" s="350" t="s">
        <v>259</v>
      </c>
      <c r="I113" s="140" t="s">
        <v>443</v>
      </c>
    </row>
    <row r="114" spans="1:9">
      <c r="A114" s="112">
        <f t="shared" si="2"/>
        <v>112</v>
      </c>
      <c r="B114" s="352" t="s">
        <v>2613</v>
      </c>
      <c r="C114" s="352" t="s">
        <v>2609</v>
      </c>
      <c r="D114" s="352" t="s">
        <v>4839</v>
      </c>
      <c r="E114" s="352">
        <v>70171</v>
      </c>
      <c r="F114" s="352">
        <v>20260813</v>
      </c>
      <c r="G114" s="107"/>
      <c r="H114" s="350" t="s">
        <v>259</v>
      </c>
      <c r="I114" s="140" t="s">
        <v>443</v>
      </c>
    </row>
    <row r="115" spans="1:9">
      <c r="A115" s="112">
        <f t="shared" si="2"/>
        <v>113</v>
      </c>
      <c r="B115" s="352" t="s">
        <v>2613</v>
      </c>
      <c r="C115" s="352" t="s">
        <v>2609</v>
      </c>
      <c r="D115" s="352" t="s">
        <v>4840</v>
      </c>
      <c r="E115" s="352">
        <v>70172</v>
      </c>
      <c r="F115" s="352">
        <v>20260813</v>
      </c>
      <c r="G115" s="107"/>
      <c r="H115" s="350" t="s">
        <v>259</v>
      </c>
      <c r="I115" s="140" t="s">
        <v>443</v>
      </c>
    </row>
    <row r="116" spans="1:9">
      <c r="A116" s="112">
        <f t="shared" si="2"/>
        <v>114</v>
      </c>
      <c r="B116" s="352" t="s">
        <v>2613</v>
      </c>
      <c r="C116" s="352" t="s">
        <v>2609</v>
      </c>
      <c r="D116" s="352" t="s">
        <v>4841</v>
      </c>
      <c r="E116" s="352">
        <v>70172</v>
      </c>
      <c r="F116" s="352">
        <v>20260813</v>
      </c>
      <c r="G116" s="107"/>
      <c r="H116" s="350" t="s">
        <v>259</v>
      </c>
      <c r="I116" s="140" t="s">
        <v>443</v>
      </c>
    </row>
    <row r="117" spans="1:9">
      <c r="A117" s="112">
        <f t="shared" si="2"/>
        <v>115</v>
      </c>
      <c r="B117" s="352" t="s">
        <v>2613</v>
      </c>
      <c r="C117" s="352" t="s">
        <v>2609</v>
      </c>
      <c r="D117" s="352" t="s">
        <v>4842</v>
      </c>
      <c r="E117" s="352">
        <v>70172</v>
      </c>
      <c r="F117" s="352">
        <v>20260813</v>
      </c>
      <c r="G117" s="107"/>
      <c r="H117" s="350" t="s">
        <v>259</v>
      </c>
      <c r="I117" s="140" t="s">
        <v>443</v>
      </c>
    </row>
    <row r="118" spans="1:9">
      <c r="A118" s="112">
        <f t="shared" si="2"/>
        <v>116</v>
      </c>
      <c r="B118" s="352" t="s">
        <v>2613</v>
      </c>
      <c r="C118" s="352" t="s">
        <v>2609</v>
      </c>
      <c r="D118" s="352" t="s">
        <v>4843</v>
      </c>
      <c r="E118" s="352">
        <v>70173</v>
      </c>
      <c r="F118" s="352">
        <v>20260814</v>
      </c>
      <c r="G118" s="107"/>
      <c r="H118" s="350" t="s">
        <v>259</v>
      </c>
      <c r="I118" s="140" t="s">
        <v>443</v>
      </c>
    </row>
    <row r="119" spans="1:9">
      <c r="A119" s="112">
        <f t="shared" si="2"/>
        <v>117</v>
      </c>
      <c r="B119" s="352" t="s">
        <v>2613</v>
      </c>
      <c r="C119" s="352" t="s">
        <v>2609</v>
      </c>
      <c r="D119" s="352" t="s">
        <v>4844</v>
      </c>
      <c r="E119" s="352">
        <v>70173</v>
      </c>
      <c r="F119" s="352">
        <v>20260814</v>
      </c>
      <c r="G119" s="107"/>
      <c r="H119" s="438" t="s">
        <v>259</v>
      </c>
      <c r="I119" s="441" t="s">
        <v>928</v>
      </c>
    </row>
    <row r="120" spans="1:9">
      <c r="A120" s="112">
        <f t="shared" si="2"/>
        <v>118</v>
      </c>
      <c r="B120" s="352" t="s">
        <v>2613</v>
      </c>
      <c r="C120" s="352" t="s">
        <v>2609</v>
      </c>
      <c r="D120" s="352" t="s">
        <v>4845</v>
      </c>
      <c r="E120" s="352">
        <v>70173</v>
      </c>
      <c r="F120" s="352">
        <v>20260814</v>
      </c>
      <c r="G120" s="107"/>
      <c r="H120" s="438" t="s">
        <v>259</v>
      </c>
      <c r="I120" s="441" t="s">
        <v>928</v>
      </c>
    </row>
    <row r="121" spans="1:9">
      <c r="A121" s="112">
        <f t="shared" si="2"/>
        <v>119</v>
      </c>
      <c r="B121" s="352" t="s">
        <v>2613</v>
      </c>
      <c r="C121" s="352" t="s">
        <v>2609</v>
      </c>
      <c r="D121" s="352" t="s">
        <v>4846</v>
      </c>
      <c r="E121" s="352">
        <v>70173</v>
      </c>
      <c r="F121" s="352">
        <v>20260814</v>
      </c>
      <c r="G121" s="107"/>
      <c r="H121" s="438" t="s">
        <v>259</v>
      </c>
      <c r="I121" s="441" t="s">
        <v>928</v>
      </c>
    </row>
    <row r="122" spans="1:9">
      <c r="A122" s="112">
        <f t="shared" si="2"/>
        <v>120</v>
      </c>
      <c r="B122" s="352" t="s">
        <v>2613</v>
      </c>
      <c r="C122" s="352" t="s">
        <v>2609</v>
      </c>
      <c r="D122" s="352" t="s">
        <v>4847</v>
      </c>
      <c r="E122" s="352">
        <v>70174</v>
      </c>
      <c r="F122" s="352">
        <v>20260814</v>
      </c>
      <c r="G122" s="107"/>
      <c r="H122" s="438" t="s">
        <v>259</v>
      </c>
      <c r="I122" s="441" t="s">
        <v>928</v>
      </c>
    </row>
    <row r="123" spans="1:9">
      <c r="A123" s="112">
        <f t="shared" si="2"/>
        <v>121</v>
      </c>
      <c r="B123" s="352" t="s">
        <v>2613</v>
      </c>
      <c r="C123" s="352" t="s">
        <v>2609</v>
      </c>
      <c r="D123" s="352" t="s">
        <v>4848</v>
      </c>
      <c r="E123" s="352">
        <v>70174</v>
      </c>
      <c r="F123" s="352">
        <v>20260814</v>
      </c>
      <c r="G123" s="107"/>
      <c r="H123" s="438" t="s">
        <v>259</v>
      </c>
      <c r="I123" s="441" t="s">
        <v>928</v>
      </c>
    </row>
    <row r="124" spans="1:9">
      <c r="A124" s="112">
        <f t="shared" si="2"/>
        <v>122</v>
      </c>
      <c r="B124" s="352" t="s">
        <v>2613</v>
      </c>
      <c r="C124" s="352" t="s">
        <v>2609</v>
      </c>
      <c r="D124" s="352" t="s">
        <v>4849</v>
      </c>
      <c r="E124" s="352">
        <v>70174</v>
      </c>
      <c r="F124" s="352">
        <v>20260814</v>
      </c>
      <c r="G124" s="107"/>
      <c r="H124" s="438" t="s">
        <v>259</v>
      </c>
      <c r="I124" s="441" t="s">
        <v>928</v>
      </c>
    </row>
    <row r="125" spans="1:9">
      <c r="A125" s="112">
        <f t="shared" si="2"/>
        <v>123</v>
      </c>
      <c r="B125" s="352" t="s">
        <v>2613</v>
      </c>
      <c r="C125" s="352" t="s">
        <v>2609</v>
      </c>
      <c r="D125" s="352" t="s">
        <v>4850</v>
      </c>
      <c r="E125" s="352">
        <v>70175</v>
      </c>
      <c r="F125" s="352">
        <v>20260814</v>
      </c>
      <c r="G125" s="107"/>
      <c r="H125" s="438" t="s">
        <v>259</v>
      </c>
      <c r="I125" s="441" t="s">
        <v>928</v>
      </c>
    </row>
    <row r="126" spans="1:9">
      <c r="A126" s="112">
        <f t="shared" si="2"/>
        <v>124</v>
      </c>
      <c r="B126" s="352" t="s">
        <v>2613</v>
      </c>
      <c r="C126" s="352" t="s">
        <v>2609</v>
      </c>
      <c r="D126" s="352" t="s">
        <v>4851</v>
      </c>
      <c r="E126" s="352">
        <v>70175</v>
      </c>
      <c r="F126" s="352">
        <v>20260814</v>
      </c>
      <c r="G126" s="107"/>
      <c r="H126" s="350" t="s">
        <v>259</v>
      </c>
      <c r="I126" s="140" t="s">
        <v>448</v>
      </c>
    </row>
    <row r="127" spans="1:9">
      <c r="A127" s="112">
        <f t="shared" si="2"/>
        <v>125</v>
      </c>
      <c r="B127" s="352" t="s">
        <v>2613</v>
      </c>
      <c r="C127" s="352" t="s">
        <v>2609</v>
      </c>
      <c r="D127" s="352" t="s">
        <v>4852</v>
      </c>
      <c r="E127" s="352">
        <v>70175</v>
      </c>
      <c r="F127" s="352">
        <v>20260814</v>
      </c>
      <c r="G127" s="107"/>
      <c r="H127" s="350" t="s">
        <v>259</v>
      </c>
      <c r="I127" s="140" t="s">
        <v>448</v>
      </c>
    </row>
    <row r="128" spans="1:9">
      <c r="A128" s="112">
        <f t="shared" si="2"/>
        <v>126</v>
      </c>
      <c r="B128" s="352" t="s">
        <v>2613</v>
      </c>
      <c r="C128" s="352" t="s">
        <v>2609</v>
      </c>
      <c r="D128" s="352" t="s">
        <v>4853</v>
      </c>
      <c r="E128" s="352">
        <v>70175</v>
      </c>
      <c r="F128" s="352">
        <v>20260814</v>
      </c>
      <c r="G128" s="107"/>
      <c r="H128" s="350" t="s">
        <v>259</v>
      </c>
      <c r="I128" s="140" t="s">
        <v>448</v>
      </c>
    </row>
    <row r="129" spans="1:9">
      <c r="A129" s="112">
        <f t="shared" si="2"/>
        <v>127</v>
      </c>
      <c r="B129" s="352" t="s">
        <v>2613</v>
      </c>
      <c r="C129" s="352" t="s">
        <v>2609</v>
      </c>
      <c r="D129" s="352" t="s">
        <v>4854</v>
      </c>
      <c r="E129" s="352">
        <v>70176</v>
      </c>
      <c r="F129" s="352">
        <v>20260814</v>
      </c>
      <c r="G129" s="107"/>
      <c r="H129" s="350" t="s">
        <v>259</v>
      </c>
      <c r="I129" s="140" t="s">
        <v>448</v>
      </c>
    </row>
    <row r="130" spans="1:9">
      <c r="A130" s="112">
        <f t="shared" si="2"/>
        <v>128</v>
      </c>
      <c r="B130" s="352" t="s">
        <v>2613</v>
      </c>
      <c r="C130" s="352" t="s">
        <v>2609</v>
      </c>
      <c r="D130" s="352" t="s">
        <v>4855</v>
      </c>
      <c r="E130" s="352">
        <v>70176</v>
      </c>
      <c r="F130" s="352">
        <v>20260814</v>
      </c>
      <c r="G130" s="107"/>
      <c r="H130" s="350" t="s">
        <v>259</v>
      </c>
      <c r="I130" s="140" t="s">
        <v>448</v>
      </c>
    </row>
    <row r="131" spans="1:9">
      <c r="A131" s="112">
        <f t="shared" si="2"/>
        <v>129</v>
      </c>
      <c r="B131" s="352" t="s">
        <v>2613</v>
      </c>
      <c r="C131" s="352" t="s">
        <v>2609</v>
      </c>
      <c r="D131" s="352" t="s">
        <v>4856</v>
      </c>
      <c r="E131" s="352">
        <v>70176</v>
      </c>
      <c r="F131" s="352">
        <v>20260814</v>
      </c>
      <c r="G131" s="107"/>
      <c r="H131" s="350" t="s">
        <v>259</v>
      </c>
      <c r="I131" s="140" t="s">
        <v>448</v>
      </c>
    </row>
    <row r="132" spans="1:9">
      <c r="A132" s="112">
        <f t="shared" si="2"/>
        <v>130</v>
      </c>
      <c r="B132" s="352" t="s">
        <v>2613</v>
      </c>
      <c r="C132" s="352" t="s">
        <v>2609</v>
      </c>
      <c r="D132" s="352" t="s">
        <v>4857</v>
      </c>
      <c r="E132" s="352">
        <v>70176</v>
      </c>
      <c r="F132" s="352">
        <v>20260814</v>
      </c>
      <c r="G132" s="107"/>
      <c r="H132" s="350" t="s">
        <v>259</v>
      </c>
      <c r="I132" s="140" t="s">
        <v>448</v>
      </c>
    </row>
    <row r="133" spans="1:9">
      <c r="A133" s="112">
        <f t="shared" si="2"/>
        <v>131</v>
      </c>
      <c r="B133" s="352" t="s">
        <v>2613</v>
      </c>
      <c r="C133" s="352" t="s">
        <v>2609</v>
      </c>
      <c r="D133" s="352" t="s">
        <v>4858</v>
      </c>
      <c r="E133" s="352">
        <v>70177</v>
      </c>
      <c r="F133" s="352">
        <v>20260818</v>
      </c>
      <c r="G133" s="107"/>
      <c r="H133" s="443" t="s">
        <v>259</v>
      </c>
      <c r="I133" s="446" t="s">
        <v>457</v>
      </c>
    </row>
    <row r="134" spans="1:9">
      <c r="A134" s="112">
        <f t="shared" si="2"/>
        <v>132</v>
      </c>
      <c r="B134" s="352" t="s">
        <v>2613</v>
      </c>
      <c r="C134" s="352" t="s">
        <v>2609</v>
      </c>
      <c r="D134" s="352" t="s">
        <v>4859</v>
      </c>
      <c r="E134" s="352">
        <v>70177</v>
      </c>
      <c r="F134" s="352">
        <v>20260818</v>
      </c>
      <c r="G134" s="107"/>
      <c r="H134" s="443" t="s">
        <v>259</v>
      </c>
      <c r="I134" s="446" t="s">
        <v>457</v>
      </c>
    </row>
    <row r="135" spans="1:9">
      <c r="A135" s="112">
        <f t="shared" si="2"/>
        <v>133</v>
      </c>
      <c r="B135" s="352" t="s">
        <v>2613</v>
      </c>
      <c r="C135" s="352" t="s">
        <v>2609</v>
      </c>
      <c r="D135" s="352" t="s">
        <v>4860</v>
      </c>
      <c r="E135" s="352">
        <v>70177</v>
      </c>
      <c r="F135" s="352">
        <v>20260818</v>
      </c>
      <c r="G135" s="107"/>
      <c r="H135" s="443" t="s">
        <v>259</v>
      </c>
      <c r="I135" s="446" t="s">
        <v>457</v>
      </c>
    </row>
    <row r="136" spans="1:9">
      <c r="A136" s="112">
        <f t="shared" si="2"/>
        <v>134</v>
      </c>
      <c r="B136" s="352" t="s">
        <v>2613</v>
      </c>
      <c r="C136" s="352" t="s">
        <v>2609</v>
      </c>
      <c r="D136" s="352" t="s">
        <v>4861</v>
      </c>
      <c r="E136" s="352">
        <v>70178</v>
      </c>
      <c r="F136" s="352">
        <v>20260818</v>
      </c>
      <c r="G136" s="107"/>
      <c r="H136" s="443" t="s">
        <v>259</v>
      </c>
      <c r="I136" s="446" t="s">
        <v>457</v>
      </c>
    </row>
    <row r="137" spans="1:9">
      <c r="A137" s="112">
        <f t="shared" si="2"/>
        <v>135</v>
      </c>
      <c r="B137" s="352" t="s">
        <v>2613</v>
      </c>
      <c r="C137" s="352" t="s">
        <v>2609</v>
      </c>
      <c r="D137" s="352" t="s">
        <v>4862</v>
      </c>
      <c r="E137" s="352">
        <v>70178</v>
      </c>
      <c r="F137" s="352">
        <v>20260818</v>
      </c>
      <c r="G137" s="107"/>
      <c r="H137" s="443" t="s">
        <v>259</v>
      </c>
      <c r="I137" s="446" t="s">
        <v>457</v>
      </c>
    </row>
    <row r="138" spans="1:9">
      <c r="A138" s="112">
        <f t="shared" si="2"/>
        <v>136</v>
      </c>
      <c r="B138" s="352" t="s">
        <v>2613</v>
      </c>
      <c r="C138" s="352" t="s">
        <v>2609</v>
      </c>
      <c r="D138" s="352" t="s">
        <v>4863</v>
      </c>
      <c r="E138" s="352">
        <v>70178</v>
      </c>
      <c r="F138" s="352">
        <v>20260818</v>
      </c>
      <c r="G138" s="107"/>
      <c r="H138" s="443" t="s">
        <v>259</v>
      </c>
      <c r="I138" s="446" t="s">
        <v>457</v>
      </c>
    </row>
    <row r="139" spans="1:9">
      <c r="A139" s="112">
        <f t="shared" si="2"/>
        <v>137</v>
      </c>
      <c r="B139" s="352" t="s">
        <v>2613</v>
      </c>
      <c r="C139" s="352" t="s">
        <v>2609</v>
      </c>
      <c r="D139" s="352" t="s">
        <v>4864</v>
      </c>
      <c r="E139" s="352">
        <v>70178</v>
      </c>
      <c r="F139" s="352">
        <v>20260818</v>
      </c>
      <c r="G139" s="107"/>
      <c r="H139" s="443" t="s">
        <v>259</v>
      </c>
      <c r="I139" s="446" t="s">
        <v>457</v>
      </c>
    </row>
    <row r="140" spans="1:9">
      <c r="A140" s="112">
        <f t="shared" si="2"/>
        <v>138</v>
      </c>
      <c r="B140" s="352" t="s">
        <v>2613</v>
      </c>
      <c r="C140" s="352" t="s">
        <v>2609</v>
      </c>
      <c r="D140" s="352" t="s">
        <v>4865</v>
      </c>
      <c r="E140" s="352">
        <v>70179</v>
      </c>
      <c r="F140" s="352">
        <v>20260818</v>
      </c>
      <c r="G140" s="107"/>
      <c r="H140" s="350" t="s">
        <v>259</v>
      </c>
      <c r="I140" s="140" t="s">
        <v>466</v>
      </c>
    </row>
    <row r="141" spans="1:9">
      <c r="A141" s="112">
        <f t="shared" si="2"/>
        <v>139</v>
      </c>
      <c r="B141" s="352" t="s">
        <v>2613</v>
      </c>
      <c r="C141" s="352" t="s">
        <v>2609</v>
      </c>
      <c r="D141" s="352" t="s">
        <v>4866</v>
      </c>
      <c r="E141" s="352">
        <v>70179</v>
      </c>
      <c r="F141" s="352">
        <v>20260818</v>
      </c>
      <c r="G141" s="107"/>
      <c r="H141" s="350" t="s">
        <v>259</v>
      </c>
      <c r="I141" s="140" t="s">
        <v>466</v>
      </c>
    </row>
    <row r="142" spans="1:9">
      <c r="A142" s="112">
        <f t="shared" si="2"/>
        <v>140</v>
      </c>
      <c r="B142" s="352" t="s">
        <v>2613</v>
      </c>
      <c r="C142" s="352" t="s">
        <v>2609</v>
      </c>
      <c r="D142" s="352" t="s">
        <v>4867</v>
      </c>
      <c r="E142" s="352">
        <v>70179</v>
      </c>
      <c r="F142" s="352">
        <v>20260818</v>
      </c>
      <c r="G142" s="107"/>
      <c r="H142" s="350" t="s">
        <v>259</v>
      </c>
      <c r="I142" s="140" t="s">
        <v>466</v>
      </c>
    </row>
    <row r="143" spans="1:9">
      <c r="A143" s="112">
        <f t="shared" si="2"/>
        <v>141</v>
      </c>
      <c r="B143" s="352" t="s">
        <v>2613</v>
      </c>
      <c r="C143" s="352" t="s">
        <v>2609</v>
      </c>
      <c r="D143" s="352" t="s">
        <v>4868</v>
      </c>
      <c r="E143" s="352">
        <v>70180</v>
      </c>
      <c r="F143" s="352">
        <v>20260819</v>
      </c>
      <c r="G143" s="107"/>
      <c r="H143" s="350" t="s">
        <v>259</v>
      </c>
      <c r="I143" s="140" t="s">
        <v>466</v>
      </c>
    </row>
    <row r="144" spans="1:9">
      <c r="A144" s="112">
        <f t="shared" si="2"/>
        <v>142</v>
      </c>
      <c r="B144" s="352" t="s">
        <v>2613</v>
      </c>
      <c r="C144" s="352" t="s">
        <v>2609</v>
      </c>
      <c r="D144" s="352" t="s">
        <v>4869</v>
      </c>
      <c r="E144" s="352">
        <v>70180</v>
      </c>
      <c r="F144" s="352">
        <v>20260819</v>
      </c>
      <c r="G144" s="107"/>
      <c r="H144" s="350" t="s">
        <v>259</v>
      </c>
      <c r="I144" s="140" t="s">
        <v>466</v>
      </c>
    </row>
    <row r="145" spans="1:9">
      <c r="A145" s="112">
        <f t="shared" si="2"/>
        <v>143</v>
      </c>
      <c r="B145" s="352" t="s">
        <v>2613</v>
      </c>
      <c r="C145" s="352" t="s">
        <v>2609</v>
      </c>
      <c r="D145" s="352" t="s">
        <v>4870</v>
      </c>
      <c r="E145" s="352">
        <v>70180</v>
      </c>
      <c r="F145" s="352">
        <v>20260819</v>
      </c>
      <c r="G145" s="107"/>
      <c r="H145" s="350" t="s">
        <v>259</v>
      </c>
      <c r="I145" s="140" t="s">
        <v>466</v>
      </c>
    </row>
    <row r="146" spans="1:9">
      <c r="A146" s="112">
        <f t="shared" si="2"/>
        <v>144</v>
      </c>
      <c r="B146" s="352" t="s">
        <v>2613</v>
      </c>
      <c r="C146" s="352" t="s">
        <v>2609</v>
      </c>
      <c r="D146" s="352" t="s">
        <v>4871</v>
      </c>
      <c r="E146" s="352">
        <v>70180</v>
      </c>
      <c r="F146" s="352">
        <v>20260819</v>
      </c>
      <c r="G146" s="107"/>
      <c r="H146" s="447" t="s">
        <v>259</v>
      </c>
      <c r="I146" s="450" t="s">
        <v>474</v>
      </c>
    </row>
    <row r="147" spans="1:9">
      <c r="A147" s="112">
        <f t="shared" si="2"/>
        <v>145</v>
      </c>
      <c r="B147" s="352" t="s">
        <v>2613</v>
      </c>
      <c r="C147" s="352" t="s">
        <v>2609</v>
      </c>
      <c r="D147" s="352" t="s">
        <v>4872</v>
      </c>
      <c r="E147" s="352">
        <v>70181</v>
      </c>
      <c r="F147" s="352">
        <v>20260819</v>
      </c>
      <c r="G147" s="107"/>
      <c r="H147" s="447" t="s">
        <v>259</v>
      </c>
      <c r="I147" s="450" t="s">
        <v>474</v>
      </c>
    </row>
    <row r="148" spans="1:9">
      <c r="A148" s="112">
        <f t="shared" si="2"/>
        <v>146</v>
      </c>
      <c r="B148" s="352" t="s">
        <v>2613</v>
      </c>
      <c r="C148" s="352" t="s">
        <v>2609</v>
      </c>
      <c r="D148" s="352" t="s">
        <v>4873</v>
      </c>
      <c r="E148" s="352">
        <v>70181</v>
      </c>
      <c r="F148" s="352">
        <v>20260819</v>
      </c>
      <c r="G148" s="107"/>
      <c r="H148" s="447" t="s">
        <v>259</v>
      </c>
      <c r="I148" s="450" t="s">
        <v>474</v>
      </c>
    </row>
    <row r="149" spans="1:9">
      <c r="A149" s="112">
        <f t="shared" si="2"/>
        <v>147</v>
      </c>
      <c r="B149" s="352" t="s">
        <v>2613</v>
      </c>
      <c r="C149" s="352" t="s">
        <v>2609</v>
      </c>
      <c r="D149" s="352" t="s">
        <v>4874</v>
      </c>
      <c r="E149" s="352">
        <v>70181</v>
      </c>
      <c r="F149" s="352">
        <v>20260819</v>
      </c>
      <c r="G149" s="107"/>
      <c r="H149" s="447" t="s">
        <v>259</v>
      </c>
      <c r="I149" s="450" t="s">
        <v>474</v>
      </c>
    </row>
    <row r="150" spans="1:9">
      <c r="A150" s="112">
        <f t="shared" si="2"/>
        <v>148</v>
      </c>
      <c r="B150" s="352" t="s">
        <v>2613</v>
      </c>
      <c r="C150" s="352" t="s">
        <v>2609</v>
      </c>
      <c r="D150" s="352" t="s">
        <v>4875</v>
      </c>
      <c r="E150" s="352">
        <v>70182</v>
      </c>
      <c r="F150" s="352">
        <v>20260819</v>
      </c>
      <c r="G150" s="107"/>
      <c r="H150" s="447" t="s">
        <v>259</v>
      </c>
      <c r="I150" s="450" t="s">
        <v>474</v>
      </c>
    </row>
    <row r="151" spans="1:9">
      <c r="A151" s="112">
        <f t="shared" ref="A151:A214" si="3">A150+1</f>
        <v>149</v>
      </c>
      <c r="B151" s="352" t="s">
        <v>2613</v>
      </c>
      <c r="C151" s="352" t="s">
        <v>2609</v>
      </c>
      <c r="D151" s="352" t="s">
        <v>4876</v>
      </c>
      <c r="E151" s="352">
        <v>70182</v>
      </c>
      <c r="F151" s="352">
        <v>20260819</v>
      </c>
      <c r="G151" s="107"/>
      <c r="H151" s="447" t="s">
        <v>259</v>
      </c>
      <c r="I151" s="450" t="s">
        <v>474</v>
      </c>
    </row>
    <row r="152" spans="1:9">
      <c r="A152" s="112">
        <f t="shared" si="3"/>
        <v>150</v>
      </c>
      <c r="B152" s="352" t="s">
        <v>2613</v>
      </c>
      <c r="C152" s="352" t="s">
        <v>2609</v>
      </c>
      <c r="D152" s="352" t="s">
        <v>4877</v>
      </c>
      <c r="E152" s="352">
        <v>70182</v>
      </c>
      <c r="F152" s="352">
        <v>20260819</v>
      </c>
      <c r="G152" s="107"/>
      <c r="H152" s="447" t="s">
        <v>259</v>
      </c>
      <c r="I152" s="450" t="s">
        <v>474</v>
      </c>
    </row>
    <row r="153" spans="1:9">
      <c r="A153" s="112">
        <f t="shared" si="3"/>
        <v>151</v>
      </c>
      <c r="B153" s="352" t="s">
        <v>2613</v>
      </c>
      <c r="C153" s="352" t="s">
        <v>2609</v>
      </c>
      <c r="D153" s="352" t="s">
        <v>4878</v>
      </c>
      <c r="E153" s="352">
        <v>70182</v>
      </c>
      <c r="F153" s="352">
        <v>20260819</v>
      </c>
      <c r="G153" s="107"/>
      <c r="H153" s="451" t="s">
        <v>259</v>
      </c>
      <c r="I153" s="454" t="s">
        <v>1831</v>
      </c>
    </row>
    <row r="154" spans="1:9">
      <c r="A154" s="112">
        <f t="shared" si="3"/>
        <v>152</v>
      </c>
      <c r="B154" s="352" t="s">
        <v>2613</v>
      </c>
      <c r="C154" s="352" t="s">
        <v>2609</v>
      </c>
      <c r="D154" s="352" t="s">
        <v>4879</v>
      </c>
      <c r="E154" s="352">
        <v>70183</v>
      </c>
      <c r="F154" s="352">
        <v>20260819</v>
      </c>
      <c r="G154" s="107"/>
      <c r="H154" s="451" t="s">
        <v>259</v>
      </c>
      <c r="I154" s="454" t="s">
        <v>1831</v>
      </c>
    </row>
    <row r="155" spans="1:9">
      <c r="A155" s="112">
        <f t="shared" si="3"/>
        <v>153</v>
      </c>
      <c r="B155" s="352" t="s">
        <v>2613</v>
      </c>
      <c r="C155" s="352" t="s">
        <v>2609</v>
      </c>
      <c r="D155" s="352" t="s">
        <v>4880</v>
      </c>
      <c r="E155" s="352">
        <v>70183</v>
      </c>
      <c r="F155" s="352">
        <v>20260819</v>
      </c>
      <c r="G155" s="107"/>
      <c r="H155" s="451" t="s">
        <v>259</v>
      </c>
      <c r="I155" s="454" t="s">
        <v>1831</v>
      </c>
    </row>
    <row r="156" spans="1:9">
      <c r="A156" s="112">
        <f t="shared" si="3"/>
        <v>154</v>
      </c>
      <c r="B156" s="352" t="s">
        <v>2613</v>
      </c>
      <c r="C156" s="352" t="s">
        <v>2609</v>
      </c>
      <c r="D156" s="352" t="s">
        <v>4881</v>
      </c>
      <c r="E156" s="352">
        <v>70183</v>
      </c>
      <c r="F156" s="352">
        <v>20260819</v>
      </c>
      <c r="G156" s="107"/>
      <c r="H156" s="451" t="s">
        <v>259</v>
      </c>
      <c r="I156" s="454" t="s">
        <v>1831</v>
      </c>
    </row>
    <row r="157" spans="1:9">
      <c r="A157" s="112">
        <f t="shared" si="3"/>
        <v>155</v>
      </c>
      <c r="B157" s="352" t="s">
        <v>2613</v>
      </c>
      <c r="C157" s="352" t="s">
        <v>2609</v>
      </c>
      <c r="D157" s="352" t="s">
        <v>4882</v>
      </c>
      <c r="E157" s="352">
        <v>70183</v>
      </c>
      <c r="F157" s="352">
        <v>20260819</v>
      </c>
      <c r="G157" s="107"/>
      <c r="H157" s="451" t="s">
        <v>259</v>
      </c>
      <c r="I157" s="454" t="s">
        <v>1831</v>
      </c>
    </row>
    <row r="158" spans="1:9">
      <c r="A158" s="112">
        <f t="shared" si="3"/>
        <v>156</v>
      </c>
      <c r="B158" s="352" t="s">
        <v>2613</v>
      </c>
      <c r="C158" s="352" t="s">
        <v>2609</v>
      </c>
      <c r="D158" s="352" t="s">
        <v>4883</v>
      </c>
      <c r="E158" s="352">
        <v>70184</v>
      </c>
      <c r="F158" s="352">
        <v>20260820</v>
      </c>
      <c r="G158" s="107"/>
      <c r="H158" s="451" t="s">
        <v>259</v>
      </c>
      <c r="I158" s="454" t="s">
        <v>1831</v>
      </c>
    </row>
    <row r="159" spans="1:9">
      <c r="A159" s="112">
        <f t="shared" si="3"/>
        <v>157</v>
      </c>
      <c r="B159" s="352" t="s">
        <v>2613</v>
      </c>
      <c r="C159" s="352" t="s">
        <v>2609</v>
      </c>
      <c r="D159" s="352" t="s">
        <v>4884</v>
      </c>
      <c r="E159" s="352">
        <v>70184</v>
      </c>
      <c r="F159" s="352">
        <v>20260820</v>
      </c>
      <c r="G159" s="107"/>
      <c r="H159" s="451" t="s">
        <v>259</v>
      </c>
      <c r="I159" s="454" t="s">
        <v>1831</v>
      </c>
    </row>
    <row r="160" spans="1:9">
      <c r="A160" s="112">
        <f t="shared" si="3"/>
        <v>158</v>
      </c>
      <c r="B160" s="352" t="s">
        <v>2613</v>
      </c>
      <c r="C160" s="352" t="s">
        <v>2609</v>
      </c>
      <c r="D160" s="352" t="s">
        <v>4885</v>
      </c>
      <c r="E160" s="352">
        <v>70184</v>
      </c>
      <c r="F160" s="352">
        <v>20260820</v>
      </c>
      <c r="G160" s="107"/>
      <c r="H160" s="350" t="s">
        <v>259</v>
      </c>
      <c r="I160" s="140" t="s">
        <v>998</v>
      </c>
    </row>
    <row r="161" spans="1:9">
      <c r="A161" s="112">
        <f t="shared" si="3"/>
        <v>159</v>
      </c>
      <c r="B161" s="352" t="s">
        <v>2613</v>
      </c>
      <c r="C161" s="352" t="s">
        <v>2609</v>
      </c>
      <c r="D161" s="352" t="s">
        <v>4886</v>
      </c>
      <c r="E161" s="352">
        <v>70184</v>
      </c>
      <c r="F161" s="352">
        <v>20260820</v>
      </c>
      <c r="G161" s="107"/>
      <c r="H161" s="350" t="s">
        <v>259</v>
      </c>
      <c r="I161" s="140" t="s">
        <v>998</v>
      </c>
    </row>
    <row r="162" spans="1:9">
      <c r="A162" s="112">
        <f t="shared" si="3"/>
        <v>160</v>
      </c>
      <c r="B162" s="352" t="s">
        <v>2613</v>
      </c>
      <c r="C162" s="352" t="s">
        <v>2609</v>
      </c>
      <c r="D162" s="352" t="s">
        <v>4887</v>
      </c>
      <c r="E162" s="352">
        <v>70185</v>
      </c>
      <c r="F162" s="352">
        <v>20260820</v>
      </c>
      <c r="G162" s="107"/>
      <c r="H162" s="350" t="s">
        <v>259</v>
      </c>
      <c r="I162" s="140" t="s">
        <v>998</v>
      </c>
    </row>
    <row r="163" spans="1:9">
      <c r="A163" s="112">
        <f t="shared" si="3"/>
        <v>161</v>
      </c>
      <c r="B163" s="352" t="s">
        <v>2613</v>
      </c>
      <c r="C163" s="352" t="s">
        <v>2609</v>
      </c>
      <c r="D163" s="352" t="s">
        <v>4888</v>
      </c>
      <c r="E163" s="352">
        <v>70185</v>
      </c>
      <c r="F163" s="352">
        <v>20260820</v>
      </c>
      <c r="G163" s="107"/>
      <c r="H163" s="350" t="s">
        <v>259</v>
      </c>
      <c r="I163" s="140" t="s">
        <v>998</v>
      </c>
    </row>
    <row r="164" spans="1:9">
      <c r="A164" s="112">
        <f t="shared" si="3"/>
        <v>162</v>
      </c>
      <c r="B164" s="352" t="s">
        <v>2613</v>
      </c>
      <c r="C164" s="352" t="s">
        <v>2609</v>
      </c>
      <c r="D164" s="352" t="s">
        <v>4889</v>
      </c>
      <c r="E164" s="352">
        <v>70186</v>
      </c>
      <c r="F164" s="352">
        <v>20260820</v>
      </c>
      <c r="G164" s="107"/>
      <c r="H164" s="350" t="s">
        <v>259</v>
      </c>
      <c r="I164" s="140" t="s">
        <v>998</v>
      </c>
    </row>
    <row r="165" spans="1:9">
      <c r="A165" s="112">
        <f t="shared" si="3"/>
        <v>163</v>
      </c>
      <c r="B165" s="352" t="s">
        <v>2613</v>
      </c>
      <c r="C165" s="352" t="s">
        <v>2609</v>
      </c>
      <c r="D165" s="352" t="s">
        <v>4890</v>
      </c>
      <c r="E165" s="352">
        <v>70186</v>
      </c>
      <c r="F165" s="352">
        <v>20260820</v>
      </c>
      <c r="G165" s="107"/>
      <c r="H165" s="350" t="s">
        <v>259</v>
      </c>
      <c r="I165" s="140" t="s">
        <v>998</v>
      </c>
    </row>
    <row r="166" spans="1:9">
      <c r="A166" s="112">
        <f t="shared" si="3"/>
        <v>164</v>
      </c>
      <c r="B166" s="352" t="s">
        <v>2613</v>
      </c>
      <c r="C166" s="352" t="s">
        <v>2609</v>
      </c>
      <c r="D166" s="352" t="s">
        <v>4891</v>
      </c>
      <c r="E166" s="352">
        <v>70186</v>
      </c>
      <c r="F166" s="352">
        <v>20260820</v>
      </c>
      <c r="G166" s="107"/>
      <c r="H166" s="350" t="s">
        <v>259</v>
      </c>
      <c r="I166" s="140" t="s">
        <v>998</v>
      </c>
    </row>
    <row r="167" spans="1:9">
      <c r="A167" s="112">
        <f t="shared" si="3"/>
        <v>165</v>
      </c>
      <c r="B167" s="352" t="s">
        <v>2613</v>
      </c>
      <c r="C167" s="352" t="s">
        <v>2609</v>
      </c>
      <c r="D167" s="352" t="s">
        <v>4892</v>
      </c>
      <c r="E167" s="352">
        <v>70186</v>
      </c>
      <c r="F167" s="352">
        <v>20260820</v>
      </c>
      <c r="G167" s="107"/>
      <c r="H167" s="457" t="s">
        <v>259</v>
      </c>
      <c r="I167" s="459" t="s">
        <v>502</v>
      </c>
    </row>
    <row r="168" spans="1:9">
      <c r="A168" s="112">
        <f t="shared" si="3"/>
        <v>166</v>
      </c>
      <c r="B168" s="352" t="s">
        <v>2613</v>
      </c>
      <c r="C168" s="352" t="s">
        <v>2609</v>
      </c>
      <c r="D168" s="352" t="s">
        <v>4893</v>
      </c>
      <c r="E168" s="352">
        <v>70187</v>
      </c>
      <c r="F168" s="352">
        <v>20260820</v>
      </c>
      <c r="G168" s="107"/>
      <c r="H168" s="457" t="s">
        <v>259</v>
      </c>
      <c r="I168" s="459" t="s">
        <v>502</v>
      </c>
    </row>
    <row r="169" spans="1:9">
      <c r="A169" s="112">
        <f t="shared" si="3"/>
        <v>167</v>
      </c>
      <c r="B169" s="352" t="s">
        <v>2613</v>
      </c>
      <c r="C169" s="352" t="s">
        <v>2609</v>
      </c>
      <c r="D169" s="352" t="s">
        <v>4894</v>
      </c>
      <c r="E169" s="352">
        <v>70187</v>
      </c>
      <c r="F169" s="352">
        <v>20260820</v>
      </c>
      <c r="G169" s="107"/>
      <c r="H169" s="457" t="s">
        <v>259</v>
      </c>
      <c r="I169" s="459" t="s">
        <v>502</v>
      </c>
    </row>
    <row r="170" spans="1:9">
      <c r="A170" s="112">
        <f t="shared" si="3"/>
        <v>168</v>
      </c>
      <c r="B170" s="352" t="s">
        <v>2613</v>
      </c>
      <c r="C170" s="352" t="s">
        <v>2609</v>
      </c>
      <c r="D170" s="352" t="s">
        <v>4895</v>
      </c>
      <c r="E170" s="352">
        <v>70187</v>
      </c>
      <c r="F170" s="352">
        <v>20260820</v>
      </c>
      <c r="G170" s="107"/>
      <c r="H170" s="457" t="s">
        <v>259</v>
      </c>
      <c r="I170" s="459" t="s">
        <v>502</v>
      </c>
    </row>
    <row r="171" spans="1:9">
      <c r="A171" s="112">
        <f t="shared" si="3"/>
        <v>169</v>
      </c>
      <c r="B171" s="352" t="s">
        <v>2613</v>
      </c>
      <c r="C171" s="352" t="s">
        <v>2609</v>
      </c>
      <c r="D171" s="352" t="s">
        <v>4896</v>
      </c>
      <c r="E171" s="352">
        <v>70188</v>
      </c>
      <c r="F171" s="352">
        <v>20260820</v>
      </c>
      <c r="G171" s="107"/>
      <c r="H171" s="457" t="s">
        <v>259</v>
      </c>
      <c r="I171" s="459" t="s">
        <v>502</v>
      </c>
    </row>
    <row r="172" spans="1:9">
      <c r="A172" s="112">
        <f t="shared" si="3"/>
        <v>170</v>
      </c>
      <c r="B172" s="352" t="s">
        <v>2613</v>
      </c>
      <c r="C172" s="352" t="s">
        <v>2609</v>
      </c>
      <c r="D172" s="352" t="s">
        <v>4897</v>
      </c>
      <c r="E172" s="352">
        <v>70188</v>
      </c>
      <c r="F172" s="352">
        <v>20260820</v>
      </c>
      <c r="G172" s="107"/>
      <c r="H172" s="457" t="s">
        <v>259</v>
      </c>
      <c r="I172" s="459" t="s">
        <v>502</v>
      </c>
    </row>
    <row r="173" spans="1:9">
      <c r="A173" s="112">
        <f t="shared" si="3"/>
        <v>171</v>
      </c>
      <c r="B173" s="352" t="s">
        <v>2613</v>
      </c>
      <c r="C173" s="352" t="s">
        <v>2609</v>
      </c>
      <c r="D173" s="352" t="s">
        <v>4898</v>
      </c>
      <c r="E173" s="352">
        <v>70189</v>
      </c>
      <c r="F173" s="352">
        <v>20260821</v>
      </c>
      <c r="G173" s="107"/>
      <c r="H173" s="350" t="s">
        <v>259</v>
      </c>
      <c r="I173" s="140" t="s">
        <v>538</v>
      </c>
    </row>
    <row r="174" spans="1:9">
      <c r="A174" s="112">
        <f t="shared" si="3"/>
        <v>172</v>
      </c>
      <c r="B174" s="352" t="s">
        <v>2613</v>
      </c>
      <c r="C174" s="352" t="s">
        <v>2609</v>
      </c>
      <c r="D174" s="352" t="s">
        <v>4899</v>
      </c>
      <c r="E174" s="352">
        <v>70189</v>
      </c>
      <c r="F174" s="352">
        <v>20260821</v>
      </c>
      <c r="G174" s="107"/>
      <c r="H174" s="350" t="s">
        <v>259</v>
      </c>
      <c r="I174" s="140" t="s">
        <v>538</v>
      </c>
    </row>
    <row r="175" spans="1:9">
      <c r="A175" s="112">
        <f t="shared" si="3"/>
        <v>173</v>
      </c>
      <c r="B175" s="352" t="s">
        <v>2613</v>
      </c>
      <c r="C175" s="352" t="s">
        <v>2609</v>
      </c>
      <c r="D175" s="352" t="s">
        <v>4900</v>
      </c>
      <c r="E175" s="352">
        <v>70189</v>
      </c>
      <c r="F175" s="352">
        <v>20260821</v>
      </c>
      <c r="G175" s="107"/>
      <c r="H175" s="350" t="s">
        <v>259</v>
      </c>
      <c r="I175" s="140" t="s">
        <v>538</v>
      </c>
    </row>
    <row r="176" spans="1:9">
      <c r="A176" s="112">
        <f t="shared" si="3"/>
        <v>174</v>
      </c>
      <c r="B176" s="352" t="s">
        <v>2613</v>
      </c>
      <c r="C176" s="352" t="s">
        <v>2609</v>
      </c>
      <c r="D176" s="352" t="s">
        <v>4901</v>
      </c>
      <c r="E176" s="352">
        <v>70189</v>
      </c>
      <c r="F176" s="352">
        <v>20260821</v>
      </c>
      <c r="G176" s="107"/>
      <c r="H176" s="350" t="s">
        <v>259</v>
      </c>
      <c r="I176" s="140" t="s">
        <v>538</v>
      </c>
    </row>
    <row r="177" spans="1:9">
      <c r="A177" s="112">
        <f t="shared" si="3"/>
        <v>175</v>
      </c>
      <c r="B177" s="352" t="s">
        <v>2613</v>
      </c>
      <c r="C177" s="352" t="s">
        <v>2609</v>
      </c>
      <c r="D177" s="352" t="s">
        <v>4902</v>
      </c>
      <c r="E177" s="352">
        <v>70190</v>
      </c>
      <c r="F177" s="352">
        <v>20260821</v>
      </c>
      <c r="G177" s="107"/>
      <c r="H177" s="350" t="s">
        <v>259</v>
      </c>
      <c r="I177" s="140" t="s">
        <v>538</v>
      </c>
    </row>
    <row r="178" spans="1:9">
      <c r="A178" s="112">
        <f t="shared" si="3"/>
        <v>176</v>
      </c>
      <c r="B178" s="352" t="s">
        <v>2613</v>
      </c>
      <c r="C178" s="352" t="s">
        <v>2609</v>
      </c>
      <c r="D178" s="352" t="s">
        <v>4903</v>
      </c>
      <c r="E178" s="352">
        <v>70190</v>
      </c>
      <c r="F178" s="352">
        <v>20260821</v>
      </c>
      <c r="G178" s="107"/>
      <c r="H178" s="350" t="s">
        <v>259</v>
      </c>
      <c r="I178" s="140" t="s">
        <v>538</v>
      </c>
    </row>
    <row r="179" spans="1:9">
      <c r="A179" s="112">
        <f t="shared" si="3"/>
        <v>177</v>
      </c>
      <c r="B179" s="352" t="s">
        <v>2613</v>
      </c>
      <c r="C179" s="352" t="s">
        <v>2609</v>
      </c>
      <c r="D179" s="352" t="s">
        <v>4904</v>
      </c>
      <c r="E179" s="352">
        <v>70190</v>
      </c>
      <c r="F179" s="352">
        <v>20260821</v>
      </c>
      <c r="G179" s="107"/>
      <c r="H179" s="350" t="s">
        <v>259</v>
      </c>
      <c r="I179" s="140" t="s">
        <v>538</v>
      </c>
    </row>
    <row r="180" spans="1:9">
      <c r="A180" s="112">
        <f t="shared" si="3"/>
        <v>178</v>
      </c>
      <c r="B180" s="352" t="s">
        <v>2613</v>
      </c>
      <c r="C180" s="352" t="s">
        <v>2609</v>
      </c>
      <c r="D180" s="352" t="s">
        <v>4905</v>
      </c>
      <c r="E180" s="352">
        <v>70191</v>
      </c>
      <c r="F180" s="352">
        <v>20260821</v>
      </c>
      <c r="G180" s="107"/>
      <c r="H180" s="462" t="s">
        <v>259</v>
      </c>
      <c r="I180" s="465" t="s">
        <v>549</v>
      </c>
    </row>
    <row r="181" spans="1:9">
      <c r="A181" s="112">
        <f t="shared" si="3"/>
        <v>179</v>
      </c>
      <c r="B181" s="352" t="s">
        <v>2613</v>
      </c>
      <c r="C181" s="352" t="s">
        <v>2609</v>
      </c>
      <c r="D181" s="352" t="s">
        <v>4906</v>
      </c>
      <c r="E181" s="352">
        <v>70191</v>
      </c>
      <c r="F181" s="352">
        <v>20260821</v>
      </c>
      <c r="G181" s="107"/>
      <c r="H181" s="462" t="s">
        <v>259</v>
      </c>
      <c r="I181" s="465" t="s">
        <v>549</v>
      </c>
    </row>
    <row r="182" spans="1:9">
      <c r="A182" s="112">
        <f t="shared" si="3"/>
        <v>180</v>
      </c>
      <c r="B182" s="352" t="s">
        <v>2613</v>
      </c>
      <c r="C182" s="352" t="s">
        <v>2609</v>
      </c>
      <c r="D182" s="352" t="s">
        <v>4907</v>
      </c>
      <c r="E182" s="352">
        <v>70191</v>
      </c>
      <c r="F182" s="352">
        <v>20260821</v>
      </c>
      <c r="G182" s="107"/>
      <c r="H182" s="462" t="s">
        <v>259</v>
      </c>
      <c r="I182" s="465" t="s">
        <v>549</v>
      </c>
    </row>
    <row r="183" spans="1:9">
      <c r="A183" s="112">
        <f t="shared" si="3"/>
        <v>181</v>
      </c>
      <c r="B183" s="352" t="s">
        <v>2613</v>
      </c>
      <c r="C183" s="352" t="s">
        <v>2609</v>
      </c>
      <c r="D183" s="352" t="s">
        <v>4908</v>
      </c>
      <c r="E183" s="352">
        <v>70191</v>
      </c>
      <c r="F183" s="352">
        <v>20260821</v>
      </c>
      <c r="G183" s="107"/>
      <c r="H183" s="462" t="s">
        <v>259</v>
      </c>
      <c r="I183" s="465" t="s">
        <v>549</v>
      </c>
    </row>
    <row r="184" spans="1:9">
      <c r="A184" s="112">
        <f t="shared" si="3"/>
        <v>182</v>
      </c>
      <c r="B184" s="352" t="s">
        <v>2613</v>
      </c>
      <c r="C184" s="352" t="s">
        <v>2609</v>
      </c>
      <c r="D184" s="352" t="s">
        <v>4909</v>
      </c>
      <c r="E184" s="352">
        <v>70192</v>
      </c>
      <c r="F184" s="352">
        <v>20260823</v>
      </c>
      <c r="G184" s="107"/>
      <c r="H184" s="462" t="s">
        <v>259</v>
      </c>
      <c r="I184" s="465" t="s">
        <v>549</v>
      </c>
    </row>
    <row r="185" spans="1:9">
      <c r="A185" s="112">
        <f t="shared" si="3"/>
        <v>183</v>
      </c>
      <c r="B185" s="352" t="s">
        <v>2613</v>
      </c>
      <c r="C185" s="352" t="s">
        <v>2609</v>
      </c>
      <c r="D185" s="352" t="s">
        <v>4910</v>
      </c>
      <c r="E185" s="352">
        <v>70192</v>
      </c>
      <c r="F185" s="352">
        <v>20260823</v>
      </c>
      <c r="G185" s="107"/>
      <c r="H185" s="462" t="s">
        <v>259</v>
      </c>
      <c r="I185" s="465" t="s">
        <v>549</v>
      </c>
    </row>
    <row r="186" spans="1:9">
      <c r="A186" s="112">
        <f t="shared" si="3"/>
        <v>184</v>
      </c>
      <c r="B186" s="352" t="s">
        <v>2613</v>
      </c>
      <c r="C186" s="352" t="s">
        <v>2609</v>
      </c>
      <c r="D186" s="352" t="s">
        <v>4911</v>
      </c>
      <c r="E186" s="352">
        <v>70192</v>
      </c>
      <c r="F186" s="352">
        <v>20260823</v>
      </c>
      <c r="G186" s="107"/>
      <c r="H186" s="462" t="s">
        <v>259</v>
      </c>
      <c r="I186" s="465" t="s">
        <v>549</v>
      </c>
    </row>
    <row r="187" spans="1:9">
      <c r="A187" s="112">
        <f t="shared" si="3"/>
        <v>185</v>
      </c>
      <c r="B187" s="352" t="s">
        <v>2613</v>
      </c>
      <c r="C187" s="352" t="s">
        <v>2609</v>
      </c>
      <c r="D187" s="352" t="s">
        <v>4912</v>
      </c>
      <c r="E187" s="352">
        <v>70192</v>
      </c>
      <c r="F187" s="352">
        <v>20260823</v>
      </c>
      <c r="G187" s="107"/>
      <c r="H187" s="350" t="s">
        <v>259</v>
      </c>
      <c r="I187" s="140" t="s">
        <v>558</v>
      </c>
    </row>
    <row r="188" spans="1:9">
      <c r="A188" s="112">
        <f t="shared" si="3"/>
        <v>186</v>
      </c>
      <c r="B188" s="352" t="s">
        <v>2613</v>
      </c>
      <c r="C188" s="352" t="s">
        <v>2609</v>
      </c>
      <c r="D188" s="352" t="s">
        <v>4913</v>
      </c>
      <c r="E188" s="352">
        <v>70193</v>
      </c>
      <c r="F188" s="352">
        <v>20260823</v>
      </c>
      <c r="G188" s="107"/>
      <c r="H188" s="350" t="s">
        <v>259</v>
      </c>
      <c r="I188" s="140" t="s">
        <v>558</v>
      </c>
    </row>
    <row r="189" spans="1:9">
      <c r="A189" s="112">
        <f t="shared" si="3"/>
        <v>187</v>
      </c>
      <c r="B189" s="352" t="s">
        <v>2613</v>
      </c>
      <c r="C189" s="352" t="s">
        <v>2609</v>
      </c>
      <c r="D189" s="352" t="s">
        <v>4914</v>
      </c>
      <c r="E189" s="352">
        <v>70193</v>
      </c>
      <c r="F189" s="352">
        <v>20260823</v>
      </c>
      <c r="G189" s="107"/>
      <c r="H189" s="350" t="s">
        <v>259</v>
      </c>
      <c r="I189" s="140" t="s">
        <v>558</v>
      </c>
    </row>
    <row r="190" spans="1:9">
      <c r="A190" s="112">
        <f t="shared" si="3"/>
        <v>188</v>
      </c>
      <c r="B190" s="352" t="s">
        <v>2613</v>
      </c>
      <c r="C190" s="352" t="s">
        <v>2609</v>
      </c>
      <c r="D190" s="352" t="s">
        <v>4915</v>
      </c>
      <c r="E190" s="352">
        <v>70193</v>
      </c>
      <c r="F190" s="352">
        <v>20260823</v>
      </c>
      <c r="G190" s="107"/>
      <c r="H190" s="350" t="s">
        <v>259</v>
      </c>
      <c r="I190" s="140" t="s">
        <v>558</v>
      </c>
    </row>
    <row r="191" spans="1:9">
      <c r="A191" s="112">
        <f t="shared" si="3"/>
        <v>189</v>
      </c>
      <c r="B191" s="352" t="s">
        <v>2613</v>
      </c>
      <c r="C191" s="352" t="s">
        <v>2609</v>
      </c>
      <c r="D191" s="352" t="s">
        <v>4916</v>
      </c>
      <c r="E191" s="352">
        <v>70194</v>
      </c>
      <c r="F191" s="352">
        <v>20260824</v>
      </c>
      <c r="G191" s="107"/>
      <c r="H191" s="350" t="s">
        <v>259</v>
      </c>
      <c r="I191" s="140" t="s">
        <v>558</v>
      </c>
    </row>
    <row r="192" spans="1:9">
      <c r="A192" s="112">
        <f t="shared" si="3"/>
        <v>190</v>
      </c>
      <c r="B192" s="352" t="s">
        <v>2613</v>
      </c>
      <c r="C192" s="352" t="s">
        <v>2609</v>
      </c>
      <c r="D192" s="352" t="s">
        <v>4917</v>
      </c>
      <c r="E192" s="352">
        <v>70194</v>
      </c>
      <c r="F192" s="352">
        <v>20260824</v>
      </c>
      <c r="G192" s="107"/>
      <c r="H192" s="350" t="s">
        <v>259</v>
      </c>
      <c r="I192" s="140" t="s">
        <v>558</v>
      </c>
    </row>
    <row r="193" spans="1:9">
      <c r="A193" s="112">
        <f t="shared" si="3"/>
        <v>191</v>
      </c>
      <c r="B193" s="352" t="s">
        <v>2613</v>
      </c>
      <c r="C193" s="352" t="s">
        <v>2609</v>
      </c>
      <c r="D193" s="352" t="s">
        <v>4918</v>
      </c>
      <c r="E193" s="352">
        <v>70194</v>
      </c>
      <c r="F193" s="352">
        <v>20260824</v>
      </c>
      <c r="G193" s="107"/>
      <c r="H193" s="350" t="s">
        <v>259</v>
      </c>
      <c r="I193" s="140" t="s">
        <v>558</v>
      </c>
    </row>
    <row r="194" spans="1:9">
      <c r="A194" s="112">
        <f t="shared" si="3"/>
        <v>192</v>
      </c>
      <c r="B194" s="352" t="s">
        <v>2613</v>
      </c>
      <c r="C194" s="352" t="s">
        <v>2609</v>
      </c>
      <c r="D194" s="352" t="s">
        <v>4919</v>
      </c>
      <c r="E194" s="352">
        <v>70195</v>
      </c>
      <c r="F194" s="352">
        <v>20260824</v>
      </c>
      <c r="G194" s="107"/>
      <c r="H194" s="466" t="s">
        <v>259</v>
      </c>
      <c r="I194" s="469" t="s">
        <v>569</v>
      </c>
    </row>
    <row r="195" spans="1:9">
      <c r="A195" s="112">
        <f t="shared" si="3"/>
        <v>193</v>
      </c>
      <c r="B195" s="352" t="s">
        <v>2613</v>
      </c>
      <c r="C195" s="352" t="s">
        <v>2609</v>
      </c>
      <c r="D195" s="352" t="s">
        <v>4920</v>
      </c>
      <c r="E195" s="352">
        <v>70195</v>
      </c>
      <c r="F195" s="352">
        <v>20260824</v>
      </c>
      <c r="G195" s="107"/>
      <c r="H195" s="466" t="s">
        <v>259</v>
      </c>
      <c r="I195" s="469" t="s">
        <v>569</v>
      </c>
    </row>
    <row r="196" spans="1:9">
      <c r="A196" s="112">
        <f t="shared" si="3"/>
        <v>194</v>
      </c>
      <c r="B196" s="352" t="s">
        <v>2613</v>
      </c>
      <c r="C196" s="352" t="s">
        <v>2609</v>
      </c>
      <c r="D196" s="352" t="s">
        <v>4921</v>
      </c>
      <c r="E196" s="352">
        <v>70195</v>
      </c>
      <c r="F196" s="352">
        <v>20260824</v>
      </c>
      <c r="G196" s="107"/>
      <c r="H196" s="466" t="s">
        <v>259</v>
      </c>
      <c r="I196" s="469" t="s">
        <v>569</v>
      </c>
    </row>
    <row r="197" spans="1:9">
      <c r="A197" s="112">
        <f t="shared" si="3"/>
        <v>195</v>
      </c>
      <c r="B197" s="352" t="s">
        <v>2613</v>
      </c>
      <c r="C197" s="352" t="s">
        <v>2609</v>
      </c>
      <c r="D197" s="352" t="s">
        <v>4922</v>
      </c>
      <c r="E197" s="352">
        <v>70195</v>
      </c>
      <c r="F197" s="352">
        <v>20260824</v>
      </c>
      <c r="G197" s="107"/>
      <c r="H197" s="466" t="s">
        <v>259</v>
      </c>
      <c r="I197" s="469" t="s">
        <v>569</v>
      </c>
    </row>
    <row r="198" spans="1:9">
      <c r="A198" s="112">
        <f t="shared" si="3"/>
        <v>196</v>
      </c>
      <c r="B198" s="352" t="s">
        <v>2613</v>
      </c>
      <c r="C198" s="352" t="s">
        <v>2609</v>
      </c>
      <c r="D198" s="352" t="s">
        <v>4923</v>
      </c>
      <c r="E198" s="352">
        <v>70196</v>
      </c>
      <c r="F198" s="352">
        <v>20260824</v>
      </c>
      <c r="G198" s="107"/>
      <c r="H198" s="466" t="s">
        <v>259</v>
      </c>
      <c r="I198" s="469" t="s">
        <v>569</v>
      </c>
    </row>
    <row r="199" spans="1:9">
      <c r="A199" s="112">
        <f t="shared" si="3"/>
        <v>197</v>
      </c>
      <c r="B199" s="352" t="s">
        <v>2613</v>
      </c>
      <c r="C199" s="352" t="s">
        <v>2609</v>
      </c>
      <c r="D199" s="352" t="s">
        <v>4924</v>
      </c>
      <c r="E199" s="352">
        <v>70196</v>
      </c>
      <c r="F199" s="352">
        <v>20260824</v>
      </c>
      <c r="G199" s="107"/>
      <c r="H199" s="350" t="s">
        <v>259</v>
      </c>
      <c r="I199" s="140" t="s">
        <v>577</v>
      </c>
    </row>
    <row r="200" spans="1:9">
      <c r="A200" s="112">
        <f t="shared" si="3"/>
        <v>198</v>
      </c>
      <c r="B200" s="352" t="s">
        <v>2613</v>
      </c>
      <c r="C200" s="352" t="s">
        <v>2609</v>
      </c>
      <c r="D200" s="352" t="s">
        <v>4925</v>
      </c>
      <c r="E200" s="352">
        <v>70196</v>
      </c>
      <c r="F200" s="352">
        <v>20260824</v>
      </c>
      <c r="G200" s="107"/>
      <c r="H200" s="350" t="s">
        <v>259</v>
      </c>
      <c r="I200" s="140" t="s">
        <v>577</v>
      </c>
    </row>
    <row r="201" spans="1:9">
      <c r="A201" s="112">
        <f t="shared" si="3"/>
        <v>199</v>
      </c>
      <c r="B201" s="352" t="s">
        <v>2613</v>
      </c>
      <c r="C201" s="352" t="s">
        <v>2609</v>
      </c>
      <c r="D201" s="352" t="s">
        <v>4926</v>
      </c>
      <c r="E201" s="352">
        <v>70197</v>
      </c>
      <c r="F201" s="352">
        <v>20260824</v>
      </c>
      <c r="G201" s="107"/>
      <c r="H201" s="350" t="s">
        <v>259</v>
      </c>
      <c r="I201" s="140" t="s">
        <v>577</v>
      </c>
    </row>
    <row r="202" spans="1:9">
      <c r="A202" s="112">
        <f t="shared" si="3"/>
        <v>200</v>
      </c>
      <c r="B202" s="352" t="s">
        <v>2613</v>
      </c>
      <c r="C202" s="352" t="s">
        <v>2609</v>
      </c>
      <c r="D202" s="352" t="s">
        <v>4927</v>
      </c>
      <c r="E202" s="352">
        <v>70197</v>
      </c>
      <c r="F202" s="352">
        <v>20260824</v>
      </c>
      <c r="G202" s="107"/>
      <c r="H202" s="350" t="s">
        <v>259</v>
      </c>
      <c r="I202" s="140" t="s">
        <v>577</v>
      </c>
    </row>
    <row r="203" spans="1:9">
      <c r="A203" s="112">
        <f t="shared" si="3"/>
        <v>201</v>
      </c>
      <c r="B203" s="352" t="s">
        <v>2613</v>
      </c>
      <c r="C203" s="352" t="s">
        <v>2609</v>
      </c>
      <c r="D203" s="352" t="s">
        <v>4928</v>
      </c>
      <c r="E203" s="352">
        <v>70197</v>
      </c>
      <c r="F203" s="352">
        <v>20260824</v>
      </c>
      <c r="G203" s="107"/>
      <c r="H203" s="350" t="s">
        <v>259</v>
      </c>
      <c r="I203" s="140" t="s">
        <v>577</v>
      </c>
    </row>
    <row r="204" spans="1:9">
      <c r="A204" s="112">
        <f t="shared" si="3"/>
        <v>202</v>
      </c>
      <c r="B204" s="352" t="s">
        <v>2613</v>
      </c>
      <c r="C204" s="352" t="s">
        <v>2609</v>
      </c>
      <c r="D204" s="352" t="s">
        <v>4929</v>
      </c>
      <c r="E204" s="352">
        <v>70197</v>
      </c>
      <c r="F204" s="352">
        <v>20260824</v>
      </c>
      <c r="G204" s="107"/>
      <c r="H204" s="350" t="s">
        <v>259</v>
      </c>
      <c r="I204" s="140" t="s">
        <v>577</v>
      </c>
    </row>
    <row r="205" spans="1:9">
      <c r="A205" s="112">
        <f t="shared" si="3"/>
        <v>203</v>
      </c>
      <c r="B205" s="352" t="s">
        <v>2613</v>
      </c>
      <c r="C205" s="352" t="s">
        <v>2609</v>
      </c>
      <c r="D205" s="352" t="s">
        <v>4930</v>
      </c>
      <c r="E205" s="352">
        <v>70198</v>
      </c>
      <c r="F205" s="352">
        <v>20260824</v>
      </c>
      <c r="G205" s="107"/>
      <c r="H205" s="350" t="s">
        <v>259</v>
      </c>
      <c r="I205" s="140" t="s">
        <v>577</v>
      </c>
    </row>
    <row r="206" spans="1:9">
      <c r="A206" s="112">
        <f t="shared" si="3"/>
        <v>204</v>
      </c>
      <c r="B206" s="352" t="s">
        <v>2613</v>
      </c>
      <c r="C206" s="352" t="s">
        <v>2609</v>
      </c>
      <c r="D206" s="352" t="s">
        <v>4931</v>
      </c>
      <c r="E206" s="352">
        <v>70198</v>
      </c>
      <c r="F206" s="352">
        <v>20260824</v>
      </c>
      <c r="G206" s="107"/>
      <c r="H206" s="350" t="s">
        <v>259</v>
      </c>
      <c r="I206" s="140" t="s">
        <v>577</v>
      </c>
    </row>
    <row r="207" spans="1:9">
      <c r="A207" s="112">
        <f t="shared" si="3"/>
        <v>205</v>
      </c>
      <c r="B207" s="352" t="s">
        <v>2613</v>
      </c>
      <c r="C207" s="352" t="s">
        <v>2609</v>
      </c>
      <c r="D207" s="352" t="s">
        <v>4932</v>
      </c>
      <c r="E207" s="352">
        <v>70199</v>
      </c>
      <c r="F207" s="352">
        <v>20260826</v>
      </c>
      <c r="G207" s="107"/>
      <c r="H207" s="472" t="s">
        <v>259</v>
      </c>
      <c r="I207" s="475" t="s">
        <v>607</v>
      </c>
    </row>
    <row r="208" spans="1:9">
      <c r="A208" s="112">
        <f t="shared" si="3"/>
        <v>206</v>
      </c>
      <c r="B208" s="352" t="s">
        <v>2613</v>
      </c>
      <c r="C208" s="352" t="s">
        <v>2609</v>
      </c>
      <c r="D208" s="352" t="s">
        <v>4933</v>
      </c>
      <c r="E208" s="352">
        <v>70199</v>
      </c>
      <c r="F208" s="352">
        <v>20260826</v>
      </c>
      <c r="G208" s="107"/>
      <c r="H208" s="472" t="s">
        <v>259</v>
      </c>
      <c r="I208" s="475" t="s">
        <v>607</v>
      </c>
    </row>
    <row r="209" spans="1:9">
      <c r="A209" s="112">
        <f t="shared" si="3"/>
        <v>207</v>
      </c>
      <c r="B209" s="352" t="s">
        <v>2613</v>
      </c>
      <c r="C209" s="352" t="s">
        <v>2609</v>
      </c>
      <c r="D209" s="352" t="s">
        <v>4934</v>
      </c>
      <c r="E209" s="352">
        <v>70199</v>
      </c>
      <c r="F209" s="352">
        <v>20260826</v>
      </c>
      <c r="G209" s="107"/>
      <c r="H209" s="472" t="s">
        <v>259</v>
      </c>
      <c r="I209" s="475" t="s">
        <v>607</v>
      </c>
    </row>
    <row r="210" spans="1:9">
      <c r="A210" s="112">
        <f t="shared" si="3"/>
        <v>208</v>
      </c>
      <c r="B210" s="352" t="s">
        <v>2613</v>
      </c>
      <c r="C210" s="352" t="s">
        <v>2609</v>
      </c>
      <c r="D210" s="352" t="s">
        <v>4935</v>
      </c>
      <c r="E210" s="352">
        <v>70200</v>
      </c>
      <c r="F210" s="352">
        <v>20260826</v>
      </c>
      <c r="G210" s="107"/>
      <c r="H210" s="472" t="s">
        <v>259</v>
      </c>
      <c r="I210" s="475" t="s">
        <v>607</v>
      </c>
    </row>
    <row r="211" spans="1:9">
      <c r="A211" s="112">
        <f t="shared" si="3"/>
        <v>209</v>
      </c>
      <c r="B211" s="352" t="s">
        <v>2613</v>
      </c>
      <c r="C211" s="352" t="s">
        <v>2609</v>
      </c>
      <c r="D211" s="352" t="s">
        <v>4936</v>
      </c>
      <c r="E211" s="352">
        <v>70200</v>
      </c>
      <c r="F211" s="352">
        <v>20260826</v>
      </c>
      <c r="G211" s="107"/>
      <c r="H211" s="472" t="s">
        <v>259</v>
      </c>
      <c r="I211" s="475" t="s">
        <v>607</v>
      </c>
    </row>
    <row r="212" spans="1:9">
      <c r="A212" s="112">
        <f t="shared" si="3"/>
        <v>210</v>
      </c>
      <c r="B212" s="352" t="s">
        <v>2613</v>
      </c>
      <c r="C212" s="352" t="s">
        <v>2609</v>
      </c>
      <c r="D212" s="352" t="s">
        <v>4937</v>
      </c>
      <c r="E212" s="352">
        <v>70200</v>
      </c>
      <c r="F212" s="352">
        <v>20260826</v>
      </c>
      <c r="G212" s="107"/>
      <c r="H212" s="472" t="s">
        <v>259</v>
      </c>
      <c r="I212" s="475" t="s">
        <v>607</v>
      </c>
    </row>
    <row r="213" spans="1:9">
      <c r="A213" s="112">
        <f t="shared" si="3"/>
        <v>211</v>
      </c>
      <c r="B213" s="352" t="s">
        <v>2613</v>
      </c>
      <c r="C213" s="352" t="s">
        <v>2609</v>
      </c>
      <c r="D213" s="352" t="s">
        <v>4938</v>
      </c>
      <c r="E213" s="352">
        <v>70201</v>
      </c>
      <c r="F213" s="352">
        <v>20260826</v>
      </c>
      <c r="G213" s="107"/>
      <c r="H213" s="472" t="s">
        <v>259</v>
      </c>
      <c r="I213" s="475" t="s">
        <v>607</v>
      </c>
    </row>
    <row r="214" spans="1:9">
      <c r="A214" s="112">
        <f t="shared" si="3"/>
        <v>212</v>
      </c>
      <c r="B214" s="352" t="s">
        <v>2613</v>
      </c>
      <c r="C214" s="352" t="s">
        <v>2609</v>
      </c>
      <c r="D214" s="352" t="s">
        <v>4939</v>
      </c>
      <c r="E214" s="352">
        <v>70201</v>
      </c>
      <c r="F214" s="352">
        <v>20260826</v>
      </c>
      <c r="G214" s="107"/>
      <c r="H214" s="350" t="s">
        <v>259</v>
      </c>
      <c r="I214" s="140" t="s">
        <v>1168</v>
      </c>
    </row>
    <row r="215" spans="1:9">
      <c r="A215" s="112">
        <f t="shared" ref="A215:A267" si="4">A214+1</f>
        <v>213</v>
      </c>
      <c r="B215" s="352" t="s">
        <v>2613</v>
      </c>
      <c r="C215" s="352" t="s">
        <v>2609</v>
      </c>
      <c r="D215" s="352" t="s">
        <v>4940</v>
      </c>
      <c r="E215" s="352">
        <v>70201</v>
      </c>
      <c r="F215" s="352">
        <v>20260826</v>
      </c>
      <c r="G215" s="107"/>
      <c r="H215" s="350" t="s">
        <v>259</v>
      </c>
      <c r="I215" s="140" t="s">
        <v>1168</v>
      </c>
    </row>
    <row r="216" spans="1:9">
      <c r="A216" s="112">
        <f t="shared" si="4"/>
        <v>214</v>
      </c>
      <c r="B216" s="352" t="s">
        <v>2613</v>
      </c>
      <c r="C216" s="352" t="s">
        <v>2609</v>
      </c>
      <c r="D216" s="352" t="s">
        <v>4941</v>
      </c>
      <c r="E216" s="352">
        <v>70201</v>
      </c>
      <c r="F216" s="352">
        <v>20260826</v>
      </c>
      <c r="G216" s="107"/>
      <c r="H216" s="350" t="s">
        <v>259</v>
      </c>
      <c r="I216" s="140" t="s">
        <v>1168</v>
      </c>
    </row>
    <row r="217" spans="1:9">
      <c r="A217" s="112">
        <f t="shared" si="4"/>
        <v>215</v>
      </c>
      <c r="B217" s="352" t="s">
        <v>2613</v>
      </c>
      <c r="C217" s="352" t="s">
        <v>2609</v>
      </c>
      <c r="D217" s="352" t="s">
        <v>4942</v>
      </c>
      <c r="E217" s="352">
        <v>70202</v>
      </c>
      <c r="F217" s="352">
        <v>20260827</v>
      </c>
      <c r="G217" s="107"/>
      <c r="H217" s="350" t="s">
        <v>259</v>
      </c>
      <c r="I217" s="140" t="s">
        <v>1168</v>
      </c>
    </row>
    <row r="218" spans="1:9">
      <c r="A218" s="112">
        <f t="shared" si="4"/>
        <v>216</v>
      </c>
      <c r="B218" s="352" t="s">
        <v>2613</v>
      </c>
      <c r="C218" s="352" t="s">
        <v>2609</v>
      </c>
      <c r="D218" s="352" t="s">
        <v>4943</v>
      </c>
      <c r="E218" s="352">
        <v>70202</v>
      </c>
      <c r="F218" s="352">
        <v>20260827</v>
      </c>
      <c r="G218" s="107"/>
      <c r="H218" s="350" t="s">
        <v>259</v>
      </c>
      <c r="I218" s="140" t="s">
        <v>1168</v>
      </c>
    </row>
    <row r="219" spans="1:9">
      <c r="A219" s="112">
        <f t="shared" si="4"/>
        <v>217</v>
      </c>
      <c r="B219" s="352" t="s">
        <v>2613</v>
      </c>
      <c r="C219" s="352" t="s">
        <v>2609</v>
      </c>
      <c r="D219" s="352" t="s">
        <v>4944</v>
      </c>
      <c r="E219" s="352">
        <v>70202</v>
      </c>
      <c r="F219" s="352">
        <v>20260827</v>
      </c>
      <c r="G219" s="107"/>
      <c r="H219" s="350" t="s">
        <v>259</v>
      </c>
      <c r="I219" s="140" t="s">
        <v>1168</v>
      </c>
    </row>
    <row r="220" spans="1:9">
      <c r="A220" s="112">
        <f t="shared" si="4"/>
        <v>218</v>
      </c>
      <c r="B220" s="352" t="s">
        <v>2613</v>
      </c>
      <c r="C220" s="352" t="s">
        <v>2609</v>
      </c>
      <c r="D220" s="352" t="s">
        <v>4945</v>
      </c>
      <c r="E220" s="352">
        <v>70202</v>
      </c>
      <c r="F220" s="352">
        <v>20260827</v>
      </c>
      <c r="G220" s="107"/>
      <c r="H220" s="478" t="s">
        <v>259</v>
      </c>
      <c r="I220" s="483" t="s">
        <v>1182</v>
      </c>
    </row>
    <row r="221" spans="1:9">
      <c r="A221" s="112">
        <f t="shared" si="4"/>
        <v>219</v>
      </c>
      <c r="B221" s="352" t="s">
        <v>2613</v>
      </c>
      <c r="C221" s="352" t="s">
        <v>2609</v>
      </c>
      <c r="D221" s="352" t="s">
        <v>4946</v>
      </c>
      <c r="E221" s="352">
        <v>70203</v>
      </c>
      <c r="F221" s="352">
        <v>20260827</v>
      </c>
      <c r="G221" s="107"/>
      <c r="H221" s="478" t="s">
        <v>259</v>
      </c>
      <c r="I221" s="483" t="s">
        <v>1182</v>
      </c>
    </row>
    <row r="222" spans="1:9">
      <c r="A222" s="112">
        <f t="shared" si="4"/>
        <v>220</v>
      </c>
      <c r="B222" s="352" t="s">
        <v>2613</v>
      </c>
      <c r="C222" s="352" t="s">
        <v>2609</v>
      </c>
      <c r="D222" s="352" t="s">
        <v>4947</v>
      </c>
      <c r="E222" s="352">
        <v>70203</v>
      </c>
      <c r="F222" s="352">
        <v>20260827</v>
      </c>
      <c r="G222" s="107"/>
      <c r="H222" s="478" t="s">
        <v>259</v>
      </c>
      <c r="I222" s="483" t="s">
        <v>1182</v>
      </c>
    </row>
    <row r="223" spans="1:9">
      <c r="A223" s="112">
        <f t="shared" si="4"/>
        <v>221</v>
      </c>
      <c r="B223" s="352" t="s">
        <v>2613</v>
      </c>
      <c r="C223" s="352" t="s">
        <v>2609</v>
      </c>
      <c r="D223" s="352" t="s">
        <v>4948</v>
      </c>
      <c r="E223" s="352">
        <v>70203</v>
      </c>
      <c r="F223" s="352">
        <v>20260827</v>
      </c>
      <c r="G223" s="107"/>
      <c r="H223" s="478" t="s">
        <v>259</v>
      </c>
      <c r="I223" s="483" t="s">
        <v>1182</v>
      </c>
    </row>
    <row r="224" spans="1:9">
      <c r="A224" s="112">
        <f t="shared" si="4"/>
        <v>222</v>
      </c>
      <c r="B224" s="352" t="s">
        <v>2613</v>
      </c>
      <c r="C224" s="352" t="s">
        <v>2609</v>
      </c>
      <c r="D224" s="352" t="s">
        <v>4949</v>
      </c>
      <c r="E224" s="352">
        <v>70204</v>
      </c>
      <c r="F224" s="352">
        <v>20260827</v>
      </c>
      <c r="G224" s="107"/>
      <c r="H224" s="478" t="s">
        <v>259</v>
      </c>
      <c r="I224" s="483" t="s">
        <v>1182</v>
      </c>
    </row>
    <row r="225" spans="1:9">
      <c r="A225" s="112">
        <f t="shared" si="4"/>
        <v>223</v>
      </c>
      <c r="B225" s="352" t="s">
        <v>2613</v>
      </c>
      <c r="C225" s="352" t="s">
        <v>2609</v>
      </c>
      <c r="D225" s="352" t="s">
        <v>4950</v>
      </c>
      <c r="E225" s="352">
        <v>70204</v>
      </c>
      <c r="F225" s="352">
        <v>20260827</v>
      </c>
      <c r="G225" s="107"/>
      <c r="H225" s="478" t="s">
        <v>259</v>
      </c>
      <c r="I225" s="483" t="s">
        <v>1182</v>
      </c>
    </row>
    <row r="226" spans="1:9">
      <c r="A226" s="112">
        <f t="shared" si="4"/>
        <v>224</v>
      </c>
      <c r="B226" s="352" t="s">
        <v>2613</v>
      </c>
      <c r="C226" s="352" t="s">
        <v>2609</v>
      </c>
      <c r="D226" s="352" t="s">
        <v>4951</v>
      </c>
      <c r="E226" s="352">
        <v>70204</v>
      </c>
      <c r="F226" s="352">
        <v>20260827</v>
      </c>
      <c r="G226" s="107"/>
      <c r="H226" s="478" t="s">
        <v>259</v>
      </c>
      <c r="I226" s="483" t="s">
        <v>1182</v>
      </c>
    </row>
    <row r="227" spans="1:9">
      <c r="A227" s="112">
        <f t="shared" si="4"/>
        <v>225</v>
      </c>
      <c r="B227" s="352" t="s">
        <v>2613</v>
      </c>
      <c r="C227" s="352" t="s">
        <v>2609</v>
      </c>
      <c r="D227" s="352" t="s">
        <v>4952</v>
      </c>
      <c r="E227" s="352">
        <v>70205</v>
      </c>
      <c r="F227" s="352">
        <v>20260827</v>
      </c>
      <c r="G227" s="107"/>
      <c r="H227" s="350" t="s">
        <v>259</v>
      </c>
      <c r="I227" s="140" t="s">
        <v>655</v>
      </c>
    </row>
    <row r="228" spans="1:9">
      <c r="A228" s="112">
        <f t="shared" si="4"/>
        <v>226</v>
      </c>
      <c r="B228" s="352" t="s">
        <v>2613</v>
      </c>
      <c r="C228" s="352" t="s">
        <v>2609</v>
      </c>
      <c r="D228" s="352" t="s">
        <v>4953</v>
      </c>
      <c r="E228" s="352">
        <v>70205</v>
      </c>
      <c r="F228" s="352">
        <v>20260827</v>
      </c>
      <c r="G228" s="107"/>
      <c r="H228" s="350" t="s">
        <v>259</v>
      </c>
      <c r="I228" s="140" t="s">
        <v>655</v>
      </c>
    </row>
    <row r="229" spans="1:9">
      <c r="A229" s="112">
        <f t="shared" si="4"/>
        <v>227</v>
      </c>
      <c r="B229" s="352" t="s">
        <v>2613</v>
      </c>
      <c r="C229" s="352" t="s">
        <v>2609</v>
      </c>
      <c r="D229" s="352" t="s">
        <v>4954</v>
      </c>
      <c r="E229" s="352">
        <v>70205</v>
      </c>
      <c r="F229" s="352">
        <v>20260827</v>
      </c>
      <c r="G229" s="107"/>
      <c r="H229" s="350" t="s">
        <v>259</v>
      </c>
      <c r="I229" s="140" t="s">
        <v>655</v>
      </c>
    </row>
    <row r="230" spans="1:9">
      <c r="A230" s="112">
        <f t="shared" si="4"/>
        <v>228</v>
      </c>
      <c r="B230" s="352" t="s">
        <v>2613</v>
      </c>
      <c r="C230" s="352" t="s">
        <v>2609</v>
      </c>
      <c r="D230" s="352" t="s">
        <v>4955</v>
      </c>
      <c r="E230" s="352">
        <v>70205</v>
      </c>
      <c r="F230" s="352">
        <v>20260827</v>
      </c>
      <c r="G230" s="107"/>
      <c r="H230" s="350" t="s">
        <v>259</v>
      </c>
      <c r="I230" s="140" t="s">
        <v>655</v>
      </c>
    </row>
    <row r="231" spans="1:9">
      <c r="A231" s="112">
        <f t="shared" si="4"/>
        <v>229</v>
      </c>
      <c r="B231" s="352" t="s">
        <v>2613</v>
      </c>
      <c r="C231" s="352" t="s">
        <v>2609</v>
      </c>
      <c r="D231" s="352" t="s">
        <v>4956</v>
      </c>
      <c r="E231" s="352">
        <v>70206</v>
      </c>
      <c r="F231" s="352">
        <v>20260828</v>
      </c>
      <c r="G231" s="107"/>
      <c r="H231" s="350" t="s">
        <v>259</v>
      </c>
      <c r="I231" s="140" t="s">
        <v>655</v>
      </c>
    </row>
    <row r="232" spans="1:9">
      <c r="A232" s="112">
        <f t="shared" si="4"/>
        <v>230</v>
      </c>
      <c r="B232" s="352" t="s">
        <v>2613</v>
      </c>
      <c r="C232" s="352" t="s">
        <v>2609</v>
      </c>
      <c r="D232" s="352" t="s">
        <v>4957</v>
      </c>
      <c r="E232" s="352">
        <v>70206</v>
      </c>
      <c r="F232" s="352">
        <v>20260828</v>
      </c>
      <c r="G232" s="107"/>
      <c r="H232" s="486" t="s">
        <v>259</v>
      </c>
      <c r="I232" s="489" t="s">
        <v>661</v>
      </c>
    </row>
    <row r="233" spans="1:9">
      <c r="A233" s="112">
        <f t="shared" si="4"/>
        <v>231</v>
      </c>
      <c r="B233" s="352" t="s">
        <v>2613</v>
      </c>
      <c r="C233" s="352" t="s">
        <v>2609</v>
      </c>
      <c r="D233" s="352" t="s">
        <v>4958</v>
      </c>
      <c r="E233" s="352">
        <v>70206</v>
      </c>
      <c r="F233" s="352">
        <v>20260828</v>
      </c>
      <c r="G233" s="107"/>
      <c r="H233" s="486" t="s">
        <v>259</v>
      </c>
      <c r="I233" s="489" t="s">
        <v>661</v>
      </c>
    </row>
    <row r="234" spans="1:9">
      <c r="A234" s="112">
        <f t="shared" si="4"/>
        <v>232</v>
      </c>
      <c r="B234" s="352" t="s">
        <v>2613</v>
      </c>
      <c r="C234" s="352" t="s">
        <v>2609</v>
      </c>
      <c r="D234" s="352" t="s">
        <v>4959</v>
      </c>
      <c r="E234" s="352">
        <v>70207</v>
      </c>
      <c r="F234" s="352">
        <v>20260828</v>
      </c>
      <c r="G234" s="107"/>
      <c r="H234" s="486" t="s">
        <v>259</v>
      </c>
      <c r="I234" s="489" t="s">
        <v>661</v>
      </c>
    </row>
    <row r="235" spans="1:9">
      <c r="A235" s="112">
        <f t="shared" si="4"/>
        <v>233</v>
      </c>
      <c r="B235" s="352" t="s">
        <v>2613</v>
      </c>
      <c r="C235" s="352" t="s">
        <v>2609</v>
      </c>
      <c r="D235" s="352" t="s">
        <v>4960</v>
      </c>
      <c r="E235" s="352">
        <v>70207</v>
      </c>
      <c r="F235" s="352">
        <v>20260828</v>
      </c>
      <c r="G235" s="107"/>
      <c r="H235" s="486" t="s">
        <v>259</v>
      </c>
      <c r="I235" s="489" t="s">
        <v>661</v>
      </c>
    </row>
    <row r="236" spans="1:9">
      <c r="A236" s="112">
        <f t="shared" si="4"/>
        <v>234</v>
      </c>
      <c r="B236" s="352" t="s">
        <v>2613</v>
      </c>
      <c r="C236" s="352" t="s">
        <v>2609</v>
      </c>
      <c r="D236" s="352" t="s">
        <v>4961</v>
      </c>
      <c r="E236" s="352">
        <v>70207</v>
      </c>
      <c r="F236" s="352">
        <v>20260828</v>
      </c>
      <c r="G236" s="107"/>
      <c r="H236" s="486" t="s">
        <v>259</v>
      </c>
      <c r="I236" s="489" t="s">
        <v>661</v>
      </c>
    </row>
    <row r="237" spans="1:9">
      <c r="A237" s="112">
        <f t="shared" si="4"/>
        <v>235</v>
      </c>
      <c r="B237" s="352" t="s">
        <v>2613</v>
      </c>
      <c r="C237" s="352" t="s">
        <v>2609</v>
      </c>
      <c r="D237" s="352" t="s">
        <v>4962</v>
      </c>
      <c r="E237" s="352">
        <v>70207</v>
      </c>
      <c r="F237" s="352">
        <v>20260828</v>
      </c>
      <c r="G237" s="107"/>
      <c r="H237" s="486" t="s">
        <v>259</v>
      </c>
      <c r="I237" s="489" t="s">
        <v>661</v>
      </c>
    </row>
    <row r="238" spans="1:9">
      <c r="A238" s="112">
        <f t="shared" si="4"/>
        <v>236</v>
      </c>
      <c r="B238" s="352" t="s">
        <v>2613</v>
      </c>
      <c r="C238" s="352" t="s">
        <v>2609</v>
      </c>
      <c r="D238" s="352" t="s">
        <v>4963</v>
      </c>
      <c r="E238" s="352">
        <v>70208</v>
      </c>
      <c r="F238" s="352">
        <v>20260828</v>
      </c>
      <c r="G238" s="107"/>
      <c r="H238" s="486" t="s">
        <v>259</v>
      </c>
      <c r="I238" s="489" t="s">
        <v>661</v>
      </c>
    </row>
    <row r="239" spans="1:9">
      <c r="A239" s="112">
        <f t="shared" si="4"/>
        <v>237</v>
      </c>
      <c r="B239" s="352" t="s">
        <v>2613</v>
      </c>
      <c r="C239" s="352" t="s">
        <v>2609</v>
      </c>
      <c r="D239" s="352" t="s">
        <v>4964</v>
      </c>
      <c r="E239" s="352">
        <v>70208</v>
      </c>
      <c r="F239" s="352">
        <v>20260828</v>
      </c>
      <c r="G239" s="107"/>
      <c r="H239" s="486" t="s">
        <v>259</v>
      </c>
      <c r="I239" s="489" t="s">
        <v>661</v>
      </c>
    </row>
    <row r="240" spans="1:9">
      <c r="A240" s="112">
        <f t="shared" si="4"/>
        <v>238</v>
      </c>
      <c r="B240" s="352" t="s">
        <v>2613</v>
      </c>
      <c r="C240" s="352" t="s">
        <v>2609</v>
      </c>
      <c r="D240" s="352" t="s">
        <v>4965</v>
      </c>
      <c r="E240" s="352">
        <v>70208</v>
      </c>
      <c r="F240" s="352">
        <v>20260828</v>
      </c>
      <c r="G240" s="107"/>
      <c r="H240" s="350" t="s">
        <v>259</v>
      </c>
      <c r="I240" s="140" t="s">
        <v>683</v>
      </c>
    </row>
    <row r="241" spans="1:9">
      <c r="A241" s="112">
        <f t="shared" si="4"/>
        <v>239</v>
      </c>
      <c r="B241" s="352" t="s">
        <v>2613</v>
      </c>
      <c r="C241" s="352" t="s">
        <v>2609</v>
      </c>
      <c r="D241" s="352" t="s">
        <v>4966</v>
      </c>
      <c r="E241" s="352">
        <v>70209</v>
      </c>
      <c r="F241" s="352">
        <v>20260828</v>
      </c>
      <c r="G241" s="107"/>
      <c r="H241" s="350" t="s">
        <v>259</v>
      </c>
      <c r="I241" s="140" t="s">
        <v>683</v>
      </c>
    </row>
    <row r="242" spans="1:9">
      <c r="A242" s="112">
        <f t="shared" si="4"/>
        <v>240</v>
      </c>
      <c r="B242" s="352" t="s">
        <v>2613</v>
      </c>
      <c r="C242" s="352" t="s">
        <v>2609</v>
      </c>
      <c r="D242" s="352" t="s">
        <v>4967</v>
      </c>
      <c r="E242" s="352">
        <v>70209</v>
      </c>
      <c r="F242" s="352">
        <v>20260828</v>
      </c>
      <c r="G242" s="107"/>
      <c r="H242" s="350" t="s">
        <v>259</v>
      </c>
      <c r="I242" s="140" t="s">
        <v>683</v>
      </c>
    </row>
    <row r="243" spans="1:9">
      <c r="A243" s="112">
        <f t="shared" si="4"/>
        <v>241</v>
      </c>
      <c r="B243" s="352" t="s">
        <v>2613</v>
      </c>
      <c r="C243" s="352" t="s">
        <v>2609</v>
      </c>
      <c r="D243" s="352" t="s">
        <v>4968</v>
      </c>
      <c r="E243" s="352">
        <v>70209</v>
      </c>
      <c r="F243" s="352">
        <v>20260828</v>
      </c>
      <c r="G243" s="107"/>
      <c r="H243" s="350" t="s">
        <v>259</v>
      </c>
      <c r="I243" s="140" t="s">
        <v>683</v>
      </c>
    </row>
    <row r="244" spans="1:9">
      <c r="A244" s="112">
        <f t="shared" si="4"/>
        <v>242</v>
      </c>
      <c r="B244" s="352" t="s">
        <v>2613</v>
      </c>
      <c r="C244" s="352" t="s">
        <v>2609</v>
      </c>
      <c r="D244" s="352" t="s">
        <v>4969</v>
      </c>
      <c r="E244" s="352">
        <v>70209</v>
      </c>
      <c r="F244" s="352">
        <v>20260828</v>
      </c>
      <c r="G244" s="107"/>
      <c r="H244" s="350" t="s">
        <v>259</v>
      </c>
      <c r="I244" s="140" t="s">
        <v>683</v>
      </c>
    </row>
    <row r="245" spans="1:9">
      <c r="A245" s="112">
        <f t="shared" si="4"/>
        <v>243</v>
      </c>
      <c r="B245" s="352" t="s">
        <v>2613</v>
      </c>
      <c r="C245" s="352" t="s">
        <v>2609</v>
      </c>
      <c r="D245" s="352" t="s">
        <v>4970</v>
      </c>
      <c r="E245" s="352">
        <v>70210</v>
      </c>
      <c r="F245" s="352">
        <v>20260828</v>
      </c>
      <c r="G245" s="107"/>
      <c r="H245" s="350" t="s">
        <v>259</v>
      </c>
      <c r="I245" s="140" t="s">
        <v>683</v>
      </c>
    </row>
    <row r="246" spans="1:9">
      <c r="A246" s="112">
        <f t="shared" si="4"/>
        <v>244</v>
      </c>
      <c r="B246" s="352" t="s">
        <v>2613</v>
      </c>
      <c r="C246" s="352" t="s">
        <v>2609</v>
      </c>
      <c r="D246" s="352" t="s">
        <v>4971</v>
      </c>
      <c r="E246" s="352">
        <v>70210</v>
      </c>
      <c r="F246" s="352">
        <v>20260828</v>
      </c>
      <c r="G246" s="107"/>
      <c r="H246" s="350" t="s">
        <v>259</v>
      </c>
      <c r="I246" s="140" t="s">
        <v>683</v>
      </c>
    </row>
    <row r="247" spans="1:9">
      <c r="A247" s="112">
        <f t="shared" si="4"/>
        <v>245</v>
      </c>
      <c r="B247" s="352" t="s">
        <v>2613</v>
      </c>
      <c r="C247" s="352" t="s">
        <v>2609</v>
      </c>
      <c r="D247" s="352" t="s">
        <v>4972</v>
      </c>
      <c r="E247" s="352">
        <v>70211</v>
      </c>
      <c r="F247" s="352">
        <v>20260829</v>
      </c>
      <c r="G247" s="107"/>
      <c r="H247" s="491" t="s">
        <v>259</v>
      </c>
      <c r="I247" s="495" t="s">
        <v>689</v>
      </c>
    </row>
    <row r="248" spans="1:9">
      <c r="A248" s="112">
        <f t="shared" si="4"/>
        <v>246</v>
      </c>
      <c r="B248" s="352" t="s">
        <v>2613</v>
      </c>
      <c r="C248" s="352" t="s">
        <v>2609</v>
      </c>
      <c r="D248" s="352" t="s">
        <v>4973</v>
      </c>
      <c r="E248" s="352">
        <v>70211</v>
      </c>
      <c r="F248" s="352">
        <v>20260829</v>
      </c>
      <c r="G248" s="107"/>
      <c r="H248" s="491" t="s">
        <v>259</v>
      </c>
      <c r="I248" s="495" t="s">
        <v>689</v>
      </c>
    </row>
    <row r="249" spans="1:9">
      <c r="A249" s="112">
        <f t="shared" si="4"/>
        <v>247</v>
      </c>
      <c r="B249" s="352" t="s">
        <v>2613</v>
      </c>
      <c r="C249" s="352" t="s">
        <v>2609</v>
      </c>
      <c r="D249" s="352" t="s">
        <v>4974</v>
      </c>
      <c r="E249" s="352">
        <v>70211</v>
      </c>
      <c r="F249" s="352">
        <v>20260829</v>
      </c>
      <c r="G249" s="107"/>
      <c r="H249" s="491" t="s">
        <v>259</v>
      </c>
      <c r="I249" s="495" t="s">
        <v>689</v>
      </c>
    </row>
    <row r="250" spans="1:9">
      <c r="A250" s="112">
        <f t="shared" si="4"/>
        <v>248</v>
      </c>
      <c r="B250" s="352" t="s">
        <v>2613</v>
      </c>
      <c r="C250" s="352" t="s">
        <v>2609</v>
      </c>
      <c r="D250" s="352" t="s">
        <v>4975</v>
      </c>
      <c r="E250" s="352">
        <v>70212</v>
      </c>
      <c r="F250" s="352">
        <v>20260831</v>
      </c>
      <c r="G250" s="107"/>
      <c r="H250" s="491" t="s">
        <v>259</v>
      </c>
      <c r="I250" s="495" t="s">
        <v>689</v>
      </c>
    </row>
    <row r="251" spans="1:9">
      <c r="A251" s="112">
        <f t="shared" si="4"/>
        <v>249</v>
      </c>
      <c r="B251" s="352" t="s">
        <v>2613</v>
      </c>
      <c r="C251" s="352" t="s">
        <v>2609</v>
      </c>
      <c r="D251" s="352" t="s">
        <v>4976</v>
      </c>
      <c r="E251" s="352">
        <v>70212</v>
      </c>
      <c r="F251" s="352">
        <v>20260831</v>
      </c>
      <c r="G251" s="107"/>
      <c r="H251" s="491" t="s">
        <v>259</v>
      </c>
      <c r="I251" s="495" t="s">
        <v>689</v>
      </c>
    </row>
    <row r="252" spans="1:9">
      <c r="A252" s="112">
        <f t="shared" si="4"/>
        <v>250</v>
      </c>
      <c r="B252" s="352" t="s">
        <v>2613</v>
      </c>
      <c r="C252" s="352" t="s">
        <v>2609</v>
      </c>
      <c r="D252" s="352" t="s">
        <v>4977</v>
      </c>
      <c r="E252" s="352">
        <v>70212</v>
      </c>
      <c r="F252" s="352">
        <v>20260831</v>
      </c>
      <c r="G252" s="107"/>
      <c r="H252" s="491" t="s">
        <v>259</v>
      </c>
      <c r="I252" s="495" t="s">
        <v>689</v>
      </c>
    </row>
    <row r="253" spans="1:9">
      <c r="A253" s="112">
        <f t="shared" si="4"/>
        <v>251</v>
      </c>
      <c r="B253" s="352" t="s">
        <v>2613</v>
      </c>
      <c r="C253" s="352" t="s">
        <v>2609</v>
      </c>
      <c r="D253" s="352" t="s">
        <v>4978</v>
      </c>
      <c r="E253" s="352">
        <v>70213</v>
      </c>
      <c r="F253" s="352">
        <v>20260831</v>
      </c>
      <c r="G253" s="107"/>
      <c r="H253" s="491" t="s">
        <v>259</v>
      </c>
      <c r="I253" s="495" t="s">
        <v>689</v>
      </c>
    </row>
    <row r="254" spans="1:9">
      <c r="A254" s="112">
        <f t="shared" si="4"/>
        <v>252</v>
      </c>
      <c r="B254" s="352" t="s">
        <v>2613</v>
      </c>
      <c r="C254" s="352" t="s">
        <v>2609</v>
      </c>
      <c r="D254" s="352" t="s">
        <v>4979</v>
      </c>
      <c r="E254" s="352">
        <v>70213</v>
      </c>
      <c r="F254" s="352">
        <v>20260831</v>
      </c>
      <c r="G254" s="107"/>
      <c r="H254" s="350"/>
      <c r="I254" s="140"/>
    </row>
    <row r="255" spans="1:9">
      <c r="A255" s="112">
        <f t="shared" si="4"/>
        <v>253</v>
      </c>
      <c r="B255" s="352" t="s">
        <v>2613</v>
      </c>
      <c r="C255" s="352" t="s">
        <v>2609</v>
      </c>
      <c r="D255" s="352" t="s">
        <v>4980</v>
      </c>
      <c r="E255" s="352">
        <v>70213</v>
      </c>
      <c r="F255" s="352">
        <v>20260831</v>
      </c>
      <c r="G255" s="107"/>
      <c r="H255" s="350"/>
      <c r="I255" s="140"/>
    </row>
    <row r="256" spans="1:9">
      <c r="A256" s="112">
        <f t="shared" si="4"/>
        <v>254</v>
      </c>
      <c r="B256" s="352" t="s">
        <v>2613</v>
      </c>
      <c r="C256" s="352" t="s">
        <v>2609</v>
      </c>
      <c r="D256" s="352" t="s">
        <v>4981</v>
      </c>
      <c r="E256" s="352">
        <v>70214</v>
      </c>
      <c r="F256" s="352">
        <v>20260831</v>
      </c>
      <c r="G256" s="107"/>
      <c r="H256" s="350"/>
      <c r="I256" s="140"/>
    </row>
    <row r="257" spans="1:9">
      <c r="A257" s="112">
        <f t="shared" si="4"/>
        <v>255</v>
      </c>
      <c r="B257" s="352" t="s">
        <v>2613</v>
      </c>
      <c r="C257" s="352" t="s">
        <v>2609</v>
      </c>
      <c r="D257" s="352" t="s">
        <v>4982</v>
      </c>
      <c r="E257" s="352">
        <v>70214</v>
      </c>
      <c r="F257" s="352">
        <v>20260831</v>
      </c>
      <c r="G257" s="107"/>
      <c r="H257" s="350"/>
      <c r="I257" s="140"/>
    </row>
    <row r="258" spans="1:9">
      <c r="A258" s="112">
        <f t="shared" si="4"/>
        <v>256</v>
      </c>
      <c r="B258" s="352" t="s">
        <v>2613</v>
      </c>
      <c r="C258" s="352" t="s">
        <v>2609</v>
      </c>
      <c r="D258" s="352" t="s">
        <v>4983</v>
      </c>
      <c r="E258" s="352">
        <v>70214</v>
      </c>
      <c r="F258" s="352">
        <v>20260831</v>
      </c>
      <c r="G258" s="107"/>
      <c r="H258" s="350"/>
      <c r="I258" s="140"/>
    </row>
    <row r="259" spans="1:9">
      <c r="A259" s="112">
        <f t="shared" si="4"/>
        <v>257</v>
      </c>
      <c r="B259" s="352" t="s">
        <v>2613</v>
      </c>
      <c r="C259" s="352" t="s">
        <v>2609</v>
      </c>
      <c r="D259" s="352" t="s">
        <v>4984</v>
      </c>
      <c r="E259" s="352">
        <v>70214</v>
      </c>
      <c r="F259" s="352">
        <v>20260831</v>
      </c>
      <c r="G259" s="107"/>
      <c r="H259" s="350"/>
      <c r="I259" s="140"/>
    </row>
    <row r="260" spans="1:9">
      <c r="A260" s="112">
        <f t="shared" si="4"/>
        <v>258</v>
      </c>
      <c r="B260" s="352" t="s">
        <v>2613</v>
      </c>
      <c r="C260" s="352" t="s">
        <v>2609</v>
      </c>
      <c r="D260" s="352" t="s">
        <v>4985</v>
      </c>
      <c r="E260" s="352">
        <v>70215</v>
      </c>
      <c r="F260" s="352">
        <v>20260831</v>
      </c>
      <c r="G260" s="107"/>
      <c r="H260" s="350"/>
      <c r="I260" s="140"/>
    </row>
    <row r="261" spans="1:9">
      <c r="A261" s="112">
        <f t="shared" si="4"/>
        <v>259</v>
      </c>
      <c r="B261" s="352" t="s">
        <v>2613</v>
      </c>
      <c r="C261" s="352" t="s">
        <v>2609</v>
      </c>
      <c r="D261" s="352" t="s">
        <v>4986</v>
      </c>
      <c r="E261" s="352">
        <v>70215</v>
      </c>
      <c r="F261" s="352">
        <v>20260831</v>
      </c>
      <c r="G261" s="107"/>
      <c r="H261" s="350"/>
      <c r="I261" s="140"/>
    </row>
    <row r="262" spans="1:9">
      <c r="A262" s="112">
        <f t="shared" si="4"/>
        <v>260</v>
      </c>
      <c r="B262" s="352" t="s">
        <v>2613</v>
      </c>
      <c r="C262" s="352" t="s">
        <v>2609</v>
      </c>
      <c r="D262" s="352" t="s">
        <v>4987</v>
      </c>
      <c r="E262" s="352">
        <v>70215</v>
      </c>
      <c r="F262" s="352">
        <v>20260831</v>
      </c>
      <c r="G262" s="107"/>
      <c r="H262" s="350"/>
      <c r="I262" s="140"/>
    </row>
    <row r="263" spans="1:9">
      <c r="A263" s="112">
        <f t="shared" si="4"/>
        <v>261</v>
      </c>
      <c r="B263" s="352" t="s">
        <v>2613</v>
      </c>
      <c r="C263" s="352" t="s">
        <v>2609</v>
      </c>
      <c r="D263" s="352" t="s">
        <v>4988</v>
      </c>
      <c r="E263" s="352">
        <v>70216</v>
      </c>
      <c r="F263" s="352">
        <v>20260831</v>
      </c>
      <c r="G263" s="107"/>
      <c r="H263" s="350"/>
      <c r="I263" s="140"/>
    </row>
    <row r="264" spans="1:9">
      <c r="A264" s="112">
        <f t="shared" si="4"/>
        <v>262</v>
      </c>
      <c r="B264" s="352" t="s">
        <v>2613</v>
      </c>
      <c r="C264" s="352" t="s">
        <v>2609</v>
      </c>
      <c r="D264" s="352" t="s">
        <v>4989</v>
      </c>
      <c r="E264" s="352">
        <v>70216</v>
      </c>
      <c r="F264" s="352">
        <v>20260831</v>
      </c>
      <c r="G264" s="107"/>
      <c r="H264" s="350"/>
      <c r="I264" s="140"/>
    </row>
    <row r="265" spans="1:9">
      <c r="A265" s="112">
        <f t="shared" si="4"/>
        <v>263</v>
      </c>
      <c r="B265" s="352" t="s">
        <v>2613</v>
      </c>
      <c r="C265" s="352" t="s">
        <v>2609</v>
      </c>
      <c r="D265" s="352" t="s">
        <v>4990</v>
      </c>
      <c r="E265" s="352">
        <v>70216</v>
      </c>
      <c r="F265" s="352">
        <v>20260831</v>
      </c>
      <c r="G265" s="107"/>
      <c r="H265" s="350"/>
      <c r="I265" s="140"/>
    </row>
    <row r="266" spans="1:9">
      <c r="A266" s="112">
        <f t="shared" si="4"/>
        <v>264</v>
      </c>
      <c r="B266" s="352" t="s">
        <v>2613</v>
      </c>
      <c r="C266" s="352" t="s">
        <v>2609</v>
      </c>
      <c r="D266" s="352" t="s">
        <v>4991</v>
      </c>
      <c r="E266" s="352">
        <v>70216</v>
      </c>
      <c r="F266" s="352">
        <v>20260831</v>
      </c>
      <c r="G266" s="107"/>
      <c r="H266" s="350"/>
      <c r="I266" s="140"/>
    </row>
    <row r="267" spans="1:9">
      <c r="A267" s="112">
        <f t="shared" si="4"/>
        <v>265</v>
      </c>
      <c r="B267" s="352" t="s">
        <v>2613</v>
      </c>
      <c r="C267" s="352" t="s">
        <v>2609</v>
      </c>
      <c r="D267" s="352" t="s">
        <v>4992</v>
      </c>
      <c r="E267" s="352">
        <v>70217</v>
      </c>
      <c r="F267" s="352">
        <v>20260831</v>
      </c>
      <c r="G267" s="107"/>
      <c r="H267" s="350"/>
      <c r="I267" s="140"/>
    </row>
  </sheetData>
  <mergeCells count="1">
    <mergeCell ref="A1:G1"/>
  </mergeCells>
  <phoneticPr fontId="250" type="noConversion"/>
  <conditionalFormatting sqref="D1:D2">
    <cfRule type="duplicateValues" dxfId="7" priority="43"/>
  </conditionalFormatting>
  <conditionalFormatting sqref="D1:D1048576">
    <cfRule type="duplicateValues" dxfId="6" priority="4"/>
  </conditionalFormatting>
  <conditionalFormatting sqref="G2:I2">
    <cfRule type="cellIs" dxfId="5" priority="12" stopIfTrue="1" operator="equal">
      <formula>"o"</formula>
    </cfRule>
  </conditionalFormatting>
  <conditionalFormatting sqref="D3:D267">
    <cfRule type="duplicateValues" dxfId="4" priority="73"/>
  </conditionalFormatting>
  <printOptions horizontalCentered="1"/>
  <pageMargins left="0" right="0" top="0" bottom="0" header="0" footer="0"/>
  <pageSetup paperSize="8" scale="98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0"/>
  <dimension ref="A1:I134"/>
  <sheetViews>
    <sheetView tabSelected="1" workbookViewId="0">
      <selection activeCell="A2" sqref="A2"/>
    </sheetView>
  </sheetViews>
  <sheetFormatPr defaultColWidth="8.7265625" defaultRowHeight="14.5"/>
  <cols>
    <col min="1" max="1" width="4.26953125" style="3" customWidth="1"/>
    <col min="3" max="3" width="9.26953125" customWidth="1"/>
    <col min="4" max="4" width="14.453125" customWidth="1"/>
    <col min="5" max="5" width="11.7265625" customWidth="1"/>
    <col min="6" max="6" width="12.26953125" customWidth="1"/>
    <col min="7" max="7" width="13" customWidth="1"/>
    <col min="8" max="8" width="11.7265625" style="1" customWidth="1"/>
    <col min="9" max="9" width="11.7265625" style="5" customWidth="1"/>
  </cols>
  <sheetData>
    <row r="1" spans="1:9" ht="19" thickBot="1">
      <c r="A1" s="575" t="s">
        <v>2615</v>
      </c>
      <c r="B1" s="575"/>
      <c r="C1" s="575"/>
      <c r="D1" s="575"/>
      <c r="E1" s="575"/>
      <c r="F1" s="575"/>
      <c r="G1" s="575"/>
      <c r="H1" s="6">
        <f ca="1">NOW()</f>
        <v>46262.429180324078</v>
      </c>
      <c r="I1" s="2"/>
    </row>
    <row r="2" spans="1:9" ht="29">
      <c r="A2" s="7" t="s">
        <v>248</v>
      </c>
      <c r="B2" s="8" t="s">
        <v>249</v>
      </c>
      <c r="C2" s="8" t="s">
        <v>250</v>
      </c>
      <c r="D2" s="137" t="s">
        <v>251</v>
      </c>
      <c r="E2" s="9" t="s">
        <v>252</v>
      </c>
      <c r="F2" s="10" t="s">
        <v>253</v>
      </c>
      <c r="G2" s="10" t="s">
        <v>254</v>
      </c>
      <c r="H2" s="11" t="s">
        <v>255</v>
      </c>
      <c r="I2" s="11" t="s">
        <v>6165</v>
      </c>
    </row>
    <row r="3" spans="1:9">
      <c r="A3" s="112">
        <v>1</v>
      </c>
      <c r="B3" s="352" t="s">
        <v>2616</v>
      </c>
      <c r="C3" s="352" t="s">
        <v>2609</v>
      </c>
      <c r="D3" s="352" t="s">
        <v>4993</v>
      </c>
      <c r="E3" s="352">
        <v>70140</v>
      </c>
      <c r="F3" s="107">
        <v>20260803</v>
      </c>
      <c r="G3" s="107"/>
      <c r="H3" s="371" t="s">
        <v>259</v>
      </c>
      <c r="I3" s="384" t="s">
        <v>269</v>
      </c>
    </row>
    <row r="4" spans="1:9">
      <c r="A4" s="112">
        <f t="shared" ref="A4:A46" si="0">A3+1</f>
        <v>2</v>
      </c>
      <c r="B4" s="352" t="s">
        <v>2616</v>
      </c>
      <c r="C4" s="352" t="s">
        <v>2609</v>
      </c>
      <c r="D4" s="352" t="s">
        <v>4994</v>
      </c>
      <c r="E4" s="352">
        <v>70140</v>
      </c>
      <c r="F4" s="107">
        <v>20260803</v>
      </c>
      <c r="G4" s="107"/>
      <c r="H4" s="371" t="s">
        <v>259</v>
      </c>
      <c r="I4" s="384" t="s">
        <v>269</v>
      </c>
    </row>
    <row r="5" spans="1:9">
      <c r="A5" s="112">
        <f t="shared" si="0"/>
        <v>3</v>
      </c>
      <c r="B5" s="352" t="s">
        <v>2616</v>
      </c>
      <c r="C5" s="352" t="s">
        <v>2609</v>
      </c>
      <c r="D5" s="352" t="s">
        <v>4995</v>
      </c>
      <c r="E5" s="352">
        <v>70141</v>
      </c>
      <c r="F5" s="107">
        <v>20260803</v>
      </c>
      <c r="G5" s="107"/>
      <c r="H5" s="371" t="s">
        <v>259</v>
      </c>
      <c r="I5" s="384" t="s">
        <v>269</v>
      </c>
    </row>
    <row r="6" spans="1:9">
      <c r="A6" s="112">
        <f t="shared" si="0"/>
        <v>4</v>
      </c>
      <c r="B6" s="352" t="s">
        <v>2616</v>
      </c>
      <c r="C6" s="352" t="s">
        <v>2609</v>
      </c>
      <c r="D6" s="352" t="s">
        <v>4996</v>
      </c>
      <c r="E6" s="352">
        <v>70141</v>
      </c>
      <c r="F6" s="107">
        <v>20260803</v>
      </c>
      <c r="G6" s="107"/>
      <c r="H6" s="382" t="s">
        <v>259</v>
      </c>
      <c r="I6" s="386" t="s">
        <v>1630</v>
      </c>
    </row>
    <row r="7" spans="1:9">
      <c r="A7" s="112">
        <f t="shared" si="0"/>
        <v>5</v>
      </c>
      <c r="B7" s="352" t="s">
        <v>2616</v>
      </c>
      <c r="C7" s="352" t="s">
        <v>2609</v>
      </c>
      <c r="D7" s="352" t="s">
        <v>4997</v>
      </c>
      <c r="E7" s="352">
        <v>70142</v>
      </c>
      <c r="F7" s="107">
        <v>20260803</v>
      </c>
      <c r="G7" s="107"/>
      <c r="H7" s="382" t="s">
        <v>259</v>
      </c>
      <c r="I7" s="386" t="s">
        <v>1630</v>
      </c>
    </row>
    <row r="8" spans="1:9">
      <c r="A8" s="112">
        <f t="shared" si="0"/>
        <v>6</v>
      </c>
      <c r="B8" s="352" t="s">
        <v>2616</v>
      </c>
      <c r="C8" s="352" t="s">
        <v>2609</v>
      </c>
      <c r="D8" s="352" t="s">
        <v>4998</v>
      </c>
      <c r="E8" s="352">
        <v>70143</v>
      </c>
      <c r="F8" s="107">
        <v>20260804</v>
      </c>
      <c r="G8" s="107"/>
      <c r="H8" s="382" t="s">
        <v>259</v>
      </c>
      <c r="I8" s="386" t="s">
        <v>1630</v>
      </c>
    </row>
    <row r="9" spans="1:9">
      <c r="A9" s="112">
        <f t="shared" si="0"/>
        <v>7</v>
      </c>
      <c r="B9" s="352" t="s">
        <v>2616</v>
      </c>
      <c r="C9" s="352" t="s">
        <v>2609</v>
      </c>
      <c r="D9" s="352" t="s">
        <v>4999</v>
      </c>
      <c r="E9" s="352">
        <v>70143</v>
      </c>
      <c r="F9" s="107">
        <v>20260804</v>
      </c>
      <c r="G9" s="107"/>
      <c r="H9" s="385" t="s">
        <v>259</v>
      </c>
      <c r="I9" s="390" t="s">
        <v>1636</v>
      </c>
    </row>
    <row r="10" spans="1:9">
      <c r="A10" s="112">
        <f t="shared" si="0"/>
        <v>8</v>
      </c>
      <c r="B10" s="352" t="s">
        <v>2616</v>
      </c>
      <c r="C10" s="352" t="s">
        <v>2609</v>
      </c>
      <c r="D10" s="352" t="s">
        <v>5000</v>
      </c>
      <c r="E10" s="352">
        <v>70144</v>
      </c>
      <c r="F10" s="107">
        <v>20260804</v>
      </c>
      <c r="G10" s="107"/>
      <c r="H10" s="385" t="s">
        <v>259</v>
      </c>
      <c r="I10" s="390" t="s">
        <v>1636</v>
      </c>
    </row>
    <row r="11" spans="1:9">
      <c r="A11" s="112">
        <f t="shared" si="0"/>
        <v>9</v>
      </c>
      <c r="B11" s="352" t="s">
        <v>2616</v>
      </c>
      <c r="C11" s="352" t="s">
        <v>2609</v>
      </c>
      <c r="D11" s="352" t="s">
        <v>5001</v>
      </c>
      <c r="E11" s="352">
        <v>70144</v>
      </c>
      <c r="F11" s="107">
        <v>20260804</v>
      </c>
      <c r="G11" s="107"/>
      <c r="H11" s="385" t="s">
        <v>259</v>
      </c>
      <c r="I11" s="390" t="s">
        <v>1636</v>
      </c>
    </row>
    <row r="12" spans="1:9">
      <c r="A12" s="112">
        <f t="shared" si="0"/>
        <v>10</v>
      </c>
      <c r="B12" s="352" t="s">
        <v>2616</v>
      </c>
      <c r="C12" s="352" t="s">
        <v>2609</v>
      </c>
      <c r="D12" s="352" t="s">
        <v>5002</v>
      </c>
      <c r="E12" s="352">
        <v>70145</v>
      </c>
      <c r="F12" s="107">
        <v>20260804</v>
      </c>
      <c r="G12" s="107"/>
      <c r="H12" s="385" t="s">
        <v>259</v>
      </c>
      <c r="I12" s="390" t="s">
        <v>1636</v>
      </c>
    </row>
    <row r="13" spans="1:9">
      <c r="A13" s="112">
        <f t="shared" si="0"/>
        <v>11</v>
      </c>
      <c r="B13" s="352" t="s">
        <v>2616</v>
      </c>
      <c r="C13" s="352" t="s">
        <v>2609</v>
      </c>
      <c r="D13" s="352" t="s">
        <v>5003</v>
      </c>
      <c r="E13" s="352">
        <v>70145</v>
      </c>
      <c r="F13" s="107">
        <v>20260804</v>
      </c>
      <c r="G13" s="107"/>
      <c r="H13" s="350" t="s">
        <v>259</v>
      </c>
      <c r="I13" s="396" t="s">
        <v>740</v>
      </c>
    </row>
    <row r="14" spans="1:9">
      <c r="A14" s="112">
        <f t="shared" si="0"/>
        <v>12</v>
      </c>
      <c r="B14" s="352" t="s">
        <v>2616</v>
      </c>
      <c r="C14" s="352" t="s">
        <v>2609</v>
      </c>
      <c r="D14" s="352" t="s">
        <v>5004</v>
      </c>
      <c r="E14" s="352">
        <v>70146</v>
      </c>
      <c r="F14" s="107">
        <v>20260804</v>
      </c>
      <c r="G14" s="107"/>
      <c r="H14" s="350" t="s">
        <v>259</v>
      </c>
      <c r="I14" s="396" t="s">
        <v>740</v>
      </c>
    </row>
    <row r="15" spans="1:9">
      <c r="A15" s="112">
        <f t="shared" si="0"/>
        <v>13</v>
      </c>
      <c r="B15" s="352" t="s">
        <v>2616</v>
      </c>
      <c r="C15" s="352" t="s">
        <v>2609</v>
      </c>
      <c r="D15" s="352" t="s">
        <v>5005</v>
      </c>
      <c r="E15" s="352">
        <v>70146</v>
      </c>
      <c r="F15" s="107">
        <v>20260804</v>
      </c>
      <c r="G15" s="107"/>
      <c r="H15" s="350" t="s">
        <v>259</v>
      </c>
      <c r="I15" s="396" t="s">
        <v>740</v>
      </c>
    </row>
    <row r="16" spans="1:9">
      <c r="A16" s="112">
        <f t="shared" si="0"/>
        <v>14</v>
      </c>
      <c r="B16" s="352" t="s">
        <v>2616</v>
      </c>
      <c r="C16" s="352" t="s">
        <v>2609</v>
      </c>
      <c r="D16" s="352" t="s">
        <v>5006</v>
      </c>
      <c r="E16" s="352">
        <v>70147</v>
      </c>
      <c r="F16" s="107">
        <v>20260805</v>
      </c>
      <c r="G16" s="107"/>
      <c r="H16" s="395" t="s">
        <v>259</v>
      </c>
      <c r="I16" s="396" t="s">
        <v>774</v>
      </c>
    </row>
    <row r="17" spans="1:9">
      <c r="A17" s="112">
        <f t="shared" si="0"/>
        <v>15</v>
      </c>
      <c r="B17" s="352" t="s">
        <v>2616</v>
      </c>
      <c r="C17" s="352" t="s">
        <v>2609</v>
      </c>
      <c r="D17" s="352" t="s">
        <v>5007</v>
      </c>
      <c r="E17" s="352">
        <v>70148</v>
      </c>
      <c r="F17" s="107">
        <v>20260805</v>
      </c>
      <c r="G17" s="107"/>
      <c r="H17" s="395" t="s">
        <v>259</v>
      </c>
      <c r="I17" s="396" t="s">
        <v>774</v>
      </c>
    </row>
    <row r="18" spans="1:9">
      <c r="A18" s="112">
        <f t="shared" si="0"/>
        <v>16</v>
      </c>
      <c r="B18" s="352" t="s">
        <v>2616</v>
      </c>
      <c r="C18" s="352" t="s">
        <v>2609</v>
      </c>
      <c r="D18" s="352" t="s">
        <v>5008</v>
      </c>
      <c r="E18" s="352">
        <v>70148</v>
      </c>
      <c r="F18" s="107">
        <v>20260805</v>
      </c>
      <c r="G18" s="107"/>
      <c r="H18" s="395" t="s">
        <v>259</v>
      </c>
      <c r="I18" s="396" t="s">
        <v>774</v>
      </c>
    </row>
    <row r="19" spans="1:9">
      <c r="A19" s="112">
        <f t="shared" si="0"/>
        <v>17</v>
      </c>
      <c r="B19" s="352" t="s">
        <v>2616</v>
      </c>
      <c r="C19" s="352" t="s">
        <v>2609</v>
      </c>
      <c r="D19" s="352" t="s">
        <v>5009</v>
      </c>
      <c r="E19" s="352">
        <v>70149</v>
      </c>
      <c r="F19" s="107">
        <v>20260805</v>
      </c>
      <c r="G19" s="107"/>
      <c r="H19" s="405" t="s">
        <v>259</v>
      </c>
      <c r="I19" s="407" t="s">
        <v>792</v>
      </c>
    </row>
    <row r="20" spans="1:9">
      <c r="A20" s="112">
        <f t="shared" si="0"/>
        <v>18</v>
      </c>
      <c r="B20" s="352" t="s">
        <v>2616</v>
      </c>
      <c r="C20" s="352" t="s">
        <v>2609</v>
      </c>
      <c r="D20" s="352" t="s">
        <v>5010</v>
      </c>
      <c r="E20" s="352">
        <v>70150</v>
      </c>
      <c r="F20" s="107">
        <v>20260806</v>
      </c>
      <c r="G20" s="107"/>
      <c r="H20" s="405" t="s">
        <v>259</v>
      </c>
      <c r="I20" s="407" t="s">
        <v>792</v>
      </c>
    </row>
    <row r="21" spans="1:9">
      <c r="A21" s="112">
        <f t="shared" si="0"/>
        <v>19</v>
      </c>
      <c r="B21" s="352" t="s">
        <v>2616</v>
      </c>
      <c r="C21" s="352" t="s">
        <v>2609</v>
      </c>
      <c r="D21" s="352" t="s">
        <v>5011</v>
      </c>
      <c r="E21" s="352">
        <v>70150</v>
      </c>
      <c r="F21" s="107">
        <v>20260806</v>
      </c>
      <c r="G21" s="107"/>
      <c r="H21" s="405" t="s">
        <v>259</v>
      </c>
      <c r="I21" s="407" t="s">
        <v>792</v>
      </c>
    </row>
    <row r="22" spans="1:9">
      <c r="A22" s="112">
        <f t="shared" si="0"/>
        <v>20</v>
      </c>
      <c r="B22" s="352" t="s">
        <v>2616</v>
      </c>
      <c r="C22" s="352" t="s">
        <v>2609</v>
      </c>
      <c r="D22" s="352" t="s">
        <v>5012</v>
      </c>
      <c r="E22" s="352">
        <v>70151</v>
      </c>
      <c r="F22" s="107">
        <v>20260806</v>
      </c>
      <c r="G22" s="107"/>
      <c r="H22" s="350" t="s">
        <v>259</v>
      </c>
      <c r="I22" s="140" t="s">
        <v>802</v>
      </c>
    </row>
    <row r="23" spans="1:9">
      <c r="A23" s="112">
        <f t="shared" si="0"/>
        <v>21</v>
      </c>
      <c r="B23" s="352" t="s">
        <v>2616</v>
      </c>
      <c r="C23" s="352" t="s">
        <v>2609</v>
      </c>
      <c r="D23" s="352" t="s">
        <v>5013</v>
      </c>
      <c r="E23" s="352">
        <v>70151</v>
      </c>
      <c r="F23" s="107">
        <v>20260806</v>
      </c>
      <c r="G23" s="107"/>
      <c r="H23" s="350" t="s">
        <v>259</v>
      </c>
      <c r="I23" s="140" t="s">
        <v>802</v>
      </c>
    </row>
    <row r="24" spans="1:9">
      <c r="A24" s="112">
        <f t="shared" si="0"/>
        <v>22</v>
      </c>
      <c r="B24" s="352" t="s">
        <v>2616</v>
      </c>
      <c r="C24" s="352" t="s">
        <v>2609</v>
      </c>
      <c r="D24" s="352" t="s">
        <v>5014</v>
      </c>
      <c r="E24" s="352">
        <v>70152</v>
      </c>
      <c r="F24" s="107">
        <v>20260806</v>
      </c>
      <c r="G24" s="107"/>
      <c r="H24" s="350" t="s">
        <v>259</v>
      </c>
      <c r="I24" s="140" t="s">
        <v>802</v>
      </c>
    </row>
    <row r="25" spans="1:9">
      <c r="A25" s="112">
        <f t="shared" si="0"/>
        <v>23</v>
      </c>
      <c r="B25" s="352" t="s">
        <v>2616</v>
      </c>
      <c r="C25" s="352" t="s">
        <v>2609</v>
      </c>
      <c r="D25" s="352" t="s">
        <v>5015</v>
      </c>
      <c r="E25" s="352">
        <v>70152</v>
      </c>
      <c r="F25" s="107">
        <v>20260806</v>
      </c>
      <c r="G25" s="107"/>
      <c r="H25" s="350" t="s">
        <v>259</v>
      </c>
      <c r="I25" s="140" t="s">
        <v>802</v>
      </c>
    </row>
    <row r="26" spans="1:9">
      <c r="A26" s="112">
        <f t="shared" si="0"/>
        <v>24</v>
      </c>
      <c r="B26" s="352" t="s">
        <v>2616</v>
      </c>
      <c r="C26" s="352" t="s">
        <v>2609</v>
      </c>
      <c r="D26" s="352" t="s">
        <v>5016</v>
      </c>
      <c r="E26" s="352">
        <v>70153</v>
      </c>
      <c r="F26" s="107">
        <v>20260806</v>
      </c>
      <c r="G26" s="107"/>
      <c r="H26" s="408" t="s">
        <v>259</v>
      </c>
      <c r="I26" s="412" t="s">
        <v>281</v>
      </c>
    </row>
    <row r="27" spans="1:9">
      <c r="A27" s="112">
        <f t="shared" si="0"/>
        <v>25</v>
      </c>
      <c r="B27" s="352" t="s">
        <v>2616</v>
      </c>
      <c r="C27" s="352" t="s">
        <v>2609</v>
      </c>
      <c r="D27" s="352" t="s">
        <v>5017</v>
      </c>
      <c r="E27" s="352">
        <v>70154</v>
      </c>
      <c r="F27" s="107">
        <v>20260806</v>
      </c>
      <c r="G27" s="107"/>
      <c r="H27" s="408" t="s">
        <v>259</v>
      </c>
      <c r="I27" s="412" t="s">
        <v>281</v>
      </c>
    </row>
    <row r="28" spans="1:9">
      <c r="A28" s="112">
        <f t="shared" si="0"/>
        <v>26</v>
      </c>
      <c r="B28" s="352" t="s">
        <v>2616</v>
      </c>
      <c r="C28" s="352" t="s">
        <v>2609</v>
      </c>
      <c r="D28" s="352" t="s">
        <v>5018</v>
      </c>
      <c r="E28" s="352">
        <v>70154</v>
      </c>
      <c r="F28" s="107">
        <v>20260806</v>
      </c>
      <c r="G28" s="107"/>
      <c r="H28" s="408" t="s">
        <v>259</v>
      </c>
      <c r="I28" s="412" t="s">
        <v>281</v>
      </c>
    </row>
    <row r="29" spans="1:9">
      <c r="A29" s="112">
        <f t="shared" si="0"/>
        <v>27</v>
      </c>
      <c r="B29" s="352" t="s">
        <v>2616</v>
      </c>
      <c r="C29" s="352" t="s">
        <v>2609</v>
      </c>
      <c r="D29" s="352" t="s">
        <v>5019</v>
      </c>
      <c r="E29" s="352">
        <v>70155</v>
      </c>
      <c r="F29" s="107">
        <v>20260807</v>
      </c>
      <c r="G29" s="107"/>
      <c r="H29" s="350" t="s">
        <v>259</v>
      </c>
      <c r="I29" s="140" t="s">
        <v>281</v>
      </c>
    </row>
    <row r="30" spans="1:9">
      <c r="A30" s="112">
        <f t="shared" si="0"/>
        <v>28</v>
      </c>
      <c r="B30" s="352" t="s">
        <v>2616</v>
      </c>
      <c r="C30" s="352" t="s">
        <v>2609</v>
      </c>
      <c r="D30" s="352" t="s">
        <v>5020</v>
      </c>
      <c r="E30" s="352">
        <v>70155</v>
      </c>
      <c r="F30" s="107">
        <v>20260807</v>
      </c>
      <c r="G30" s="107"/>
      <c r="H30" s="350" t="s">
        <v>259</v>
      </c>
      <c r="I30" s="140" t="s">
        <v>281</v>
      </c>
    </row>
    <row r="31" spans="1:9">
      <c r="A31" s="112">
        <f t="shared" si="0"/>
        <v>29</v>
      </c>
      <c r="B31" s="352" t="s">
        <v>2616</v>
      </c>
      <c r="C31" s="352" t="s">
        <v>2609</v>
      </c>
      <c r="D31" s="352" t="s">
        <v>5021</v>
      </c>
      <c r="E31" s="352">
        <v>70156</v>
      </c>
      <c r="F31" s="107">
        <v>20260807</v>
      </c>
      <c r="G31" s="107"/>
      <c r="H31" s="350" t="s">
        <v>259</v>
      </c>
      <c r="I31" s="140" t="s">
        <v>281</v>
      </c>
    </row>
    <row r="32" spans="1:9">
      <c r="A32" s="112">
        <f t="shared" si="0"/>
        <v>30</v>
      </c>
      <c r="B32" s="352" t="s">
        <v>2616</v>
      </c>
      <c r="C32" s="352" t="s">
        <v>2609</v>
      </c>
      <c r="D32" s="352" t="s">
        <v>5022</v>
      </c>
      <c r="E32" s="352">
        <v>70157</v>
      </c>
      <c r="F32" s="107">
        <v>20260807</v>
      </c>
      <c r="G32" s="107"/>
      <c r="H32" s="350" t="s">
        <v>259</v>
      </c>
      <c r="I32" s="140" t="s">
        <v>281</v>
      </c>
    </row>
    <row r="33" spans="1:9">
      <c r="A33" s="112">
        <f t="shared" si="0"/>
        <v>31</v>
      </c>
      <c r="B33" s="352" t="s">
        <v>2616</v>
      </c>
      <c r="C33" s="352" t="s">
        <v>2609</v>
      </c>
      <c r="D33" s="352" t="s">
        <v>5023</v>
      </c>
      <c r="E33" s="352">
        <v>70157</v>
      </c>
      <c r="F33" s="107">
        <v>20260807</v>
      </c>
      <c r="G33" s="107"/>
      <c r="H33" s="416" t="s">
        <v>259</v>
      </c>
      <c r="I33" s="417" t="s">
        <v>316</v>
      </c>
    </row>
    <row r="34" spans="1:9">
      <c r="A34" s="112">
        <f t="shared" si="0"/>
        <v>32</v>
      </c>
      <c r="B34" s="352" t="s">
        <v>2616</v>
      </c>
      <c r="C34" s="352" t="s">
        <v>2609</v>
      </c>
      <c r="D34" s="352" t="s">
        <v>5024</v>
      </c>
      <c r="E34" s="352">
        <v>70158</v>
      </c>
      <c r="F34" s="107">
        <v>20260810</v>
      </c>
      <c r="G34" s="107"/>
      <c r="H34" s="416" t="s">
        <v>259</v>
      </c>
      <c r="I34" s="417" t="s">
        <v>316</v>
      </c>
    </row>
    <row r="35" spans="1:9">
      <c r="A35" s="112">
        <f t="shared" si="0"/>
        <v>33</v>
      </c>
      <c r="B35" s="352" t="s">
        <v>2616</v>
      </c>
      <c r="C35" s="352" t="s">
        <v>2609</v>
      </c>
      <c r="D35" s="352" t="s">
        <v>5025</v>
      </c>
      <c r="E35" s="352">
        <v>70158</v>
      </c>
      <c r="F35" s="107">
        <v>20260810</v>
      </c>
      <c r="G35" s="107"/>
      <c r="H35" s="416" t="s">
        <v>259</v>
      </c>
      <c r="I35" s="417" t="s">
        <v>316</v>
      </c>
    </row>
    <row r="36" spans="1:9">
      <c r="A36" s="112">
        <f t="shared" si="0"/>
        <v>34</v>
      </c>
      <c r="B36" s="352" t="s">
        <v>2616</v>
      </c>
      <c r="C36" s="352" t="s">
        <v>2609</v>
      </c>
      <c r="D36" s="352" t="s">
        <v>5026</v>
      </c>
      <c r="E36" s="352">
        <v>70159</v>
      </c>
      <c r="F36" s="107">
        <v>20260810</v>
      </c>
      <c r="G36" s="107"/>
      <c r="H36" s="350" t="s">
        <v>259</v>
      </c>
      <c r="I36" s="140" t="s">
        <v>323</v>
      </c>
    </row>
    <row r="37" spans="1:9">
      <c r="A37" s="112">
        <f t="shared" si="0"/>
        <v>35</v>
      </c>
      <c r="B37" s="352" t="s">
        <v>2616</v>
      </c>
      <c r="C37" s="352" t="s">
        <v>2609</v>
      </c>
      <c r="D37" s="352" t="s">
        <v>5027</v>
      </c>
      <c r="E37" s="352">
        <v>70159</v>
      </c>
      <c r="F37" s="107">
        <v>20260810</v>
      </c>
      <c r="G37" s="107"/>
      <c r="H37" s="350" t="s">
        <v>259</v>
      </c>
      <c r="I37" s="140" t="s">
        <v>323</v>
      </c>
    </row>
    <row r="38" spans="1:9">
      <c r="A38" s="112">
        <f t="shared" si="0"/>
        <v>36</v>
      </c>
      <c r="B38" s="352" t="s">
        <v>2616</v>
      </c>
      <c r="C38" s="352" t="s">
        <v>2609</v>
      </c>
      <c r="D38" s="352" t="s">
        <v>5028</v>
      </c>
      <c r="E38" s="352">
        <v>70160</v>
      </c>
      <c r="F38" s="107">
        <v>20260810</v>
      </c>
      <c r="G38" s="107"/>
      <c r="H38" s="350" t="s">
        <v>259</v>
      </c>
      <c r="I38" s="140" t="s">
        <v>323</v>
      </c>
    </row>
    <row r="39" spans="1:9">
      <c r="A39" s="112">
        <f t="shared" si="0"/>
        <v>37</v>
      </c>
      <c r="B39" s="352" t="s">
        <v>2616</v>
      </c>
      <c r="C39" s="352" t="s">
        <v>2609</v>
      </c>
      <c r="D39" s="352" t="s">
        <v>5029</v>
      </c>
      <c r="E39" s="352">
        <v>70160</v>
      </c>
      <c r="F39" s="107">
        <v>20260810</v>
      </c>
      <c r="G39" s="107"/>
      <c r="H39" s="419" t="s">
        <v>259</v>
      </c>
      <c r="I39" s="422" t="s">
        <v>332</v>
      </c>
    </row>
    <row r="40" spans="1:9">
      <c r="A40" s="112">
        <f t="shared" si="0"/>
        <v>38</v>
      </c>
      <c r="B40" s="352" t="s">
        <v>2616</v>
      </c>
      <c r="C40" s="352" t="s">
        <v>2609</v>
      </c>
      <c r="D40" s="352" t="s">
        <v>5030</v>
      </c>
      <c r="E40" s="352">
        <v>70161</v>
      </c>
      <c r="F40" s="107">
        <v>20260810</v>
      </c>
      <c r="G40" s="107"/>
      <c r="H40" s="419" t="s">
        <v>259</v>
      </c>
      <c r="I40" s="422" t="s">
        <v>332</v>
      </c>
    </row>
    <row r="41" spans="1:9">
      <c r="A41" s="112">
        <f t="shared" si="0"/>
        <v>39</v>
      </c>
      <c r="B41" s="352" t="s">
        <v>2616</v>
      </c>
      <c r="C41" s="352" t="s">
        <v>2609</v>
      </c>
      <c r="D41" s="352" t="s">
        <v>5031</v>
      </c>
      <c r="E41" s="352">
        <v>70162</v>
      </c>
      <c r="F41" s="107">
        <v>20260811</v>
      </c>
      <c r="G41" s="107"/>
      <c r="H41" s="419" t="s">
        <v>259</v>
      </c>
      <c r="I41" s="422" t="s">
        <v>332</v>
      </c>
    </row>
    <row r="42" spans="1:9">
      <c r="A42" s="112">
        <f t="shared" si="0"/>
        <v>40</v>
      </c>
      <c r="B42" s="352" t="s">
        <v>2616</v>
      </c>
      <c r="C42" s="352" t="s">
        <v>2609</v>
      </c>
      <c r="D42" s="352" t="s">
        <v>5032</v>
      </c>
      <c r="E42" s="352">
        <v>70162</v>
      </c>
      <c r="F42" s="107">
        <v>20260811</v>
      </c>
      <c r="G42" s="107"/>
      <c r="H42" s="350" t="s">
        <v>259</v>
      </c>
      <c r="I42" s="140" t="s">
        <v>342</v>
      </c>
    </row>
    <row r="43" spans="1:9">
      <c r="A43" s="112">
        <f t="shared" si="0"/>
        <v>41</v>
      </c>
      <c r="B43" s="352" t="s">
        <v>2616</v>
      </c>
      <c r="C43" s="352" t="s">
        <v>2609</v>
      </c>
      <c r="D43" s="352" t="s">
        <v>5033</v>
      </c>
      <c r="E43" s="352">
        <v>70163</v>
      </c>
      <c r="F43" s="107">
        <v>20260811</v>
      </c>
      <c r="G43" s="107"/>
      <c r="H43" s="350" t="s">
        <v>259</v>
      </c>
      <c r="I43" s="140" t="s">
        <v>342</v>
      </c>
    </row>
    <row r="44" spans="1:9">
      <c r="A44" s="112">
        <f t="shared" si="0"/>
        <v>42</v>
      </c>
      <c r="B44" s="352" t="s">
        <v>2616</v>
      </c>
      <c r="C44" s="352" t="s">
        <v>2609</v>
      </c>
      <c r="D44" s="352" t="s">
        <v>5034</v>
      </c>
      <c r="E44" s="352">
        <v>70163</v>
      </c>
      <c r="F44" s="107">
        <v>20260811</v>
      </c>
      <c r="G44" s="107"/>
      <c r="H44" s="350" t="s">
        <v>259</v>
      </c>
      <c r="I44" s="140" t="s">
        <v>342</v>
      </c>
    </row>
    <row r="45" spans="1:9">
      <c r="A45" s="112">
        <f t="shared" si="0"/>
        <v>43</v>
      </c>
      <c r="B45" s="352" t="s">
        <v>2616</v>
      </c>
      <c r="C45" s="352" t="s">
        <v>2609</v>
      </c>
      <c r="D45" s="352" t="s">
        <v>5035</v>
      </c>
      <c r="E45" s="352">
        <v>70164</v>
      </c>
      <c r="F45" s="107">
        <v>20260811</v>
      </c>
      <c r="G45" s="107"/>
      <c r="H45" s="350" t="s">
        <v>259</v>
      </c>
      <c r="I45" s="140" t="s">
        <v>389</v>
      </c>
    </row>
    <row r="46" spans="1:9">
      <c r="A46" s="112">
        <f t="shared" si="0"/>
        <v>44</v>
      </c>
      <c r="B46" s="352" t="s">
        <v>2616</v>
      </c>
      <c r="C46" s="352" t="s">
        <v>2609</v>
      </c>
      <c r="D46" s="352" t="s">
        <v>5036</v>
      </c>
      <c r="E46" s="352">
        <v>70164</v>
      </c>
      <c r="F46" s="107">
        <v>20260811</v>
      </c>
      <c r="G46" s="107"/>
      <c r="H46" s="350" t="s">
        <v>259</v>
      </c>
      <c r="I46" s="140" t="s">
        <v>389</v>
      </c>
    </row>
    <row r="47" spans="1:9">
      <c r="A47" s="112">
        <f t="shared" ref="A47:A110" si="1">A46+1</f>
        <v>45</v>
      </c>
      <c r="B47" s="352" t="s">
        <v>2616</v>
      </c>
      <c r="C47" s="352" t="s">
        <v>2609</v>
      </c>
      <c r="D47" s="352" t="s">
        <v>5037</v>
      </c>
      <c r="E47" s="352">
        <v>70165</v>
      </c>
      <c r="F47" s="107">
        <v>20260812</v>
      </c>
      <c r="G47" s="107"/>
      <c r="H47" s="350" t="s">
        <v>259</v>
      </c>
      <c r="I47" s="140" t="s">
        <v>389</v>
      </c>
    </row>
    <row r="48" spans="1:9">
      <c r="A48" s="112">
        <f t="shared" si="1"/>
        <v>46</v>
      </c>
      <c r="B48" s="352" t="s">
        <v>2616</v>
      </c>
      <c r="C48" s="352" t="s">
        <v>2609</v>
      </c>
      <c r="D48" s="352" t="s">
        <v>5038</v>
      </c>
      <c r="E48" s="352">
        <v>70165</v>
      </c>
      <c r="F48" s="107">
        <v>20260812</v>
      </c>
      <c r="G48" s="107"/>
      <c r="H48" s="429" t="s">
        <v>259</v>
      </c>
      <c r="I48" s="432" t="s">
        <v>895</v>
      </c>
    </row>
    <row r="49" spans="1:9">
      <c r="A49" s="112">
        <f t="shared" si="1"/>
        <v>47</v>
      </c>
      <c r="B49" s="352" t="s">
        <v>2616</v>
      </c>
      <c r="C49" s="352" t="s">
        <v>2609</v>
      </c>
      <c r="D49" s="352" t="s">
        <v>5039</v>
      </c>
      <c r="E49" s="352">
        <v>70166</v>
      </c>
      <c r="F49" s="107">
        <v>20260812</v>
      </c>
      <c r="G49" s="107"/>
      <c r="H49" s="429" t="s">
        <v>259</v>
      </c>
      <c r="I49" s="432" t="s">
        <v>895</v>
      </c>
    </row>
    <row r="50" spans="1:9">
      <c r="A50" s="112">
        <f t="shared" si="1"/>
        <v>48</v>
      </c>
      <c r="B50" s="352" t="s">
        <v>2616</v>
      </c>
      <c r="C50" s="352" t="s">
        <v>2609</v>
      </c>
      <c r="D50" s="352" t="s">
        <v>5040</v>
      </c>
      <c r="E50" s="352">
        <v>70167</v>
      </c>
      <c r="F50" s="107">
        <v>20260812</v>
      </c>
      <c r="G50" s="107"/>
      <c r="H50" s="429" t="s">
        <v>259</v>
      </c>
      <c r="I50" s="432" t="s">
        <v>895</v>
      </c>
    </row>
    <row r="51" spans="1:9">
      <c r="A51" s="112">
        <f t="shared" si="1"/>
        <v>49</v>
      </c>
      <c r="B51" s="352" t="s">
        <v>2616</v>
      </c>
      <c r="C51" s="352" t="s">
        <v>2609</v>
      </c>
      <c r="D51" s="352" t="s">
        <v>5041</v>
      </c>
      <c r="E51" s="352">
        <v>70167</v>
      </c>
      <c r="F51" s="107">
        <v>20260812</v>
      </c>
      <c r="G51" s="107"/>
      <c r="H51" s="350" t="s">
        <v>259</v>
      </c>
      <c r="I51" s="434" t="s">
        <v>903</v>
      </c>
    </row>
    <row r="52" spans="1:9">
      <c r="A52" s="112">
        <f t="shared" si="1"/>
        <v>50</v>
      </c>
      <c r="B52" s="352" t="s">
        <v>2616</v>
      </c>
      <c r="C52" s="352" t="s">
        <v>2609</v>
      </c>
      <c r="D52" s="352" t="s">
        <v>5042</v>
      </c>
      <c r="E52" s="352">
        <v>70168</v>
      </c>
      <c r="F52" s="107">
        <v>20260812</v>
      </c>
      <c r="G52" s="107"/>
      <c r="H52" s="350" t="s">
        <v>259</v>
      </c>
      <c r="I52" s="434" t="s">
        <v>903</v>
      </c>
    </row>
    <row r="53" spans="1:9">
      <c r="A53" s="112">
        <f t="shared" si="1"/>
        <v>51</v>
      </c>
      <c r="B53" s="352" t="s">
        <v>2616</v>
      </c>
      <c r="C53" s="352" t="s">
        <v>2609</v>
      </c>
      <c r="D53" s="352" t="s">
        <v>5043</v>
      </c>
      <c r="E53" s="352">
        <v>70169</v>
      </c>
      <c r="F53" s="107">
        <v>20260813</v>
      </c>
      <c r="G53" s="107"/>
      <c r="H53" s="350" t="s">
        <v>259</v>
      </c>
      <c r="I53" s="434" t="s">
        <v>903</v>
      </c>
    </row>
    <row r="54" spans="1:9">
      <c r="A54" s="112">
        <f t="shared" si="1"/>
        <v>52</v>
      </c>
      <c r="B54" s="352" t="s">
        <v>2616</v>
      </c>
      <c r="C54" s="352" t="s">
        <v>2609</v>
      </c>
      <c r="D54" s="352" t="s">
        <v>5044</v>
      </c>
      <c r="E54" s="352">
        <v>70169</v>
      </c>
      <c r="F54" s="107">
        <v>20260813</v>
      </c>
      <c r="G54" s="107"/>
      <c r="H54" s="433" t="s">
        <v>259</v>
      </c>
      <c r="I54" s="437" t="s">
        <v>437</v>
      </c>
    </row>
    <row r="55" spans="1:9">
      <c r="A55" s="112">
        <f t="shared" si="1"/>
        <v>53</v>
      </c>
      <c r="B55" s="352" t="s">
        <v>2616</v>
      </c>
      <c r="C55" s="352" t="s">
        <v>2609</v>
      </c>
      <c r="D55" s="352" t="s">
        <v>5045</v>
      </c>
      <c r="E55" s="352">
        <v>70170</v>
      </c>
      <c r="F55" s="107">
        <v>20260813</v>
      </c>
      <c r="G55" s="107"/>
      <c r="H55" s="433" t="s">
        <v>259</v>
      </c>
      <c r="I55" s="437" t="s">
        <v>437</v>
      </c>
    </row>
    <row r="56" spans="1:9">
      <c r="A56" s="112">
        <f t="shared" si="1"/>
        <v>54</v>
      </c>
      <c r="B56" s="352" t="s">
        <v>2616</v>
      </c>
      <c r="C56" s="352" t="s">
        <v>2609</v>
      </c>
      <c r="D56" s="352" t="s">
        <v>5046</v>
      </c>
      <c r="E56" s="352">
        <v>70170</v>
      </c>
      <c r="F56" s="107">
        <v>20260813</v>
      </c>
      <c r="G56" s="107"/>
      <c r="H56" s="433" t="s">
        <v>259</v>
      </c>
      <c r="I56" s="437" t="s">
        <v>437</v>
      </c>
    </row>
    <row r="57" spans="1:9">
      <c r="A57" s="112">
        <f t="shared" si="1"/>
        <v>55</v>
      </c>
      <c r="B57" s="352" t="s">
        <v>2616</v>
      </c>
      <c r="C57" s="352" t="s">
        <v>2609</v>
      </c>
      <c r="D57" s="352" t="s">
        <v>5047</v>
      </c>
      <c r="E57" s="352">
        <v>70171</v>
      </c>
      <c r="F57" s="107">
        <v>20260813</v>
      </c>
      <c r="G57" s="107"/>
      <c r="H57" s="350" t="s">
        <v>259</v>
      </c>
      <c r="I57" s="140" t="s">
        <v>443</v>
      </c>
    </row>
    <row r="58" spans="1:9">
      <c r="A58" s="112">
        <f t="shared" si="1"/>
        <v>56</v>
      </c>
      <c r="B58" s="352" t="s">
        <v>2616</v>
      </c>
      <c r="C58" s="352" t="s">
        <v>2609</v>
      </c>
      <c r="D58" s="352" t="s">
        <v>5048</v>
      </c>
      <c r="E58" s="352">
        <v>70171</v>
      </c>
      <c r="F58" s="107">
        <v>20260813</v>
      </c>
      <c r="G58" s="107"/>
      <c r="H58" s="350" t="s">
        <v>259</v>
      </c>
      <c r="I58" s="140" t="s">
        <v>443</v>
      </c>
    </row>
    <row r="59" spans="1:9">
      <c r="A59" s="112">
        <f t="shared" si="1"/>
        <v>57</v>
      </c>
      <c r="B59" s="352" t="s">
        <v>2616</v>
      </c>
      <c r="C59" s="352" t="s">
        <v>2609</v>
      </c>
      <c r="D59" s="352" t="s">
        <v>5049</v>
      </c>
      <c r="E59" s="352">
        <v>70172</v>
      </c>
      <c r="F59" s="107">
        <v>20260813</v>
      </c>
      <c r="G59" s="107"/>
      <c r="H59" s="350" t="s">
        <v>259</v>
      </c>
      <c r="I59" s="140" t="s">
        <v>443</v>
      </c>
    </row>
    <row r="60" spans="1:9">
      <c r="A60" s="112">
        <f t="shared" si="1"/>
        <v>58</v>
      </c>
      <c r="B60" s="352" t="s">
        <v>2616</v>
      </c>
      <c r="C60" s="352" t="s">
        <v>2609</v>
      </c>
      <c r="D60" s="352" t="s">
        <v>5050</v>
      </c>
      <c r="E60" s="352">
        <v>70172</v>
      </c>
      <c r="F60" s="107">
        <v>20260813</v>
      </c>
      <c r="G60" s="107"/>
      <c r="H60" s="350" t="s">
        <v>259</v>
      </c>
      <c r="I60" s="140" t="s">
        <v>443</v>
      </c>
    </row>
    <row r="61" spans="1:9">
      <c r="A61" s="112">
        <f t="shared" si="1"/>
        <v>59</v>
      </c>
      <c r="B61" s="352" t="s">
        <v>2616</v>
      </c>
      <c r="C61" s="352" t="s">
        <v>2609</v>
      </c>
      <c r="D61" s="352" t="s">
        <v>5051</v>
      </c>
      <c r="E61" s="352">
        <v>70173</v>
      </c>
      <c r="F61" s="107">
        <v>20260814</v>
      </c>
      <c r="G61" s="107"/>
      <c r="H61" s="438" t="s">
        <v>259</v>
      </c>
      <c r="I61" s="441" t="s">
        <v>928</v>
      </c>
    </row>
    <row r="62" spans="1:9">
      <c r="A62" s="112">
        <f t="shared" si="1"/>
        <v>60</v>
      </c>
      <c r="B62" s="352" t="s">
        <v>2616</v>
      </c>
      <c r="C62" s="352" t="s">
        <v>2609</v>
      </c>
      <c r="D62" s="352" t="s">
        <v>5052</v>
      </c>
      <c r="E62" s="352">
        <v>70174</v>
      </c>
      <c r="F62" s="107">
        <v>20260814</v>
      </c>
      <c r="G62" s="107"/>
      <c r="H62" s="438" t="s">
        <v>259</v>
      </c>
      <c r="I62" s="441" t="s">
        <v>928</v>
      </c>
    </row>
    <row r="63" spans="1:9">
      <c r="A63" s="112">
        <f t="shared" si="1"/>
        <v>61</v>
      </c>
      <c r="B63" s="352" t="s">
        <v>2616</v>
      </c>
      <c r="C63" s="352" t="s">
        <v>2609</v>
      </c>
      <c r="D63" s="352" t="s">
        <v>5053</v>
      </c>
      <c r="E63" s="352">
        <v>70174</v>
      </c>
      <c r="F63" s="107">
        <v>20260814</v>
      </c>
      <c r="G63" s="107"/>
      <c r="H63" s="438" t="s">
        <v>259</v>
      </c>
      <c r="I63" s="441" t="s">
        <v>928</v>
      </c>
    </row>
    <row r="64" spans="1:9">
      <c r="A64" s="112">
        <f t="shared" si="1"/>
        <v>62</v>
      </c>
      <c r="B64" s="352" t="s">
        <v>2616</v>
      </c>
      <c r="C64" s="352" t="s">
        <v>2609</v>
      </c>
      <c r="D64" s="352" t="s">
        <v>5054</v>
      </c>
      <c r="E64" s="352">
        <v>70175</v>
      </c>
      <c r="F64" s="107">
        <v>20260814</v>
      </c>
      <c r="G64" s="107"/>
      <c r="H64" s="350" t="s">
        <v>259</v>
      </c>
      <c r="I64" s="140" t="s">
        <v>448</v>
      </c>
    </row>
    <row r="65" spans="1:9">
      <c r="A65" s="112">
        <f t="shared" si="1"/>
        <v>63</v>
      </c>
      <c r="B65" s="352" t="s">
        <v>2616</v>
      </c>
      <c r="C65" s="352" t="s">
        <v>2609</v>
      </c>
      <c r="D65" s="352" t="s">
        <v>5055</v>
      </c>
      <c r="E65" s="352">
        <v>70175</v>
      </c>
      <c r="F65" s="107">
        <v>20260814</v>
      </c>
      <c r="G65" s="107"/>
      <c r="H65" s="350" t="s">
        <v>259</v>
      </c>
      <c r="I65" s="140" t="s">
        <v>448</v>
      </c>
    </row>
    <row r="66" spans="1:9">
      <c r="A66" s="112">
        <f t="shared" si="1"/>
        <v>64</v>
      </c>
      <c r="B66" s="352" t="s">
        <v>2616</v>
      </c>
      <c r="C66" s="352" t="s">
        <v>2609</v>
      </c>
      <c r="D66" s="352" t="s">
        <v>5056</v>
      </c>
      <c r="E66" s="352">
        <v>70176</v>
      </c>
      <c r="F66" s="107">
        <v>20260814</v>
      </c>
      <c r="G66" s="107"/>
      <c r="H66" s="350" t="s">
        <v>259</v>
      </c>
      <c r="I66" s="140" t="s">
        <v>448</v>
      </c>
    </row>
    <row r="67" spans="1:9">
      <c r="A67" s="112">
        <f t="shared" si="1"/>
        <v>65</v>
      </c>
      <c r="B67" s="352" t="s">
        <v>2616</v>
      </c>
      <c r="C67" s="352" t="s">
        <v>2609</v>
      </c>
      <c r="D67" s="352" t="s">
        <v>5057</v>
      </c>
      <c r="E67" s="352">
        <v>70176</v>
      </c>
      <c r="F67" s="107">
        <v>20260814</v>
      </c>
      <c r="G67" s="107"/>
      <c r="H67" s="350" t="s">
        <v>259</v>
      </c>
      <c r="I67" s="140" t="s">
        <v>448</v>
      </c>
    </row>
    <row r="68" spans="1:9">
      <c r="A68" s="112">
        <f t="shared" si="1"/>
        <v>66</v>
      </c>
      <c r="B68" s="352" t="s">
        <v>2616</v>
      </c>
      <c r="C68" s="352" t="s">
        <v>2609</v>
      </c>
      <c r="D68" s="352" t="s">
        <v>5058</v>
      </c>
      <c r="E68" s="352">
        <v>70177</v>
      </c>
      <c r="F68" s="107">
        <v>20260818</v>
      </c>
      <c r="G68" s="107"/>
      <c r="H68" s="443" t="s">
        <v>259</v>
      </c>
      <c r="I68" s="446" t="s">
        <v>457</v>
      </c>
    </row>
    <row r="69" spans="1:9">
      <c r="A69" s="112">
        <f t="shared" si="1"/>
        <v>67</v>
      </c>
      <c r="B69" s="352" t="s">
        <v>2616</v>
      </c>
      <c r="C69" s="352" t="s">
        <v>2609</v>
      </c>
      <c r="D69" s="352" t="s">
        <v>5059</v>
      </c>
      <c r="E69" s="352">
        <v>70177</v>
      </c>
      <c r="F69" s="107">
        <v>20260818</v>
      </c>
      <c r="G69" s="107"/>
      <c r="H69" s="443" t="s">
        <v>259</v>
      </c>
      <c r="I69" s="446" t="s">
        <v>457</v>
      </c>
    </row>
    <row r="70" spans="1:9">
      <c r="A70" s="112">
        <f t="shared" si="1"/>
        <v>68</v>
      </c>
      <c r="B70" s="352" t="s">
        <v>2616</v>
      </c>
      <c r="C70" s="352" t="s">
        <v>2609</v>
      </c>
      <c r="D70" s="352" t="s">
        <v>5060</v>
      </c>
      <c r="E70" s="352">
        <v>70178</v>
      </c>
      <c r="F70" s="107">
        <v>20260818</v>
      </c>
      <c r="G70" s="107"/>
      <c r="H70" s="443" t="s">
        <v>259</v>
      </c>
      <c r="I70" s="446" t="s">
        <v>457</v>
      </c>
    </row>
    <row r="71" spans="1:9">
      <c r="A71" s="112">
        <f t="shared" si="1"/>
        <v>69</v>
      </c>
      <c r="B71" s="352" t="s">
        <v>2616</v>
      </c>
      <c r="C71" s="352" t="s">
        <v>2609</v>
      </c>
      <c r="D71" s="352" t="s">
        <v>5061</v>
      </c>
      <c r="E71" s="352">
        <v>70179</v>
      </c>
      <c r="F71" s="107">
        <v>20260818</v>
      </c>
      <c r="G71" s="107"/>
      <c r="H71" s="350" t="s">
        <v>259</v>
      </c>
      <c r="I71" s="140" t="s">
        <v>466</v>
      </c>
    </row>
    <row r="72" spans="1:9">
      <c r="A72" s="112">
        <f t="shared" si="1"/>
        <v>70</v>
      </c>
      <c r="B72" s="352" t="s">
        <v>2616</v>
      </c>
      <c r="C72" s="352" t="s">
        <v>2609</v>
      </c>
      <c r="D72" s="352" t="s">
        <v>5062</v>
      </c>
      <c r="E72" s="352">
        <v>70179</v>
      </c>
      <c r="F72" s="107">
        <v>20260818</v>
      </c>
      <c r="G72" s="107"/>
      <c r="H72" s="350" t="s">
        <v>259</v>
      </c>
      <c r="I72" s="140" t="s">
        <v>466</v>
      </c>
    </row>
    <row r="73" spans="1:9">
      <c r="A73" s="112">
        <f t="shared" si="1"/>
        <v>71</v>
      </c>
      <c r="B73" s="352" t="s">
        <v>2616</v>
      </c>
      <c r="C73" s="352" t="s">
        <v>2609</v>
      </c>
      <c r="D73" s="352" t="s">
        <v>5063</v>
      </c>
      <c r="E73" s="352">
        <v>70180</v>
      </c>
      <c r="F73" s="107">
        <v>20260819</v>
      </c>
      <c r="G73" s="107"/>
      <c r="H73" s="350" t="s">
        <v>259</v>
      </c>
      <c r="I73" s="140" t="s">
        <v>466</v>
      </c>
    </row>
    <row r="74" spans="1:9">
      <c r="A74" s="112">
        <f t="shared" si="1"/>
        <v>72</v>
      </c>
      <c r="B74" s="352" t="s">
        <v>2616</v>
      </c>
      <c r="C74" s="352" t="s">
        <v>2609</v>
      </c>
      <c r="D74" s="352" t="s">
        <v>5064</v>
      </c>
      <c r="E74" s="352">
        <v>70181</v>
      </c>
      <c r="F74" s="107">
        <v>20260819</v>
      </c>
      <c r="G74" s="107"/>
      <c r="H74" s="447" t="s">
        <v>259</v>
      </c>
      <c r="I74" s="450" t="s">
        <v>474</v>
      </c>
    </row>
    <row r="75" spans="1:9">
      <c r="A75" s="112">
        <f t="shared" si="1"/>
        <v>73</v>
      </c>
      <c r="B75" s="352" t="s">
        <v>2616</v>
      </c>
      <c r="C75" s="352" t="s">
        <v>2609</v>
      </c>
      <c r="D75" s="352" t="s">
        <v>5065</v>
      </c>
      <c r="E75" s="352">
        <v>70181</v>
      </c>
      <c r="F75" s="107">
        <v>20260819</v>
      </c>
      <c r="G75" s="107"/>
      <c r="H75" s="447" t="s">
        <v>259</v>
      </c>
      <c r="I75" s="450" t="s">
        <v>474</v>
      </c>
    </row>
    <row r="76" spans="1:9">
      <c r="A76" s="112">
        <f t="shared" si="1"/>
        <v>74</v>
      </c>
      <c r="B76" s="352" t="s">
        <v>2616</v>
      </c>
      <c r="C76" s="352" t="s">
        <v>2609</v>
      </c>
      <c r="D76" s="352" t="s">
        <v>5066</v>
      </c>
      <c r="E76" s="352">
        <v>70182</v>
      </c>
      <c r="F76" s="107">
        <v>20260819</v>
      </c>
      <c r="G76" s="107"/>
      <c r="H76" s="447" t="s">
        <v>259</v>
      </c>
      <c r="I76" s="450" t="s">
        <v>474</v>
      </c>
    </row>
    <row r="77" spans="1:9">
      <c r="A77" s="112">
        <f t="shared" si="1"/>
        <v>75</v>
      </c>
      <c r="B77" s="352" t="s">
        <v>2616</v>
      </c>
      <c r="C77" s="352" t="s">
        <v>2609</v>
      </c>
      <c r="D77" s="352" t="s">
        <v>5067</v>
      </c>
      <c r="E77" s="352">
        <v>70182</v>
      </c>
      <c r="F77" s="107">
        <v>20260819</v>
      </c>
      <c r="G77" s="107"/>
      <c r="H77" s="447" t="s">
        <v>259</v>
      </c>
      <c r="I77" s="450" t="s">
        <v>474</v>
      </c>
    </row>
    <row r="78" spans="1:9">
      <c r="A78" s="112">
        <f t="shared" si="1"/>
        <v>76</v>
      </c>
      <c r="B78" s="352" t="s">
        <v>2616</v>
      </c>
      <c r="C78" s="352" t="s">
        <v>2609</v>
      </c>
      <c r="D78" s="352" t="s">
        <v>5068</v>
      </c>
      <c r="E78" s="352">
        <v>70183</v>
      </c>
      <c r="F78" s="107">
        <v>20260819</v>
      </c>
      <c r="G78" s="107"/>
      <c r="H78" s="451" t="s">
        <v>259</v>
      </c>
      <c r="I78" s="454" t="s">
        <v>1831</v>
      </c>
    </row>
    <row r="79" spans="1:9">
      <c r="A79" s="112">
        <f t="shared" si="1"/>
        <v>77</v>
      </c>
      <c r="B79" s="352" t="s">
        <v>2616</v>
      </c>
      <c r="C79" s="352" t="s">
        <v>2609</v>
      </c>
      <c r="D79" s="352" t="s">
        <v>5069</v>
      </c>
      <c r="E79" s="352">
        <v>70183</v>
      </c>
      <c r="F79" s="107">
        <v>20260819</v>
      </c>
      <c r="G79" s="107"/>
      <c r="H79" s="451" t="s">
        <v>259</v>
      </c>
      <c r="I79" s="454" t="s">
        <v>1831</v>
      </c>
    </row>
    <row r="80" spans="1:9">
      <c r="A80" s="112">
        <f t="shared" si="1"/>
        <v>78</v>
      </c>
      <c r="B80" s="352" t="s">
        <v>2616</v>
      </c>
      <c r="C80" s="352" t="s">
        <v>2609</v>
      </c>
      <c r="D80" s="352" t="s">
        <v>5070</v>
      </c>
      <c r="E80" s="352">
        <v>70184</v>
      </c>
      <c r="F80" s="107">
        <v>20260820</v>
      </c>
      <c r="G80" s="107"/>
      <c r="H80" s="451" t="s">
        <v>259</v>
      </c>
      <c r="I80" s="454" t="s">
        <v>1831</v>
      </c>
    </row>
    <row r="81" spans="1:9">
      <c r="A81" s="112">
        <f t="shared" si="1"/>
        <v>79</v>
      </c>
      <c r="B81" s="352" t="s">
        <v>2616</v>
      </c>
      <c r="C81" s="352" t="s">
        <v>2609</v>
      </c>
      <c r="D81" s="352" t="s">
        <v>5071</v>
      </c>
      <c r="E81" s="352">
        <v>70184</v>
      </c>
      <c r="F81" s="107">
        <v>20260820</v>
      </c>
      <c r="G81" s="107"/>
      <c r="H81" s="350" t="s">
        <v>259</v>
      </c>
      <c r="I81" s="140" t="s">
        <v>998</v>
      </c>
    </row>
    <row r="82" spans="1:9">
      <c r="A82" s="112">
        <f t="shared" si="1"/>
        <v>80</v>
      </c>
      <c r="B82" s="352" t="s">
        <v>2616</v>
      </c>
      <c r="C82" s="352" t="s">
        <v>2609</v>
      </c>
      <c r="D82" s="352" t="s">
        <v>5072</v>
      </c>
      <c r="E82" s="352">
        <v>70185</v>
      </c>
      <c r="F82" s="107">
        <v>20260820</v>
      </c>
      <c r="G82" s="107"/>
      <c r="H82" s="350" t="s">
        <v>259</v>
      </c>
      <c r="I82" s="140" t="s">
        <v>998</v>
      </c>
    </row>
    <row r="83" spans="1:9">
      <c r="A83" s="112">
        <f t="shared" si="1"/>
        <v>81</v>
      </c>
      <c r="B83" s="352" t="s">
        <v>2616</v>
      </c>
      <c r="C83" s="352" t="s">
        <v>2609</v>
      </c>
      <c r="D83" s="352" t="s">
        <v>5073</v>
      </c>
      <c r="E83" s="352">
        <v>70186</v>
      </c>
      <c r="F83" s="107">
        <v>20260820</v>
      </c>
      <c r="G83" s="107"/>
      <c r="H83" s="350" t="s">
        <v>259</v>
      </c>
      <c r="I83" s="140" t="s">
        <v>998</v>
      </c>
    </row>
    <row r="84" spans="1:9">
      <c r="A84" s="112">
        <f t="shared" si="1"/>
        <v>82</v>
      </c>
      <c r="B84" s="352" t="s">
        <v>2616</v>
      </c>
      <c r="C84" s="352" t="s">
        <v>2609</v>
      </c>
      <c r="D84" s="352" t="s">
        <v>5074</v>
      </c>
      <c r="E84" s="352">
        <v>70186</v>
      </c>
      <c r="F84" s="107">
        <v>20260820</v>
      </c>
      <c r="G84" s="107"/>
      <c r="H84" s="350" t="s">
        <v>259</v>
      </c>
      <c r="I84" s="140" t="s">
        <v>998</v>
      </c>
    </row>
    <row r="85" spans="1:9">
      <c r="A85" s="112">
        <f t="shared" si="1"/>
        <v>83</v>
      </c>
      <c r="B85" s="352" t="s">
        <v>2616</v>
      </c>
      <c r="C85" s="352" t="s">
        <v>2609</v>
      </c>
      <c r="D85" s="352" t="s">
        <v>5075</v>
      </c>
      <c r="E85" s="352">
        <v>70187</v>
      </c>
      <c r="F85" s="107">
        <v>20260820</v>
      </c>
      <c r="G85" s="107"/>
      <c r="H85" s="457" t="s">
        <v>259</v>
      </c>
      <c r="I85" s="459" t="s">
        <v>502</v>
      </c>
    </row>
    <row r="86" spans="1:9">
      <c r="A86" s="112">
        <f t="shared" si="1"/>
        <v>84</v>
      </c>
      <c r="B86" s="352" t="s">
        <v>2616</v>
      </c>
      <c r="C86" s="352" t="s">
        <v>2609</v>
      </c>
      <c r="D86" s="352" t="s">
        <v>5076</v>
      </c>
      <c r="E86" s="352">
        <v>70187</v>
      </c>
      <c r="F86" s="107">
        <v>20260820</v>
      </c>
      <c r="G86" s="107"/>
      <c r="H86" s="457" t="s">
        <v>259</v>
      </c>
      <c r="I86" s="459" t="s">
        <v>502</v>
      </c>
    </row>
    <row r="87" spans="1:9">
      <c r="A87" s="112">
        <f t="shared" si="1"/>
        <v>85</v>
      </c>
      <c r="B87" s="352" t="s">
        <v>2616</v>
      </c>
      <c r="C87" s="352" t="s">
        <v>2609</v>
      </c>
      <c r="D87" s="352" t="s">
        <v>5077</v>
      </c>
      <c r="E87" s="352">
        <v>70188</v>
      </c>
      <c r="F87" s="107">
        <v>20260820</v>
      </c>
      <c r="G87" s="107"/>
      <c r="H87" s="457" t="s">
        <v>259</v>
      </c>
      <c r="I87" s="459" t="s">
        <v>502</v>
      </c>
    </row>
    <row r="88" spans="1:9">
      <c r="A88" s="112">
        <f t="shared" si="1"/>
        <v>86</v>
      </c>
      <c r="B88" s="352" t="s">
        <v>2616</v>
      </c>
      <c r="C88" s="352" t="s">
        <v>2609</v>
      </c>
      <c r="D88" s="352" t="s">
        <v>5078</v>
      </c>
      <c r="E88" s="352">
        <v>70189</v>
      </c>
      <c r="F88" s="107">
        <v>20260821</v>
      </c>
      <c r="G88" s="107"/>
      <c r="H88" s="350" t="s">
        <v>259</v>
      </c>
      <c r="I88" s="140" t="s">
        <v>538</v>
      </c>
    </row>
    <row r="89" spans="1:9">
      <c r="A89" s="112">
        <f t="shared" si="1"/>
        <v>87</v>
      </c>
      <c r="B89" s="352" t="s">
        <v>2616</v>
      </c>
      <c r="C89" s="352" t="s">
        <v>2609</v>
      </c>
      <c r="D89" s="352" t="s">
        <v>5079</v>
      </c>
      <c r="E89" s="352">
        <v>70189</v>
      </c>
      <c r="F89" s="107">
        <v>20260821</v>
      </c>
      <c r="G89" s="107"/>
      <c r="H89" s="350" t="s">
        <v>259</v>
      </c>
      <c r="I89" s="140" t="s">
        <v>538</v>
      </c>
    </row>
    <row r="90" spans="1:9">
      <c r="A90" s="112">
        <f t="shared" si="1"/>
        <v>88</v>
      </c>
      <c r="B90" s="352" t="s">
        <v>2616</v>
      </c>
      <c r="C90" s="352" t="s">
        <v>2609</v>
      </c>
      <c r="D90" s="352" t="s">
        <v>5080</v>
      </c>
      <c r="E90" s="352">
        <v>70190</v>
      </c>
      <c r="F90" s="107">
        <v>20260821</v>
      </c>
      <c r="G90" s="107"/>
      <c r="H90" s="350" t="s">
        <v>259</v>
      </c>
      <c r="I90" s="140" t="s">
        <v>538</v>
      </c>
    </row>
    <row r="91" spans="1:9">
      <c r="A91" s="112">
        <f t="shared" si="1"/>
        <v>89</v>
      </c>
      <c r="B91" s="352" t="s">
        <v>2616</v>
      </c>
      <c r="C91" s="352" t="s">
        <v>2609</v>
      </c>
      <c r="D91" s="352" t="s">
        <v>5081</v>
      </c>
      <c r="E91" s="352">
        <v>70191</v>
      </c>
      <c r="F91" s="107">
        <v>20260821</v>
      </c>
      <c r="G91" s="107"/>
      <c r="H91" s="462" t="s">
        <v>259</v>
      </c>
      <c r="I91" s="465" t="s">
        <v>549</v>
      </c>
    </row>
    <row r="92" spans="1:9">
      <c r="A92" s="112">
        <f t="shared" si="1"/>
        <v>90</v>
      </c>
      <c r="B92" s="352" t="s">
        <v>2616</v>
      </c>
      <c r="C92" s="352" t="s">
        <v>2609</v>
      </c>
      <c r="D92" s="352" t="s">
        <v>5082</v>
      </c>
      <c r="E92" s="352">
        <v>70191</v>
      </c>
      <c r="F92" s="107">
        <v>20260821</v>
      </c>
      <c r="G92" s="107"/>
      <c r="H92" s="462" t="s">
        <v>259</v>
      </c>
      <c r="I92" s="465" t="s">
        <v>549</v>
      </c>
    </row>
    <row r="93" spans="1:9">
      <c r="A93" s="112">
        <f t="shared" si="1"/>
        <v>91</v>
      </c>
      <c r="B93" s="352" t="s">
        <v>2616</v>
      </c>
      <c r="C93" s="352" t="s">
        <v>2609</v>
      </c>
      <c r="D93" s="352" t="s">
        <v>5083</v>
      </c>
      <c r="E93" s="352">
        <v>70192</v>
      </c>
      <c r="F93" s="107">
        <v>20260823</v>
      </c>
      <c r="G93" s="107"/>
      <c r="H93" s="462" t="s">
        <v>259</v>
      </c>
      <c r="I93" s="465" t="s">
        <v>549</v>
      </c>
    </row>
    <row r="94" spans="1:9">
      <c r="A94" s="112">
        <f t="shared" si="1"/>
        <v>92</v>
      </c>
      <c r="B94" s="352" t="s">
        <v>2616</v>
      </c>
      <c r="C94" s="352" t="s">
        <v>2609</v>
      </c>
      <c r="D94" s="352" t="s">
        <v>5084</v>
      </c>
      <c r="E94" s="352">
        <v>70192</v>
      </c>
      <c r="F94" s="107">
        <v>20260823</v>
      </c>
      <c r="G94" s="107"/>
      <c r="H94" s="350" t="s">
        <v>259</v>
      </c>
      <c r="I94" s="140" t="s">
        <v>558</v>
      </c>
    </row>
    <row r="95" spans="1:9">
      <c r="A95" s="112">
        <f t="shared" si="1"/>
        <v>93</v>
      </c>
      <c r="B95" s="352" t="s">
        <v>2616</v>
      </c>
      <c r="C95" s="352" t="s">
        <v>2609</v>
      </c>
      <c r="D95" s="352" t="s">
        <v>5085</v>
      </c>
      <c r="E95" s="352">
        <v>70193</v>
      </c>
      <c r="F95" s="107">
        <v>20260823</v>
      </c>
      <c r="G95" s="107"/>
      <c r="H95" s="350" t="s">
        <v>259</v>
      </c>
      <c r="I95" s="140" t="s">
        <v>558</v>
      </c>
    </row>
    <row r="96" spans="1:9">
      <c r="A96" s="112">
        <f t="shared" si="1"/>
        <v>94</v>
      </c>
      <c r="B96" s="352" t="s">
        <v>2616</v>
      </c>
      <c r="C96" s="352" t="s">
        <v>2609</v>
      </c>
      <c r="D96" s="352" t="s">
        <v>5086</v>
      </c>
      <c r="E96" s="352">
        <v>70193</v>
      </c>
      <c r="F96" s="107">
        <v>20260823</v>
      </c>
      <c r="G96" s="107"/>
      <c r="H96" s="350" t="s">
        <v>259</v>
      </c>
      <c r="I96" s="140" t="s">
        <v>558</v>
      </c>
    </row>
    <row r="97" spans="1:9">
      <c r="A97" s="112">
        <f t="shared" si="1"/>
        <v>95</v>
      </c>
      <c r="B97" s="352" t="s">
        <v>2616</v>
      </c>
      <c r="C97" s="352" t="s">
        <v>2609</v>
      </c>
      <c r="D97" s="352" t="s">
        <v>5087</v>
      </c>
      <c r="E97" s="352">
        <v>70194</v>
      </c>
      <c r="F97" s="107">
        <v>20260824</v>
      </c>
      <c r="G97" s="107"/>
      <c r="H97" s="350" t="s">
        <v>259</v>
      </c>
      <c r="I97" s="140" t="s">
        <v>558</v>
      </c>
    </row>
    <row r="98" spans="1:9">
      <c r="A98" s="112">
        <f t="shared" si="1"/>
        <v>96</v>
      </c>
      <c r="B98" s="352" t="s">
        <v>2616</v>
      </c>
      <c r="C98" s="352" t="s">
        <v>2609</v>
      </c>
      <c r="D98" s="352" t="s">
        <v>5088</v>
      </c>
      <c r="E98" s="352">
        <v>70194</v>
      </c>
      <c r="F98" s="107">
        <v>20260824</v>
      </c>
      <c r="G98" s="107"/>
      <c r="H98" s="466" t="s">
        <v>259</v>
      </c>
      <c r="I98" s="469" t="s">
        <v>569</v>
      </c>
    </row>
    <row r="99" spans="1:9">
      <c r="A99" s="112">
        <f t="shared" si="1"/>
        <v>97</v>
      </c>
      <c r="B99" s="352" t="s">
        <v>2616</v>
      </c>
      <c r="C99" s="352" t="s">
        <v>2609</v>
      </c>
      <c r="D99" s="352" t="s">
        <v>5089</v>
      </c>
      <c r="E99" s="352">
        <v>70195</v>
      </c>
      <c r="F99" s="107">
        <v>20260824</v>
      </c>
      <c r="G99" s="107"/>
      <c r="H99" s="466" t="s">
        <v>259</v>
      </c>
      <c r="I99" s="469" t="s">
        <v>569</v>
      </c>
    </row>
    <row r="100" spans="1:9">
      <c r="A100" s="112">
        <f t="shared" si="1"/>
        <v>98</v>
      </c>
      <c r="B100" s="352" t="s">
        <v>2616</v>
      </c>
      <c r="C100" s="352" t="s">
        <v>2609</v>
      </c>
      <c r="D100" s="352" t="s">
        <v>5090</v>
      </c>
      <c r="E100" s="352">
        <v>70196</v>
      </c>
      <c r="F100" s="107">
        <v>20260824</v>
      </c>
      <c r="G100" s="107"/>
      <c r="H100" s="466" t="s">
        <v>259</v>
      </c>
      <c r="I100" s="469" t="s">
        <v>569</v>
      </c>
    </row>
    <row r="101" spans="1:9">
      <c r="A101" s="112">
        <f t="shared" si="1"/>
        <v>99</v>
      </c>
      <c r="B101" s="352" t="s">
        <v>2616</v>
      </c>
      <c r="C101" s="352" t="s">
        <v>2609</v>
      </c>
      <c r="D101" s="352" t="s">
        <v>5091</v>
      </c>
      <c r="E101" s="352">
        <v>70196</v>
      </c>
      <c r="F101" s="107">
        <v>20260824</v>
      </c>
      <c r="G101" s="107"/>
      <c r="H101" s="350" t="s">
        <v>259</v>
      </c>
      <c r="I101" s="140" t="s">
        <v>577</v>
      </c>
    </row>
    <row r="102" spans="1:9">
      <c r="A102" s="112">
        <f t="shared" si="1"/>
        <v>100</v>
      </c>
      <c r="B102" s="352" t="s">
        <v>2616</v>
      </c>
      <c r="C102" s="352" t="s">
        <v>2609</v>
      </c>
      <c r="D102" s="352" t="s">
        <v>5092</v>
      </c>
      <c r="E102" s="352">
        <v>70197</v>
      </c>
      <c r="F102" s="107">
        <v>20260824</v>
      </c>
      <c r="G102" s="107"/>
      <c r="H102" s="350" t="s">
        <v>259</v>
      </c>
      <c r="I102" s="140" t="s">
        <v>577</v>
      </c>
    </row>
    <row r="103" spans="1:9">
      <c r="A103" s="112">
        <f t="shared" si="1"/>
        <v>101</v>
      </c>
      <c r="B103" s="352" t="s">
        <v>2616</v>
      </c>
      <c r="C103" s="352" t="s">
        <v>2609</v>
      </c>
      <c r="D103" s="352" t="s">
        <v>5093</v>
      </c>
      <c r="E103" s="352">
        <v>70198</v>
      </c>
      <c r="F103" s="107">
        <v>20260824</v>
      </c>
      <c r="G103" s="107"/>
      <c r="H103" s="350" t="s">
        <v>259</v>
      </c>
      <c r="I103" s="140" t="s">
        <v>577</v>
      </c>
    </row>
    <row r="104" spans="1:9">
      <c r="A104" s="112">
        <f t="shared" si="1"/>
        <v>102</v>
      </c>
      <c r="B104" s="352" t="s">
        <v>2616</v>
      </c>
      <c r="C104" s="352" t="s">
        <v>2609</v>
      </c>
      <c r="D104" s="352" t="s">
        <v>5094</v>
      </c>
      <c r="E104" s="352">
        <v>70199</v>
      </c>
      <c r="F104" s="107">
        <v>20260826</v>
      </c>
      <c r="G104" s="107"/>
      <c r="H104" s="470" t="s">
        <v>259</v>
      </c>
      <c r="I104" s="473" t="s">
        <v>583</v>
      </c>
    </row>
    <row r="105" spans="1:9">
      <c r="A105" s="112">
        <f t="shared" si="1"/>
        <v>103</v>
      </c>
      <c r="B105" s="352" t="s">
        <v>2616</v>
      </c>
      <c r="C105" s="352" t="s">
        <v>2609</v>
      </c>
      <c r="D105" s="352" t="s">
        <v>5095</v>
      </c>
      <c r="E105" s="352">
        <v>70199</v>
      </c>
      <c r="F105" s="107">
        <v>20260826</v>
      </c>
      <c r="G105" s="107"/>
      <c r="H105" s="470" t="s">
        <v>259</v>
      </c>
      <c r="I105" s="473" t="s">
        <v>583</v>
      </c>
    </row>
    <row r="106" spans="1:9">
      <c r="A106" s="112">
        <f t="shared" si="1"/>
        <v>104</v>
      </c>
      <c r="B106" s="352" t="s">
        <v>2616</v>
      </c>
      <c r="C106" s="352" t="s">
        <v>2609</v>
      </c>
      <c r="D106" s="352" t="s">
        <v>5096</v>
      </c>
      <c r="E106" s="352">
        <v>70200</v>
      </c>
      <c r="F106" s="107">
        <v>20260826</v>
      </c>
      <c r="G106" s="107"/>
      <c r="H106" s="470" t="s">
        <v>259</v>
      </c>
      <c r="I106" s="473" t="s">
        <v>583</v>
      </c>
    </row>
    <row r="107" spans="1:9">
      <c r="A107" s="112">
        <f t="shared" si="1"/>
        <v>105</v>
      </c>
      <c r="B107" s="352" t="s">
        <v>2616</v>
      </c>
      <c r="C107" s="352" t="s">
        <v>2609</v>
      </c>
      <c r="D107" s="352" t="s">
        <v>5097</v>
      </c>
      <c r="E107" s="352">
        <v>70200</v>
      </c>
      <c r="F107" s="107">
        <v>20260826</v>
      </c>
      <c r="G107" s="107"/>
      <c r="H107" s="472" t="s">
        <v>259</v>
      </c>
      <c r="I107" s="475" t="s">
        <v>607</v>
      </c>
    </row>
    <row r="108" spans="1:9">
      <c r="A108" s="112">
        <f t="shared" si="1"/>
        <v>106</v>
      </c>
      <c r="B108" s="352" t="s">
        <v>2616</v>
      </c>
      <c r="C108" s="352" t="s">
        <v>2609</v>
      </c>
      <c r="D108" s="352" t="s">
        <v>5098</v>
      </c>
      <c r="E108" s="352">
        <v>70201</v>
      </c>
      <c r="F108" s="107">
        <v>20260826</v>
      </c>
      <c r="G108" s="107"/>
      <c r="H108" s="350" t="s">
        <v>259</v>
      </c>
      <c r="I108" s="140" t="s">
        <v>1168</v>
      </c>
    </row>
    <row r="109" spans="1:9">
      <c r="A109" s="112">
        <f t="shared" si="1"/>
        <v>107</v>
      </c>
      <c r="B109" s="352" t="s">
        <v>2616</v>
      </c>
      <c r="C109" s="352" t="s">
        <v>2609</v>
      </c>
      <c r="D109" s="352" t="s">
        <v>5099</v>
      </c>
      <c r="E109" s="352">
        <v>70202</v>
      </c>
      <c r="F109" s="107">
        <v>20260827</v>
      </c>
      <c r="G109" s="107"/>
      <c r="H109" s="350" t="s">
        <v>259</v>
      </c>
      <c r="I109" s="140" t="s">
        <v>1168</v>
      </c>
    </row>
    <row r="110" spans="1:9">
      <c r="A110" s="112">
        <f t="shared" si="1"/>
        <v>108</v>
      </c>
      <c r="B110" s="352" t="s">
        <v>2616</v>
      </c>
      <c r="C110" s="352" t="s">
        <v>2609</v>
      </c>
      <c r="D110" s="352" t="s">
        <v>5100</v>
      </c>
      <c r="E110" s="352">
        <v>70202</v>
      </c>
      <c r="F110" s="107">
        <v>20260827</v>
      </c>
      <c r="G110" s="107"/>
      <c r="H110" s="350" t="s">
        <v>259</v>
      </c>
      <c r="I110" s="140" t="s">
        <v>1168</v>
      </c>
    </row>
    <row r="111" spans="1:9">
      <c r="A111" s="112">
        <f t="shared" ref="A111:A134" si="2">A110+1</f>
        <v>109</v>
      </c>
      <c r="B111" s="352" t="s">
        <v>2616</v>
      </c>
      <c r="C111" s="352" t="s">
        <v>2609</v>
      </c>
      <c r="D111" s="352" t="s">
        <v>5101</v>
      </c>
      <c r="E111" s="352">
        <v>70203</v>
      </c>
      <c r="F111" s="107">
        <v>20260827</v>
      </c>
      <c r="G111" s="107"/>
      <c r="H111" s="478" t="s">
        <v>259</v>
      </c>
      <c r="I111" s="483" t="s">
        <v>1182</v>
      </c>
    </row>
    <row r="112" spans="1:9">
      <c r="A112" s="112">
        <f t="shared" si="2"/>
        <v>110</v>
      </c>
      <c r="B112" s="352" t="s">
        <v>2616</v>
      </c>
      <c r="C112" s="352" t="s">
        <v>2609</v>
      </c>
      <c r="D112" s="352" t="s">
        <v>5102</v>
      </c>
      <c r="E112" s="352">
        <v>70203</v>
      </c>
      <c r="F112" s="107">
        <v>20260827</v>
      </c>
      <c r="G112" s="107"/>
      <c r="H112" s="478" t="s">
        <v>259</v>
      </c>
      <c r="I112" s="483" t="s">
        <v>1182</v>
      </c>
    </row>
    <row r="113" spans="1:9">
      <c r="A113" s="112">
        <f t="shared" si="2"/>
        <v>111</v>
      </c>
      <c r="B113" s="352" t="s">
        <v>2616</v>
      </c>
      <c r="C113" s="352" t="s">
        <v>2609</v>
      </c>
      <c r="D113" s="352" t="s">
        <v>5103</v>
      </c>
      <c r="E113" s="352">
        <v>70204</v>
      </c>
      <c r="F113" s="107">
        <v>20260827</v>
      </c>
      <c r="G113" s="107"/>
      <c r="H113" s="478" t="s">
        <v>259</v>
      </c>
      <c r="I113" s="483" t="s">
        <v>1182</v>
      </c>
    </row>
    <row r="114" spans="1:9">
      <c r="A114" s="112">
        <f t="shared" si="2"/>
        <v>112</v>
      </c>
      <c r="B114" s="352" t="s">
        <v>2616</v>
      </c>
      <c r="C114" s="352" t="s">
        <v>2609</v>
      </c>
      <c r="D114" s="352" t="s">
        <v>5104</v>
      </c>
      <c r="E114" s="352">
        <v>70204</v>
      </c>
      <c r="F114" s="107">
        <v>20260827</v>
      </c>
      <c r="G114" s="107"/>
      <c r="H114" s="350" t="s">
        <v>259</v>
      </c>
      <c r="I114" s="140" t="s">
        <v>655</v>
      </c>
    </row>
    <row r="115" spans="1:9">
      <c r="A115" s="112">
        <f t="shared" si="2"/>
        <v>113</v>
      </c>
      <c r="B115" s="352" t="s">
        <v>2616</v>
      </c>
      <c r="C115" s="352" t="s">
        <v>2609</v>
      </c>
      <c r="D115" s="352" t="s">
        <v>5105</v>
      </c>
      <c r="E115" s="352">
        <v>70205</v>
      </c>
      <c r="F115" s="107">
        <v>20260827</v>
      </c>
      <c r="G115" s="107"/>
      <c r="H115" s="350" t="s">
        <v>259</v>
      </c>
      <c r="I115" s="140" t="s">
        <v>655</v>
      </c>
    </row>
    <row r="116" spans="1:9">
      <c r="A116" s="112">
        <f t="shared" si="2"/>
        <v>114</v>
      </c>
      <c r="B116" s="352" t="s">
        <v>2616</v>
      </c>
      <c r="C116" s="352" t="s">
        <v>2609</v>
      </c>
      <c r="D116" s="352" t="s">
        <v>5106</v>
      </c>
      <c r="E116" s="352">
        <v>70205</v>
      </c>
      <c r="F116" s="107">
        <v>20260827</v>
      </c>
      <c r="G116" s="107"/>
      <c r="H116" s="350" t="s">
        <v>259</v>
      </c>
      <c r="I116" s="140" t="s">
        <v>655</v>
      </c>
    </row>
    <row r="117" spans="1:9">
      <c r="A117" s="112">
        <f t="shared" si="2"/>
        <v>115</v>
      </c>
      <c r="B117" s="352" t="s">
        <v>2616</v>
      </c>
      <c r="C117" s="352" t="s">
        <v>2609</v>
      </c>
      <c r="D117" s="352" t="s">
        <v>5107</v>
      </c>
      <c r="E117" s="352">
        <v>70206</v>
      </c>
      <c r="F117" s="107">
        <v>20260828</v>
      </c>
      <c r="G117" s="107"/>
      <c r="H117" s="350" t="s">
        <v>259</v>
      </c>
      <c r="I117" s="140" t="s">
        <v>655</v>
      </c>
    </row>
    <row r="118" spans="1:9">
      <c r="A118" s="112">
        <f t="shared" si="2"/>
        <v>116</v>
      </c>
      <c r="B118" s="352" t="s">
        <v>2616</v>
      </c>
      <c r="C118" s="352" t="s">
        <v>2609</v>
      </c>
      <c r="D118" s="352" t="s">
        <v>5108</v>
      </c>
      <c r="E118" s="352">
        <v>70206</v>
      </c>
      <c r="F118" s="107">
        <v>20260828</v>
      </c>
      <c r="G118" s="107"/>
      <c r="H118" s="486" t="s">
        <v>259</v>
      </c>
      <c r="I118" s="489" t="s">
        <v>661</v>
      </c>
    </row>
    <row r="119" spans="1:9">
      <c r="A119" s="112">
        <f t="shared" si="2"/>
        <v>117</v>
      </c>
      <c r="B119" s="352" t="s">
        <v>2616</v>
      </c>
      <c r="C119" s="352" t="s">
        <v>2609</v>
      </c>
      <c r="D119" s="352" t="s">
        <v>5109</v>
      </c>
      <c r="E119" s="352">
        <v>70207</v>
      </c>
      <c r="F119" s="107">
        <v>20260828</v>
      </c>
      <c r="G119" s="107"/>
      <c r="H119" s="486" t="s">
        <v>259</v>
      </c>
      <c r="I119" s="489" t="s">
        <v>661</v>
      </c>
    </row>
    <row r="120" spans="1:9">
      <c r="A120" s="112">
        <f t="shared" si="2"/>
        <v>118</v>
      </c>
      <c r="B120" s="352" t="s">
        <v>2616</v>
      </c>
      <c r="C120" s="352" t="s">
        <v>2609</v>
      </c>
      <c r="D120" s="352" t="s">
        <v>5110</v>
      </c>
      <c r="E120" s="352">
        <v>70208</v>
      </c>
      <c r="F120" s="107">
        <v>20260828</v>
      </c>
      <c r="G120" s="107"/>
      <c r="H120" s="486" t="s">
        <v>259</v>
      </c>
      <c r="I120" s="489" t="s">
        <v>661</v>
      </c>
    </row>
    <row r="121" spans="1:9">
      <c r="A121" s="112">
        <f t="shared" si="2"/>
        <v>119</v>
      </c>
      <c r="B121" s="352" t="s">
        <v>2616</v>
      </c>
      <c r="C121" s="352" t="s">
        <v>2609</v>
      </c>
      <c r="D121" s="352" t="s">
        <v>5111</v>
      </c>
      <c r="E121" s="352">
        <v>70208</v>
      </c>
      <c r="F121" s="107">
        <v>20260828</v>
      </c>
      <c r="G121" s="107"/>
      <c r="H121" s="350" t="s">
        <v>259</v>
      </c>
      <c r="I121" s="140" t="s">
        <v>683</v>
      </c>
    </row>
    <row r="122" spans="1:9">
      <c r="A122" s="112">
        <f t="shared" si="2"/>
        <v>120</v>
      </c>
      <c r="B122" s="352" t="s">
        <v>2616</v>
      </c>
      <c r="C122" s="352" t="s">
        <v>2609</v>
      </c>
      <c r="D122" s="352" t="s">
        <v>5112</v>
      </c>
      <c r="E122" s="352">
        <v>70209</v>
      </c>
      <c r="F122" s="107">
        <v>20260828</v>
      </c>
      <c r="G122" s="107"/>
      <c r="H122" s="350" t="s">
        <v>259</v>
      </c>
      <c r="I122" s="140" t="s">
        <v>683</v>
      </c>
    </row>
    <row r="123" spans="1:9">
      <c r="A123" s="112">
        <f t="shared" si="2"/>
        <v>121</v>
      </c>
      <c r="B123" s="352" t="s">
        <v>2616</v>
      </c>
      <c r="C123" s="352" t="s">
        <v>2609</v>
      </c>
      <c r="D123" s="352" t="s">
        <v>5113</v>
      </c>
      <c r="E123" s="352">
        <v>70210</v>
      </c>
      <c r="F123" s="107">
        <v>20260828</v>
      </c>
      <c r="G123" s="107"/>
      <c r="H123" s="350" t="s">
        <v>259</v>
      </c>
      <c r="I123" s="140" t="s">
        <v>683</v>
      </c>
    </row>
    <row r="124" spans="1:9">
      <c r="A124" s="112">
        <f t="shared" si="2"/>
        <v>122</v>
      </c>
      <c r="B124" s="352" t="s">
        <v>2616</v>
      </c>
      <c r="C124" s="352" t="s">
        <v>2609</v>
      </c>
      <c r="D124" s="352" t="s">
        <v>5114</v>
      </c>
      <c r="E124" s="352">
        <v>70211</v>
      </c>
      <c r="F124" s="107">
        <v>20260829</v>
      </c>
      <c r="G124" s="107"/>
      <c r="H124" s="491" t="s">
        <v>259</v>
      </c>
      <c r="I124" s="495" t="s">
        <v>689</v>
      </c>
    </row>
    <row r="125" spans="1:9">
      <c r="A125" s="112">
        <f t="shared" si="2"/>
        <v>123</v>
      </c>
      <c r="B125" s="352" t="s">
        <v>2616</v>
      </c>
      <c r="C125" s="352" t="s">
        <v>2609</v>
      </c>
      <c r="D125" s="352" t="s">
        <v>5115</v>
      </c>
      <c r="E125" s="352">
        <v>70211</v>
      </c>
      <c r="F125" s="107">
        <v>20260829</v>
      </c>
      <c r="G125" s="107"/>
      <c r="H125" s="491" t="s">
        <v>259</v>
      </c>
      <c r="I125" s="495" t="s">
        <v>689</v>
      </c>
    </row>
    <row r="126" spans="1:9">
      <c r="A126" s="112">
        <f t="shared" si="2"/>
        <v>124</v>
      </c>
      <c r="B126" s="352" t="s">
        <v>2616</v>
      </c>
      <c r="C126" s="352" t="s">
        <v>2609</v>
      </c>
      <c r="D126" s="352" t="s">
        <v>5116</v>
      </c>
      <c r="E126" s="352">
        <v>70212</v>
      </c>
      <c r="F126" s="107">
        <v>20260831</v>
      </c>
      <c r="G126" s="107"/>
      <c r="H126" s="491" t="s">
        <v>259</v>
      </c>
      <c r="I126" s="495" t="s">
        <v>689</v>
      </c>
    </row>
    <row r="127" spans="1:9">
      <c r="A127" s="112">
        <f t="shared" si="2"/>
        <v>125</v>
      </c>
      <c r="B127" s="352" t="s">
        <v>2616</v>
      </c>
      <c r="C127" s="352" t="s">
        <v>2609</v>
      </c>
      <c r="D127" s="352" t="s">
        <v>5117</v>
      </c>
      <c r="E127" s="352">
        <v>70212</v>
      </c>
      <c r="F127" s="107">
        <v>20260831</v>
      </c>
      <c r="G127" s="107"/>
      <c r="H127" s="491" t="s">
        <v>259</v>
      </c>
      <c r="I127" s="495" t="s">
        <v>689</v>
      </c>
    </row>
    <row r="128" spans="1:9">
      <c r="A128" s="112">
        <f t="shared" si="2"/>
        <v>126</v>
      </c>
      <c r="B128" s="352" t="s">
        <v>2616</v>
      </c>
      <c r="C128" s="352" t="s">
        <v>2609</v>
      </c>
      <c r="D128" s="352" t="s">
        <v>5118</v>
      </c>
      <c r="E128" s="352">
        <v>70213</v>
      </c>
      <c r="F128" s="107">
        <v>20260831</v>
      </c>
      <c r="G128" s="107"/>
      <c r="H128" s="350"/>
      <c r="I128" s="140"/>
    </row>
    <row r="129" spans="1:9">
      <c r="A129" s="112">
        <f t="shared" si="2"/>
        <v>127</v>
      </c>
      <c r="B129" s="352" t="s">
        <v>2616</v>
      </c>
      <c r="C129" s="352" t="s">
        <v>2609</v>
      </c>
      <c r="D129" s="352" t="s">
        <v>5119</v>
      </c>
      <c r="E129" s="352">
        <v>70213</v>
      </c>
      <c r="F129" s="107">
        <v>20260831</v>
      </c>
      <c r="G129" s="107"/>
      <c r="H129" s="350"/>
      <c r="I129" s="140"/>
    </row>
    <row r="130" spans="1:9">
      <c r="A130" s="112">
        <f t="shared" si="2"/>
        <v>128</v>
      </c>
      <c r="B130" s="352" t="s">
        <v>2616</v>
      </c>
      <c r="C130" s="352" t="s">
        <v>2609</v>
      </c>
      <c r="D130" s="352" t="s">
        <v>5120</v>
      </c>
      <c r="E130" s="352">
        <v>70214</v>
      </c>
      <c r="F130" s="107">
        <v>20260831</v>
      </c>
      <c r="G130" s="107"/>
      <c r="H130" s="350"/>
      <c r="I130" s="140"/>
    </row>
    <row r="131" spans="1:9">
      <c r="A131" s="112">
        <f t="shared" si="2"/>
        <v>129</v>
      </c>
      <c r="B131" s="352" t="s">
        <v>2616</v>
      </c>
      <c r="C131" s="352" t="s">
        <v>2609</v>
      </c>
      <c r="D131" s="352" t="s">
        <v>5121</v>
      </c>
      <c r="E131" s="352">
        <v>70215</v>
      </c>
      <c r="F131" s="107">
        <v>20260831</v>
      </c>
      <c r="G131" s="107"/>
      <c r="H131" s="350"/>
      <c r="I131" s="140"/>
    </row>
    <row r="132" spans="1:9">
      <c r="A132" s="112">
        <f t="shared" si="2"/>
        <v>130</v>
      </c>
      <c r="B132" s="352" t="s">
        <v>2616</v>
      </c>
      <c r="C132" s="352" t="s">
        <v>2609</v>
      </c>
      <c r="D132" s="352" t="s">
        <v>5122</v>
      </c>
      <c r="E132" s="352">
        <v>70215</v>
      </c>
      <c r="F132" s="107">
        <v>20260831</v>
      </c>
      <c r="G132" s="107"/>
      <c r="H132" s="350"/>
      <c r="I132" s="140"/>
    </row>
    <row r="133" spans="1:9">
      <c r="A133" s="112">
        <f t="shared" si="2"/>
        <v>131</v>
      </c>
      <c r="B133" s="352" t="s">
        <v>2616</v>
      </c>
      <c r="C133" s="352" t="s">
        <v>2609</v>
      </c>
      <c r="D133" s="352" t="s">
        <v>5123</v>
      </c>
      <c r="E133" s="352">
        <v>70216</v>
      </c>
      <c r="F133" s="107">
        <v>20260831</v>
      </c>
      <c r="G133" s="107"/>
      <c r="H133" s="350"/>
      <c r="I133" s="140"/>
    </row>
    <row r="134" spans="1:9">
      <c r="A134" s="112">
        <f t="shared" si="2"/>
        <v>132</v>
      </c>
      <c r="B134" s="352" t="s">
        <v>2616</v>
      </c>
      <c r="C134" s="352" t="s">
        <v>2609</v>
      </c>
      <c r="D134" s="352" t="s">
        <v>5124</v>
      </c>
      <c r="E134" s="352">
        <v>70217</v>
      </c>
      <c r="F134" s="107">
        <v>20260831</v>
      </c>
      <c r="G134" s="107"/>
      <c r="H134" s="350"/>
      <c r="I134" s="140"/>
    </row>
  </sheetData>
  <mergeCells count="1">
    <mergeCell ref="A1:G1"/>
  </mergeCells>
  <phoneticPr fontId="250" type="noConversion"/>
  <conditionalFormatting sqref="D1:D2">
    <cfRule type="duplicateValues" dxfId="3" priority="43"/>
  </conditionalFormatting>
  <conditionalFormatting sqref="D1:D1048576">
    <cfRule type="duplicateValues" dxfId="2" priority="1"/>
  </conditionalFormatting>
  <conditionalFormatting sqref="G2:I2">
    <cfRule type="cellIs" dxfId="1" priority="8" stopIfTrue="1" operator="equal">
      <formula>"o"</formula>
    </cfRule>
  </conditionalFormatting>
  <conditionalFormatting sqref="D3:D134">
    <cfRule type="duplicateValues" dxfId="0" priority="77"/>
  </conditionalFormatting>
  <printOptions horizontalCentered="1"/>
  <pageMargins left="0" right="0" top="0" bottom="0" header="0" footer="0"/>
  <pageSetup paperSize="8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B1:P30"/>
  <sheetViews>
    <sheetView workbookViewId="0"/>
  </sheetViews>
  <sheetFormatPr defaultRowHeight="14.5"/>
  <cols>
    <col min="1" max="1" width="3.54296875" customWidth="1"/>
    <col min="2" max="2" width="18" customWidth="1"/>
    <col min="3" max="3" width="8" customWidth="1"/>
    <col min="4" max="4" width="8.26953125" customWidth="1"/>
    <col min="5" max="5" width="13.54296875" customWidth="1"/>
    <col min="6" max="6" width="11" customWidth="1"/>
    <col min="7" max="7" width="10.81640625" customWidth="1"/>
    <col min="8" max="8" width="12.1796875" customWidth="1"/>
    <col min="9" max="9" width="21.7265625" customWidth="1"/>
  </cols>
  <sheetData>
    <row r="1" spans="2:16">
      <c r="B1" s="576" t="s">
        <v>3110</v>
      </c>
      <c r="C1" s="576"/>
      <c r="D1" s="576"/>
      <c r="E1" s="577"/>
      <c r="F1" s="577"/>
      <c r="G1" s="577"/>
      <c r="H1" s="577"/>
      <c r="I1" s="577"/>
    </row>
    <row r="2" spans="2:16" ht="15.75" customHeight="1">
      <c r="B2" s="582" t="s">
        <v>2617</v>
      </c>
      <c r="C2" s="582"/>
      <c r="D2" s="582"/>
      <c r="E2" s="582"/>
      <c r="F2" s="582"/>
      <c r="G2" s="582"/>
      <c r="H2" s="582"/>
      <c r="I2" s="582"/>
    </row>
    <row r="3" spans="2:16">
      <c r="B3" s="582"/>
      <c r="C3" s="582"/>
      <c r="D3" s="582"/>
      <c r="E3" s="582"/>
      <c r="F3" s="582"/>
      <c r="G3" s="582"/>
      <c r="H3" s="582"/>
      <c r="I3" s="582"/>
    </row>
    <row r="4" spans="2:16" ht="30" customHeight="1">
      <c r="B4" s="582" t="s">
        <v>2618</v>
      </c>
      <c r="C4" s="578" t="s">
        <v>2711</v>
      </c>
      <c r="D4" s="578" t="s">
        <v>2708</v>
      </c>
      <c r="E4" s="583" t="s">
        <v>2619</v>
      </c>
      <c r="F4" s="583"/>
      <c r="G4" s="583"/>
      <c r="H4" s="583"/>
      <c r="I4" s="582" t="s">
        <v>2620</v>
      </c>
      <c r="L4" s="580" t="s">
        <v>2722</v>
      </c>
      <c r="M4" s="581"/>
      <c r="N4" s="581"/>
      <c r="O4" s="581"/>
      <c r="P4" s="581"/>
    </row>
    <row r="5" spans="2:16">
      <c r="B5" s="582"/>
      <c r="C5" s="579"/>
      <c r="D5" s="579"/>
      <c r="E5" s="139" t="s">
        <v>2621</v>
      </c>
      <c r="F5" s="139" t="s">
        <v>2622</v>
      </c>
      <c r="G5" s="139" t="s">
        <v>2616</v>
      </c>
      <c r="H5" s="139" t="s">
        <v>2623</v>
      </c>
      <c r="I5" s="582"/>
      <c r="L5" s="153"/>
      <c r="M5" s="154"/>
    </row>
    <row r="6" spans="2:16" ht="15" hidden="1" customHeight="1">
      <c r="B6" s="113" t="s">
        <v>2624</v>
      </c>
      <c r="C6" s="113"/>
      <c r="D6" s="113"/>
      <c r="E6" s="115" t="s">
        <v>2625</v>
      </c>
      <c r="F6" s="115" t="s">
        <v>2625</v>
      </c>
      <c r="G6" s="115" t="s">
        <v>2625</v>
      </c>
      <c r="H6" s="115" t="s">
        <v>2625</v>
      </c>
      <c r="I6" s="151" t="s">
        <v>2626</v>
      </c>
    </row>
    <row r="7" spans="2:16" ht="15" hidden="1" customHeight="1">
      <c r="B7" s="113" t="s">
        <v>2627</v>
      </c>
      <c r="C7" s="113"/>
      <c r="D7" s="113"/>
      <c r="E7" s="115" t="s">
        <v>2625</v>
      </c>
      <c r="F7" s="115" t="s">
        <v>2625</v>
      </c>
      <c r="G7" s="143" t="s">
        <v>2628</v>
      </c>
      <c r="H7" s="143" t="s">
        <v>2628</v>
      </c>
      <c r="I7" s="151" t="s">
        <v>2626</v>
      </c>
    </row>
    <row r="8" spans="2:16" ht="15" hidden="1" customHeight="1">
      <c r="B8" s="113" t="s">
        <v>2629</v>
      </c>
      <c r="C8" s="113"/>
      <c r="D8" s="113"/>
      <c r="E8" s="143" t="s">
        <v>2628</v>
      </c>
      <c r="F8" s="115" t="s">
        <v>2625</v>
      </c>
      <c r="G8" s="143" t="s">
        <v>2628</v>
      </c>
      <c r="H8" s="143" t="s">
        <v>2628</v>
      </c>
      <c r="I8" s="151" t="s">
        <v>2626</v>
      </c>
    </row>
    <row r="9" spans="2:16" ht="15" customHeight="1">
      <c r="B9" s="152" t="s">
        <v>2630</v>
      </c>
      <c r="C9" s="152" t="s">
        <v>2709</v>
      </c>
      <c r="D9" s="152" t="s">
        <v>2709</v>
      </c>
      <c r="E9" s="115" t="s">
        <v>2625</v>
      </c>
      <c r="F9" s="115" t="s">
        <v>2625</v>
      </c>
      <c r="G9" s="115" t="s">
        <v>2625</v>
      </c>
      <c r="H9" s="115" t="s">
        <v>2625</v>
      </c>
      <c r="I9" s="151" t="s">
        <v>2626</v>
      </c>
      <c r="L9" s="155"/>
      <c r="M9" s="155"/>
    </row>
    <row r="10" spans="2:16">
      <c r="B10" s="152" t="s">
        <v>2631</v>
      </c>
      <c r="C10" s="152" t="s">
        <v>2710</v>
      </c>
      <c r="D10" s="152" t="s">
        <v>2710</v>
      </c>
      <c r="E10" s="143" t="s">
        <v>2628</v>
      </c>
      <c r="F10" s="115" t="s">
        <v>2625</v>
      </c>
      <c r="G10" s="143" t="s">
        <v>2628</v>
      </c>
      <c r="H10" s="143" t="s">
        <v>2628</v>
      </c>
      <c r="I10" s="141" t="s">
        <v>2626</v>
      </c>
    </row>
    <row r="11" spans="2:16">
      <c r="B11" s="152" t="s">
        <v>2632</v>
      </c>
      <c r="C11" s="152" t="s">
        <v>2712</v>
      </c>
      <c r="D11" s="152" t="s">
        <v>2712</v>
      </c>
      <c r="E11" s="115" t="s">
        <v>2625</v>
      </c>
      <c r="F11" s="115" t="s">
        <v>2625</v>
      </c>
      <c r="G11" s="115" t="s">
        <v>2625</v>
      </c>
      <c r="H11" s="115" t="s">
        <v>2625</v>
      </c>
      <c r="I11" s="141" t="s">
        <v>2626</v>
      </c>
    </row>
    <row r="12" spans="2:16">
      <c r="B12" s="152" t="s">
        <v>2633</v>
      </c>
      <c r="C12" s="152" t="s">
        <v>2710</v>
      </c>
      <c r="D12" s="152" t="s">
        <v>2710</v>
      </c>
      <c r="E12" s="143" t="s">
        <v>2628</v>
      </c>
      <c r="F12" s="115" t="s">
        <v>2625</v>
      </c>
      <c r="G12" s="143" t="s">
        <v>2628</v>
      </c>
      <c r="H12" s="143" t="s">
        <v>2628</v>
      </c>
      <c r="I12" s="141" t="s">
        <v>2626</v>
      </c>
    </row>
    <row r="13" spans="2:16">
      <c r="B13" s="158" t="s">
        <v>2634</v>
      </c>
      <c r="C13" s="158" t="s">
        <v>2712</v>
      </c>
      <c r="D13" s="158" t="s">
        <v>2712</v>
      </c>
      <c r="E13" s="115" t="s">
        <v>2625</v>
      </c>
      <c r="F13" s="115" t="s">
        <v>2625</v>
      </c>
      <c r="G13" s="115" t="s">
        <v>2625</v>
      </c>
      <c r="H13" s="115" t="s">
        <v>2625</v>
      </c>
      <c r="I13" s="141" t="s">
        <v>2626</v>
      </c>
    </row>
    <row r="14" spans="2:16">
      <c r="B14" s="152" t="s">
        <v>2635</v>
      </c>
      <c r="C14" s="152" t="s">
        <v>2710</v>
      </c>
      <c r="D14" s="152" t="s">
        <v>2710</v>
      </c>
      <c r="E14" s="143" t="s">
        <v>2628</v>
      </c>
      <c r="F14" s="115" t="s">
        <v>2625</v>
      </c>
      <c r="G14" s="143" t="s">
        <v>2628</v>
      </c>
      <c r="H14" s="143" t="s">
        <v>2628</v>
      </c>
      <c r="I14" s="141" t="s">
        <v>2626</v>
      </c>
    </row>
    <row r="15" spans="2:16">
      <c r="B15" s="152" t="s">
        <v>2636</v>
      </c>
      <c r="C15" s="152" t="s">
        <v>2713</v>
      </c>
      <c r="D15" s="152" t="s">
        <v>2713</v>
      </c>
      <c r="E15" s="115" t="s">
        <v>2625</v>
      </c>
      <c r="F15" s="115" t="s">
        <v>2625</v>
      </c>
      <c r="G15" s="143" t="s">
        <v>2628</v>
      </c>
      <c r="H15" s="143" t="s">
        <v>2628</v>
      </c>
      <c r="I15" s="141" t="s">
        <v>2626</v>
      </c>
    </row>
    <row r="16" spans="2:16">
      <c r="B16" s="152" t="s">
        <v>2637</v>
      </c>
      <c r="C16" s="152" t="s">
        <v>2712</v>
      </c>
      <c r="D16" s="152" t="s">
        <v>2709</v>
      </c>
      <c r="E16" s="161" t="s">
        <v>2625</v>
      </c>
      <c r="F16" s="161" t="s">
        <v>2625</v>
      </c>
      <c r="G16" s="161" t="s">
        <v>2625</v>
      </c>
      <c r="H16" s="161" t="s">
        <v>2625</v>
      </c>
      <c r="I16" s="141" t="s">
        <v>2626</v>
      </c>
    </row>
    <row r="17" spans="2:10">
      <c r="B17" s="158" t="s">
        <v>2638</v>
      </c>
      <c r="C17" s="158" t="s">
        <v>2803</v>
      </c>
      <c r="D17" s="158" t="s">
        <v>2803</v>
      </c>
      <c r="E17" s="149" t="s">
        <v>2628</v>
      </c>
      <c r="F17" s="161" t="s">
        <v>2625</v>
      </c>
      <c r="G17" s="149" t="s">
        <v>2628</v>
      </c>
      <c r="H17" s="149" t="s">
        <v>2628</v>
      </c>
      <c r="I17" s="169" t="s">
        <v>2626</v>
      </c>
    </row>
    <row r="18" spans="2:10">
      <c r="B18" s="158" t="s">
        <v>2639</v>
      </c>
      <c r="C18" s="158" t="s">
        <v>2804</v>
      </c>
      <c r="D18" s="158" t="s">
        <v>2804</v>
      </c>
      <c r="E18" s="149" t="s">
        <v>2628</v>
      </c>
      <c r="F18" s="161" t="s">
        <v>2625</v>
      </c>
      <c r="G18" s="149" t="s">
        <v>2628</v>
      </c>
      <c r="H18" s="149" t="s">
        <v>2628</v>
      </c>
      <c r="I18" s="179" t="s">
        <v>2626</v>
      </c>
    </row>
    <row r="19" spans="2:10">
      <c r="B19" s="158" t="s">
        <v>2640</v>
      </c>
      <c r="C19" s="158" t="s">
        <v>2712</v>
      </c>
      <c r="D19" s="158" t="s">
        <v>2712</v>
      </c>
      <c r="E19" s="161" t="s">
        <v>2625</v>
      </c>
      <c r="F19" s="161" t="s">
        <v>2625</v>
      </c>
      <c r="G19" s="161" t="s">
        <v>2625</v>
      </c>
      <c r="H19" s="161" t="s">
        <v>2625</v>
      </c>
      <c r="I19" s="183" t="s">
        <v>2626</v>
      </c>
      <c r="J19" s="120"/>
    </row>
    <row r="20" spans="2:10">
      <c r="B20" s="152" t="s">
        <v>2641</v>
      </c>
      <c r="C20" s="152" t="s">
        <v>2710</v>
      </c>
      <c r="D20" s="152" t="s">
        <v>2804</v>
      </c>
      <c r="E20" s="161" t="s">
        <v>2625</v>
      </c>
      <c r="F20" s="161" t="s">
        <v>2625</v>
      </c>
      <c r="G20" s="143" t="s">
        <v>2628</v>
      </c>
      <c r="H20" s="143" t="s">
        <v>2628</v>
      </c>
      <c r="I20" s="185" t="s">
        <v>2626</v>
      </c>
    </row>
    <row r="21" spans="2:10">
      <c r="B21" s="152" t="s">
        <v>2642</v>
      </c>
      <c r="C21" s="152" t="s">
        <v>2834</v>
      </c>
      <c r="D21" s="152" t="s">
        <v>2834</v>
      </c>
      <c r="E21" s="143" t="s">
        <v>2628</v>
      </c>
      <c r="F21" s="161" t="s">
        <v>2625</v>
      </c>
      <c r="G21" s="161" t="s">
        <v>2625</v>
      </c>
      <c r="H21" s="161" t="s">
        <v>2625</v>
      </c>
      <c r="I21" s="191" t="s">
        <v>2626</v>
      </c>
    </row>
    <row r="22" spans="2:10">
      <c r="B22" s="152" t="s">
        <v>2643</v>
      </c>
      <c r="C22" s="152" t="s">
        <v>2803</v>
      </c>
      <c r="D22" s="152" t="s">
        <v>2803</v>
      </c>
      <c r="E22" s="161" t="s">
        <v>2625</v>
      </c>
      <c r="F22" s="161" t="s">
        <v>2625</v>
      </c>
      <c r="G22" s="143" t="s">
        <v>2628</v>
      </c>
      <c r="H22" s="143" t="s">
        <v>2628</v>
      </c>
      <c r="I22" s="201" t="s">
        <v>2626</v>
      </c>
    </row>
    <row r="23" spans="2:10">
      <c r="B23" s="152" t="s">
        <v>2644</v>
      </c>
      <c r="C23" s="152" t="s">
        <v>2710</v>
      </c>
      <c r="D23" s="152" t="s">
        <v>2710</v>
      </c>
      <c r="E23" s="143" t="s">
        <v>2628</v>
      </c>
      <c r="F23" s="161" t="s">
        <v>2625</v>
      </c>
      <c r="G23" s="143" t="s">
        <v>2628</v>
      </c>
      <c r="H23" s="143" t="s">
        <v>2628</v>
      </c>
      <c r="I23" s="200" t="s">
        <v>2626</v>
      </c>
    </row>
    <row r="24" spans="2:10">
      <c r="B24" s="152" t="s">
        <v>2645</v>
      </c>
      <c r="C24" s="152" t="s">
        <v>2712</v>
      </c>
      <c r="D24" s="152" t="s">
        <v>2712</v>
      </c>
      <c r="E24" s="161" t="s">
        <v>2625</v>
      </c>
      <c r="F24" s="161" t="s">
        <v>2625</v>
      </c>
      <c r="G24" s="161" t="s">
        <v>2625</v>
      </c>
      <c r="H24" s="161" t="s">
        <v>2625</v>
      </c>
      <c r="I24" s="205" t="s">
        <v>2626</v>
      </c>
    </row>
    <row r="25" spans="2:10">
      <c r="B25" s="152" t="s">
        <v>2646</v>
      </c>
      <c r="C25" s="152" t="s">
        <v>2710</v>
      </c>
      <c r="D25" s="152" t="s">
        <v>2710</v>
      </c>
      <c r="E25" s="143" t="s">
        <v>2628</v>
      </c>
      <c r="F25" s="161" t="s">
        <v>2625</v>
      </c>
      <c r="G25" s="143" t="s">
        <v>2628</v>
      </c>
      <c r="H25" s="143" t="s">
        <v>2628</v>
      </c>
      <c r="I25" s="211" t="s">
        <v>2626</v>
      </c>
    </row>
    <row r="26" spans="2:10">
      <c r="B26" s="152" t="s">
        <v>2647</v>
      </c>
      <c r="C26" s="152" t="s">
        <v>2710</v>
      </c>
      <c r="D26" s="152" t="s">
        <v>2710</v>
      </c>
      <c r="E26" s="161" t="s">
        <v>2625</v>
      </c>
      <c r="F26" s="161" t="s">
        <v>2625</v>
      </c>
      <c r="G26" s="143" t="s">
        <v>2628</v>
      </c>
      <c r="H26" s="143" t="s">
        <v>2628</v>
      </c>
      <c r="I26" s="218" t="s">
        <v>2626</v>
      </c>
    </row>
    <row r="27" spans="2:10">
      <c r="B27" s="158" t="s">
        <v>2648</v>
      </c>
      <c r="C27" s="158" t="s">
        <v>2974</v>
      </c>
      <c r="D27" s="158" t="s">
        <v>2974</v>
      </c>
      <c r="E27" s="149" t="s">
        <v>2628</v>
      </c>
      <c r="F27" s="161" t="s">
        <v>2625</v>
      </c>
      <c r="G27" s="161" t="s">
        <v>2625</v>
      </c>
      <c r="H27" s="161" t="s">
        <v>2625</v>
      </c>
      <c r="I27" s="148" t="s">
        <v>2626</v>
      </c>
    </row>
    <row r="28" spans="2:10">
      <c r="B28" s="158" t="s">
        <v>2649</v>
      </c>
      <c r="C28" s="158" t="s">
        <v>2710</v>
      </c>
      <c r="D28" s="158" t="s">
        <v>2710</v>
      </c>
      <c r="E28" s="161" t="s">
        <v>2625</v>
      </c>
      <c r="F28" s="161" t="s">
        <v>2625</v>
      </c>
      <c r="G28" s="149" t="s">
        <v>2628</v>
      </c>
      <c r="H28" s="149" t="s">
        <v>2628</v>
      </c>
      <c r="I28" s="148" t="s">
        <v>2626</v>
      </c>
      <c r="J28" s="120"/>
    </row>
    <row r="29" spans="2:10">
      <c r="B29" s="239" t="s">
        <v>2650</v>
      </c>
      <c r="C29" s="239" t="s">
        <v>2709</v>
      </c>
      <c r="D29" s="239" t="s">
        <v>2709</v>
      </c>
      <c r="E29" s="240" t="s">
        <v>2628</v>
      </c>
      <c r="F29" s="238" t="s">
        <v>2625</v>
      </c>
      <c r="G29" s="238" t="s">
        <v>2625</v>
      </c>
      <c r="H29" s="238" t="s">
        <v>2625</v>
      </c>
      <c r="I29" s="240" t="s">
        <v>2626</v>
      </c>
    </row>
    <row r="30" spans="2:10">
      <c r="B30" s="158" t="s">
        <v>2651</v>
      </c>
      <c r="C30" s="158" t="s">
        <v>2973</v>
      </c>
      <c r="D30" s="158" t="s">
        <v>2973</v>
      </c>
      <c r="E30" s="161" t="s">
        <v>2625</v>
      </c>
      <c r="F30" s="161" t="s">
        <v>2625</v>
      </c>
      <c r="G30" s="149" t="s">
        <v>2628</v>
      </c>
      <c r="H30" s="149" t="s">
        <v>2628</v>
      </c>
      <c r="I30" s="240" t="s">
        <v>2626</v>
      </c>
    </row>
  </sheetData>
  <mergeCells count="8">
    <mergeCell ref="B1:I1"/>
    <mergeCell ref="C4:C5"/>
    <mergeCell ref="D4:D5"/>
    <mergeCell ref="L4:P4"/>
    <mergeCell ref="B4:B5"/>
    <mergeCell ref="E4:H4"/>
    <mergeCell ref="B2:I3"/>
    <mergeCell ref="I4:I5"/>
  </mergeCells>
  <phoneticPr fontId="130" type="noConversion"/>
  <printOptions horizontalCentered="1"/>
  <pageMargins left="0" right="0" top="0" bottom="0" header="0" footer="0"/>
  <pageSetup paperSize="9" scale="97" orientation="portrait" r:id="rId1"/>
  <colBreaks count="1" manualBreakCount="1">
    <brk id="9" max="1048575" man="1"/>
  </colBreak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B1:P30"/>
  <sheetViews>
    <sheetView workbookViewId="0"/>
  </sheetViews>
  <sheetFormatPr defaultRowHeight="14.5"/>
  <cols>
    <col min="1" max="1" width="3.54296875" customWidth="1"/>
    <col min="2" max="2" width="18" customWidth="1"/>
    <col min="3" max="3" width="8" customWidth="1"/>
    <col min="4" max="4" width="8.26953125" customWidth="1"/>
    <col min="5" max="5" width="13.54296875" customWidth="1"/>
    <col min="6" max="6" width="11" customWidth="1"/>
    <col min="7" max="7" width="10.81640625" customWidth="1"/>
    <col min="8" max="8" width="12.1796875" customWidth="1"/>
    <col min="9" max="9" width="21.7265625" customWidth="1"/>
  </cols>
  <sheetData>
    <row r="1" spans="2:16">
      <c r="B1" s="576" t="s">
        <v>5129</v>
      </c>
      <c r="C1" s="576"/>
      <c r="D1" s="576"/>
      <c r="E1" s="577"/>
      <c r="F1" s="577"/>
      <c r="G1" s="577"/>
      <c r="H1" s="577"/>
      <c r="I1" s="577"/>
    </row>
    <row r="2" spans="2:16" ht="15.75" customHeight="1">
      <c r="B2" s="582" t="s">
        <v>3349</v>
      </c>
      <c r="C2" s="582"/>
      <c r="D2" s="582"/>
      <c r="E2" s="582"/>
      <c r="F2" s="582"/>
      <c r="G2" s="582"/>
      <c r="H2" s="582"/>
      <c r="I2" s="582"/>
    </row>
    <row r="3" spans="2:16">
      <c r="B3" s="582"/>
      <c r="C3" s="582"/>
      <c r="D3" s="582"/>
      <c r="E3" s="582"/>
      <c r="F3" s="582"/>
      <c r="G3" s="582"/>
      <c r="H3" s="582"/>
      <c r="I3" s="582"/>
    </row>
    <row r="4" spans="2:16" ht="30" customHeight="1">
      <c r="B4" s="582" t="s">
        <v>2618</v>
      </c>
      <c r="C4" s="578" t="s">
        <v>2711</v>
      </c>
      <c r="D4" s="578" t="s">
        <v>2708</v>
      </c>
      <c r="E4" s="583" t="s">
        <v>2619</v>
      </c>
      <c r="F4" s="583"/>
      <c r="G4" s="583"/>
      <c r="H4" s="583"/>
      <c r="I4" s="582" t="s">
        <v>2620</v>
      </c>
      <c r="L4" s="580" t="s">
        <v>2722</v>
      </c>
      <c r="M4" s="581"/>
      <c r="N4" s="581"/>
      <c r="O4" s="581"/>
      <c r="P4" s="581"/>
    </row>
    <row r="5" spans="2:16">
      <c r="B5" s="582"/>
      <c r="C5" s="579"/>
      <c r="D5" s="579"/>
      <c r="E5" s="139" t="s">
        <v>2621</v>
      </c>
      <c r="F5" s="139" t="s">
        <v>2622</v>
      </c>
      <c r="G5" s="139" t="s">
        <v>2616</v>
      </c>
      <c r="H5" s="139" t="s">
        <v>2623</v>
      </c>
      <c r="I5" s="582"/>
      <c r="L5" s="153"/>
      <c r="M5" s="154"/>
    </row>
    <row r="6" spans="2:16" ht="15" hidden="1" customHeight="1">
      <c r="B6" s="113" t="s">
        <v>2624</v>
      </c>
      <c r="C6" s="113"/>
      <c r="D6" s="113"/>
      <c r="E6" s="115" t="s">
        <v>2625</v>
      </c>
      <c r="F6" s="115" t="s">
        <v>2625</v>
      </c>
      <c r="G6" s="115" t="s">
        <v>2625</v>
      </c>
      <c r="H6" s="115" t="s">
        <v>2625</v>
      </c>
      <c r="I6" s="151" t="s">
        <v>2626</v>
      </c>
    </row>
    <row r="7" spans="2:16" ht="15" hidden="1" customHeight="1">
      <c r="B7" s="113" t="s">
        <v>2627</v>
      </c>
      <c r="C7" s="113"/>
      <c r="D7" s="113"/>
      <c r="E7" s="115" t="s">
        <v>2625</v>
      </c>
      <c r="F7" s="115" t="s">
        <v>2625</v>
      </c>
      <c r="G7" s="249" t="s">
        <v>2628</v>
      </c>
      <c r="H7" s="249" t="s">
        <v>2628</v>
      </c>
      <c r="I7" s="151" t="s">
        <v>2626</v>
      </c>
    </row>
    <row r="8" spans="2:16" ht="15" hidden="1" customHeight="1">
      <c r="B8" s="113" t="s">
        <v>2629</v>
      </c>
      <c r="C8" s="113"/>
      <c r="D8" s="113"/>
      <c r="E8" s="249" t="s">
        <v>2628</v>
      </c>
      <c r="F8" s="115" t="s">
        <v>2625</v>
      </c>
      <c r="G8" s="249" t="s">
        <v>2628</v>
      </c>
      <c r="H8" s="249" t="s">
        <v>2628</v>
      </c>
      <c r="I8" s="151" t="s">
        <v>2626</v>
      </c>
    </row>
    <row r="9" spans="2:16" ht="15" customHeight="1">
      <c r="B9" s="152" t="s">
        <v>3111</v>
      </c>
      <c r="C9" s="152" t="s">
        <v>3118</v>
      </c>
      <c r="D9" s="152" t="s">
        <v>3118</v>
      </c>
      <c r="E9" s="115" t="s">
        <v>2625</v>
      </c>
      <c r="F9" s="115" t="s">
        <v>2625</v>
      </c>
      <c r="G9" s="115" t="s">
        <v>2628</v>
      </c>
      <c r="H9" s="115" t="s">
        <v>2628</v>
      </c>
      <c r="I9" s="302" t="s">
        <v>2626</v>
      </c>
      <c r="L9" s="155"/>
      <c r="M9" s="155"/>
    </row>
    <row r="10" spans="2:16">
      <c r="B10" s="152" t="s">
        <v>3112</v>
      </c>
      <c r="C10" s="152" t="s">
        <v>3118</v>
      </c>
      <c r="D10" s="152" t="s">
        <v>3118</v>
      </c>
      <c r="E10" s="115" t="s">
        <v>2625</v>
      </c>
      <c r="F10" s="115" t="s">
        <v>2625</v>
      </c>
      <c r="G10" s="115" t="s">
        <v>2628</v>
      </c>
      <c r="H10" s="115" t="s">
        <v>2628</v>
      </c>
      <c r="I10" s="302" t="s">
        <v>2626</v>
      </c>
    </row>
    <row r="11" spans="2:16">
      <c r="B11" s="152" t="s">
        <v>3113</v>
      </c>
      <c r="C11" s="152" t="s">
        <v>3119</v>
      </c>
      <c r="D11" s="152" t="s">
        <v>3119</v>
      </c>
      <c r="E11" s="115" t="s">
        <v>2628</v>
      </c>
      <c r="F11" s="115" t="s">
        <v>2625</v>
      </c>
      <c r="G11" s="115" t="s">
        <v>2628</v>
      </c>
      <c r="H11" s="115" t="s">
        <v>2628</v>
      </c>
      <c r="I11" s="302" t="s">
        <v>2626</v>
      </c>
    </row>
    <row r="12" spans="2:16">
      <c r="B12" s="152" t="s">
        <v>3114</v>
      </c>
      <c r="C12" s="152" t="s">
        <v>2721</v>
      </c>
      <c r="D12" s="152" t="s">
        <v>2721</v>
      </c>
      <c r="E12" s="115" t="s">
        <v>2625</v>
      </c>
      <c r="F12" s="115" t="s">
        <v>2625</v>
      </c>
      <c r="G12" s="115" t="s">
        <v>2628</v>
      </c>
      <c r="H12" s="115" t="s">
        <v>2628</v>
      </c>
      <c r="I12" s="302" t="s">
        <v>2626</v>
      </c>
    </row>
    <row r="13" spans="2:16">
      <c r="B13" s="152" t="s">
        <v>3115</v>
      </c>
      <c r="C13" s="158" t="s">
        <v>3118</v>
      </c>
      <c r="D13" s="158" t="s">
        <v>3118</v>
      </c>
      <c r="E13" s="115" t="s">
        <v>2625</v>
      </c>
      <c r="F13" s="115" t="s">
        <v>2625</v>
      </c>
      <c r="G13" s="115" t="s">
        <v>2628</v>
      </c>
      <c r="H13" s="115" t="s">
        <v>2628</v>
      </c>
      <c r="I13" s="302" t="s">
        <v>2626</v>
      </c>
    </row>
    <row r="14" spans="2:16">
      <c r="B14" s="152" t="s">
        <v>3116</v>
      </c>
      <c r="C14" s="152" t="s">
        <v>2973</v>
      </c>
      <c r="D14" s="152" t="s">
        <v>2973</v>
      </c>
      <c r="E14" s="115" t="s">
        <v>2625</v>
      </c>
      <c r="F14" s="115" t="s">
        <v>2625</v>
      </c>
      <c r="G14" s="115" t="s">
        <v>2628</v>
      </c>
      <c r="H14" s="115" t="s">
        <v>2628</v>
      </c>
      <c r="I14" s="302" t="s">
        <v>2626</v>
      </c>
    </row>
    <row r="15" spans="2:16">
      <c r="B15" s="152" t="s">
        <v>3117</v>
      </c>
      <c r="C15" s="152" t="s">
        <v>3119</v>
      </c>
      <c r="D15" s="152" t="s">
        <v>3119</v>
      </c>
      <c r="E15" s="115" t="s">
        <v>2628</v>
      </c>
      <c r="F15" s="115" t="s">
        <v>2625</v>
      </c>
      <c r="G15" s="115" t="s">
        <v>2628</v>
      </c>
      <c r="H15" s="115" t="s">
        <v>2628</v>
      </c>
      <c r="I15" s="302" t="s">
        <v>2626</v>
      </c>
    </row>
    <row r="16" spans="2:16">
      <c r="B16" s="152" t="s">
        <v>3339</v>
      </c>
      <c r="C16" s="152" t="s">
        <v>3253</v>
      </c>
      <c r="D16" s="152" t="s">
        <v>3253</v>
      </c>
      <c r="E16" s="115" t="s">
        <v>2625</v>
      </c>
      <c r="F16" s="115" t="s">
        <v>2625</v>
      </c>
      <c r="G16" s="115" t="s">
        <v>2628</v>
      </c>
      <c r="H16" s="115" t="s">
        <v>2628</v>
      </c>
      <c r="I16" s="302" t="s">
        <v>2626</v>
      </c>
    </row>
    <row r="17" spans="2:10">
      <c r="B17" s="152" t="s">
        <v>3340</v>
      </c>
      <c r="C17" s="152" t="s">
        <v>3252</v>
      </c>
      <c r="D17" s="152" t="s">
        <v>3252</v>
      </c>
      <c r="E17" s="115" t="s">
        <v>2625</v>
      </c>
      <c r="F17" s="115" t="s">
        <v>2625</v>
      </c>
      <c r="G17" s="115" t="s">
        <v>2625</v>
      </c>
      <c r="H17" s="115" t="s">
        <v>2625</v>
      </c>
      <c r="I17" s="302" t="s">
        <v>2626</v>
      </c>
    </row>
    <row r="18" spans="2:10">
      <c r="B18" s="152" t="s">
        <v>3341</v>
      </c>
      <c r="C18" s="158" t="s">
        <v>3118</v>
      </c>
      <c r="D18" s="158" t="s">
        <v>3118</v>
      </c>
      <c r="E18" s="115" t="s">
        <v>2625</v>
      </c>
      <c r="F18" s="115" t="s">
        <v>2625</v>
      </c>
      <c r="G18" s="115" t="s">
        <v>2628</v>
      </c>
      <c r="H18" s="115" t="s">
        <v>2628</v>
      </c>
      <c r="I18" s="302" t="s">
        <v>2626</v>
      </c>
    </row>
    <row r="19" spans="2:10">
      <c r="B19" s="152" t="s">
        <v>3342</v>
      </c>
      <c r="C19" s="158" t="s">
        <v>3119</v>
      </c>
      <c r="D19" s="158" t="s">
        <v>3119</v>
      </c>
      <c r="E19" s="115" t="s">
        <v>2625</v>
      </c>
      <c r="F19" s="115" t="s">
        <v>2625</v>
      </c>
      <c r="G19" s="115" t="s">
        <v>2628</v>
      </c>
      <c r="H19" s="115" t="s">
        <v>2628</v>
      </c>
      <c r="I19" s="302" t="s">
        <v>2626</v>
      </c>
      <c r="J19" s="120"/>
    </row>
    <row r="20" spans="2:10">
      <c r="B20" s="152" t="s">
        <v>3343</v>
      </c>
      <c r="C20" s="158" t="s">
        <v>2834</v>
      </c>
      <c r="D20" s="158" t="s">
        <v>2834</v>
      </c>
      <c r="E20" s="161" t="s">
        <v>2628</v>
      </c>
      <c r="F20" s="115" t="s">
        <v>2625</v>
      </c>
      <c r="G20" s="115" t="s">
        <v>2625</v>
      </c>
      <c r="H20" s="115" t="s">
        <v>2625</v>
      </c>
      <c r="I20" s="302" t="s">
        <v>2626</v>
      </c>
    </row>
    <row r="21" spans="2:10">
      <c r="B21" s="152" t="s">
        <v>3344</v>
      </c>
      <c r="C21" s="152" t="s">
        <v>3119</v>
      </c>
      <c r="D21" s="152" t="s">
        <v>3119</v>
      </c>
      <c r="E21" s="115" t="s">
        <v>2625</v>
      </c>
      <c r="F21" s="115" t="s">
        <v>2625</v>
      </c>
      <c r="G21" s="161" t="s">
        <v>2628</v>
      </c>
      <c r="H21" s="161" t="s">
        <v>2628</v>
      </c>
      <c r="I21" s="302" t="s">
        <v>2626</v>
      </c>
    </row>
    <row r="22" spans="2:10">
      <c r="B22" s="152" t="s">
        <v>3345</v>
      </c>
      <c r="C22" s="152" t="s">
        <v>3348</v>
      </c>
      <c r="D22" s="152" t="s">
        <v>2709</v>
      </c>
      <c r="E22" s="115" t="s">
        <v>2625</v>
      </c>
      <c r="F22" s="115" t="s">
        <v>2625</v>
      </c>
      <c r="G22" s="115" t="s">
        <v>2625</v>
      </c>
      <c r="H22" s="115" t="s">
        <v>2625</v>
      </c>
      <c r="I22" s="302" t="s">
        <v>2626</v>
      </c>
    </row>
    <row r="23" spans="2:10">
      <c r="B23" s="152" t="s">
        <v>3346</v>
      </c>
      <c r="C23" s="152" t="s">
        <v>2973</v>
      </c>
      <c r="D23" s="152" t="s">
        <v>2973</v>
      </c>
      <c r="E23" s="115" t="s">
        <v>2625</v>
      </c>
      <c r="F23" s="115" t="s">
        <v>2625</v>
      </c>
      <c r="G23" s="115" t="s">
        <v>2628</v>
      </c>
      <c r="H23" s="115" t="s">
        <v>2628</v>
      </c>
      <c r="I23" s="336" t="s">
        <v>2626</v>
      </c>
    </row>
    <row r="24" spans="2:10">
      <c r="B24" s="152" t="s">
        <v>3347</v>
      </c>
      <c r="C24" s="152" t="s">
        <v>3253</v>
      </c>
      <c r="D24" s="152" t="s">
        <v>3253</v>
      </c>
      <c r="E24" s="115" t="s">
        <v>2625</v>
      </c>
      <c r="F24" s="115" t="s">
        <v>2625</v>
      </c>
      <c r="G24" s="281" t="s">
        <v>2628</v>
      </c>
      <c r="H24" s="281" t="s">
        <v>2628</v>
      </c>
      <c r="I24" s="336" t="s">
        <v>2626</v>
      </c>
    </row>
    <row r="25" spans="2:10">
      <c r="B25" s="152" t="s">
        <v>3357</v>
      </c>
      <c r="C25" s="152" t="s">
        <v>2834</v>
      </c>
      <c r="D25" s="152" t="s">
        <v>2834</v>
      </c>
      <c r="E25" s="328" t="s">
        <v>2628</v>
      </c>
      <c r="F25" s="115" t="s">
        <v>2625</v>
      </c>
      <c r="G25" s="115" t="s">
        <v>2625</v>
      </c>
      <c r="H25" s="115" t="s">
        <v>2625</v>
      </c>
      <c r="I25" s="336" t="s">
        <v>2626</v>
      </c>
    </row>
    <row r="26" spans="2:10">
      <c r="B26" s="152" t="s">
        <v>3389</v>
      </c>
      <c r="C26" s="152" t="s">
        <v>3119</v>
      </c>
      <c r="D26" s="152" t="s">
        <v>3119</v>
      </c>
      <c r="E26" s="115" t="s">
        <v>2625</v>
      </c>
      <c r="F26" s="115" t="s">
        <v>2625</v>
      </c>
      <c r="G26" s="249"/>
      <c r="H26" s="249"/>
      <c r="I26" s="336" t="s">
        <v>2626</v>
      </c>
    </row>
    <row r="27" spans="2:10">
      <c r="B27" s="152" t="s">
        <v>3390</v>
      </c>
      <c r="C27" s="239" t="s">
        <v>2834</v>
      </c>
      <c r="D27" s="239" t="s">
        <v>2834</v>
      </c>
      <c r="E27" s="115" t="s">
        <v>2625</v>
      </c>
      <c r="F27" s="115" t="s">
        <v>2625</v>
      </c>
      <c r="G27" s="115" t="s">
        <v>2625</v>
      </c>
      <c r="H27" s="115" t="s">
        <v>2625</v>
      </c>
      <c r="I27" s="336" t="s">
        <v>2626</v>
      </c>
    </row>
    <row r="28" spans="2:10">
      <c r="B28" s="152" t="s">
        <v>3391</v>
      </c>
      <c r="C28" s="158" t="s">
        <v>2721</v>
      </c>
      <c r="D28" s="158" t="s">
        <v>2721</v>
      </c>
      <c r="E28" s="115" t="s">
        <v>2625</v>
      </c>
      <c r="F28" s="115" t="s">
        <v>2625</v>
      </c>
      <c r="G28" s="149"/>
      <c r="H28" s="149"/>
      <c r="I28" s="336" t="s">
        <v>2626</v>
      </c>
      <c r="J28" s="120"/>
    </row>
    <row r="29" spans="2:10">
      <c r="B29" s="152" t="s">
        <v>5125</v>
      </c>
      <c r="C29" s="239" t="s">
        <v>2973</v>
      </c>
      <c r="D29" s="239" t="s">
        <v>5128</v>
      </c>
      <c r="E29" s="238"/>
      <c r="F29" s="238">
        <v>3</v>
      </c>
      <c r="G29" s="238"/>
      <c r="H29" s="238"/>
      <c r="I29" s="358" t="s">
        <v>5127</v>
      </c>
    </row>
    <row r="30" spans="2:10">
      <c r="B30" s="152" t="s">
        <v>5126</v>
      </c>
      <c r="C30" s="158" t="s">
        <v>2974</v>
      </c>
      <c r="D30" s="158"/>
      <c r="E30" s="161">
        <v>1</v>
      </c>
      <c r="F30" s="161">
        <v>13</v>
      </c>
      <c r="G30" s="149">
        <v>1</v>
      </c>
      <c r="H30" s="149">
        <v>11</v>
      </c>
      <c r="I30" s="240"/>
    </row>
  </sheetData>
  <mergeCells count="8">
    <mergeCell ref="L4:P4"/>
    <mergeCell ref="B1:I1"/>
    <mergeCell ref="B2:I3"/>
    <mergeCell ref="B4:B5"/>
    <mergeCell ref="C4:C5"/>
    <mergeCell ref="D4:D5"/>
    <mergeCell ref="E4:H4"/>
    <mergeCell ref="I4:I5"/>
  </mergeCells>
  <phoneticPr fontId="257" type="noConversion"/>
  <printOptions horizontalCentered="1"/>
  <pageMargins left="0" right="0" top="0" bottom="0" header="0" footer="0"/>
  <pageSetup paperSize="9" scale="97" orientation="portrait" r:id="rId1"/>
  <colBreaks count="1" manualBreakCount="1">
    <brk id="9" max="1048575" man="1"/>
  </col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B1:P30"/>
  <sheetViews>
    <sheetView workbookViewId="0"/>
  </sheetViews>
  <sheetFormatPr defaultRowHeight="14.5"/>
  <cols>
    <col min="1" max="1" width="3.54296875" customWidth="1"/>
    <col min="2" max="2" width="18" customWidth="1"/>
    <col min="3" max="3" width="8" customWidth="1"/>
    <col min="4" max="4" width="8.26953125" customWidth="1"/>
    <col min="5" max="5" width="13.54296875" customWidth="1"/>
    <col min="6" max="6" width="11" customWidth="1"/>
    <col min="7" max="7" width="10.81640625" customWidth="1"/>
    <col min="8" max="8" width="12.1796875" customWidth="1"/>
    <col min="9" max="9" width="21.7265625" customWidth="1"/>
  </cols>
  <sheetData>
    <row r="1" spans="2:16">
      <c r="B1" s="576" t="s">
        <v>3449</v>
      </c>
      <c r="C1" s="576"/>
      <c r="D1" s="576"/>
      <c r="E1" s="577"/>
      <c r="F1" s="577"/>
      <c r="G1" s="577"/>
      <c r="H1" s="577"/>
      <c r="I1" s="577"/>
    </row>
    <row r="2" spans="2:16" ht="15.75" customHeight="1">
      <c r="B2" s="582" t="s">
        <v>3359</v>
      </c>
      <c r="C2" s="582"/>
      <c r="D2" s="582"/>
      <c r="E2" s="582"/>
      <c r="F2" s="582"/>
      <c r="G2" s="582"/>
      <c r="H2" s="582"/>
      <c r="I2" s="582"/>
    </row>
    <row r="3" spans="2:16">
      <c r="B3" s="582"/>
      <c r="C3" s="582"/>
      <c r="D3" s="582"/>
      <c r="E3" s="582"/>
      <c r="F3" s="582"/>
      <c r="G3" s="582"/>
      <c r="H3" s="582"/>
      <c r="I3" s="582"/>
    </row>
    <row r="4" spans="2:16" ht="30" customHeight="1">
      <c r="B4" s="582" t="s">
        <v>2618</v>
      </c>
      <c r="C4" s="578" t="s">
        <v>2711</v>
      </c>
      <c r="D4" s="578" t="s">
        <v>2708</v>
      </c>
      <c r="E4" s="583" t="s">
        <v>2619</v>
      </c>
      <c r="F4" s="583"/>
      <c r="G4" s="583"/>
      <c r="H4" s="583"/>
      <c r="I4" s="582" t="s">
        <v>2620</v>
      </c>
      <c r="L4" s="580" t="s">
        <v>2722</v>
      </c>
      <c r="M4" s="581"/>
      <c r="N4" s="581"/>
      <c r="O4" s="581"/>
      <c r="P4" s="581"/>
    </row>
    <row r="5" spans="2:16">
      <c r="B5" s="582"/>
      <c r="C5" s="579"/>
      <c r="D5" s="579"/>
      <c r="E5" s="139" t="s">
        <v>3350</v>
      </c>
      <c r="F5" s="139" t="s">
        <v>3351</v>
      </c>
      <c r="G5" s="139" t="s">
        <v>3352</v>
      </c>
      <c r="H5" s="139" t="s">
        <v>256</v>
      </c>
      <c r="I5" s="582"/>
      <c r="L5" s="153"/>
      <c r="M5" s="154"/>
    </row>
    <row r="6" spans="2:16" ht="15" hidden="1" customHeight="1">
      <c r="B6" s="113" t="s">
        <v>2624</v>
      </c>
      <c r="C6" s="113"/>
      <c r="D6" s="113"/>
      <c r="E6" s="115" t="s">
        <v>2625</v>
      </c>
      <c r="F6" s="115" t="s">
        <v>2625</v>
      </c>
      <c r="G6" s="115" t="s">
        <v>2625</v>
      </c>
      <c r="H6" s="115" t="s">
        <v>2625</v>
      </c>
      <c r="I6" s="151" t="s">
        <v>2626</v>
      </c>
    </row>
    <row r="7" spans="2:16" ht="15" hidden="1" customHeight="1">
      <c r="B7" s="113" t="s">
        <v>2627</v>
      </c>
      <c r="C7" s="113"/>
      <c r="D7" s="113"/>
      <c r="E7" s="115" t="s">
        <v>2625</v>
      </c>
      <c r="F7" s="115" t="s">
        <v>2625</v>
      </c>
      <c r="G7" s="320" t="s">
        <v>2628</v>
      </c>
      <c r="H7" s="320" t="s">
        <v>2628</v>
      </c>
      <c r="I7" s="151" t="s">
        <v>2626</v>
      </c>
    </row>
    <row r="8" spans="2:16" ht="15" hidden="1" customHeight="1">
      <c r="B8" s="113" t="s">
        <v>2629</v>
      </c>
      <c r="C8" s="113"/>
      <c r="D8" s="113"/>
      <c r="E8" s="320" t="s">
        <v>2628</v>
      </c>
      <c r="F8" s="115" t="s">
        <v>2625</v>
      </c>
      <c r="G8" s="320" t="s">
        <v>2628</v>
      </c>
      <c r="H8" s="320" t="s">
        <v>2628</v>
      </c>
      <c r="I8" s="151" t="s">
        <v>2626</v>
      </c>
    </row>
    <row r="9" spans="2:16" ht="15" customHeight="1">
      <c r="B9" s="152" t="s">
        <v>3343</v>
      </c>
      <c r="C9" s="158" t="s">
        <v>3354</v>
      </c>
      <c r="D9" s="158" t="s">
        <v>3354</v>
      </c>
      <c r="E9" s="161" t="s">
        <v>2625</v>
      </c>
      <c r="F9" s="115" t="s">
        <v>2625</v>
      </c>
      <c r="G9" s="115" t="s">
        <v>2628</v>
      </c>
      <c r="H9" s="115" t="s">
        <v>2625</v>
      </c>
      <c r="I9" s="302" t="s">
        <v>2626</v>
      </c>
      <c r="L9" s="155"/>
      <c r="M9" s="155"/>
    </row>
    <row r="10" spans="2:16">
      <c r="B10" s="152" t="s">
        <v>3344</v>
      </c>
      <c r="C10" s="152" t="s">
        <v>3353</v>
      </c>
      <c r="D10" s="152" t="s">
        <v>3353</v>
      </c>
      <c r="E10" s="115" t="s">
        <v>2625</v>
      </c>
      <c r="F10" s="115" t="s">
        <v>2625</v>
      </c>
      <c r="G10" s="161" t="s">
        <v>2628</v>
      </c>
      <c r="H10" s="161" t="s">
        <v>2628</v>
      </c>
      <c r="I10" s="302" t="s">
        <v>2626</v>
      </c>
    </row>
    <row r="11" spans="2:16">
      <c r="B11" s="152" t="s">
        <v>3345</v>
      </c>
      <c r="C11" s="152" t="s">
        <v>3355</v>
      </c>
      <c r="D11" s="152" t="s">
        <v>3355</v>
      </c>
      <c r="E11" s="115" t="s">
        <v>2625</v>
      </c>
      <c r="F11" s="115" t="s">
        <v>2625</v>
      </c>
      <c r="G11" s="115" t="s">
        <v>2628</v>
      </c>
      <c r="H11" s="115" t="s">
        <v>2625</v>
      </c>
      <c r="I11" s="302" t="s">
        <v>2626</v>
      </c>
    </row>
    <row r="12" spans="2:16">
      <c r="B12" s="152" t="s">
        <v>3346</v>
      </c>
      <c r="C12" s="152" t="s">
        <v>3354</v>
      </c>
      <c r="D12" s="152" t="s">
        <v>3387</v>
      </c>
      <c r="E12" s="115" t="s">
        <v>2625</v>
      </c>
      <c r="F12" s="115" t="s">
        <v>2625</v>
      </c>
      <c r="G12" s="115" t="s">
        <v>2625</v>
      </c>
      <c r="H12" s="115" t="s">
        <v>2628</v>
      </c>
      <c r="I12" s="302" t="s">
        <v>2626</v>
      </c>
    </row>
    <row r="13" spans="2:16">
      <c r="B13" s="152" t="s">
        <v>3347</v>
      </c>
      <c r="C13" s="152" t="s">
        <v>3358</v>
      </c>
      <c r="D13" s="152" t="s">
        <v>3388</v>
      </c>
      <c r="E13" s="115" t="s">
        <v>2625</v>
      </c>
      <c r="F13" s="115" t="s">
        <v>2625</v>
      </c>
      <c r="G13" s="161" t="s">
        <v>2628</v>
      </c>
      <c r="H13" s="161" t="s">
        <v>2628</v>
      </c>
      <c r="I13" s="302" t="s">
        <v>2626</v>
      </c>
    </row>
    <row r="14" spans="2:16">
      <c r="B14" s="152" t="s">
        <v>3357</v>
      </c>
      <c r="C14" s="152" t="s">
        <v>3255</v>
      </c>
      <c r="D14" s="152" t="s">
        <v>3448</v>
      </c>
      <c r="E14" s="115">
        <v>1</v>
      </c>
      <c r="F14" s="115">
        <v>9</v>
      </c>
      <c r="G14" s="115" t="s">
        <v>2628</v>
      </c>
      <c r="H14" s="115" t="s">
        <v>2625</v>
      </c>
      <c r="I14" s="339" t="s">
        <v>3447</v>
      </c>
    </row>
    <row r="15" spans="2:16">
      <c r="B15" s="152" t="s">
        <v>3389</v>
      </c>
      <c r="C15" s="152" t="s">
        <v>3358</v>
      </c>
      <c r="D15" s="152"/>
      <c r="E15" s="115">
        <v>2</v>
      </c>
      <c r="F15" s="115">
        <v>35</v>
      </c>
      <c r="G15" s="115"/>
      <c r="H15" s="115"/>
      <c r="I15" s="302"/>
    </row>
    <row r="16" spans="2:16">
      <c r="B16" s="152" t="s">
        <v>3390</v>
      </c>
      <c r="C16" s="152" t="s">
        <v>3445</v>
      </c>
      <c r="D16" s="152"/>
      <c r="E16" s="115">
        <v>2</v>
      </c>
      <c r="F16" s="115">
        <v>32</v>
      </c>
      <c r="G16" s="115"/>
      <c r="H16" s="115">
        <v>20</v>
      </c>
      <c r="I16" s="302"/>
    </row>
    <row r="17" spans="2:10">
      <c r="B17" s="152" t="s">
        <v>3391</v>
      </c>
      <c r="C17" s="152" t="s">
        <v>3354</v>
      </c>
      <c r="D17" s="152"/>
      <c r="E17" s="115">
        <v>2</v>
      </c>
      <c r="F17" s="115">
        <v>26</v>
      </c>
      <c r="G17" s="115"/>
      <c r="H17" s="115">
        <v>24</v>
      </c>
      <c r="I17" s="302"/>
    </row>
    <row r="18" spans="2:10">
      <c r="B18" s="152"/>
      <c r="C18" s="158"/>
      <c r="D18" s="158"/>
      <c r="E18" s="115"/>
      <c r="F18" s="115"/>
      <c r="G18" s="115"/>
      <c r="H18" s="115"/>
      <c r="I18" s="302"/>
    </row>
    <row r="19" spans="2:10">
      <c r="B19" s="152"/>
      <c r="C19" s="158"/>
      <c r="D19" s="158"/>
      <c r="E19" s="115"/>
      <c r="F19" s="115"/>
      <c r="G19" s="115"/>
      <c r="H19" s="115"/>
      <c r="I19" s="302"/>
      <c r="J19" s="120"/>
    </row>
    <row r="20" spans="2:10">
      <c r="B20" s="152"/>
      <c r="C20" s="158"/>
      <c r="D20" s="158"/>
      <c r="E20" s="161"/>
      <c r="F20" s="115"/>
      <c r="G20" s="115"/>
      <c r="H20" s="115"/>
      <c r="I20" s="302"/>
    </row>
    <row r="21" spans="2:10">
      <c r="B21" s="152"/>
      <c r="C21" s="152"/>
      <c r="D21" s="152"/>
      <c r="E21" s="115"/>
      <c r="F21" s="115"/>
      <c r="G21" s="161"/>
      <c r="H21" s="161"/>
      <c r="I21" s="302"/>
    </row>
    <row r="22" spans="2:10">
      <c r="B22" s="152"/>
      <c r="C22" s="152"/>
      <c r="D22" s="152"/>
      <c r="E22" s="115"/>
      <c r="F22" s="115"/>
      <c r="G22" s="115"/>
      <c r="H22" s="115"/>
      <c r="I22" s="302"/>
    </row>
    <row r="23" spans="2:10">
      <c r="B23" s="152"/>
      <c r="C23" s="152"/>
      <c r="D23" s="152"/>
      <c r="E23" s="320"/>
      <c r="F23" s="161"/>
      <c r="G23" s="115"/>
      <c r="H23" s="115"/>
      <c r="I23" s="323"/>
    </row>
    <row r="24" spans="2:10">
      <c r="B24" s="152"/>
      <c r="C24" s="152"/>
      <c r="D24" s="152"/>
      <c r="E24" s="161"/>
      <c r="F24" s="161"/>
      <c r="G24" s="161"/>
      <c r="H24" s="161"/>
      <c r="I24" s="318"/>
    </row>
    <row r="25" spans="2:10">
      <c r="B25" s="152"/>
      <c r="C25" s="152"/>
      <c r="D25" s="152"/>
      <c r="E25" s="320"/>
      <c r="F25" s="161"/>
      <c r="G25" s="320"/>
      <c r="H25" s="320"/>
      <c r="I25" s="318"/>
    </row>
    <row r="26" spans="2:10">
      <c r="B26" s="152"/>
      <c r="C26" s="152"/>
      <c r="D26" s="152"/>
      <c r="E26" s="161"/>
      <c r="F26" s="161"/>
      <c r="G26" s="320"/>
      <c r="H26" s="320"/>
      <c r="I26" s="318"/>
    </row>
    <row r="27" spans="2:10">
      <c r="B27" s="158"/>
      <c r="C27" s="158"/>
      <c r="D27" s="158"/>
      <c r="E27" s="149"/>
      <c r="F27" s="161"/>
      <c r="G27" s="161"/>
      <c r="H27" s="161"/>
      <c r="I27" s="148"/>
    </row>
    <row r="28" spans="2:10">
      <c r="B28" s="158"/>
      <c r="C28" s="158"/>
      <c r="D28" s="158"/>
      <c r="E28" s="161"/>
      <c r="F28" s="161"/>
      <c r="G28" s="149"/>
      <c r="H28" s="149"/>
      <c r="I28" s="148"/>
      <c r="J28" s="120"/>
    </row>
    <row r="29" spans="2:10">
      <c r="B29" s="239"/>
      <c r="C29" s="239"/>
      <c r="D29" s="239"/>
      <c r="E29" s="240"/>
      <c r="F29" s="238"/>
      <c r="G29" s="238"/>
      <c r="H29" s="238"/>
      <c r="I29" s="240"/>
    </row>
    <row r="30" spans="2:10">
      <c r="B30" s="158"/>
      <c r="C30" s="158"/>
      <c r="D30" s="158"/>
      <c r="E30" s="161"/>
      <c r="F30" s="161"/>
      <c r="G30" s="149"/>
      <c r="H30" s="149"/>
      <c r="I30" s="240"/>
    </row>
  </sheetData>
  <mergeCells count="8">
    <mergeCell ref="L4:P4"/>
    <mergeCell ref="B1:I1"/>
    <mergeCell ref="B2:I3"/>
    <mergeCell ref="B4:B5"/>
    <mergeCell ref="C4:C5"/>
    <mergeCell ref="D4:D5"/>
    <mergeCell ref="E4:H4"/>
    <mergeCell ref="I4:I5"/>
  </mergeCells>
  <printOptions horizontalCentered="1"/>
  <pageMargins left="0" right="0" top="0" bottom="0" header="0" footer="0"/>
  <pageSetup paperSize="9" scale="97" orientation="portrait" r:id="rId1"/>
  <colBreaks count="1" manualBreakCount="1">
    <brk id="9" max="1048575" man="1"/>
  </colBreak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S30"/>
  <sheetViews>
    <sheetView workbookViewId="0"/>
  </sheetViews>
  <sheetFormatPr defaultRowHeight="14.5"/>
  <cols>
    <col min="1" max="1" width="3.54296875" customWidth="1"/>
    <col min="2" max="2" width="18" customWidth="1"/>
    <col min="3" max="3" width="8" customWidth="1"/>
    <col min="4" max="4" width="8.26953125" customWidth="1"/>
    <col min="5" max="5" width="13.54296875" customWidth="1"/>
    <col min="6" max="6" width="11" customWidth="1"/>
    <col min="7" max="8" width="10.81640625" customWidth="1"/>
    <col min="9" max="11" width="12.1796875" customWidth="1"/>
    <col min="12" max="12" width="21.7265625" customWidth="1"/>
  </cols>
  <sheetData>
    <row r="1" spans="2:19">
      <c r="B1" s="576" t="s">
        <v>3258</v>
      </c>
      <c r="C1" s="576"/>
      <c r="D1" s="576"/>
      <c r="E1" s="577"/>
      <c r="F1" s="577"/>
      <c r="G1" s="577"/>
      <c r="H1" s="577"/>
      <c r="I1" s="577"/>
      <c r="J1" s="577"/>
      <c r="K1" s="577"/>
      <c r="L1" s="577"/>
    </row>
    <row r="2" spans="2:19" ht="15.75" customHeight="1">
      <c r="B2" s="582" t="s">
        <v>2715</v>
      </c>
      <c r="C2" s="582"/>
      <c r="D2" s="582"/>
      <c r="E2" s="582"/>
      <c r="F2" s="582"/>
      <c r="G2" s="582"/>
      <c r="H2" s="582"/>
      <c r="I2" s="582"/>
      <c r="J2" s="582"/>
      <c r="K2" s="582"/>
      <c r="L2" s="582"/>
    </row>
    <row r="3" spans="2:19">
      <c r="B3" s="582"/>
      <c r="C3" s="582"/>
      <c r="D3" s="582"/>
      <c r="E3" s="582"/>
      <c r="F3" s="582"/>
      <c r="G3" s="582"/>
      <c r="H3" s="582"/>
      <c r="I3" s="582"/>
      <c r="J3" s="582"/>
      <c r="K3" s="582"/>
      <c r="L3" s="582"/>
    </row>
    <row r="4" spans="2:19" ht="30" customHeight="1">
      <c r="B4" s="582" t="s">
        <v>2618</v>
      </c>
      <c r="C4" s="578" t="s">
        <v>2711</v>
      </c>
      <c r="D4" s="578" t="s">
        <v>2708</v>
      </c>
      <c r="E4" s="583" t="s">
        <v>2619</v>
      </c>
      <c r="F4" s="583"/>
      <c r="G4" s="583"/>
      <c r="H4" s="583"/>
      <c r="I4" s="583"/>
      <c r="J4" s="583"/>
      <c r="K4" s="583"/>
      <c r="L4" s="582" t="s">
        <v>2620</v>
      </c>
      <c r="O4" s="584" t="s">
        <v>2714</v>
      </c>
      <c r="P4" s="581"/>
      <c r="Q4" s="581"/>
      <c r="R4" s="581"/>
      <c r="S4" s="581"/>
    </row>
    <row r="5" spans="2:19">
      <c r="B5" s="582"/>
      <c r="C5" s="579"/>
      <c r="D5" s="579"/>
      <c r="E5" s="139" t="s">
        <v>2716</v>
      </c>
      <c r="F5" s="139" t="s">
        <v>2717</v>
      </c>
      <c r="G5" s="139" t="s">
        <v>2718</v>
      </c>
      <c r="H5" s="139" t="s">
        <v>2719</v>
      </c>
      <c r="I5" s="139" t="s">
        <v>2720</v>
      </c>
      <c r="J5" s="139" t="s">
        <v>3129</v>
      </c>
      <c r="K5" s="139" t="s">
        <v>3130</v>
      </c>
      <c r="L5" s="582"/>
      <c r="O5" s="153"/>
      <c r="P5" s="154"/>
    </row>
    <row r="6" spans="2:19" ht="15" hidden="1" customHeight="1">
      <c r="B6" s="113" t="s">
        <v>2624</v>
      </c>
      <c r="C6" s="113"/>
      <c r="D6" s="113"/>
      <c r="E6" s="115" t="s">
        <v>2625</v>
      </c>
      <c r="F6" s="115" t="s">
        <v>2625</v>
      </c>
      <c r="G6" s="115" t="s">
        <v>2625</v>
      </c>
      <c r="H6" s="115"/>
      <c r="I6" s="115" t="s">
        <v>2625</v>
      </c>
      <c r="J6" s="115" t="s">
        <v>2625</v>
      </c>
      <c r="K6" s="115" t="s">
        <v>2625</v>
      </c>
      <c r="L6" s="151" t="s">
        <v>2626</v>
      </c>
    </row>
    <row r="7" spans="2:19" ht="15" hidden="1" customHeight="1">
      <c r="B7" s="113" t="s">
        <v>2627</v>
      </c>
      <c r="C7" s="113"/>
      <c r="D7" s="113"/>
      <c r="E7" s="115" t="s">
        <v>2625</v>
      </c>
      <c r="F7" s="115" t="s">
        <v>2625</v>
      </c>
      <c r="G7" s="143" t="s">
        <v>2628</v>
      </c>
      <c r="H7" s="143"/>
      <c r="I7" s="277" t="s">
        <v>2628</v>
      </c>
      <c r="J7" s="277" t="s">
        <v>2628</v>
      </c>
      <c r="K7" s="143" t="s">
        <v>2628</v>
      </c>
      <c r="L7" s="151" t="s">
        <v>2626</v>
      </c>
    </row>
    <row r="8" spans="2:19" ht="15" hidden="1" customHeight="1">
      <c r="B8" s="113" t="s">
        <v>2629</v>
      </c>
      <c r="C8" s="113"/>
      <c r="D8" s="113"/>
      <c r="E8" s="143" t="s">
        <v>2628</v>
      </c>
      <c r="F8" s="115" t="s">
        <v>2625</v>
      </c>
      <c r="G8" s="143" t="s">
        <v>2628</v>
      </c>
      <c r="H8" s="143"/>
      <c r="I8" s="277" t="s">
        <v>2628</v>
      </c>
      <c r="J8" s="277" t="s">
        <v>2628</v>
      </c>
      <c r="K8" s="143" t="s">
        <v>2628</v>
      </c>
      <c r="L8" s="151" t="s">
        <v>2626</v>
      </c>
    </row>
    <row r="9" spans="2:19" ht="15" customHeight="1">
      <c r="B9" s="158" t="s">
        <v>3126</v>
      </c>
      <c r="C9" s="158" t="s">
        <v>3127</v>
      </c>
      <c r="D9" s="158" t="s">
        <v>3127</v>
      </c>
      <c r="E9" s="161" t="s">
        <v>3128</v>
      </c>
      <c r="F9" s="161" t="s">
        <v>3128</v>
      </c>
      <c r="G9" s="161" t="s">
        <v>3128</v>
      </c>
      <c r="H9" s="281" t="s">
        <v>2628</v>
      </c>
      <c r="I9" s="281" t="s">
        <v>2628</v>
      </c>
      <c r="J9" s="281" t="s">
        <v>2628</v>
      </c>
      <c r="K9" s="281" t="s">
        <v>2628</v>
      </c>
      <c r="L9" s="132" t="s">
        <v>2626</v>
      </c>
      <c r="O9" s="155"/>
      <c r="P9" s="155"/>
    </row>
    <row r="10" spans="2:19">
      <c r="B10" s="158" t="s">
        <v>3125</v>
      </c>
      <c r="C10" s="158" t="s">
        <v>3131</v>
      </c>
      <c r="D10" s="158" t="s">
        <v>3131</v>
      </c>
      <c r="E10" s="161" t="s">
        <v>3128</v>
      </c>
      <c r="F10" s="161" t="s">
        <v>3128</v>
      </c>
      <c r="G10" s="161" t="s">
        <v>3128</v>
      </c>
      <c r="H10" s="161" t="s">
        <v>3128</v>
      </c>
      <c r="I10" s="161" t="s">
        <v>3128</v>
      </c>
      <c r="J10" s="282" t="s">
        <v>2628</v>
      </c>
      <c r="K10" s="161" t="s">
        <v>3128</v>
      </c>
      <c r="L10" s="132" t="s">
        <v>2626</v>
      </c>
    </row>
    <row r="11" spans="2:19">
      <c r="B11" s="152" t="s">
        <v>3132</v>
      </c>
      <c r="C11" s="152" t="s">
        <v>3133</v>
      </c>
      <c r="D11" s="152" t="s">
        <v>3133</v>
      </c>
      <c r="E11" s="161" t="s">
        <v>3128</v>
      </c>
      <c r="F11" s="161" t="s">
        <v>3128</v>
      </c>
      <c r="G11" s="161" t="s">
        <v>3128</v>
      </c>
      <c r="H11" s="280" t="s">
        <v>2628</v>
      </c>
      <c r="I11" s="280" t="s">
        <v>2628</v>
      </c>
      <c r="J11" s="280" t="s">
        <v>2628</v>
      </c>
      <c r="K11" s="280" t="s">
        <v>2628</v>
      </c>
      <c r="L11" s="132" t="s">
        <v>2626</v>
      </c>
    </row>
    <row r="12" spans="2:19">
      <c r="B12" s="152" t="s">
        <v>3134</v>
      </c>
      <c r="C12" s="152" t="s">
        <v>3127</v>
      </c>
      <c r="D12" s="152" t="s">
        <v>3127</v>
      </c>
      <c r="E12" s="161" t="s">
        <v>3128</v>
      </c>
      <c r="F12" s="161" t="s">
        <v>3128</v>
      </c>
      <c r="G12" s="161" t="s">
        <v>3128</v>
      </c>
      <c r="H12" s="280" t="s">
        <v>2628</v>
      </c>
      <c r="I12" s="280" t="s">
        <v>2628</v>
      </c>
      <c r="J12" s="280" t="s">
        <v>2628</v>
      </c>
      <c r="K12" s="280" t="s">
        <v>2628</v>
      </c>
      <c r="L12" s="132" t="s">
        <v>2626</v>
      </c>
    </row>
    <row r="13" spans="2:19">
      <c r="B13" s="158" t="s">
        <v>3135</v>
      </c>
      <c r="C13" s="158" t="s">
        <v>2709</v>
      </c>
      <c r="D13" s="158" t="s">
        <v>2709</v>
      </c>
      <c r="E13" s="161" t="s">
        <v>3128</v>
      </c>
      <c r="F13" s="161" t="s">
        <v>3128</v>
      </c>
      <c r="G13" s="161" t="s">
        <v>3128</v>
      </c>
      <c r="H13" s="291" t="s">
        <v>2628</v>
      </c>
      <c r="I13" s="291" t="s">
        <v>2628</v>
      </c>
      <c r="J13" s="291" t="s">
        <v>2628</v>
      </c>
      <c r="K13" s="291" t="s">
        <v>2628</v>
      </c>
      <c r="L13" s="132" t="s">
        <v>2626</v>
      </c>
    </row>
    <row r="14" spans="2:19">
      <c r="B14" s="152" t="s">
        <v>3136</v>
      </c>
      <c r="C14" s="152" t="s">
        <v>3137</v>
      </c>
      <c r="D14" s="152" t="s">
        <v>3251</v>
      </c>
      <c r="E14" s="161" t="s">
        <v>3128</v>
      </c>
      <c r="F14" s="161" t="s">
        <v>3128</v>
      </c>
      <c r="G14" s="161" t="s">
        <v>3128</v>
      </c>
      <c r="H14" s="280" t="s">
        <v>2628</v>
      </c>
      <c r="I14" s="280" t="s">
        <v>2628</v>
      </c>
      <c r="J14" s="280" t="s">
        <v>2628</v>
      </c>
      <c r="K14" s="280" t="s">
        <v>2628</v>
      </c>
      <c r="L14" s="132" t="s">
        <v>2626</v>
      </c>
    </row>
    <row r="15" spans="2:19">
      <c r="B15" s="152" t="s">
        <v>3138</v>
      </c>
      <c r="C15" s="152" t="s">
        <v>2709</v>
      </c>
      <c r="D15" s="152" t="s">
        <v>2709</v>
      </c>
      <c r="E15" s="161" t="s">
        <v>3128</v>
      </c>
      <c r="F15" s="161" t="s">
        <v>3128</v>
      </c>
      <c r="G15" s="161" t="s">
        <v>3128</v>
      </c>
      <c r="H15" s="280" t="s">
        <v>2628</v>
      </c>
      <c r="I15" s="280" t="s">
        <v>2628</v>
      </c>
      <c r="J15" s="280" t="s">
        <v>2628</v>
      </c>
      <c r="K15" s="280" t="s">
        <v>2628</v>
      </c>
      <c r="L15" s="132" t="s">
        <v>2626</v>
      </c>
    </row>
    <row r="16" spans="2:19">
      <c r="B16" s="152" t="s">
        <v>3139</v>
      </c>
      <c r="C16" s="152" t="s">
        <v>3133</v>
      </c>
      <c r="D16" s="152" t="s">
        <v>3254</v>
      </c>
      <c r="E16" s="161" t="s">
        <v>3128</v>
      </c>
      <c r="F16" s="161" t="s">
        <v>3128</v>
      </c>
      <c r="G16" s="161" t="s">
        <v>3128</v>
      </c>
      <c r="H16" s="280" t="s">
        <v>2628</v>
      </c>
      <c r="I16" s="280" t="s">
        <v>2628</v>
      </c>
      <c r="J16" s="280" t="s">
        <v>2628</v>
      </c>
      <c r="K16" s="280" t="s">
        <v>2628</v>
      </c>
      <c r="L16" s="132" t="s">
        <v>2626</v>
      </c>
    </row>
    <row r="17" spans="2:12">
      <c r="B17" s="152" t="s">
        <v>3140</v>
      </c>
      <c r="C17" s="152" t="s">
        <v>3250</v>
      </c>
      <c r="D17" s="152" t="s">
        <v>3255</v>
      </c>
      <c r="E17" s="143">
        <v>1</v>
      </c>
      <c r="F17" s="63">
        <v>6</v>
      </c>
      <c r="G17" s="161" t="s">
        <v>3128</v>
      </c>
      <c r="H17" s="161" t="s">
        <v>3128</v>
      </c>
      <c r="I17" s="161" t="s">
        <v>3128</v>
      </c>
      <c r="J17" s="280" t="s">
        <v>2628</v>
      </c>
      <c r="K17" s="161" t="s">
        <v>3128</v>
      </c>
      <c r="L17" s="300" t="s">
        <v>3256</v>
      </c>
    </row>
    <row r="18" spans="2:12">
      <c r="B18" s="152" t="s">
        <v>3141</v>
      </c>
      <c r="C18" s="152" t="s">
        <v>2709</v>
      </c>
      <c r="D18" s="152"/>
      <c r="E18" s="143">
        <v>1</v>
      </c>
      <c r="F18" s="63">
        <v>22</v>
      </c>
      <c r="G18" s="143">
        <v>5</v>
      </c>
      <c r="H18" s="280" t="s">
        <v>2628</v>
      </c>
      <c r="I18" s="280" t="s">
        <v>2628</v>
      </c>
      <c r="J18" s="280" t="s">
        <v>2628</v>
      </c>
      <c r="K18" s="280" t="s">
        <v>2628</v>
      </c>
      <c r="L18" s="107"/>
    </row>
    <row r="19" spans="2:12">
      <c r="B19" s="152" t="s">
        <v>3142</v>
      </c>
      <c r="C19" s="152" t="s">
        <v>3143</v>
      </c>
      <c r="D19" s="152"/>
      <c r="E19" s="63">
        <v>2</v>
      </c>
      <c r="F19" s="63">
        <v>16</v>
      </c>
      <c r="G19" s="143">
        <v>4</v>
      </c>
      <c r="H19" s="280" t="s">
        <v>2628</v>
      </c>
      <c r="I19" s="280" t="s">
        <v>2628</v>
      </c>
      <c r="J19" s="280" t="s">
        <v>2628</v>
      </c>
      <c r="K19" s="280" t="s">
        <v>2628</v>
      </c>
      <c r="L19" s="107"/>
    </row>
    <row r="20" spans="2:12">
      <c r="B20" s="152" t="s">
        <v>3257</v>
      </c>
      <c r="C20" s="152" t="s">
        <v>3131</v>
      </c>
      <c r="D20" s="152"/>
      <c r="E20" s="63">
        <v>2</v>
      </c>
      <c r="F20" s="63">
        <v>21</v>
      </c>
      <c r="G20" s="143">
        <v>4</v>
      </c>
      <c r="H20" s="143">
        <v>8</v>
      </c>
      <c r="I20" s="277">
        <v>24</v>
      </c>
      <c r="J20" s="277">
        <v>1</v>
      </c>
      <c r="K20" s="143">
        <v>4</v>
      </c>
      <c r="L20" s="107"/>
    </row>
    <row r="21" spans="2:12">
      <c r="B21" s="152"/>
      <c r="C21" s="152"/>
      <c r="D21" s="152"/>
      <c r="E21" s="143"/>
      <c r="F21" s="63"/>
      <c r="G21" s="143"/>
      <c r="H21" s="143"/>
      <c r="I21" s="277"/>
      <c r="J21" s="277"/>
      <c r="K21" s="143"/>
      <c r="L21" s="107"/>
    </row>
    <row r="22" spans="2:12">
      <c r="B22" s="152"/>
      <c r="C22" s="152"/>
      <c r="D22" s="152"/>
      <c r="E22" s="63"/>
      <c r="F22" s="63"/>
      <c r="G22" s="143"/>
      <c r="H22" s="143"/>
      <c r="I22" s="277"/>
      <c r="J22" s="277"/>
      <c r="K22" s="143"/>
      <c r="L22" s="107"/>
    </row>
    <row r="23" spans="2:12">
      <c r="B23" s="152"/>
      <c r="C23" s="152"/>
      <c r="D23" s="152"/>
      <c r="E23" s="143"/>
      <c r="F23" s="63"/>
      <c r="G23" s="143"/>
      <c r="H23" s="143"/>
      <c r="I23" s="277"/>
      <c r="J23" s="277"/>
      <c r="K23" s="143"/>
      <c r="L23" s="107"/>
    </row>
    <row r="24" spans="2:12">
      <c r="B24" s="152"/>
      <c r="C24" s="152"/>
      <c r="D24" s="152"/>
      <c r="E24" s="63"/>
      <c r="F24" s="63"/>
      <c r="G24" s="143"/>
      <c r="H24" s="143"/>
      <c r="I24" s="277"/>
      <c r="J24" s="277"/>
      <c r="K24" s="143"/>
      <c r="L24" s="107"/>
    </row>
    <row r="25" spans="2:12">
      <c r="B25" s="152"/>
      <c r="C25" s="152"/>
      <c r="D25" s="152"/>
      <c r="E25" s="143"/>
      <c r="F25" s="63"/>
      <c r="G25" s="143"/>
      <c r="H25" s="143"/>
      <c r="I25" s="277"/>
      <c r="J25" s="277"/>
      <c r="K25" s="143"/>
      <c r="L25" s="107"/>
    </row>
    <row r="26" spans="2:12">
      <c r="B26" s="152"/>
      <c r="C26" s="152"/>
      <c r="D26" s="152"/>
      <c r="E26" s="63"/>
      <c r="F26" s="63"/>
      <c r="G26" s="143"/>
      <c r="H26" s="143"/>
      <c r="I26" s="277"/>
      <c r="J26" s="277"/>
      <c r="K26" s="143"/>
      <c r="L26" s="107"/>
    </row>
    <row r="27" spans="2:12">
      <c r="B27" s="152"/>
      <c r="C27" s="152"/>
      <c r="D27" s="152"/>
      <c r="E27" s="143"/>
      <c r="F27" s="63"/>
      <c r="G27" s="143"/>
      <c r="H27" s="143"/>
      <c r="I27" s="277"/>
      <c r="J27" s="277"/>
      <c r="K27" s="143"/>
      <c r="L27" s="107"/>
    </row>
    <row r="28" spans="2:12">
      <c r="B28" s="152"/>
      <c r="C28" s="152"/>
      <c r="D28" s="152"/>
      <c r="E28" s="63"/>
      <c r="F28" s="63"/>
      <c r="G28" s="143"/>
      <c r="H28" s="143"/>
      <c r="I28" s="277"/>
      <c r="J28" s="277"/>
      <c r="K28" s="143"/>
      <c r="L28" s="107"/>
    </row>
    <row r="29" spans="2:12">
      <c r="B29" s="152"/>
      <c r="C29" s="152"/>
      <c r="D29" s="152"/>
      <c r="E29" s="143"/>
      <c r="F29" s="63"/>
      <c r="G29" s="143"/>
      <c r="H29" s="143"/>
      <c r="I29" s="277"/>
      <c r="J29" s="277"/>
      <c r="K29" s="143"/>
      <c r="L29" s="107"/>
    </row>
    <row r="30" spans="2:12">
      <c r="B30" s="152"/>
      <c r="C30" s="152"/>
      <c r="D30" s="152"/>
      <c r="E30" s="63"/>
      <c r="F30" s="63"/>
      <c r="G30" s="143"/>
      <c r="H30" s="143"/>
      <c r="I30" s="277"/>
      <c r="J30" s="277"/>
      <c r="K30" s="143"/>
      <c r="L30" s="107"/>
    </row>
  </sheetData>
  <mergeCells count="8">
    <mergeCell ref="O4:S4"/>
    <mergeCell ref="B1:L1"/>
    <mergeCell ref="B2:L3"/>
    <mergeCell ref="B4:B5"/>
    <mergeCell ref="C4:C5"/>
    <mergeCell ref="D4:D5"/>
    <mergeCell ref="E4:K4"/>
    <mergeCell ref="L4:L5"/>
  </mergeCells>
  <printOptions horizontalCentered="1"/>
  <pageMargins left="0" right="0" top="0" bottom="0" header="0" footer="0"/>
  <pageSetup paperSize="9" scale="88" orientation="landscape" r:id="rId1"/>
  <colBreaks count="1" manualBreakCount="1">
    <brk id="12" max="1048575" man="1"/>
  </colBreak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"/>
  <sheetViews>
    <sheetView workbookViewId="0"/>
  </sheetViews>
  <sheetFormatPr defaultRowHeight="14.5"/>
  <sheetData/>
  <printOptions horizontalCentered="1"/>
  <pageMargins left="0" right="0" top="0" bottom="0" header="0" footer="0"/>
  <pageSetup paperSize="9" orientation="portrait" horizontalDpi="180" verticalDpi="18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E32B3BC6C0943846CC9A8544019F2" ma:contentTypeVersion="19" ma:contentTypeDescription="Create a new document." ma:contentTypeScope="" ma:versionID="3945682fd4a0af0f289abdd346dec685">
  <xsd:schema xmlns:xsd="http://www.w3.org/2001/XMLSchema" xmlns:xs="http://www.w3.org/2001/XMLSchema" xmlns:p="http://schemas.microsoft.com/office/2006/metadata/properties" xmlns:ns2="505c0d7f-1821-429e-911e-d66f56e269d7" xmlns:ns3="fa86a8e1-0a51-4d2b-89d8-f347c4e836f4" targetNamespace="http://schemas.microsoft.com/office/2006/metadata/properties" ma:root="true" ma:fieldsID="7efa866925d47ca17c8d4de6dd169f29" ns2:_="" ns3:_="">
    <xsd:import namespace="505c0d7f-1821-429e-911e-d66f56e269d7"/>
    <xsd:import namespace="fa86a8e1-0a51-4d2b-89d8-f347c4e836f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c0d7f-1821-429e-911e-d66f56e269d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34e6b61-c254-4be6-ba9d-55695c1ca2b0}" ma:internalName="TaxCatchAll" ma:showField="CatchAllData" ma:web="505c0d7f-1821-429e-911e-d66f56e269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6a8e1-0a51-4d2b-89d8-f347c4e836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e896ea8-7f4e-491a-8da7-73a923e864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c0d7f-1821-429e-911e-d66f56e269d7" xsi:nil="true"/>
    <lcf76f155ced4ddcb4097134ff3c332f xmlns="fa86a8e1-0a51-4d2b-89d8-f347c4e836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B2A141-D8AA-49A1-A63A-421B19393A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c0d7f-1821-429e-911e-d66f56e269d7"/>
    <ds:schemaRef ds:uri="fa86a8e1-0a51-4d2b-89d8-f347c4e836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C8340E-32A2-4387-AB5E-B7A502332D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A7DEEE-5E9B-4560-8585-03D3139F972E}">
  <ds:schemaRefs>
    <ds:schemaRef ds:uri="505c0d7f-1821-429e-911e-d66f56e269d7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fa86a8e1-0a51-4d2b-89d8-f347c4e836f4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Summary Dec25</vt:lpstr>
      <vt:lpstr>Summary Feb 26</vt:lpstr>
      <vt:lpstr>Summary Feb 26 ( 02 )</vt:lpstr>
      <vt:lpstr>Summary Mar 26 </vt:lpstr>
      <vt:lpstr>Summary April 26 </vt:lpstr>
      <vt:lpstr>Summary Mei 26 </vt:lpstr>
      <vt:lpstr>Summary Juni 26</vt:lpstr>
      <vt:lpstr>Summary Juli 26</vt:lpstr>
      <vt:lpstr>Summary Agustus 26</vt:lpstr>
      <vt:lpstr>CB TMC</vt:lpstr>
      <vt:lpstr>CB STM</vt:lpstr>
      <vt:lpstr>CH TMC</vt:lpstr>
      <vt:lpstr>CH STM</vt:lpstr>
      <vt:lpstr>CR TMC</vt:lpstr>
      <vt:lpstr>CR STM</vt:lpstr>
      <vt:lpstr>CA STM</vt:lpstr>
      <vt:lpstr>CR</vt:lpstr>
      <vt:lpstr>Priority CR</vt:lpstr>
      <vt:lpstr>Priority CB</vt:lpstr>
      <vt:lpstr>Priority CH</vt:lpstr>
      <vt:lpstr>GABUNGAN</vt:lpstr>
      <vt:lpstr>'CA STM'!Print_Area</vt:lpstr>
      <vt:lpstr>'CB STM'!Print_Area</vt:lpstr>
      <vt:lpstr>'CB TMC'!Print_Area</vt:lpstr>
      <vt:lpstr>'CH STM'!Print_Area</vt:lpstr>
      <vt:lpstr>'CH TMC'!Print_Area</vt:lpstr>
      <vt:lpstr>CR!Print_Area</vt:lpstr>
      <vt:lpstr>'CR STM'!Print_Area</vt:lpstr>
      <vt:lpstr>'CR TMC'!Print_Area</vt:lpstr>
      <vt:lpstr>'Priority CB'!Print_Area</vt:lpstr>
      <vt:lpstr>'Priority CH'!Print_Area</vt:lpstr>
      <vt:lpstr>'Priority CR'!Print_Area</vt:lpstr>
      <vt:lpstr>'Summary Agustus 26'!Print_Area</vt:lpstr>
      <vt:lpstr>'Summary April 26 '!Print_Area</vt:lpstr>
      <vt:lpstr>'Summary Dec25'!Print_Area</vt:lpstr>
      <vt:lpstr>'Summary Feb 26'!Print_Area</vt:lpstr>
      <vt:lpstr>'Summary Feb 26 ( 02 )'!Print_Area</vt:lpstr>
      <vt:lpstr>'Summary Juli 26'!Print_Area</vt:lpstr>
      <vt:lpstr>'Summary Juni 26'!Print_Area</vt:lpstr>
      <vt:lpstr>'Summary Mar 26 '!Print_Area</vt:lpstr>
      <vt:lpstr>'Summary Mei 26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Winarno (TMMIN)</dc:creator>
  <cp:keywords/>
  <dc:description/>
  <cp:lastModifiedBy>Winarno (TMMIN)</cp:lastModifiedBy>
  <cp:revision/>
  <cp:lastPrinted>2026-08-27T15:30:24Z</cp:lastPrinted>
  <dcterms:created xsi:type="dcterms:W3CDTF">2015-06-05T18:17:00Z</dcterms:created>
  <dcterms:modified xsi:type="dcterms:W3CDTF">2026-08-28T03:18:05Z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0x010100C40E32B3BC6C0943846CC9A8544019F2</vt:lpwstr>
  </property>
  <property fmtid="{D5CDD505-2E9C-101B-9397-08002B2CF9AE}" pid="3" name="MediaServiceImageTags">
    <vt:lpwstr/>
  </property>
  <property fmtid="{D5CDD505-2E9C-101B-9397-08002B2CF9AE}" pid="4" name="ICV">
    <vt:lpwstr>DE936F184501475EA4C61090F2D5A77A_12</vt:lpwstr>
  </property>
  <property fmtid="{D5CDD505-2E9C-101B-9397-08002B2CF9AE}" pid="5" name="KSOProductBuildVer">
    <vt:lpwstr>1033-12.2.0.17562</vt:lpwstr>
  </property>
  <property fmtid="{D5CDD505-2E9C-101B-9397-08002B2CF9AE}" pid="6" name="MSIP_Label_424d00ae-06f5-4e01-93f0-cfb2f6e4b353_Enabled">
    <vt:lpwstr>true</vt:lpwstr>
  </property>
  <property fmtid="{D5CDD505-2E9C-101B-9397-08002B2CF9AE}" pid="7" name="MSIP_Label_424d00ae-06f5-4e01-93f0-cfb2f6e4b353_SetDate">
    <vt:lpwstr>2025-08-26T09:47:32Z</vt:lpwstr>
  </property>
  <property fmtid="{D5CDD505-2E9C-101B-9397-08002B2CF9AE}" pid="8" name="MSIP_Label_424d00ae-06f5-4e01-93f0-cfb2f6e4b353_Method">
    <vt:lpwstr>Standard</vt:lpwstr>
  </property>
  <property fmtid="{D5CDD505-2E9C-101B-9397-08002B2CF9AE}" pid="9" name="MSIP_Label_424d00ae-06f5-4e01-93f0-cfb2f6e4b353_Name">
    <vt:lpwstr>Public</vt:lpwstr>
  </property>
  <property fmtid="{D5CDD505-2E9C-101B-9397-08002B2CF9AE}" pid="10" name="MSIP_Label_424d00ae-06f5-4e01-93f0-cfb2f6e4b353_SiteId">
    <vt:lpwstr>47c7b16b-d482-4147-b21a-04936dd89875</vt:lpwstr>
  </property>
  <property fmtid="{D5CDD505-2E9C-101B-9397-08002B2CF9AE}" pid="11" name="MSIP_Label_424d00ae-06f5-4e01-93f0-cfb2f6e4b353_ActionId">
    <vt:lpwstr>d0b2a29e-082b-42db-a577-acfe6a05767f</vt:lpwstr>
  </property>
  <property fmtid="{D5CDD505-2E9C-101B-9397-08002B2CF9AE}" pid="12" name="MSIP_Label_424d00ae-06f5-4e01-93f0-cfb2f6e4b353_ContentBits">
    <vt:lpwstr>0</vt:lpwstr>
  </property>
  <property fmtid="{D5CDD505-2E9C-101B-9397-08002B2CF9AE}" pid="13" name="MSIP_Label_424d00ae-06f5-4e01-93f0-cfb2f6e4b353_Tag">
    <vt:lpwstr>10, 3, 0, 1</vt:lpwstr>
  </property>
</Properties>
</file>