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于紫涵\Desktop\"/>
    </mc:Choice>
  </mc:AlternateContent>
  <xr:revisionPtr revIDLastSave="0" documentId="13_ncr:1_{0EDEB110-6491-4691-892B-275E2C485F9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8" i="1" l="1"/>
  <c r="T43" i="1"/>
  <c r="AA12" i="1"/>
  <c r="AA13" i="1"/>
  <c r="AA11" i="1"/>
  <c r="Z14" i="1"/>
  <c r="Y12" i="1"/>
  <c r="Y13" i="1"/>
  <c r="Y11" i="1"/>
  <c r="T36" i="1"/>
  <c r="S23" i="1"/>
  <c r="Q15" i="1"/>
  <c r="P15" i="1"/>
  <c r="Q11" i="1"/>
  <c r="Q10" i="1"/>
  <c r="P11" i="1"/>
  <c r="P10" i="1"/>
  <c r="Q4" i="1"/>
  <c r="Q5" i="1"/>
  <c r="Q6" i="1"/>
  <c r="Q3" i="1"/>
  <c r="P4" i="1"/>
  <c r="P5" i="1"/>
  <c r="P6" i="1"/>
  <c r="P3" i="1"/>
  <c r="F22" i="2"/>
  <c r="F11" i="2"/>
  <c r="C21" i="2"/>
  <c r="C22" i="2"/>
  <c r="F4" i="2"/>
  <c r="E4" i="2"/>
  <c r="C13" i="2"/>
  <c r="B15" i="2"/>
  <c r="B12" i="2"/>
  <c r="W19" i="1"/>
  <c r="W17" i="1"/>
  <c r="W18" i="1"/>
  <c r="U19" i="1"/>
  <c r="U18" i="1"/>
  <c r="U17" i="1"/>
  <c r="X16" i="1"/>
  <c r="W13" i="1"/>
  <c r="W12" i="1"/>
  <c r="W11" i="1"/>
  <c r="X10" i="1"/>
  <c r="U11" i="1"/>
  <c r="U12" i="1"/>
  <c r="U13" i="1"/>
  <c r="N29" i="1"/>
  <c r="N28" i="1"/>
  <c r="O28" i="1" s="1"/>
  <c r="N33" i="1"/>
  <c r="O33" i="1" s="1"/>
  <c r="O29" i="1"/>
  <c r="N22" i="1"/>
  <c r="O22" i="1" s="1"/>
  <c r="N23" i="1"/>
  <c r="O23" i="1" s="1"/>
  <c r="N24" i="1"/>
  <c r="O24" i="1" s="1"/>
  <c r="N21" i="1"/>
  <c r="O21" i="1"/>
  <c r="N15" i="1"/>
  <c r="O15" i="1" s="1"/>
  <c r="N10" i="1"/>
  <c r="O10" i="1"/>
  <c r="N11" i="1"/>
  <c r="O11" i="1" s="1"/>
  <c r="N6" i="1"/>
  <c r="O6" i="1" s="1"/>
  <c r="N5" i="1"/>
  <c r="O5" i="1" s="1"/>
  <c r="N4" i="1"/>
  <c r="O4" i="1" s="1"/>
  <c r="N3" i="1"/>
  <c r="O3" i="1" s="1"/>
</calcChain>
</file>

<file path=xl/sharedStrings.xml><?xml version="1.0" encoding="utf-8"?>
<sst xmlns="http://schemas.openxmlformats.org/spreadsheetml/2006/main" count="172" uniqueCount="64">
  <si>
    <t>光学零件出货量</t>
    <phoneticPr fontId="1" type="noConversion"/>
  </si>
  <si>
    <t>产品类别／月份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</si>
  <si>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</si>
  <si>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</si>
  <si>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</si>
  <si>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</si>
  <si>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</si>
  <si>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</si>
  <si>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</si>
  <si>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</si>
  <si>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</si>
  <si>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</si>
  <si>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</si>
  <si>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</si>
  <si>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总计</t>
    <phoneticPr fontId="1" type="noConversion"/>
  </si>
  <si>
    <t>玻璃球面镜片</t>
    <phoneticPr fontId="1" type="noConversion"/>
  </si>
  <si>
    <t>手机镜头</t>
    <phoneticPr fontId="1" type="noConversion"/>
  </si>
  <si>
    <t>车载镜头</t>
    <phoneticPr fontId="1" type="noConversion"/>
  </si>
  <si>
    <t>其他镜头</t>
    <phoneticPr fontId="1" type="noConversion"/>
  </si>
  <si>
    <t>平均销量</t>
    <phoneticPr fontId="1" type="noConversion"/>
  </si>
  <si>
    <t>光电产品</t>
    <phoneticPr fontId="1" type="noConversion"/>
  </si>
  <si>
    <t>手机摄像模组</t>
    <phoneticPr fontId="1" type="noConversion"/>
  </si>
  <si>
    <t>其他光电产品</t>
    <phoneticPr fontId="1" type="noConversion"/>
  </si>
  <si>
    <t>光电产品出货量</t>
    <phoneticPr fontId="1" type="noConversion"/>
  </si>
  <si>
    <t>光学仪器出货量</t>
    <phoneticPr fontId="1" type="noConversion"/>
  </si>
  <si>
    <t>显微仪器</t>
    <phoneticPr fontId="1" type="noConversion"/>
  </si>
  <si>
    <t>总收入</t>
    <phoneticPr fontId="1" type="noConversion"/>
  </si>
  <si>
    <t>金额（亿元）</t>
    <phoneticPr fontId="1" type="noConversion"/>
  </si>
  <si>
    <t>类别</t>
    <phoneticPr fontId="1" type="noConversion"/>
  </si>
  <si>
    <t>金额（元）</t>
    <phoneticPr fontId="1" type="noConversion"/>
  </si>
  <si>
    <t>光学零件</t>
    <phoneticPr fontId="1" type="noConversion"/>
  </si>
  <si>
    <t>光学仪器</t>
    <phoneticPr fontId="1" type="noConversion"/>
  </si>
  <si>
    <t>营收占比</t>
    <phoneticPr fontId="1" type="noConversion"/>
  </si>
  <si>
    <t>毛利率</t>
    <phoneticPr fontId="1" type="noConversion"/>
  </si>
  <si>
    <t>毛利（元）</t>
    <phoneticPr fontId="1" type="noConversion"/>
  </si>
  <si>
    <t>毛利（亿元）</t>
    <phoneticPr fontId="1" type="noConversion"/>
  </si>
  <si>
    <t>2024年报</t>
    <phoneticPr fontId="1" type="noConversion"/>
  </si>
  <si>
    <t>2024中报</t>
    <phoneticPr fontId="1" type="noConversion"/>
  </si>
  <si>
    <t>销售与分销开支（元）</t>
    <phoneticPr fontId="1" type="noConversion"/>
  </si>
  <si>
    <t>净利润（元）</t>
    <phoneticPr fontId="1" type="noConversion"/>
  </si>
  <si>
    <t>研发开支（元）</t>
    <phoneticPr fontId="1" type="noConversion"/>
  </si>
  <si>
    <t>较去年增加约（百分比）</t>
    <phoneticPr fontId="1" type="noConversion"/>
  </si>
  <si>
    <t>行政开支（元）</t>
    <phoneticPr fontId="1" type="noConversion"/>
  </si>
  <si>
    <t>2024年</t>
    <phoneticPr fontId="1" type="noConversion"/>
  </si>
  <si>
    <t>所得税开支（元）</t>
    <phoneticPr fontId="1" type="noConversion"/>
  </si>
  <si>
    <t>股东应占年内溢利</t>
    <phoneticPr fontId="1" type="noConversion"/>
  </si>
  <si>
    <t>？？？？</t>
    <phoneticPr fontId="1" type="noConversion"/>
  </si>
  <si>
    <t>同比绝对增量</t>
    <phoneticPr fontId="1" type="noConversion"/>
  </si>
  <si>
    <t>百分比</t>
    <phoneticPr fontId="1" type="noConversion"/>
  </si>
  <si>
    <t>2024主营业务收入占比</t>
    <phoneticPr fontId="1" type="noConversion"/>
  </si>
  <si>
    <t>手机相关产品</t>
    <phoneticPr fontId="1" type="noConversion"/>
  </si>
  <si>
    <t>其他产品</t>
    <phoneticPr fontId="1" type="noConversion"/>
  </si>
  <si>
    <t>数码相机</t>
    <phoneticPr fontId="1" type="noConversion"/>
  </si>
  <si>
    <t>球面镜片</t>
    <phoneticPr fontId="1" type="noConversion"/>
  </si>
  <si>
    <t>估算同比增减值</t>
    <phoneticPr fontId="1" type="noConversion"/>
  </si>
  <si>
    <t>VR/MR产品</t>
    <phoneticPr fontId="1" type="noConversion"/>
  </si>
  <si>
    <t>车载相关产品</t>
    <phoneticPr fontId="1" type="noConversion"/>
  </si>
  <si>
    <t>净利占比</t>
    <phoneticPr fontId="1" type="noConversion"/>
  </si>
  <si>
    <t>车载</t>
    <phoneticPr fontId="1" type="noConversion"/>
  </si>
  <si>
    <t>其余光学零件</t>
    <phoneticPr fontId="1" type="noConversion"/>
  </si>
  <si>
    <t>手机产品</t>
    <phoneticPr fontId="1" type="noConversion"/>
  </si>
  <si>
    <t>估算舜宇半年报不及预期</t>
    <phoneticPr fontId="1" type="noConversion"/>
  </si>
  <si>
    <r>
      <t xml:space="preserve">    初步想法是，依据25年出货量，初步预估舜宇25年半年度以及 年度利润。
1.算出25年平均销量与24年平均销量的同比绝对增量与百分比。
2.需要计算出光学零件、光电产品各部分利润细分占比。或者估算。
</t>
    </r>
    <r>
      <rPr>
        <sz val="11"/>
        <color theme="1"/>
        <rFont val="等线"/>
        <family val="3"/>
        <charset val="134"/>
        <scheme val="minor"/>
      </rPr>
      <t>3.根据百分比算出半年度利润。</t>
    </r>
    <phoneticPr fontId="1" type="noConversion"/>
  </si>
  <si>
    <t>结论：所以按照这个利润水平舜宇股价高点在74.89左右，前低支撑在58.168。
若做的话逢高卖出，破58.168则进入下跌趋势。
9月中旬发中报，利润公布则利空。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</si>
</sst>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1" formatCode="0.0_ "/>
    <numFmt numFmtId="183" formatCode="#,##0.000"/>
    <numFmt numFmtId="184" formatCode="0.00000000%"/>
    <numFmt numFmtId="185" formatCode="0.000000000000000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231F2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5" xfId="0" applyFill="1" applyBorder="1"/>
    <xf numFmtId="181" fontId="0" fillId="0" borderId="6" xfId="0" applyNumberFormat="1" applyBorder="1" applyAlignment="1">
      <alignment horizontal="center" vertical="center"/>
    </xf>
    <xf numFmtId="181" fontId="0" fillId="0" borderId="9" xfId="0" applyNumberFormat="1" applyBorder="1"/>
    <xf numFmtId="181" fontId="0" fillId="0" borderId="9" xfId="0" applyNumberFormat="1" applyBorder="1" applyAlignment="1">
      <alignment horizontal="center" vertical="center"/>
    </xf>
    <xf numFmtId="3" fontId="0" fillId="0" borderId="0" xfId="0" applyNumberFormat="1"/>
    <xf numFmtId="10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ill="1" applyBorder="1" applyAlignment="1">
      <alignment horizontal="right"/>
    </xf>
    <xf numFmtId="183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10" fontId="2" fillId="0" borderId="0" xfId="0" applyNumberFormat="1" applyFont="1" applyBorder="1"/>
    <xf numFmtId="183" fontId="3" fillId="0" borderId="0" xfId="0" applyNumberFormat="1" applyFont="1" applyBorder="1"/>
    <xf numFmtId="3" fontId="3" fillId="0" borderId="0" xfId="0" applyNumberFormat="1" applyFont="1" applyBorder="1"/>
    <xf numFmtId="10" fontId="3" fillId="0" borderId="6" xfId="0" applyNumberFormat="1" applyFont="1" applyBorder="1"/>
    <xf numFmtId="0" fontId="0" fillId="0" borderId="5" xfId="0" applyFill="1" applyBorder="1" applyAlignment="1">
      <alignment horizontal="left" vertical="center"/>
    </xf>
    <xf numFmtId="183" fontId="2" fillId="0" borderId="0" xfId="0" applyNumberFormat="1" applyFon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183" fontId="4" fillId="0" borderId="8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10" fontId="2" fillId="0" borderId="8" xfId="0" applyNumberFormat="1" applyFont="1" applyBorder="1"/>
    <xf numFmtId="183" fontId="2" fillId="0" borderId="8" xfId="0" applyNumberFormat="1" applyFont="1" applyBorder="1"/>
    <xf numFmtId="3" fontId="2" fillId="0" borderId="8" xfId="0" applyNumberFormat="1" applyFont="1" applyBorder="1"/>
    <xf numFmtId="10" fontId="3" fillId="0" borderId="9" xfId="0" applyNumberFormat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left"/>
    </xf>
    <xf numFmtId="3" fontId="0" fillId="0" borderId="3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1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3" fontId="5" fillId="0" borderId="0" xfId="0" applyNumberFormat="1" applyFont="1"/>
    <xf numFmtId="0" fontId="0" fillId="2" borderId="0" xfId="0" applyFill="1"/>
    <xf numFmtId="3" fontId="3" fillId="2" borderId="0" xfId="0" applyNumberFormat="1" applyFont="1" applyFill="1"/>
    <xf numFmtId="181" fontId="0" fillId="0" borderId="0" xfId="0" applyNumberFormat="1" applyBorder="1" applyAlignment="1">
      <alignment horizontal="center" vertical="center"/>
    </xf>
    <xf numFmtId="181" fontId="0" fillId="0" borderId="0" xfId="0" applyNumberFormat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0" fontId="0" fillId="2" borderId="6" xfId="0" applyNumberFormat="1" applyFill="1" applyBorder="1" applyAlignment="1">
      <alignment horizontal="center"/>
    </xf>
    <xf numFmtId="9" fontId="0" fillId="2" borderId="0" xfId="0" applyNumberFormat="1" applyFill="1"/>
    <xf numFmtId="10" fontId="0" fillId="2" borderId="0" xfId="0" applyNumberFormat="1" applyFill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0" fontId="0" fillId="2" borderId="9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2" xfId="0" applyNumberFormat="1" applyFill="1" applyBorder="1"/>
    <xf numFmtId="0" fontId="0" fillId="2" borderId="3" xfId="0" applyFill="1" applyBorder="1"/>
    <xf numFmtId="10" fontId="0" fillId="2" borderId="4" xfId="0" applyNumberFormat="1" applyFill="1" applyBorder="1"/>
    <xf numFmtId="10" fontId="0" fillId="2" borderId="5" xfId="0" applyNumberFormat="1" applyFill="1" applyBorder="1"/>
    <xf numFmtId="0" fontId="0" fillId="2" borderId="0" xfId="0" applyFill="1" applyBorder="1"/>
    <xf numFmtId="10" fontId="0" fillId="2" borderId="6" xfId="0" applyNumberFormat="1" applyFill="1" applyBorder="1"/>
    <xf numFmtId="9" fontId="0" fillId="2" borderId="5" xfId="0" applyNumberFormat="1" applyFill="1" applyBorder="1"/>
    <xf numFmtId="10" fontId="0" fillId="2" borderId="7" xfId="0" applyNumberFormat="1" applyFill="1" applyBorder="1"/>
    <xf numFmtId="0" fontId="0" fillId="2" borderId="8" xfId="0" applyFill="1" applyBorder="1"/>
    <xf numFmtId="10" fontId="0" fillId="2" borderId="9" xfId="0" applyNumberFormat="1" applyFill="1" applyBorder="1"/>
    <xf numFmtId="184" fontId="5" fillId="3" borderId="0" xfId="0" applyNumberFormat="1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185" fontId="0" fillId="0" borderId="5" xfId="0" applyNumberFormat="1" applyBorder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299002</xdr:colOff>
      <xdr:row>1</xdr:row>
      <xdr:rowOff>63500</xdr:rowOff>
    </xdr:from>
    <xdr:to>
      <xdr:col>39</xdr:col>
      <xdr:colOff>35</xdr:colOff>
      <xdr:row>22</xdr:row>
      <xdr:rowOff>62070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9BC0439-CF29-88E6-7D65-B360A62B9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73102" y="247650"/>
          <a:ext cx="6965433" cy="3795870"/>
        </a:xfrm>
        <a:prstGeom prst="rect">
          <a:avLst/>
        </a:prstGeom>
      </xdr:spPr>
    </xdr:pic>
    <xdr:clientData/>
  </xdr:twoCellAnchor>
  <xdr:twoCellAnchor editAs="oneCell">
    <xdr:from>
      <xdr:col>25</xdr:col>
      <xdr:colOff>243540</xdr:colOff>
      <xdr:row>16</xdr:row>
      <xdr:rowOff>0</xdr:rowOff>
    </xdr:from>
    <xdr:to>
      <xdr:col>31</xdr:col>
      <xdr:colOff>497712</xdr:colOff>
      <xdr:row>42</xdr:row>
      <xdr:rowOff>56293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BBE956-44A6-44D8-4718-37FC578F5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31440" y="4178300"/>
          <a:ext cx="4216572" cy="4736243"/>
        </a:xfrm>
        <a:prstGeom prst="rect">
          <a:avLst/>
        </a:prstGeom>
      </xdr:spPr>
    </xdr:pic>
    <xdr:clientData/>
  </xdr:twoCellAnchor>
  <xdr:twoCellAnchor editAs="oneCell">
    <xdr:from>
      <xdr:col>25</xdr:col>
      <xdr:colOff>378441</xdr:colOff>
      <xdr:row>42</xdr:row>
      <xdr:rowOff>65168</xdr:rowOff>
    </xdr:from>
    <xdr:to>
      <xdr:col>31</xdr:col>
      <xdr:colOff>82550</xdr:colOff>
      <xdr:row>63</xdr:row>
      <xdr:rowOff>170709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B02204D-63AB-BC37-3D50-6AF2F1E43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66341" y="8955168"/>
          <a:ext cx="3666509" cy="3839341"/>
        </a:xfrm>
        <a:prstGeom prst="rect">
          <a:avLst/>
        </a:prstGeom>
      </xdr:spPr>
    </xdr:pic>
    <xdr:clientData/>
  </xdr:twoCellAnchor>
  <xdr:twoCellAnchor editAs="oneCell">
    <xdr:from>
      <xdr:col>25</xdr:col>
      <xdr:colOff>477074</xdr:colOff>
      <xdr:row>64</xdr:row>
      <xdr:rowOff>114300</xdr:rowOff>
    </xdr:from>
    <xdr:to>
      <xdr:col>31</xdr:col>
      <xdr:colOff>196772</xdr:colOff>
      <xdr:row>76</xdr:row>
      <xdr:rowOff>90169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54CAD8A-6004-486B-C602-D9589854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64974" y="12915900"/>
          <a:ext cx="3682098" cy="2109469"/>
        </a:xfrm>
        <a:prstGeom prst="rect">
          <a:avLst/>
        </a:prstGeom>
      </xdr:spPr>
    </xdr:pic>
    <xdr:clientData/>
  </xdr:twoCellAnchor>
  <xdr:twoCellAnchor editAs="oneCell">
    <xdr:from>
      <xdr:col>25</xdr:col>
      <xdr:colOff>527050</xdr:colOff>
      <xdr:row>76</xdr:row>
      <xdr:rowOff>85855</xdr:rowOff>
    </xdr:from>
    <xdr:to>
      <xdr:col>31</xdr:col>
      <xdr:colOff>120650</xdr:colOff>
      <xdr:row>94</xdr:row>
      <xdr:rowOff>31148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5F607C5-9F9F-A618-8A71-9E87EC0CD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14950" y="15021055"/>
          <a:ext cx="3556000" cy="3145693"/>
        </a:xfrm>
        <a:prstGeom prst="rect">
          <a:avLst/>
        </a:prstGeom>
      </xdr:spPr>
    </xdr:pic>
    <xdr:clientData/>
  </xdr:twoCellAnchor>
  <xdr:twoCellAnchor editAs="oneCell">
    <xdr:from>
      <xdr:col>25</xdr:col>
      <xdr:colOff>578851</xdr:colOff>
      <xdr:row>94</xdr:row>
      <xdr:rowOff>127000</xdr:rowOff>
    </xdr:from>
    <xdr:to>
      <xdr:col>31</xdr:col>
      <xdr:colOff>485045</xdr:colOff>
      <xdr:row>109</xdr:row>
      <xdr:rowOff>104276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4F2174A-A284-05D0-E14F-6DBFE37BC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66751" y="18262600"/>
          <a:ext cx="3868594" cy="2644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abSelected="1" zoomScaleNormal="100" workbookViewId="0">
      <selection activeCell="S72" sqref="S72"/>
    </sheetView>
  </sheetViews>
  <sheetFormatPr defaultRowHeight="14" x14ac:dyDescent="0.3"/>
  <cols>
    <col min="1" max="1" width="14.08203125" customWidth="1"/>
    <col min="16" max="16" width="12.33203125" bestFit="1" customWidth="1"/>
    <col min="17" max="17" width="7.4140625" bestFit="1" customWidth="1"/>
    <col min="18" max="18" width="8.9140625" customWidth="1"/>
    <col min="19" max="19" width="12.33203125" bestFit="1" customWidth="1"/>
    <col min="20" max="20" width="14.83203125" customWidth="1"/>
    <col min="21" max="21" width="9" customWidth="1"/>
    <col min="22" max="23" width="12.58203125" bestFit="1" customWidth="1"/>
    <col min="24" max="24" width="8.83203125" customWidth="1"/>
    <col min="25" max="25" width="20.25" bestFit="1" customWidth="1"/>
  </cols>
  <sheetData>
    <row r="1" spans="1:28" ht="14.5" customHeight="1" thickBot="1" x14ac:dyDescent="0.35">
      <c r="A1" s="20" t="s">
        <v>0</v>
      </c>
      <c r="B1" s="13">
        <v>2025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  <c r="P1" t="s">
        <v>47</v>
      </c>
      <c r="Q1" t="s">
        <v>48</v>
      </c>
      <c r="R1" s="67" t="s">
        <v>62</v>
      </c>
      <c r="S1" s="67"/>
      <c r="T1" s="67"/>
      <c r="U1" s="67"/>
      <c r="V1" s="67"/>
      <c r="W1" s="67"/>
    </row>
    <row r="2" spans="1:28" x14ac:dyDescent="0.3">
      <c r="A2" s="21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24" t="s">
        <v>14</v>
      </c>
      <c r="O2" s="3" t="s">
        <v>19</v>
      </c>
      <c r="P2" s="5"/>
      <c r="R2" s="67"/>
      <c r="S2" s="67"/>
      <c r="T2" s="67"/>
      <c r="U2" s="67"/>
      <c r="V2" s="67"/>
      <c r="W2" s="67"/>
    </row>
    <row r="3" spans="1:28" x14ac:dyDescent="0.3">
      <c r="A3" s="21" t="s">
        <v>15</v>
      </c>
      <c r="B3" s="5">
        <v>2469</v>
      </c>
      <c r="C3" s="5">
        <v>1306</v>
      </c>
      <c r="D3" s="5">
        <v>2162</v>
      </c>
      <c r="E3" s="5">
        <v>2383</v>
      </c>
      <c r="F3" s="5">
        <v>2127</v>
      </c>
      <c r="G3" s="5"/>
      <c r="H3" s="5"/>
      <c r="I3" s="5"/>
      <c r="J3" s="5"/>
      <c r="K3" s="5"/>
      <c r="L3" s="5"/>
      <c r="M3" s="5"/>
      <c r="N3" s="4">
        <f>B3+C3+D3+E3+F3+G3+H3+I3+J3+K3+L3+M3</f>
        <v>10447</v>
      </c>
      <c r="O3" s="7">
        <f>N3/5</f>
        <v>2089.4</v>
      </c>
      <c r="P3" s="64">
        <f>O3-O21</f>
        <v>-102.43333333333339</v>
      </c>
      <c r="Q3" s="66">
        <f>P3/O21</f>
        <v>-4.673408866245915E-2</v>
      </c>
      <c r="R3" s="67"/>
      <c r="S3" s="67"/>
      <c r="T3" s="67"/>
      <c r="U3" s="67"/>
      <c r="V3" s="67"/>
      <c r="W3" s="67"/>
    </row>
    <row r="4" spans="1:28" x14ac:dyDescent="0.3">
      <c r="A4" s="21" t="s">
        <v>16</v>
      </c>
      <c r="B4" s="5">
        <v>105903</v>
      </c>
      <c r="C4" s="5">
        <v>97168</v>
      </c>
      <c r="D4" s="5">
        <v>94316</v>
      </c>
      <c r="E4" s="5">
        <v>103002</v>
      </c>
      <c r="F4" s="5">
        <v>98099</v>
      </c>
      <c r="G4" s="5"/>
      <c r="H4" s="5"/>
      <c r="I4" s="5"/>
      <c r="J4" s="5"/>
      <c r="K4" s="5"/>
      <c r="L4" s="5"/>
      <c r="M4" s="5"/>
      <c r="N4" s="4">
        <f>B4+C4+D4+E4+F4+G4+H4+I4+J4+K4+L4+M4</f>
        <v>498488</v>
      </c>
      <c r="O4" s="7">
        <f t="shared" ref="O4:O11" si="0">N4/5</f>
        <v>99697.600000000006</v>
      </c>
      <c r="P4" s="64">
        <f t="shared" ref="P4:P6" si="1">O4-O22</f>
        <v>-10666.566666666666</v>
      </c>
      <c r="Q4" s="66">
        <f t="shared" ref="Q4:Q6" si="2">P4/O22</f>
        <v>-9.6648821703904486E-2</v>
      </c>
      <c r="R4" s="67"/>
      <c r="S4" s="67"/>
      <c r="T4" s="67"/>
      <c r="U4" s="67"/>
      <c r="V4" s="67"/>
      <c r="W4" s="67"/>
    </row>
    <row r="5" spans="1:28" x14ac:dyDescent="0.3">
      <c r="A5" s="21" t="s">
        <v>17</v>
      </c>
      <c r="B5" s="5">
        <v>12827</v>
      </c>
      <c r="C5" s="5">
        <v>8811</v>
      </c>
      <c r="D5" s="5">
        <v>9821</v>
      </c>
      <c r="E5" s="5">
        <v>11566</v>
      </c>
      <c r="F5" s="5">
        <v>10706</v>
      </c>
      <c r="G5" s="5"/>
      <c r="H5" s="5"/>
      <c r="I5" s="5"/>
      <c r="J5" s="5"/>
      <c r="K5" s="5"/>
      <c r="L5" s="5"/>
      <c r="M5" s="5"/>
      <c r="N5" s="4">
        <f>B5+C5+D5+E5+F5+G5+H5+I5+J5+K5+L5+M5</f>
        <v>53731</v>
      </c>
      <c r="O5" s="7">
        <f t="shared" si="0"/>
        <v>10746.2</v>
      </c>
      <c r="P5" s="64">
        <f t="shared" si="1"/>
        <v>2220.0333333333347</v>
      </c>
      <c r="Q5" s="66">
        <f t="shared" si="2"/>
        <v>0.26037883378618781</v>
      </c>
      <c r="R5" s="67"/>
      <c r="S5" s="67"/>
      <c r="T5" s="67"/>
      <c r="U5" s="67"/>
      <c r="V5" s="67"/>
      <c r="W5" s="67"/>
    </row>
    <row r="6" spans="1:28" ht="14.5" thickBot="1" x14ac:dyDescent="0.35">
      <c r="A6" s="22" t="s">
        <v>18</v>
      </c>
      <c r="B6" s="9">
        <v>11603</v>
      </c>
      <c r="C6" s="9">
        <v>6675</v>
      </c>
      <c r="D6" s="9">
        <v>6950</v>
      </c>
      <c r="E6" s="9">
        <v>9947</v>
      </c>
      <c r="F6" s="9">
        <v>10533</v>
      </c>
      <c r="G6" s="9"/>
      <c r="H6" s="9"/>
      <c r="I6" s="9"/>
      <c r="J6" s="9"/>
      <c r="K6" s="9"/>
      <c r="L6" s="9"/>
      <c r="M6" s="9"/>
      <c r="N6" s="8">
        <f>B6+C6+D6+E6+F6+G6+H6+I6+J6+K6+L6+M6</f>
        <v>45708</v>
      </c>
      <c r="O6" s="11">
        <f t="shared" si="0"/>
        <v>9141.6</v>
      </c>
      <c r="P6" s="64">
        <f t="shared" si="1"/>
        <v>-603.89999999999964</v>
      </c>
      <c r="Q6" s="66">
        <f t="shared" si="2"/>
        <v>-6.1967061720794178E-2</v>
      </c>
      <c r="R6" s="67"/>
      <c r="S6" s="67"/>
      <c r="T6" s="67"/>
      <c r="U6" s="67"/>
      <c r="V6" s="67"/>
      <c r="W6" s="67"/>
    </row>
    <row r="7" spans="1:28" ht="14.5" thickBot="1" x14ac:dyDescent="0.35">
      <c r="O7" s="2"/>
      <c r="P7" s="2"/>
    </row>
    <row r="8" spans="1:28" ht="14.5" thickBot="1" x14ac:dyDescent="0.35">
      <c r="A8" s="20" t="s">
        <v>23</v>
      </c>
      <c r="B8" s="13">
        <v>2025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5"/>
      <c r="R8" s="51" t="s">
        <v>36</v>
      </c>
      <c r="S8" s="52"/>
      <c r="T8" s="52"/>
      <c r="U8" s="52"/>
      <c r="V8" s="52"/>
      <c r="W8" s="52"/>
      <c r="X8" s="53"/>
    </row>
    <row r="9" spans="1:28" x14ac:dyDescent="0.3">
      <c r="A9" s="21" t="s">
        <v>1</v>
      </c>
      <c r="B9" s="23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5" t="s">
        <v>8</v>
      </c>
      <c r="I9" s="5" t="s">
        <v>9</v>
      </c>
      <c r="J9" s="5" t="s">
        <v>10</v>
      </c>
      <c r="K9" s="5" t="s">
        <v>11</v>
      </c>
      <c r="L9" s="5" t="s">
        <v>12</v>
      </c>
      <c r="M9" s="7" t="s">
        <v>13</v>
      </c>
      <c r="N9" s="12" t="s">
        <v>14</v>
      </c>
      <c r="O9" s="7" t="s">
        <v>19</v>
      </c>
      <c r="P9" s="5"/>
      <c r="R9" s="32" t="s">
        <v>28</v>
      </c>
      <c r="S9" s="33" t="s">
        <v>27</v>
      </c>
      <c r="T9" s="33" t="s">
        <v>29</v>
      </c>
      <c r="U9" s="33" t="s">
        <v>32</v>
      </c>
      <c r="V9" s="31" t="s">
        <v>35</v>
      </c>
      <c r="W9" s="31" t="s">
        <v>34</v>
      </c>
      <c r="X9" s="34" t="s">
        <v>33</v>
      </c>
      <c r="Y9" s="95" t="s">
        <v>57</v>
      </c>
      <c r="Z9" s="96"/>
      <c r="AA9" s="96"/>
      <c r="AB9" s="97"/>
    </row>
    <row r="10" spans="1:28" x14ac:dyDescent="0.3">
      <c r="A10" s="21" t="s">
        <v>21</v>
      </c>
      <c r="B10" s="23">
        <v>36765</v>
      </c>
      <c r="C10" s="5">
        <v>35371</v>
      </c>
      <c r="D10" s="5">
        <v>37314</v>
      </c>
      <c r="E10" s="5">
        <v>39247</v>
      </c>
      <c r="F10" s="5">
        <v>37729</v>
      </c>
      <c r="G10" s="5"/>
      <c r="H10" s="5"/>
      <c r="I10" s="5"/>
      <c r="J10" s="5"/>
      <c r="K10" s="5"/>
      <c r="L10" s="5"/>
      <c r="M10" s="7"/>
      <c r="N10" s="6">
        <f t="shared" ref="N10:N11" si="3">B10+C10+D10+E10+F10+G10+H10+I10+J10+K10+L10+M10</f>
        <v>186426</v>
      </c>
      <c r="O10" s="7">
        <f t="shared" si="0"/>
        <v>37285.199999999997</v>
      </c>
      <c r="P10" s="64">
        <f>O10-O28</f>
        <v>-7205.0500000000029</v>
      </c>
      <c r="Q10" s="66">
        <f>P10/O28</f>
        <v>-0.16194671866307794</v>
      </c>
      <c r="R10" s="32" t="s">
        <v>26</v>
      </c>
      <c r="S10" s="35">
        <v>382.9</v>
      </c>
      <c r="T10" s="36">
        <v>38294500000</v>
      </c>
      <c r="U10" s="37"/>
      <c r="V10" s="38">
        <v>70.06</v>
      </c>
      <c r="W10" s="39">
        <v>7006000000</v>
      </c>
      <c r="X10" s="40">
        <f>V10/S10</f>
        <v>0.18297205536693656</v>
      </c>
      <c r="Y10" s="4"/>
      <c r="Z10" s="6"/>
      <c r="AA10" s="6"/>
      <c r="AB10" s="98"/>
    </row>
    <row r="11" spans="1:28" ht="14.5" thickBot="1" x14ac:dyDescent="0.35">
      <c r="A11" s="22" t="s">
        <v>22</v>
      </c>
      <c r="B11" s="18">
        <v>2954</v>
      </c>
      <c r="C11" s="9">
        <v>2606</v>
      </c>
      <c r="D11" s="9">
        <v>2888</v>
      </c>
      <c r="E11" s="9">
        <v>3688</v>
      </c>
      <c r="F11" s="9">
        <v>4844</v>
      </c>
      <c r="G11" s="10"/>
      <c r="H11" s="10"/>
      <c r="I11" s="10"/>
      <c r="J11" s="10"/>
      <c r="K11" s="10"/>
      <c r="L11" s="10"/>
      <c r="M11" s="19"/>
      <c r="N11" s="10">
        <f t="shared" si="3"/>
        <v>16980</v>
      </c>
      <c r="O11" s="11">
        <f t="shared" si="0"/>
        <v>3396</v>
      </c>
      <c r="P11" s="64">
        <f>O11-O29</f>
        <v>-1147.666666666667</v>
      </c>
      <c r="Q11" s="66">
        <f>P11/O29</f>
        <v>-0.25258601716675233</v>
      </c>
      <c r="R11" s="41" t="s">
        <v>30</v>
      </c>
      <c r="S11" s="35">
        <v>117.081</v>
      </c>
      <c r="T11" s="36">
        <v>11708100000</v>
      </c>
      <c r="U11" s="37">
        <f>S11/S10</f>
        <v>0.30577435361713245</v>
      </c>
      <c r="V11" s="42">
        <v>37.348999999999997</v>
      </c>
      <c r="W11" s="43">
        <f>X11*T11</f>
        <v>3734883900</v>
      </c>
      <c r="X11" s="40">
        <v>0.31900000000000001</v>
      </c>
      <c r="Y11" s="99">
        <f>X11*U11</f>
        <v>9.754201880386526E-2</v>
      </c>
      <c r="Z11" s="6">
        <v>975420</v>
      </c>
      <c r="AA11" s="58">
        <f>Z11/Z14</f>
        <v>0.59128296801718161</v>
      </c>
      <c r="AB11" s="98">
        <v>59</v>
      </c>
    </row>
    <row r="12" spans="1:28" ht="14.5" thickBot="1" x14ac:dyDescent="0.35">
      <c r="R12" s="4" t="s">
        <v>20</v>
      </c>
      <c r="S12" s="35">
        <v>261.56799999999998</v>
      </c>
      <c r="T12" s="36">
        <v>26156800000</v>
      </c>
      <c r="U12" s="37">
        <f>S12/S10</f>
        <v>0.68312353094802825</v>
      </c>
      <c r="V12" s="42">
        <v>23.541</v>
      </c>
      <c r="W12" s="43">
        <f>T12*X12</f>
        <v>2354112000</v>
      </c>
      <c r="X12" s="40">
        <v>0.09</v>
      </c>
      <c r="Y12" s="99">
        <f t="shared" ref="Y12:Y13" si="4">X12*U12</f>
        <v>6.1481117785322538E-2</v>
      </c>
      <c r="Z12" s="6">
        <v>614811</v>
      </c>
      <c r="AA12" s="58">
        <f>Z12/Z14</f>
        <v>0.37268794247566328</v>
      </c>
      <c r="AB12" s="98">
        <v>37</v>
      </c>
    </row>
    <row r="13" spans="1:28" ht="14.5" thickBot="1" x14ac:dyDescent="0.35">
      <c r="A13" s="20" t="s">
        <v>24</v>
      </c>
      <c r="B13" s="14">
        <v>2025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5"/>
      <c r="R13" s="4" t="s">
        <v>31</v>
      </c>
      <c r="S13" s="35">
        <v>4.9260000000000002</v>
      </c>
      <c r="T13" s="36">
        <v>429600000</v>
      </c>
      <c r="U13" s="37">
        <f>S13/S10</f>
        <v>1.2864977800992427E-2</v>
      </c>
      <c r="V13" s="42">
        <v>1.9850000000000001</v>
      </c>
      <c r="W13" s="43">
        <f>T13*X13</f>
        <v>198475200</v>
      </c>
      <c r="X13" s="40">
        <v>0.46200000000000002</v>
      </c>
      <c r="Y13" s="99">
        <f t="shared" si="4"/>
        <v>5.9436197440585013E-3</v>
      </c>
      <c r="Z13" s="6">
        <v>59436</v>
      </c>
      <c r="AA13" s="58">
        <f>Z13/Z14</f>
        <v>3.6029089507155082E-2</v>
      </c>
      <c r="AB13" s="98">
        <v>4</v>
      </c>
    </row>
    <row r="14" spans="1:28" ht="14.5" thickBot="1" x14ac:dyDescent="0.35">
      <c r="A14" s="21" t="s">
        <v>1</v>
      </c>
      <c r="B14" s="16" t="s">
        <v>2</v>
      </c>
      <c r="C14" s="17" t="s">
        <v>3</v>
      </c>
      <c r="D14" s="17" t="s">
        <v>4</v>
      </c>
      <c r="E14" s="17" t="s">
        <v>5</v>
      </c>
      <c r="F14" s="17" t="s">
        <v>6</v>
      </c>
      <c r="G14" s="17" t="s">
        <v>7</v>
      </c>
      <c r="H14" s="17" t="s">
        <v>8</v>
      </c>
      <c r="I14" s="17" t="s">
        <v>9</v>
      </c>
      <c r="J14" s="17" t="s">
        <v>10</v>
      </c>
      <c r="K14" s="17" t="s">
        <v>11</v>
      </c>
      <c r="L14" s="17" t="s">
        <v>12</v>
      </c>
      <c r="M14" s="17" t="s">
        <v>13</v>
      </c>
      <c r="N14" s="24" t="s">
        <v>14</v>
      </c>
      <c r="O14" s="3" t="s">
        <v>19</v>
      </c>
      <c r="P14" s="5"/>
      <c r="R14" s="68" t="s">
        <v>37</v>
      </c>
      <c r="S14" s="69"/>
      <c r="T14" s="69"/>
      <c r="U14" s="69"/>
      <c r="V14" s="69"/>
      <c r="W14" s="69"/>
      <c r="X14" s="70"/>
      <c r="Y14" s="8"/>
      <c r="Z14" s="10">
        <f>SUM(Z12,Z11,Z13)</f>
        <v>1649667</v>
      </c>
      <c r="AA14" s="10"/>
      <c r="AB14" s="19"/>
    </row>
    <row r="15" spans="1:28" ht="14.5" thickBot="1" x14ac:dyDescent="0.35">
      <c r="A15" s="25" t="s">
        <v>25</v>
      </c>
      <c r="B15" s="8">
        <v>24033</v>
      </c>
      <c r="C15" s="10">
        <v>18284</v>
      </c>
      <c r="D15" s="10">
        <v>26768</v>
      </c>
      <c r="E15" s="10">
        <v>16849</v>
      </c>
      <c r="F15" s="10">
        <v>16027</v>
      </c>
      <c r="G15" s="10"/>
      <c r="H15" s="10"/>
      <c r="I15" s="10"/>
      <c r="J15" s="10"/>
      <c r="K15" s="10"/>
      <c r="L15" s="10"/>
      <c r="M15" s="10"/>
      <c r="N15" s="8">
        <f>B15+C15+D15+E15+F15</f>
        <v>101961</v>
      </c>
      <c r="O15" s="19">
        <f>N15/5</f>
        <v>20392.2</v>
      </c>
      <c r="P15" s="65">
        <f>O15-O33</f>
        <v>1614.8666666666686</v>
      </c>
      <c r="Q15" s="66">
        <f>P15/O33</f>
        <v>8.6000852091173863E-2</v>
      </c>
      <c r="R15" s="32" t="s">
        <v>28</v>
      </c>
      <c r="S15" s="33" t="s">
        <v>27</v>
      </c>
      <c r="T15" s="33" t="s">
        <v>29</v>
      </c>
      <c r="U15" s="33" t="s">
        <v>32</v>
      </c>
      <c r="V15" s="31" t="s">
        <v>35</v>
      </c>
      <c r="W15" s="31" t="s">
        <v>34</v>
      </c>
      <c r="X15" s="34" t="s">
        <v>33</v>
      </c>
    </row>
    <row r="16" spans="1:28" x14ac:dyDescent="0.3">
      <c r="R16" s="32" t="s">
        <v>26</v>
      </c>
      <c r="S16" s="35">
        <v>188.602</v>
      </c>
      <c r="T16" s="36">
        <v>18860200000</v>
      </c>
      <c r="U16" s="37"/>
      <c r="V16" s="38">
        <v>32.465000000000003</v>
      </c>
      <c r="W16" s="39">
        <v>3246500000</v>
      </c>
      <c r="X16" s="40">
        <f>V16/S16</f>
        <v>0.17213497205756037</v>
      </c>
    </row>
    <row r="17" spans="1:24" x14ac:dyDescent="0.3">
      <c r="R17" s="41" t="s">
        <v>30</v>
      </c>
      <c r="S17" s="35">
        <v>54.804000000000002</v>
      </c>
      <c r="T17" s="44">
        <v>5480400000</v>
      </c>
      <c r="U17" s="37">
        <f>S17/S16</f>
        <v>0.29058016351894467</v>
      </c>
      <c r="V17" s="42">
        <v>37.348999999999997</v>
      </c>
      <c r="W17" s="43">
        <f>X17*T17</f>
        <v>1742767200</v>
      </c>
      <c r="X17" s="40">
        <v>0.318</v>
      </c>
    </row>
    <row r="18" spans="1:24" ht="14.5" thickBot="1" x14ac:dyDescent="0.35">
      <c r="R18" s="4" t="s">
        <v>20</v>
      </c>
      <c r="S18" s="35">
        <v>131.911</v>
      </c>
      <c r="T18" s="36">
        <v>13191100000</v>
      </c>
      <c r="U18" s="37">
        <f>S18/S16</f>
        <v>0.69941464035376077</v>
      </c>
      <c r="V18" s="42">
        <v>23.541</v>
      </c>
      <c r="W18" s="43">
        <f>T18*X18</f>
        <v>1081670200</v>
      </c>
      <c r="X18" s="40">
        <v>8.2000000000000003E-2</v>
      </c>
    </row>
    <row r="19" spans="1:24" ht="14.5" thickBot="1" x14ac:dyDescent="0.35">
      <c r="A19" s="20" t="s">
        <v>0</v>
      </c>
      <c r="B19" s="13">
        <v>2024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5"/>
      <c r="R19" s="8" t="s">
        <v>31</v>
      </c>
      <c r="S19" s="45">
        <v>1.887</v>
      </c>
      <c r="T19" s="46">
        <v>188700000</v>
      </c>
      <c r="U19" s="47">
        <f>S19/S16</f>
        <v>1.0005196127294514E-2</v>
      </c>
      <c r="V19" s="48">
        <v>1.9850000000000001</v>
      </c>
      <c r="W19" s="49">
        <f>T19*X19</f>
        <v>90387300</v>
      </c>
      <c r="X19" s="50">
        <v>0.47899999999999998</v>
      </c>
    </row>
    <row r="20" spans="1:24" x14ac:dyDescent="0.3">
      <c r="A20" s="21" t="s">
        <v>1</v>
      </c>
      <c r="B20" s="16" t="s">
        <v>2</v>
      </c>
      <c r="C20" s="17" t="s">
        <v>3</v>
      </c>
      <c r="D20" s="17" t="s">
        <v>4</v>
      </c>
      <c r="E20" s="17" t="s">
        <v>5</v>
      </c>
      <c r="F20" s="17" t="s">
        <v>6</v>
      </c>
      <c r="G20" s="17" t="s">
        <v>7</v>
      </c>
      <c r="H20" s="17" t="s">
        <v>8</v>
      </c>
      <c r="I20" s="17" t="s">
        <v>9</v>
      </c>
      <c r="J20" s="17" t="s">
        <v>10</v>
      </c>
      <c r="K20" s="17" t="s">
        <v>11</v>
      </c>
      <c r="L20" s="17" t="s">
        <v>12</v>
      </c>
      <c r="M20" s="3" t="s">
        <v>13</v>
      </c>
      <c r="N20" s="24" t="s">
        <v>14</v>
      </c>
      <c r="O20" s="3" t="s">
        <v>19</v>
      </c>
      <c r="P20" s="5"/>
    </row>
    <row r="21" spans="1:24" x14ac:dyDescent="0.3">
      <c r="A21" s="21" t="s">
        <v>15</v>
      </c>
      <c r="B21" s="23">
        <v>1764</v>
      </c>
      <c r="C21" s="5">
        <v>1103</v>
      </c>
      <c r="D21" s="5">
        <v>1951</v>
      </c>
      <c r="E21" s="5">
        <v>2403</v>
      </c>
      <c r="F21" s="5">
        <v>2565</v>
      </c>
      <c r="G21" s="5">
        <v>2262</v>
      </c>
      <c r="H21" s="5">
        <v>2214</v>
      </c>
      <c r="I21" s="5">
        <v>3138</v>
      </c>
      <c r="J21" s="5">
        <v>2734</v>
      </c>
      <c r="K21" s="5">
        <v>2471</v>
      </c>
      <c r="L21" s="5">
        <v>2228</v>
      </c>
      <c r="M21" s="7">
        <v>1469</v>
      </c>
      <c r="N21" s="23">
        <f>B21+C21+D21+E21+F21+G21+H21+I21+J21+K21+L21+M21</f>
        <v>26302</v>
      </c>
      <c r="O21" s="26">
        <f>N21/12</f>
        <v>2191.8333333333335</v>
      </c>
      <c r="P21" s="64"/>
    </row>
    <row r="22" spans="1:24" x14ac:dyDescent="0.3">
      <c r="A22" s="21" t="s">
        <v>16</v>
      </c>
      <c r="B22" s="23">
        <v>103237</v>
      </c>
      <c r="C22" s="5">
        <v>104387</v>
      </c>
      <c r="D22" s="5">
        <v>112723</v>
      </c>
      <c r="E22" s="5">
        <v>101692</v>
      </c>
      <c r="F22" s="5">
        <v>103528</v>
      </c>
      <c r="G22" s="5">
        <v>108834</v>
      </c>
      <c r="H22" s="5">
        <v>115468</v>
      </c>
      <c r="I22" s="5">
        <v>124133</v>
      </c>
      <c r="J22" s="5">
        <v>118749</v>
      </c>
      <c r="K22" s="5">
        <v>115628</v>
      </c>
      <c r="L22" s="5">
        <v>111104</v>
      </c>
      <c r="M22" s="7">
        <v>104887</v>
      </c>
      <c r="N22" s="23">
        <f t="shared" ref="N22:N24" si="5">B22+C22+D22+E22+F22+G22+H22+I22+J22+K22+L22+M22</f>
        <v>1324370</v>
      </c>
      <c r="O22" s="26">
        <f t="shared" ref="O22:O24" si="6">N22/12</f>
        <v>110364.16666666667</v>
      </c>
      <c r="P22" s="64"/>
    </row>
    <row r="23" spans="1:24" x14ac:dyDescent="0.3">
      <c r="A23" s="21" t="s">
        <v>17</v>
      </c>
      <c r="B23" s="23">
        <v>12048</v>
      </c>
      <c r="C23" s="5">
        <v>7805</v>
      </c>
      <c r="D23" s="5">
        <v>8432</v>
      </c>
      <c r="E23" s="5">
        <v>8970</v>
      </c>
      <c r="F23" s="5">
        <v>8339</v>
      </c>
      <c r="G23" s="5">
        <v>7640</v>
      </c>
      <c r="H23" s="5">
        <v>8811</v>
      </c>
      <c r="I23" s="5">
        <v>8439</v>
      </c>
      <c r="J23" s="5">
        <v>9314</v>
      </c>
      <c r="K23" s="5">
        <v>8706</v>
      </c>
      <c r="L23" s="5">
        <v>7459</v>
      </c>
      <c r="M23" s="7">
        <v>6351</v>
      </c>
      <c r="N23" s="23">
        <f t="shared" si="5"/>
        <v>102314</v>
      </c>
      <c r="O23" s="26">
        <f t="shared" si="6"/>
        <v>8526.1666666666661</v>
      </c>
      <c r="P23" s="64"/>
      <c r="R23">
        <v>15.77</v>
      </c>
      <c r="S23">
        <f>69.94-R23</f>
        <v>54.17</v>
      </c>
    </row>
    <row r="24" spans="1:24" ht="14.5" thickBot="1" x14ac:dyDescent="0.35">
      <c r="A24" s="22" t="s">
        <v>18</v>
      </c>
      <c r="B24" s="18">
        <v>7599</v>
      </c>
      <c r="C24" s="9">
        <v>5777</v>
      </c>
      <c r="D24" s="9">
        <v>4315</v>
      </c>
      <c r="E24" s="9">
        <v>6352</v>
      </c>
      <c r="F24" s="9">
        <v>6961</v>
      </c>
      <c r="G24" s="9">
        <v>7581</v>
      </c>
      <c r="H24" s="9">
        <v>10403</v>
      </c>
      <c r="I24" s="9">
        <v>13135</v>
      </c>
      <c r="J24" s="9">
        <v>14564</v>
      </c>
      <c r="K24" s="9">
        <v>14085</v>
      </c>
      <c r="L24" s="9">
        <v>15888</v>
      </c>
      <c r="M24" s="11">
        <v>10286</v>
      </c>
      <c r="N24" s="18">
        <f t="shared" si="5"/>
        <v>116946</v>
      </c>
      <c r="O24" s="28">
        <f t="shared" si="6"/>
        <v>9745.5</v>
      </c>
      <c r="P24" s="64"/>
      <c r="Q24" s="62"/>
      <c r="R24" s="62"/>
      <c r="S24" s="62"/>
      <c r="T24" s="62"/>
      <c r="U24" s="62"/>
      <c r="V24" s="62"/>
      <c r="W24" s="62"/>
      <c r="X24" s="62"/>
    </row>
    <row r="25" spans="1:24" ht="14.5" thickBot="1" x14ac:dyDescent="0.35">
      <c r="O25" s="2"/>
      <c r="P25" s="2"/>
      <c r="Q25" s="62"/>
      <c r="R25" s="71" t="s">
        <v>49</v>
      </c>
      <c r="S25" s="72"/>
      <c r="T25" s="73"/>
      <c r="U25" s="71" t="s">
        <v>54</v>
      </c>
      <c r="V25" s="73"/>
      <c r="W25" s="83" t="s">
        <v>33</v>
      </c>
      <c r="X25" s="62"/>
    </row>
    <row r="26" spans="1:24" ht="14.5" thickBot="1" x14ac:dyDescent="0.35">
      <c r="A26" s="20" t="s">
        <v>23</v>
      </c>
      <c r="B26" s="13">
        <v>2024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5"/>
      <c r="Q26" s="62"/>
      <c r="R26" s="74" t="s">
        <v>50</v>
      </c>
      <c r="S26" s="75"/>
      <c r="T26" s="76">
        <v>0.65690000000000004</v>
      </c>
      <c r="U26" s="84">
        <v>-0.16</v>
      </c>
      <c r="V26" s="85"/>
      <c r="W26" s="86">
        <v>0.09</v>
      </c>
      <c r="X26" s="62"/>
    </row>
    <row r="27" spans="1:24" x14ac:dyDescent="0.3">
      <c r="A27" s="21" t="s">
        <v>1</v>
      </c>
      <c r="B27" s="16" t="s">
        <v>2</v>
      </c>
      <c r="C27" s="17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7" t="s">
        <v>10</v>
      </c>
      <c r="K27" s="17" t="s">
        <v>11</v>
      </c>
      <c r="L27" s="17" t="s">
        <v>12</v>
      </c>
      <c r="M27" s="3" t="s">
        <v>13</v>
      </c>
      <c r="N27" s="24" t="s">
        <v>14</v>
      </c>
      <c r="O27" s="3" t="s">
        <v>19</v>
      </c>
      <c r="P27" s="5"/>
      <c r="Q27" s="62"/>
      <c r="R27" s="74" t="s">
        <v>56</v>
      </c>
      <c r="S27" s="75"/>
      <c r="T27" s="76">
        <v>0.15770000000000001</v>
      </c>
      <c r="U27" s="87">
        <v>0.26040000000000002</v>
      </c>
      <c r="V27" s="88"/>
      <c r="W27" s="89">
        <v>0.31900000000000001</v>
      </c>
      <c r="X27" s="62"/>
    </row>
    <row r="28" spans="1:24" x14ac:dyDescent="0.3">
      <c r="A28" s="21" t="s">
        <v>21</v>
      </c>
      <c r="B28" s="23">
        <v>62256</v>
      </c>
      <c r="C28" s="5">
        <v>52067</v>
      </c>
      <c r="D28" s="5">
        <v>41895</v>
      </c>
      <c r="E28" s="5">
        <v>45683</v>
      </c>
      <c r="F28" s="5">
        <v>45490</v>
      </c>
      <c r="G28" s="5">
        <v>41622</v>
      </c>
      <c r="H28" s="5">
        <v>43895</v>
      </c>
      <c r="I28" s="5">
        <v>39625</v>
      </c>
      <c r="J28" s="5">
        <v>36771</v>
      </c>
      <c r="K28" s="5">
        <v>33779</v>
      </c>
      <c r="L28" s="5">
        <v>37406</v>
      </c>
      <c r="M28" s="7">
        <v>53394</v>
      </c>
      <c r="N28" s="23">
        <f>SUM(B28:M28)</f>
        <v>533883</v>
      </c>
      <c r="O28" s="26">
        <f>N28/12</f>
        <v>44490.25</v>
      </c>
      <c r="P28" s="64"/>
      <c r="Q28" s="62"/>
      <c r="R28" s="74" t="s">
        <v>55</v>
      </c>
      <c r="S28" s="75"/>
      <c r="T28" s="76">
        <v>6.7299999999999999E-2</v>
      </c>
      <c r="U28" s="90">
        <v>-0.06</v>
      </c>
      <c r="V28" s="88"/>
      <c r="W28" s="89">
        <v>0.31900000000000001</v>
      </c>
      <c r="X28" s="62"/>
    </row>
    <row r="29" spans="1:24" ht="14.5" thickBot="1" x14ac:dyDescent="0.35">
      <c r="A29" s="22" t="s">
        <v>22</v>
      </c>
      <c r="B29" s="18">
        <v>1993</v>
      </c>
      <c r="C29" s="9">
        <v>1940</v>
      </c>
      <c r="D29" s="9">
        <v>3270</v>
      </c>
      <c r="E29" s="9">
        <v>3224</v>
      </c>
      <c r="F29" s="9">
        <v>3346</v>
      </c>
      <c r="G29" s="9">
        <v>3652</v>
      </c>
      <c r="H29" s="9">
        <v>4359</v>
      </c>
      <c r="I29" s="9">
        <v>5956</v>
      </c>
      <c r="J29" s="9">
        <v>7312</v>
      </c>
      <c r="K29" s="9">
        <v>7270</v>
      </c>
      <c r="L29" s="9">
        <v>6052</v>
      </c>
      <c r="M29" s="11">
        <v>6150</v>
      </c>
      <c r="N29" s="18">
        <f>SUM(B29:M29)</f>
        <v>54524</v>
      </c>
      <c r="O29" s="28">
        <f>N29/12</f>
        <v>4543.666666666667</v>
      </c>
      <c r="P29" s="64"/>
      <c r="Q29" s="62"/>
      <c r="R29" s="74" t="s">
        <v>51</v>
      </c>
      <c r="S29" s="75"/>
      <c r="T29" s="76">
        <v>4.8300000000000003E-2</v>
      </c>
      <c r="U29" s="90">
        <v>-0.25</v>
      </c>
      <c r="V29" s="88"/>
      <c r="W29" s="89">
        <v>0.09</v>
      </c>
      <c r="X29" s="62"/>
    </row>
    <row r="30" spans="1:24" ht="14.5" thickBot="1" x14ac:dyDescent="0.35">
      <c r="Q30" s="62"/>
      <c r="R30" s="74" t="s">
        <v>18</v>
      </c>
      <c r="S30" s="75"/>
      <c r="T30" s="76">
        <v>2.3400000000000001E-2</v>
      </c>
      <c r="U30" s="90">
        <v>-0.06</v>
      </c>
      <c r="V30" s="88"/>
      <c r="W30" s="89">
        <v>0.31900000000000001</v>
      </c>
      <c r="X30" s="62"/>
    </row>
    <row r="31" spans="1:24" ht="14.5" thickBot="1" x14ac:dyDescent="0.35">
      <c r="A31" s="20" t="s">
        <v>24</v>
      </c>
      <c r="B31" s="14">
        <v>2024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5"/>
      <c r="Q31" s="62"/>
      <c r="R31" s="74" t="s">
        <v>52</v>
      </c>
      <c r="S31" s="75"/>
      <c r="T31" s="76">
        <v>2.1299999999999999E-2</v>
      </c>
      <c r="U31" s="90">
        <v>-0.1</v>
      </c>
      <c r="V31" s="88"/>
      <c r="W31" s="89">
        <v>0.31900000000000001</v>
      </c>
      <c r="X31" s="62"/>
    </row>
    <row r="32" spans="1:24" x14ac:dyDescent="0.3">
      <c r="A32" s="21" t="s">
        <v>1</v>
      </c>
      <c r="B32" s="16" t="s">
        <v>2</v>
      </c>
      <c r="C32" s="17" t="s">
        <v>3</v>
      </c>
      <c r="D32" s="17" t="s">
        <v>4</v>
      </c>
      <c r="E32" s="17" t="s">
        <v>5</v>
      </c>
      <c r="F32" s="17" t="s">
        <v>6</v>
      </c>
      <c r="G32" s="17" t="s">
        <v>7</v>
      </c>
      <c r="H32" s="17" t="s">
        <v>8</v>
      </c>
      <c r="I32" s="17" t="s">
        <v>9</v>
      </c>
      <c r="J32" s="17" t="s">
        <v>10</v>
      </c>
      <c r="K32" s="17" t="s">
        <v>11</v>
      </c>
      <c r="L32" s="17" t="s">
        <v>12</v>
      </c>
      <c r="M32" s="3" t="s">
        <v>13</v>
      </c>
      <c r="N32" s="24" t="s">
        <v>14</v>
      </c>
      <c r="O32" s="3" t="s">
        <v>19</v>
      </c>
      <c r="P32" s="5"/>
      <c r="Q32" s="62"/>
      <c r="R32" s="74" t="s">
        <v>53</v>
      </c>
      <c r="S32" s="75"/>
      <c r="T32" s="76">
        <v>1.7000000000000001E-2</v>
      </c>
      <c r="U32" s="87">
        <v>-4.6699999999999998E-2</v>
      </c>
      <c r="V32" s="88"/>
      <c r="W32" s="89">
        <v>0.31900000000000001</v>
      </c>
      <c r="X32" s="62"/>
    </row>
    <row r="33" spans="1:24" ht="14.5" thickBot="1" x14ac:dyDescent="0.35">
      <c r="A33" s="25" t="s">
        <v>25</v>
      </c>
      <c r="B33" s="18">
        <v>18078</v>
      </c>
      <c r="C33" s="9">
        <v>7858</v>
      </c>
      <c r="D33" s="9">
        <v>14972</v>
      </c>
      <c r="E33" s="9">
        <v>25039</v>
      </c>
      <c r="F33" s="9">
        <v>15564</v>
      </c>
      <c r="G33" s="9">
        <v>11755</v>
      </c>
      <c r="H33" s="9">
        <v>16485</v>
      </c>
      <c r="I33" s="9">
        <v>13950</v>
      </c>
      <c r="J33" s="9">
        <v>18994</v>
      </c>
      <c r="K33" s="9">
        <v>21661</v>
      </c>
      <c r="L33" s="9">
        <v>24910</v>
      </c>
      <c r="M33" s="11">
        <v>36062</v>
      </c>
      <c r="N33" s="8">
        <f>B33+C33+D33+E33+F33+G33+H33+I33+J33+K33+L33+M33</f>
        <v>225328</v>
      </c>
      <c r="O33" s="27">
        <f>N33/12</f>
        <v>18777.333333333332</v>
      </c>
      <c r="P33" s="65"/>
      <c r="Q33" s="62"/>
      <c r="R33" s="79" t="s">
        <v>31</v>
      </c>
      <c r="S33" s="80"/>
      <c r="T33" s="81">
        <v>8.0000000000000002E-3</v>
      </c>
      <c r="U33" s="91">
        <v>8.5999999999999993E-2</v>
      </c>
      <c r="V33" s="92"/>
      <c r="W33" s="93">
        <v>0.47899999999999998</v>
      </c>
      <c r="X33" s="62"/>
    </row>
    <row r="34" spans="1:24" x14ac:dyDescent="0.3">
      <c r="Q34" s="62"/>
      <c r="R34" s="62"/>
      <c r="S34" s="62"/>
      <c r="T34" s="62"/>
      <c r="U34" s="62"/>
      <c r="V34" s="62"/>
      <c r="W34" s="62"/>
      <c r="X34" s="62"/>
    </row>
    <row r="35" spans="1:24" x14ac:dyDescent="0.3">
      <c r="Q35" s="62"/>
      <c r="R35" s="62"/>
      <c r="S35" s="62"/>
      <c r="T35" s="62"/>
      <c r="U35" s="62"/>
      <c r="V35" s="62"/>
      <c r="W35" s="62"/>
      <c r="X35" s="62"/>
    </row>
    <row r="36" spans="1:24" x14ac:dyDescent="0.3">
      <c r="Q36" s="62"/>
      <c r="R36" s="62"/>
      <c r="S36" s="62"/>
      <c r="T36" s="94">
        <f>T26*U26+T27*U27+T28*U28+T29*U29+T30*U30+T31*U31+T32*U32+T33*U33</f>
        <v>-8.3791820000000003E-2</v>
      </c>
      <c r="U36" s="62"/>
      <c r="V36" s="62"/>
      <c r="W36" s="62"/>
      <c r="X36" s="62"/>
    </row>
    <row r="38" spans="1:24" x14ac:dyDescent="0.3">
      <c r="Q38" s="77">
        <v>0.3</v>
      </c>
      <c r="R38" s="62" t="s">
        <v>58</v>
      </c>
      <c r="S38" s="62"/>
      <c r="T38" s="78">
        <v>0.26040000000000002</v>
      </c>
      <c r="U38" s="62"/>
      <c r="V38" s="62"/>
      <c r="W38" s="62"/>
      <c r="X38" s="62"/>
    </row>
    <row r="39" spans="1:24" x14ac:dyDescent="0.3">
      <c r="Q39" s="77">
        <v>0.28999999999999998</v>
      </c>
      <c r="R39" s="62" t="s">
        <v>59</v>
      </c>
      <c r="S39" s="62"/>
      <c r="T39" s="77">
        <v>-0.1</v>
      </c>
      <c r="U39" s="62"/>
      <c r="V39" s="62"/>
      <c r="W39" s="62"/>
      <c r="X39" s="62"/>
    </row>
    <row r="40" spans="1:24" x14ac:dyDescent="0.3">
      <c r="Q40" s="77">
        <v>0.37</v>
      </c>
      <c r="R40" s="62" t="s">
        <v>60</v>
      </c>
      <c r="S40" s="62"/>
      <c r="T40" s="77">
        <v>-0.16</v>
      </c>
      <c r="U40" s="62"/>
      <c r="V40" s="62"/>
      <c r="W40" s="62"/>
      <c r="X40" s="62"/>
    </row>
    <row r="41" spans="1:24" x14ac:dyDescent="0.3">
      <c r="Q41" s="77">
        <v>0.04</v>
      </c>
      <c r="R41" s="62" t="s">
        <v>31</v>
      </c>
      <c r="S41" s="62"/>
      <c r="T41" s="78">
        <v>8.5999999999999993E-2</v>
      </c>
      <c r="U41" s="62"/>
      <c r="V41" s="62"/>
      <c r="W41" s="62"/>
      <c r="X41" s="62"/>
    </row>
    <row r="42" spans="1:24" x14ac:dyDescent="0.3">
      <c r="Q42" s="62"/>
      <c r="R42" s="62"/>
      <c r="S42" s="62"/>
      <c r="T42" s="62"/>
      <c r="U42" s="62"/>
      <c r="V42" s="62"/>
      <c r="W42" s="62"/>
      <c r="X42" s="62"/>
    </row>
    <row r="43" spans="1:24" x14ac:dyDescent="0.3">
      <c r="Q43" s="62"/>
      <c r="R43" s="62"/>
      <c r="S43" s="62"/>
      <c r="T43" s="94">
        <f>Q38*T38+Q39*T39+Q40*T40+Q41*T41</f>
        <v>-6.6399999999999914E-3</v>
      </c>
      <c r="U43" s="62"/>
      <c r="V43" s="62"/>
      <c r="W43" s="62"/>
      <c r="X43" s="62"/>
    </row>
    <row r="44" spans="1:24" x14ac:dyDescent="0.3">
      <c r="Q44" s="62"/>
      <c r="R44" s="82"/>
      <c r="S44" s="82"/>
      <c r="T44" s="62"/>
      <c r="U44" s="62"/>
      <c r="V44" s="62"/>
      <c r="W44" s="62"/>
      <c r="X44" s="62"/>
    </row>
    <row r="45" spans="1:24" x14ac:dyDescent="0.3">
      <c r="Q45" s="62"/>
      <c r="R45" s="62"/>
      <c r="S45" s="62"/>
      <c r="T45" s="62"/>
      <c r="U45" s="62"/>
      <c r="V45" s="62"/>
      <c r="W45" s="62"/>
      <c r="X45" s="62"/>
    </row>
    <row r="46" spans="1:24" x14ac:dyDescent="0.3">
      <c r="Q46" s="62"/>
      <c r="R46" s="62"/>
      <c r="S46" s="62"/>
      <c r="T46" s="62"/>
      <c r="U46" s="62"/>
      <c r="V46" s="62"/>
      <c r="W46" s="62"/>
      <c r="X46" s="62"/>
    </row>
    <row r="47" spans="1:24" x14ac:dyDescent="0.3">
      <c r="Q47" s="62"/>
      <c r="R47" s="62"/>
      <c r="S47" s="62"/>
      <c r="T47" s="62"/>
      <c r="U47" s="62"/>
      <c r="V47" s="62"/>
      <c r="W47" s="62"/>
      <c r="X47" s="62"/>
    </row>
    <row r="49" spans="17:24" x14ac:dyDescent="0.3">
      <c r="Q49" s="1" t="s">
        <v>61</v>
      </c>
      <c r="R49" s="1"/>
      <c r="S49" s="1"/>
      <c r="T49" s="1"/>
      <c r="U49" s="1"/>
      <c r="V49" s="1"/>
      <c r="W49" s="1"/>
      <c r="X49" s="1"/>
    </row>
    <row r="56" spans="17:24" x14ac:dyDescent="0.3">
      <c r="T56">
        <v>26.99</v>
      </c>
      <c r="U56">
        <v>95.617999999999995</v>
      </c>
    </row>
    <row r="57" spans="17:24" x14ac:dyDescent="0.3">
      <c r="T57">
        <v>10.99</v>
      </c>
      <c r="U57">
        <v>32.548999999999999</v>
      </c>
    </row>
    <row r="58" spans="17:24" x14ac:dyDescent="0.3">
      <c r="T58">
        <v>19</v>
      </c>
      <c r="U58">
        <f>(U56-U57)/(T56-T57)*T58</f>
        <v>74.894437500000009</v>
      </c>
    </row>
    <row r="59" spans="17:24" x14ac:dyDescent="0.3">
      <c r="Q59" s="101" t="s">
        <v>63</v>
      </c>
      <c r="R59" s="100"/>
      <c r="S59" s="100"/>
      <c r="T59" s="100"/>
      <c r="U59" s="100"/>
      <c r="V59" s="100"/>
      <c r="W59" s="100"/>
      <c r="X59" s="100"/>
    </row>
    <row r="60" spans="17:24" x14ac:dyDescent="0.3">
      <c r="Q60" s="100"/>
      <c r="R60" s="100"/>
      <c r="S60" s="100"/>
      <c r="T60" s="100"/>
      <c r="U60" s="100"/>
      <c r="V60" s="100"/>
      <c r="W60" s="100"/>
      <c r="X60" s="100"/>
    </row>
    <row r="61" spans="17:24" x14ac:dyDescent="0.3">
      <c r="Q61" s="100"/>
      <c r="R61" s="100"/>
      <c r="S61" s="100"/>
      <c r="T61" s="100"/>
      <c r="U61" s="100"/>
      <c r="V61" s="100"/>
      <c r="W61" s="100"/>
      <c r="X61" s="100"/>
    </row>
  </sheetData>
  <mergeCells count="22">
    <mergeCell ref="Y9:AB9"/>
    <mergeCell ref="Q49:X49"/>
    <mergeCell ref="Q59:X61"/>
    <mergeCell ref="R31:S31"/>
    <mergeCell ref="R32:S32"/>
    <mergeCell ref="R33:S33"/>
    <mergeCell ref="R44:S44"/>
    <mergeCell ref="R25:T25"/>
    <mergeCell ref="U25:V25"/>
    <mergeCell ref="R26:S26"/>
    <mergeCell ref="R27:S27"/>
    <mergeCell ref="R28:S28"/>
    <mergeCell ref="R29:S29"/>
    <mergeCell ref="R30:S30"/>
    <mergeCell ref="B26:O26"/>
    <mergeCell ref="B31:O31"/>
    <mergeCell ref="R1:W6"/>
    <mergeCell ref="R8:X8"/>
    <mergeCell ref="B1:O1"/>
    <mergeCell ref="B8:O8"/>
    <mergeCell ref="B13:O13"/>
    <mergeCell ref="B19:O1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2FCB-3B40-4C87-A636-06FE289711ED}">
  <dimension ref="A1:F23"/>
  <sheetViews>
    <sheetView workbookViewId="0">
      <selection activeCell="F22" sqref="F22"/>
    </sheetView>
  </sheetViews>
  <sheetFormatPr defaultRowHeight="14" x14ac:dyDescent="0.3"/>
  <cols>
    <col min="1" max="1" width="20.25" bestFit="1" customWidth="1"/>
    <col min="2" max="2" width="21.1640625" customWidth="1"/>
    <col min="3" max="3" width="22.1640625" bestFit="1" customWidth="1"/>
    <col min="5" max="6" width="12.58203125" bestFit="1" customWidth="1"/>
  </cols>
  <sheetData>
    <row r="1" spans="1:6" ht="14.5" thickBot="1" x14ac:dyDescent="0.35">
      <c r="A1" s="51" t="s">
        <v>43</v>
      </c>
      <c r="B1" s="52"/>
      <c r="C1" s="6" t="s">
        <v>41</v>
      </c>
    </row>
    <row r="2" spans="1:6" x14ac:dyDescent="0.3">
      <c r="A2" s="54" t="s">
        <v>39</v>
      </c>
      <c r="B2" s="55">
        <v>7006000000</v>
      </c>
      <c r="C2" s="58">
        <v>0.52600000000000002</v>
      </c>
    </row>
    <row r="3" spans="1:6" x14ac:dyDescent="0.3">
      <c r="A3" s="32" t="s">
        <v>38</v>
      </c>
      <c r="B3" s="56">
        <v>439300000</v>
      </c>
      <c r="C3" s="58">
        <v>5.8000000000000003E-2</v>
      </c>
    </row>
    <row r="4" spans="1:6" x14ac:dyDescent="0.3">
      <c r="A4" s="59" t="s">
        <v>40</v>
      </c>
      <c r="B4" s="57">
        <v>2924100000</v>
      </c>
      <c r="C4" s="58">
        <v>0.13900000000000001</v>
      </c>
      <c r="E4" s="29">
        <f>B3+B4+B5+B6</f>
        <v>5129100000</v>
      </c>
      <c r="F4" s="29">
        <f>E4-B3-B6</f>
        <v>4323300000</v>
      </c>
    </row>
    <row r="5" spans="1:6" x14ac:dyDescent="0.3">
      <c r="A5" s="59" t="s">
        <v>42</v>
      </c>
      <c r="B5" s="57">
        <v>1399200000</v>
      </c>
      <c r="C5" s="58">
        <v>0.38600000000000001</v>
      </c>
    </row>
    <row r="6" spans="1:6" x14ac:dyDescent="0.3">
      <c r="A6" s="60" t="s">
        <v>44</v>
      </c>
      <c r="B6" s="57">
        <v>366500000</v>
      </c>
      <c r="C6" s="58">
        <v>0.76400000000000001</v>
      </c>
    </row>
    <row r="7" spans="1:6" x14ac:dyDescent="0.3">
      <c r="A7" s="60" t="s">
        <v>39</v>
      </c>
      <c r="B7" s="61">
        <v>2777000000</v>
      </c>
      <c r="C7" s="30">
        <v>1.4139999999999999</v>
      </c>
    </row>
    <row r="8" spans="1:6" x14ac:dyDescent="0.3">
      <c r="A8" s="60" t="s">
        <v>45</v>
      </c>
      <c r="B8" s="29">
        <v>2699200000</v>
      </c>
      <c r="C8" s="30">
        <v>1.4550000000000001</v>
      </c>
    </row>
    <row r="9" spans="1:6" x14ac:dyDescent="0.3">
      <c r="B9" s="29"/>
    </row>
    <row r="11" spans="1:6" x14ac:dyDescent="0.3">
      <c r="F11">
        <f>B7/C13</f>
        <v>1.4795673717299802</v>
      </c>
    </row>
    <row r="12" spans="1:6" x14ac:dyDescent="0.3">
      <c r="B12" s="29">
        <f>B2-B3</f>
        <v>6566700000</v>
      </c>
    </row>
    <row r="13" spans="1:6" x14ac:dyDescent="0.3">
      <c r="C13" s="63">
        <f>B2-B3-B4-B5-B6</f>
        <v>1876900000</v>
      </c>
      <c r="D13" s="62" t="s">
        <v>46</v>
      </c>
    </row>
    <row r="14" spans="1:6" x14ac:dyDescent="0.3">
      <c r="C14">
        <v>13</v>
      </c>
    </row>
    <row r="15" spans="1:6" x14ac:dyDescent="0.3">
      <c r="B15" s="29">
        <f>B2-B7</f>
        <v>4229000000</v>
      </c>
    </row>
    <row r="16" spans="1:6" ht="14.5" thickBot="1" x14ac:dyDescent="0.35"/>
    <row r="17" spans="1:6" x14ac:dyDescent="0.3">
      <c r="A17" s="54" t="s">
        <v>39</v>
      </c>
      <c r="B17" s="29">
        <v>3246500000</v>
      </c>
    </row>
    <row r="18" spans="1:6" x14ac:dyDescent="0.3">
      <c r="A18" s="32" t="s">
        <v>38</v>
      </c>
      <c r="B18" s="56">
        <v>226100000</v>
      </c>
    </row>
    <row r="19" spans="1:6" x14ac:dyDescent="0.3">
      <c r="A19" s="59" t="s">
        <v>40</v>
      </c>
      <c r="B19" s="57">
        <v>1468400000</v>
      </c>
    </row>
    <row r="20" spans="1:6" x14ac:dyDescent="0.3">
      <c r="A20" s="59" t="s">
        <v>42</v>
      </c>
      <c r="B20" s="57">
        <v>563500000</v>
      </c>
    </row>
    <row r="21" spans="1:6" x14ac:dyDescent="0.3">
      <c r="A21" s="60" t="s">
        <v>44</v>
      </c>
      <c r="B21" s="57">
        <v>137200000</v>
      </c>
      <c r="C21" s="29">
        <f>B17-B19-B20</f>
        <v>1214600000</v>
      </c>
    </row>
    <row r="22" spans="1:6" x14ac:dyDescent="0.3">
      <c r="A22" s="60" t="s">
        <v>39</v>
      </c>
      <c r="B22" s="29">
        <v>1111500000</v>
      </c>
      <c r="C22" s="29">
        <f>B17-B18-B19-B20-B21</f>
        <v>851300000</v>
      </c>
      <c r="F22">
        <f>B22/C22</f>
        <v>1.3056501820744744</v>
      </c>
    </row>
    <row r="23" spans="1:6" x14ac:dyDescent="0.3">
      <c r="A23" s="60" t="s">
        <v>45</v>
      </c>
      <c r="B23" s="29">
        <v>2699200000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韩子鱼</dc:creator>
  <cp:lastModifiedBy>紫涵 于</cp:lastModifiedBy>
  <dcterms:created xsi:type="dcterms:W3CDTF">2015-06-05T18:19:34Z</dcterms:created>
  <dcterms:modified xsi:type="dcterms:W3CDTF">2025-06-28T08:47:16Z</dcterms:modified>
</cp:coreProperties>
</file>