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40" yWindow="110" windowWidth="14810" windowHeight="6810" tabRatio="854"/>
  </bookViews>
  <sheets>
    <sheet name="Logistic Regression" sheetId="3" r:id="rId1"/>
    <sheet name="Sum Score" sheetId="6" r:id="rId2"/>
    <sheet name="Confusion Matrix" sheetId="4" r:id="rId3"/>
    <sheet name="KS" sheetId="5" r:id="rId4"/>
    <sheet name="PSI" sheetId="7" r:id="rId5"/>
    <sheet name="All Variable PSI" sheetId="8" r:id="rId6"/>
  </sheets>
  <definedNames>
    <definedName name="_xlnm._FilterDatabase" localSheetId="0" hidden="1">'Logistic Regression'!$B$10:$H$95</definedName>
  </definedNames>
  <calcPr calcId="152511"/>
  <pivotCaches>
    <pivotCache cacheId="22" r:id="rId7"/>
  </pivotCaches>
</workbook>
</file>

<file path=xl/calcChain.xml><?xml version="1.0" encoding="utf-8"?>
<calcChain xmlns="http://schemas.openxmlformats.org/spreadsheetml/2006/main">
  <c r="G15" i="7" l="1"/>
  <c r="G16" i="7" s="1"/>
  <c r="G14" i="7"/>
  <c r="G13" i="7"/>
  <c r="G12" i="7"/>
  <c r="G11" i="7"/>
  <c r="G10" i="7"/>
  <c r="G9" i="7"/>
  <c r="G8" i="7"/>
  <c r="G7" i="7"/>
  <c r="G6" i="7"/>
  <c r="G5" i="7"/>
  <c r="F15" i="7"/>
  <c r="E15" i="7"/>
  <c r="F14" i="7"/>
  <c r="E14" i="7"/>
  <c r="F13" i="7"/>
  <c r="E13" i="7"/>
  <c r="F12" i="7"/>
  <c r="E12" i="7"/>
  <c r="F11" i="7"/>
  <c r="E11" i="7"/>
  <c r="F10" i="7"/>
  <c r="E10" i="7"/>
  <c r="F9" i="7"/>
  <c r="E9" i="7"/>
  <c r="F8" i="7"/>
  <c r="E8" i="7"/>
  <c r="F7" i="7"/>
  <c r="E7" i="7"/>
  <c r="F6" i="7"/>
  <c r="E6" i="7"/>
  <c r="F5" i="7"/>
  <c r="E5" i="7"/>
  <c r="F6" i="5"/>
  <c r="D16" i="7"/>
  <c r="C16" i="7"/>
  <c r="C22" i="6" l="1"/>
  <c r="D18" i="6"/>
  <c r="D22" i="6" s="1"/>
  <c r="J95" i="3" l="1"/>
  <c r="K95" i="3" s="1"/>
  <c r="J24" i="3"/>
  <c r="K24" i="3" s="1"/>
  <c r="J12" i="3"/>
  <c r="K12" i="3" s="1"/>
  <c r="J28" i="3"/>
  <c r="K28" i="3" s="1"/>
  <c r="J44" i="3"/>
  <c r="K44" i="3" s="1"/>
  <c r="J40" i="3"/>
  <c r="K40" i="3" s="1"/>
  <c r="J16" i="3"/>
  <c r="K16" i="3" s="1"/>
  <c r="J32" i="3"/>
  <c r="K32" i="3" s="1"/>
  <c r="J48" i="3"/>
  <c r="K48" i="3" s="1"/>
  <c r="K11" i="3"/>
  <c r="J20" i="3"/>
  <c r="K20" i="3" s="1"/>
  <c r="J36" i="3"/>
  <c r="K36" i="3" s="1"/>
  <c r="J52" i="3"/>
  <c r="K52" i="3" s="1"/>
  <c r="J60" i="3"/>
  <c r="K60" i="3" s="1"/>
  <c r="J68" i="3"/>
  <c r="K68" i="3" s="1"/>
  <c r="J76" i="3"/>
  <c r="K76" i="3" s="1"/>
  <c r="J84" i="3"/>
  <c r="K84" i="3" s="1"/>
  <c r="J92" i="3"/>
  <c r="K92" i="3" s="1"/>
  <c r="J13" i="3"/>
  <c r="K13" i="3" s="1"/>
  <c r="J17" i="3"/>
  <c r="K17" i="3" s="1"/>
  <c r="J21" i="3"/>
  <c r="K21" i="3" s="1"/>
  <c r="J25" i="3"/>
  <c r="K25" i="3" s="1"/>
  <c r="J29" i="3"/>
  <c r="K29" i="3" s="1"/>
  <c r="J33" i="3"/>
  <c r="K33" i="3" s="1"/>
  <c r="J37" i="3"/>
  <c r="K37" i="3" s="1"/>
  <c r="J41" i="3"/>
  <c r="K41" i="3" s="1"/>
  <c r="J45" i="3"/>
  <c r="K45" i="3" s="1"/>
  <c r="J49" i="3"/>
  <c r="K49" i="3" s="1"/>
  <c r="J53" i="3"/>
  <c r="K53" i="3" s="1"/>
  <c r="J57" i="3"/>
  <c r="K57" i="3" s="1"/>
  <c r="J61" i="3"/>
  <c r="K61" i="3" s="1"/>
  <c r="J65" i="3"/>
  <c r="K65" i="3" s="1"/>
  <c r="J69" i="3"/>
  <c r="K69" i="3" s="1"/>
  <c r="J73" i="3"/>
  <c r="K73" i="3" s="1"/>
  <c r="J77" i="3"/>
  <c r="K77" i="3" s="1"/>
  <c r="J81" i="3"/>
  <c r="K81" i="3" s="1"/>
  <c r="J85" i="3"/>
  <c r="K85" i="3" s="1"/>
  <c r="J89" i="3"/>
  <c r="K89" i="3" s="1"/>
  <c r="J93" i="3"/>
  <c r="K93" i="3" s="1"/>
  <c r="J14" i="3"/>
  <c r="K14" i="3" s="1"/>
  <c r="J18" i="3"/>
  <c r="K18" i="3" s="1"/>
  <c r="J22" i="3"/>
  <c r="K22" i="3" s="1"/>
  <c r="J26" i="3"/>
  <c r="K26" i="3" s="1"/>
  <c r="J30" i="3"/>
  <c r="K30" i="3" s="1"/>
  <c r="J34" i="3"/>
  <c r="K34" i="3" s="1"/>
  <c r="J38" i="3"/>
  <c r="K38" i="3" s="1"/>
  <c r="J42" i="3"/>
  <c r="K42" i="3" s="1"/>
  <c r="J46" i="3"/>
  <c r="K46" i="3" s="1"/>
  <c r="J50" i="3"/>
  <c r="K50" i="3" s="1"/>
  <c r="J54" i="3"/>
  <c r="K54" i="3" s="1"/>
  <c r="J58" i="3"/>
  <c r="K58" i="3" s="1"/>
  <c r="J62" i="3"/>
  <c r="K62" i="3" s="1"/>
  <c r="J66" i="3"/>
  <c r="K66" i="3" s="1"/>
  <c r="J70" i="3"/>
  <c r="K70" i="3" s="1"/>
  <c r="J74" i="3"/>
  <c r="K74" i="3" s="1"/>
  <c r="J78" i="3"/>
  <c r="K78" i="3" s="1"/>
  <c r="J82" i="3"/>
  <c r="K82" i="3" s="1"/>
  <c r="J86" i="3"/>
  <c r="K86" i="3" s="1"/>
  <c r="J90" i="3"/>
  <c r="K90" i="3" s="1"/>
  <c r="J94" i="3"/>
  <c r="K94" i="3" s="1"/>
  <c r="J56" i="3"/>
  <c r="K56" i="3" s="1"/>
  <c r="J64" i="3"/>
  <c r="K64" i="3" s="1"/>
  <c r="J72" i="3"/>
  <c r="K72" i="3" s="1"/>
  <c r="J80" i="3"/>
  <c r="K80" i="3" s="1"/>
  <c r="J88" i="3"/>
  <c r="K88" i="3" s="1"/>
  <c r="J11" i="3"/>
  <c r="J15" i="3"/>
  <c r="K15" i="3" s="1"/>
  <c r="J19" i="3"/>
  <c r="K19" i="3" s="1"/>
  <c r="J23" i="3"/>
  <c r="K23" i="3" s="1"/>
  <c r="J27" i="3"/>
  <c r="K27" i="3" s="1"/>
  <c r="J31" i="3"/>
  <c r="K31" i="3" s="1"/>
  <c r="J35" i="3"/>
  <c r="K35" i="3" s="1"/>
  <c r="J39" i="3"/>
  <c r="K39" i="3" s="1"/>
  <c r="J43" i="3"/>
  <c r="K43" i="3" s="1"/>
  <c r="J47" i="3"/>
  <c r="K47" i="3" s="1"/>
  <c r="J51" i="3"/>
  <c r="K51" i="3" s="1"/>
  <c r="J55" i="3"/>
  <c r="K55" i="3" s="1"/>
  <c r="J59" i="3"/>
  <c r="K59" i="3" s="1"/>
  <c r="J63" i="3"/>
  <c r="K63" i="3" s="1"/>
  <c r="J67" i="3"/>
  <c r="K67" i="3" s="1"/>
  <c r="J71" i="3"/>
  <c r="K71" i="3" s="1"/>
  <c r="J75" i="3"/>
  <c r="K75" i="3" s="1"/>
  <c r="J79" i="3"/>
  <c r="K79" i="3" s="1"/>
  <c r="J83" i="3"/>
  <c r="K83" i="3" s="1"/>
  <c r="J87" i="3"/>
  <c r="K87" i="3" s="1"/>
  <c r="J91" i="3"/>
  <c r="K91" i="3" s="1"/>
  <c r="E16" i="5"/>
  <c r="D16" i="5"/>
  <c r="F7" i="5" s="1"/>
  <c r="F8" i="5" s="1"/>
  <c r="F9" i="5" s="1"/>
  <c r="F10" i="5" s="1"/>
  <c r="F11" i="5" s="1"/>
  <c r="F12" i="5" s="1"/>
  <c r="F13" i="5" s="1"/>
  <c r="F14" i="5" s="1"/>
  <c r="F15" i="5" s="1"/>
  <c r="C16" i="5"/>
  <c r="H6" i="3"/>
  <c r="L9" i="4"/>
  <c r="H9" i="4"/>
  <c r="D9" i="4"/>
  <c r="H5" i="3"/>
  <c r="H4" i="3"/>
  <c r="G6" i="5" l="1"/>
  <c r="H6" i="5" s="1"/>
  <c r="G7" i="5" l="1"/>
  <c r="G8" i="5" l="1"/>
  <c r="H7" i="5"/>
  <c r="G9" i="5" l="1"/>
  <c r="H8" i="5"/>
  <c r="G10" i="5" l="1"/>
  <c r="H9" i="5"/>
  <c r="G11" i="5" l="1"/>
  <c r="H10" i="5"/>
  <c r="G12" i="5" l="1"/>
  <c r="H11" i="5"/>
  <c r="G13" i="5" l="1"/>
  <c r="H12" i="5"/>
  <c r="G14" i="5" l="1"/>
  <c r="H13" i="5"/>
  <c r="G15" i="5" l="1"/>
  <c r="H15" i="5" s="1"/>
  <c r="H14" i="5"/>
  <c r="H16" i="5" l="1"/>
  <c r="H7" i="3" s="1"/>
</calcChain>
</file>

<file path=xl/sharedStrings.xml><?xml version="1.0" encoding="utf-8"?>
<sst xmlns="http://schemas.openxmlformats.org/spreadsheetml/2006/main" count="343" uniqueCount="159">
  <si>
    <t>addr_state</t>
  </si>
  <si>
    <t>emp_length</t>
  </si>
  <si>
    <t>grade</t>
  </si>
  <si>
    <t>home_ownership</t>
  </si>
  <si>
    <t>initial_list_status</t>
  </si>
  <si>
    <t>purpose</t>
  </si>
  <si>
    <t>term</t>
  </si>
  <si>
    <t>verification_status</t>
  </si>
  <si>
    <t>f_annual_inc</t>
  </si>
  <si>
    <t>f_dti</t>
  </si>
  <si>
    <t>f_inq_last_6mths</t>
  </si>
  <si>
    <t>f_acc_now_delinq</t>
  </si>
  <si>
    <t>Association of Predicted Probabilities and Observed Responses</t>
  </si>
  <si>
    <t>Percent Concordant</t>
  </si>
  <si>
    <t>Somers' D</t>
  </si>
  <si>
    <t>Percent Discordant</t>
  </si>
  <si>
    <t>Gamma</t>
  </si>
  <si>
    <t>Percent Tied</t>
  </si>
  <si>
    <t>Tau-a</t>
  </si>
  <si>
    <t>Pairs</t>
  </si>
  <si>
    <t>c</t>
  </si>
  <si>
    <t>DF</t>
  </si>
  <si>
    <t>Pr &gt; ChiSq</t>
  </si>
  <si>
    <t>&lt;.0001</t>
  </si>
  <si>
    <t>f_mnths_issue_d</t>
  </si>
  <si>
    <t>f_int_rate</t>
  </si>
  <si>
    <t>Analysis of Maximum Likelihood Estimates</t>
  </si>
  <si>
    <t>Parameter</t>
  </si>
  <si>
    <t>Estimate</t>
  </si>
  <si>
    <t>Intercept</t>
  </si>
  <si>
    <t>A</t>
  </si>
  <si>
    <t>B</t>
  </si>
  <si>
    <t>C</t>
  </si>
  <si>
    <t>D</t>
  </si>
  <si>
    <t>E</t>
  </si>
  <si>
    <t>F</t>
  </si>
  <si>
    <t>MORTGAGE</t>
  </si>
  <si>
    <t>OWN</t>
  </si>
  <si>
    <t>Not Verified</t>
  </si>
  <si>
    <t>Source Verified</t>
  </si>
  <si>
    <t>w</t>
  </si>
  <si>
    <t>MP_CAR_HI</t>
  </si>
  <si>
    <t>OTH_MED_VAC</t>
  </si>
  <si>
    <t>credit_card</t>
  </si>
  <si>
    <t>debt_consolidation</t>
  </si>
  <si>
    <t>AR_MI_PA_OH_MN</t>
  </si>
  <si>
    <t>CA</t>
  </si>
  <si>
    <t>GA_WA_OR</t>
  </si>
  <si>
    <t>IL_CT</t>
  </si>
  <si>
    <t>KS_SC_CO_VT_AK_MS</t>
  </si>
  <si>
    <t>NM_VA</t>
  </si>
  <si>
    <t>NY</t>
  </si>
  <si>
    <t>OK_TN_MO_LA_MD_NC</t>
  </si>
  <si>
    <t>RI_MA_DE_SD_IN</t>
  </si>
  <si>
    <t>TX</t>
  </si>
  <si>
    <t>UT_KY_AZ_NJ</t>
  </si>
  <si>
    <t>WI_MT</t>
  </si>
  <si>
    <t>WV_NH_WY_DC_ME_ID</t>
  </si>
  <si>
    <t>0-37</t>
  </si>
  <si>
    <t>38-39</t>
  </si>
  <si>
    <t>40-41</t>
  </si>
  <si>
    <t>42-48</t>
  </si>
  <si>
    <t>49-52</t>
  </si>
  <si>
    <t>53-64</t>
  </si>
  <si>
    <t>86+</t>
  </si>
  <si>
    <t>0-9.548</t>
  </si>
  <si>
    <t>12.025-15.740</t>
  </si>
  <si>
    <t>15.740-20.281</t>
  </si>
  <si>
    <t>9.548-12.025</t>
  </si>
  <si>
    <t>100-120K</t>
  </si>
  <si>
    <t>120-140K</t>
  </si>
  <si>
    <t>140+K</t>
  </si>
  <si>
    <t>20-30K</t>
  </si>
  <si>
    <t>30-40K</t>
  </si>
  <si>
    <t>40-50K</t>
  </si>
  <si>
    <t>50-60K</t>
  </si>
  <si>
    <t>60-70K</t>
  </si>
  <si>
    <t>70-80K</t>
  </si>
  <si>
    <t>80-90K</t>
  </si>
  <si>
    <t>90-100K</t>
  </si>
  <si>
    <t>31-56</t>
  </si>
  <si>
    <t>57+</t>
  </si>
  <si>
    <t>MISSING</t>
  </si>
  <si>
    <t>0-1.4</t>
  </si>
  <si>
    <t>1.4-3.5</t>
  </si>
  <si>
    <t>10.5-16.1</t>
  </si>
  <si>
    <t>16.1-20.3</t>
  </si>
  <si>
    <t>20.3-21.7</t>
  </si>
  <si>
    <t>21.7-22.4</t>
  </si>
  <si>
    <t>3.5-7.7</t>
  </si>
  <si>
    <t>35+</t>
  </si>
  <si>
    <t>7.7-10.5</t>
  </si>
  <si>
    <t>20-31</t>
  </si>
  <si>
    <t>31-80</t>
  </si>
  <si>
    <t>80-86</t>
  </si>
  <si>
    <t>141-164</t>
  </si>
  <si>
    <t>165-247</t>
  </si>
  <si>
    <t>248-270</t>
  </si>
  <si>
    <t>271-352</t>
  </si>
  <si>
    <t>353+</t>
  </si>
  <si>
    <t>Std Error</t>
  </si>
  <si>
    <t>Wald Chi2</t>
  </si>
  <si>
    <t>2-4</t>
  </si>
  <si>
    <t>5-6</t>
  </si>
  <si>
    <t>7-9</t>
  </si>
  <si>
    <t>Dummy</t>
  </si>
  <si>
    <t>Logistic Regression</t>
  </si>
  <si>
    <t>2-30</t>
  </si>
  <si>
    <t>AUROC</t>
  </si>
  <si>
    <t>GINI</t>
  </si>
  <si>
    <t>Accuracy</t>
  </si>
  <si>
    <t>KS</t>
  </si>
  <si>
    <t>Calculations</t>
  </si>
  <si>
    <t>good_bad</t>
  </si>
  <si>
    <t>pred</t>
  </si>
  <si>
    <t>cnt</t>
  </si>
  <si>
    <t>Confusion Matrix</t>
  </si>
  <si>
    <t>Cut off = 0.2</t>
  </si>
  <si>
    <t>Cut off = 0.5</t>
  </si>
  <si>
    <t>Cut off = 0.9</t>
  </si>
  <si>
    <t>pop</t>
  </si>
  <si>
    <t>good</t>
  </si>
  <si>
    <t>bad</t>
  </si>
  <si>
    <t>Bin</t>
  </si>
  <si>
    <t>Total</t>
  </si>
  <si>
    <t>Count</t>
  </si>
  <si>
    <t>Pct Cum</t>
  </si>
  <si>
    <t>Start</t>
  </si>
  <si>
    <t>Row Labels</t>
  </si>
  <si>
    <t>Max of Estimate</t>
  </si>
  <si>
    <t>Min of Estimate</t>
  </si>
  <si>
    <t>Max Score</t>
  </si>
  <si>
    <t>Min Score</t>
  </si>
  <si>
    <t>Scores</t>
  </si>
  <si>
    <t>Variable</t>
  </si>
  <si>
    <t>Score</t>
  </si>
  <si>
    <t>Sum Score</t>
  </si>
  <si>
    <t>a</t>
  </si>
  <si>
    <t>1-2</t>
  </si>
  <si>
    <t>3-6</t>
  </si>
  <si>
    <t>1-4</t>
  </si>
  <si>
    <t>f_mths_since_last_delinq</t>
  </si>
  <si>
    <t>f_mths_since_last_record</t>
  </si>
  <si>
    <t>f_mnths_earliest_cr_line</t>
  </si>
  <si>
    <t>train</t>
  </si>
  <si>
    <t>data 2015</t>
  </si>
  <si>
    <t>&lt;= 400</t>
  </si>
  <si>
    <t>&lt;= 450</t>
  </si>
  <si>
    <t>&lt;= 500</t>
  </si>
  <si>
    <t>&lt;= 550</t>
  </si>
  <si>
    <t>&lt;= 600</t>
  </si>
  <si>
    <t>&lt;= 650</t>
  </si>
  <si>
    <t>&lt;= 700</t>
  </si>
  <si>
    <t>&lt;= 750</t>
  </si>
  <si>
    <t>&lt;= 800</t>
  </si>
  <si>
    <t>&lt;= 850</t>
  </si>
  <si>
    <t>&lt;= 350</t>
  </si>
  <si>
    <t>PSI</t>
  </si>
  <si>
    <t>All Variable 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</si>
</sst>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%"/>
  </numFmts>
  <fonts count="12" x14ac:knownFonts="1">
    <font>
      <sz val="11"/>
      <color theme="1"/>
      <name val="Arial"/>
      <family val="2"/>
      <scheme val="minor"/>
    </font>
    <font>
      <b/>
      <sz val="10"/>
      <color theme="0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5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5"/>
      <name val="Arial"/>
      <family val="2"/>
      <scheme val="minor"/>
    </font>
    <font>
      <sz val="15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theme="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theme="5" tint="-0.249977111117893"/>
      </top>
      <bottom/>
      <diagonal/>
    </border>
    <border>
      <left/>
      <right/>
      <top style="thin">
        <color theme="5" tint="-0.249977111117893"/>
      </top>
      <bottom style="medium">
        <color theme="5" tint="-0.249977111117893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3" fontId="3" fillId="0" borderId="0" xfId="0" applyNumberFormat="1" applyFont="1" applyFill="1" applyBorder="1" applyAlignment="1">
      <alignment horizontal="center" vertical="top"/>
    </xf>
    <xf numFmtId="3" fontId="4" fillId="0" borderId="0" xfId="0" applyNumberFormat="1" applyFont="1" applyFill="1" applyBorder="1" applyAlignment="1">
      <alignment horizontal="center" vertical="top"/>
    </xf>
    <xf numFmtId="3" fontId="5" fillId="0" borderId="0" xfId="0" applyNumberFormat="1" applyFont="1" applyFill="1" applyBorder="1" applyAlignment="1">
      <alignment horizontal="center" vertical="top"/>
    </xf>
    <xf numFmtId="3" fontId="4" fillId="3" borderId="1" xfId="0" applyNumberFormat="1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64" fontId="3" fillId="0" borderId="0" xfId="0" applyNumberFormat="1" applyFont="1" applyFill="1" applyBorder="1" applyAlignment="1">
      <alignment horizontal="center" vertical="top"/>
    </xf>
    <xf numFmtId="164" fontId="4" fillId="0" borderId="0" xfId="0" applyNumberFormat="1" applyFont="1" applyFill="1" applyBorder="1" applyAlignment="1">
      <alignment horizontal="center" vertical="top"/>
    </xf>
    <xf numFmtId="164" fontId="5" fillId="0" borderId="0" xfId="0" applyNumberFormat="1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 wrapText="1"/>
    </xf>
    <xf numFmtId="3" fontId="1" fillId="2" borderId="1" xfId="0" applyNumberFormat="1" applyFont="1" applyFill="1" applyBorder="1" applyAlignment="1">
      <alignment horizontal="center" vertical="top" wrapText="1"/>
    </xf>
    <xf numFmtId="3" fontId="6" fillId="5" borderId="1" xfId="0" applyNumberFormat="1" applyFont="1" applyFill="1" applyBorder="1" applyAlignment="1">
      <alignment horizontal="center" vertical="top" wrapText="1"/>
    </xf>
    <xf numFmtId="9" fontId="4" fillId="0" borderId="0" xfId="0" applyNumberFormat="1" applyFont="1" applyFill="1" applyBorder="1" applyAlignment="1">
      <alignment horizontal="center" vertical="top"/>
    </xf>
    <xf numFmtId="9" fontId="4" fillId="3" borderId="1" xfId="0" applyNumberFormat="1" applyFont="1" applyFill="1" applyBorder="1" applyAlignment="1">
      <alignment horizontal="center" vertical="top"/>
    </xf>
    <xf numFmtId="9" fontId="5" fillId="0" borderId="1" xfId="0" applyNumberFormat="1" applyFont="1" applyFill="1" applyBorder="1" applyAlignment="1">
      <alignment horizontal="center" vertical="top" wrapText="1"/>
    </xf>
    <xf numFmtId="164" fontId="4" fillId="3" borderId="1" xfId="0" applyNumberFormat="1" applyFont="1" applyFill="1" applyBorder="1" applyAlignment="1">
      <alignment horizontal="center" vertical="top" wrapText="1"/>
    </xf>
    <xf numFmtId="164" fontId="5" fillId="0" borderId="1" xfId="0" applyNumberFormat="1" applyFont="1" applyFill="1" applyBorder="1" applyAlignment="1">
      <alignment horizontal="center" vertical="top" wrapText="1"/>
    </xf>
    <xf numFmtId="164" fontId="4" fillId="3" borderId="1" xfId="0" applyNumberFormat="1" applyFont="1" applyFill="1" applyBorder="1" applyAlignment="1">
      <alignment horizontal="center" vertical="top"/>
    </xf>
    <xf numFmtId="164" fontId="4" fillId="0" borderId="1" xfId="0" applyNumberFormat="1" applyFont="1" applyFill="1" applyBorder="1" applyAlignment="1">
      <alignment horizontal="center" vertical="top" wrapText="1"/>
    </xf>
    <xf numFmtId="164" fontId="5" fillId="0" borderId="1" xfId="0" applyNumberFormat="1" applyFont="1" applyFill="1" applyBorder="1" applyAlignment="1">
      <alignment horizontal="center" vertical="top"/>
    </xf>
    <xf numFmtId="164" fontId="4" fillId="4" borderId="1" xfId="0" applyNumberFormat="1" applyFont="1" applyFill="1" applyBorder="1" applyAlignment="1">
      <alignment horizontal="center" vertical="top" wrapText="1"/>
    </xf>
    <xf numFmtId="164" fontId="5" fillId="4" borderId="1" xfId="0" applyNumberFormat="1" applyFont="1" applyFill="1" applyBorder="1" applyAlignment="1">
      <alignment horizontal="center" vertical="top" wrapText="1"/>
    </xf>
    <xf numFmtId="164" fontId="4" fillId="0" borderId="1" xfId="0" quotePrefix="1" applyNumberFormat="1" applyFont="1" applyFill="1" applyBorder="1" applyAlignment="1">
      <alignment horizontal="center" vertical="top" wrapText="1"/>
    </xf>
    <xf numFmtId="164" fontId="2" fillId="0" borderId="1" xfId="0" applyNumberFormat="1" applyFont="1" applyFill="1" applyBorder="1" applyAlignment="1">
      <alignment horizontal="center" vertical="top"/>
    </xf>
    <xf numFmtId="164" fontId="4" fillId="4" borderId="1" xfId="0" quotePrefix="1" applyNumberFormat="1" applyFont="1" applyFill="1" applyBorder="1" applyAlignment="1">
      <alignment horizontal="center" vertical="top" wrapText="1"/>
    </xf>
    <xf numFmtId="164" fontId="2" fillId="4" borderId="1" xfId="0" applyNumberFormat="1" applyFont="1" applyFill="1" applyBorder="1" applyAlignment="1">
      <alignment horizontal="center" vertical="top"/>
    </xf>
    <xf numFmtId="3" fontId="5" fillId="0" borderId="1" xfId="0" applyNumberFormat="1" applyFont="1" applyFill="1" applyBorder="1" applyAlignment="1">
      <alignment horizontal="center" vertical="top" wrapText="1"/>
    </xf>
    <xf numFmtId="165" fontId="3" fillId="0" borderId="0" xfId="0" applyNumberFormat="1" applyFont="1" applyFill="1" applyBorder="1" applyAlignment="1">
      <alignment horizontal="center" vertical="top"/>
    </xf>
    <xf numFmtId="165" fontId="4" fillId="0" borderId="0" xfId="0" applyNumberFormat="1" applyFont="1" applyFill="1" applyBorder="1" applyAlignment="1">
      <alignment horizontal="center" vertical="top"/>
    </xf>
    <xf numFmtId="165" fontId="1" fillId="2" borderId="1" xfId="0" applyNumberFormat="1" applyFont="1" applyFill="1" applyBorder="1" applyAlignment="1">
      <alignment horizontal="center" vertical="top" wrapText="1"/>
    </xf>
    <xf numFmtId="165" fontId="6" fillId="5" borderId="1" xfId="0" applyNumberFormat="1" applyFont="1" applyFill="1" applyBorder="1" applyAlignment="1">
      <alignment horizontal="center" vertical="top" wrapText="1"/>
    </xf>
    <xf numFmtId="165" fontId="5" fillId="0" borderId="0" xfId="0" applyNumberFormat="1" applyFont="1" applyFill="1" applyBorder="1" applyAlignment="1">
      <alignment horizontal="center" vertical="top"/>
    </xf>
    <xf numFmtId="3" fontId="1" fillId="2" borderId="1" xfId="0" applyNumberFormat="1" applyFont="1" applyFill="1" applyBorder="1" applyAlignment="1">
      <alignment horizontal="center" vertical="top"/>
    </xf>
    <xf numFmtId="165" fontId="1" fillId="2" borderId="1" xfId="0" applyNumberFormat="1" applyFont="1" applyFill="1" applyBorder="1" applyAlignment="1">
      <alignment horizontal="center" vertical="top"/>
    </xf>
    <xf numFmtId="3" fontId="7" fillId="3" borderId="1" xfId="0" applyNumberFormat="1" applyFont="1" applyFill="1" applyBorder="1" applyAlignment="1">
      <alignment horizontal="center" vertical="top" wrapText="1"/>
    </xf>
    <xf numFmtId="165" fontId="4" fillId="3" borderId="1" xfId="0" applyNumberFormat="1" applyFont="1" applyFill="1" applyBorder="1" applyAlignment="1">
      <alignment horizontal="center" vertical="top"/>
    </xf>
    <xf numFmtId="3" fontId="6" fillId="6" borderId="1" xfId="0" applyNumberFormat="1" applyFont="1" applyFill="1" applyBorder="1" applyAlignment="1">
      <alignment horizontal="center" vertical="top" wrapText="1"/>
    </xf>
    <xf numFmtId="3" fontId="3" fillId="0" borderId="0" xfId="0" applyNumberFormat="1" applyFont="1" applyFill="1" applyBorder="1" applyAlignment="1">
      <alignment horizontal="center" vertical="top"/>
    </xf>
    <xf numFmtId="3" fontId="1" fillId="2" borderId="1" xfId="0" applyNumberFormat="1" applyFont="1" applyFill="1" applyBorder="1" applyAlignment="1">
      <alignment horizontal="center" vertical="top"/>
    </xf>
    <xf numFmtId="165" fontId="1" fillId="2" borderId="1" xfId="0" applyNumberFormat="1" applyFont="1" applyFill="1" applyBorder="1" applyAlignment="1">
      <alignment horizontal="center" vertical="top"/>
    </xf>
    <xf numFmtId="164" fontId="1" fillId="7" borderId="1" xfId="0" applyNumberFormat="1" applyFont="1" applyFill="1" applyBorder="1" applyAlignment="1">
      <alignment horizontal="center" vertical="top" wrapText="1"/>
    </xf>
    <xf numFmtId="164" fontId="4" fillId="6" borderId="1" xfId="0" applyNumberFormat="1" applyFont="1" applyFill="1" applyBorder="1" applyAlignment="1">
      <alignment horizontal="center" vertical="top"/>
    </xf>
    <xf numFmtId="4" fontId="4" fillId="0" borderId="0" xfId="0" applyNumberFormat="1" applyFont="1" applyFill="1" applyBorder="1" applyAlignment="1">
      <alignment horizontal="center" vertical="top"/>
    </xf>
    <xf numFmtId="4" fontId="5" fillId="0" borderId="0" xfId="0" applyNumberFormat="1" applyFont="1" applyFill="1" applyBorder="1" applyAlignment="1">
      <alignment horizontal="center" vertical="top"/>
    </xf>
    <xf numFmtId="3" fontId="1" fillId="7" borderId="1" xfId="0" applyNumberFormat="1" applyFont="1" applyFill="1" applyBorder="1" applyAlignment="1">
      <alignment horizontal="center" vertical="top" wrapText="1"/>
    </xf>
    <xf numFmtId="3" fontId="5" fillId="6" borderId="1" xfId="0" applyNumberFormat="1" applyFont="1" applyFill="1" applyBorder="1" applyAlignment="1">
      <alignment horizontal="center" vertical="top" wrapText="1"/>
    </xf>
    <xf numFmtId="3" fontId="5" fillId="4" borderId="1" xfId="0" applyNumberFormat="1" applyFont="1" applyFill="1" applyBorder="1" applyAlignment="1">
      <alignment horizontal="center" vertical="top" wrapText="1"/>
    </xf>
    <xf numFmtId="4" fontId="10" fillId="0" borderId="0" xfId="0" applyNumberFormat="1" applyFont="1" applyFill="1" applyBorder="1" applyAlignment="1">
      <alignment horizontal="center" vertical="top"/>
    </xf>
    <xf numFmtId="4" fontId="11" fillId="0" borderId="0" xfId="0" applyNumberFormat="1" applyFont="1"/>
    <xf numFmtId="4" fontId="8" fillId="0" borderId="0" xfId="0" applyNumberFormat="1" applyFont="1"/>
    <xf numFmtId="4" fontId="8" fillId="0" borderId="0" xfId="0" pivotButton="1" applyNumberFormat="1" applyFont="1"/>
    <xf numFmtId="4" fontId="1" fillId="8" borderId="4" xfId="0" applyNumberFormat="1" applyFont="1" applyFill="1" applyBorder="1"/>
    <xf numFmtId="4" fontId="8" fillId="0" borderId="0" xfId="0" applyNumberFormat="1" applyFont="1" applyAlignment="1">
      <alignment horizontal="left"/>
    </xf>
    <xf numFmtId="4" fontId="9" fillId="0" borderId="5" xfId="0" applyNumberFormat="1" applyFont="1" applyBorder="1"/>
    <xf numFmtId="164" fontId="1" fillId="2" borderId="1" xfId="0" applyNumberFormat="1" applyFont="1" applyFill="1" applyBorder="1" applyAlignment="1">
      <alignment horizontal="center" vertical="top" wrapText="1"/>
    </xf>
    <xf numFmtId="164" fontId="1" fillId="2" borderId="2" xfId="0" applyNumberFormat="1" applyFont="1" applyFill="1" applyBorder="1" applyAlignment="1">
      <alignment horizontal="center" vertical="top" wrapText="1"/>
    </xf>
    <xf numFmtId="164" fontId="1" fillId="2" borderId="3" xfId="0" applyNumberFormat="1" applyFont="1" applyFill="1" applyBorder="1" applyAlignment="1">
      <alignment horizontal="center" vertical="top" wrapText="1"/>
    </xf>
    <xf numFmtId="164" fontId="1" fillId="7" borderId="6" xfId="0" applyNumberFormat="1" applyFont="1" applyFill="1" applyBorder="1" applyAlignment="1">
      <alignment horizontal="center" vertical="top" wrapText="1"/>
    </xf>
    <xf numFmtId="164" fontId="1" fillId="7" borderId="0" xfId="0" applyNumberFormat="1" applyFont="1" applyFill="1" applyBorder="1" applyAlignment="1">
      <alignment horizontal="center" vertical="top" wrapText="1"/>
    </xf>
    <xf numFmtId="164" fontId="1" fillId="7" borderId="1" xfId="0" applyNumberFormat="1" applyFont="1" applyFill="1" applyBorder="1" applyAlignment="1">
      <alignment horizontal="center" vertical="top" wrapText="1"/>
    </xf>
    <xf numFmtId="3" fontId="3" fillId="0" borderId="0" xfId="0" applyNumberFormat="1" applyFont="1" applyFill="1" applyBorder="1" applyAlignment="1">
      <alignment horizontal="center" vertical="top"/>
    </xf>
    <xf numFmtId="3" fontId="4" fillId="3" borderId="1" xfId="0" applyNumberFormat="1" applyFont="1" applyFill="1" applyBorder="1" applyAlignment="1">
      <alignment horizontal="center" vertical="top"/>
    </xf>
    <xf numFmtId="9" fontId="4" fillId="3" borderId="1" xfId="0" applyNumberFormat="1" applyFont="1" applyFill="1" applyBorder="1" applyAlignment="1">
      <alignment horizontal="center" vertical="top"/>
    </xf>
    <xf numFmtId="3" fontId="1" fillId="2" borderId="1" xfId="0" applyNumberFormat="1" applyFont="1" applyFill="1" applyBorder="1" applyAlignment="1">
      <alignment horizontal="center" vertical="top"/>
    </xf>
    <xf numFmtId="165" fontId="1" fillId="2" borderId="1" xfId="0" applyNumberFormat="1" applyFont="1" applyFill="1" applyBorder="1" applyAlignment="1">
      <alignment horizontal="center" vertical="top"/>
    </xf>
    <xf numFmtId="4" fontId="3" fillId="0" borderId="0" xfId="0" applyNumberFormat="1" applyFont="1" applyFill="1" applyBorder="1" applyAlignment="1">
      <alignment horizontal="center" vertical="top"/>
    </xf>
    <xf numFmtId="4" fontId="1" fillId="2" borderId="1" xfId="0" applyNumberFormat="1" applyFont="1" applyFill="1" applyBorder="1" applyAlignment="1">
      <alignment horizontal="center" vertical="top" wrapText="1"/>
    </xf>
    <xf numFmtId="4" fontId="6" fillId="5" borderId="1" xfId="0" applyNumberFormat="1" applyFont="1" applyFill="1" applyBorder="1" applyAlignment="1">
      <alignment horizontal="center" vertical="top" wrapText="1"/>
    </xf>
    <xf numFmtId="4" fontId="1" fillId="2" borderId="1" xfId="0" applyNumberFormat="1" applyFont="1" applyFill="1" applyBorder="1" applyAlignment="1">
      <alignment horizontal="center" vertical="top"/>
    </xf>
    <xf numFmtId="164" fontId="5" fillId="6" borderId="1" xfId="0" applyNumberFormat="1" applyFont="1" applyFill="1" applyBorder="1" applyAlignment="1">
      <alignment horizontal="center" vertical="top"/>
    </xf>
    <xf numFmtId="164" fontId="1" fillId="7" borderId="1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96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KS!$F$4</c:f>
              <c:strCache>
                <c:ptCount val="1"/>
                <c:pt idx="0">
                  <c:v>good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KS!$B$5:$B$15</c:f>
              <c:strCache>
                <c:ptCount val="11"/>
                <c:pt idx="0">
                  <c:v>Start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strCache>
            </c:strRef>
          </c:cat>
          <c:val>
            <c:numRef>
              <c:f>KS!$F$5:$F$15</c:f>
              <c:numCache>
                <c:formatCode>0.0%</c:formatCode>
                <c:ptCount val="11"/>
                <c:pt idx="0">
                  <c:v>0</c:v>
                </c:pt>
                <c:pt idx="1">
                  <c:v>8.2624625439789448E-2</c:v>
                </c:pt>
                <c:pt idx="2">
                  <c:v>0.17435340306967084</c:v>
                </c:pt>
                <c:pt idx="3">
                  <c:v>0.2701100635981194</c:v>
                </c:pt>
                <c:pt idx="4">
                  <c:v>0.36867539379041847</c:v>
                </c:pt>
                <c:pt idx="5">
                  <c:v>0.46947495513703863</c:v>
                </c:pt>
                <c:pt idx="6">
                  <c:v>0.57217667595474686</c:v>
                </c:pt>
                <c:pt idx="7">
                  <c:v>0.67657794990335263</c:v>
                </c:pt>
                <c:pt idx="8">
                  <c:v>0.78261876910418848</c:v>
                </c:pt>
                <c:pt idx="9">
                  <c:v>0.89038703276087117</c:v>
                </c:pt>
                <c:pt idx="10">
                  <c:v>1.0000000000000002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KS!$G$4</c:f>
              <c:strCache>
                <c:ptCount val="1"/>
                <c:pt idx="0">
                  <c:v>bad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KS!$B$5:$B$15</c:f>
              <c:strCache>
                <c:ptCount val="11"/>
                <c:pt idx="0">
                  <c:v>Start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</c:strCache>
            </c:strRef>
          </c:cat>
          <c:val>
            <c:numRef>
              <c:f>KS!$G$5:$G$15</c:f>
              <c:numCache>
                <c:formatCode>0.0%</c:formatCode>
                <c:ptCount val="11"/>
                <c:pt idx="0">
                  <c:v>0</c:v>
                </c:pt>
                <c:pt idx="1">
                  <c:v>0.24165683824071896</c:v>
                </c:pt>
                <c:pt idx="2">
                  <c:v>0.40915210770421795</c:v>
                </c:pt>
                <c:pt idx="3">
                  <c:v>0.54379318086759088</c:v>
                </c:pt>
                <c:pt idx="4">
                  <c:v>0.65552480338353269</c:v>
                </c:pt>
                <c:pt idx="5">
                  <c:v>0.74893426570548227</c:v>
                </c:pt>
                <c:pt idx="6">
                  <c:v>0.8269265984629971</c:v>
                </c:pt>
                <c:pt idx="7">
                  <c:v>0.89105622108384264</c:v>
                </c:pt>
                <c:pt idx="8">
                  <c:v>0.94181257965600562</c:v>
                </c:pt>
                <c:pt idx="9">
                  <c:v>0.97847870753398802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287552"/>
        <c:axId val="330288336"/>
      </c:lineChart>
      <c:catAx>
        <c:axId val="33028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288336"/>
        <c:crosses val="autoZero"/>
        <c:auto val="1"/>
        <c:lblAlgn val="ctr"/>
        <c:lblOffset val="100"/>
        <c:noMultiLvlLbl val="0"/>
      </c:catAx>
      <c:valAx>
        <c:axId val="330288336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28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PSI!$C$4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PSI!$B$5:$B$15</c:f>
              <c:strCache>
                <c:ptCount val="11"/>
                <c:pt idx="0">
                  <c:v>&lt;= 350</c:v>
                </c:pt>
                <c:pt idx="1">
                  <c:v>&lt;= 400</c:v>
                </c:pt>
                <c:pt idx="2">
                  <c:v>&lt;= 450</c:v>
                </c:pt>
                <c:pt idx="3">
                  <c:v>&lt;= 500</c:v>
                </c:pt>
                <c:pt idx="4">
                  <c:v>&lt;= 550</c:v>
                </c:pt>
                <c:pt idx="5">
                  <c:v>&lt;= 600</c:v>
                </c:pt>
                <c:pt idx="6">
                  <c:v>&lt;= 650</c:v>
                </c:pt>
                <c:pt idx="7">
                  <c:v>&lt;= 700</c:v>
                </c:pt>
                <c:pt idx="8">
                  <c:v>&lt;= 750</c:v>
                </c:pt>
                <c:pt idx="9">
                  <c:v>&lt;= 800</c:v>
                </c:pt>
                <c:pt idx="10">
                  <c:v>&lt;= 850</c:v>
                </c:pt>
              </c:strCache>
            </c:strRef>
          </c:cat>
          <c:val>
            <c:numRef>
              <c:f>PSI!$C$5:$C$15</c:f>
              <c:numCache>
                <c:formatCode>#,##0</c:formatCode>
                <c:ptCount val="11"/>
                <c:pt idx="0">
                  <c:v>0</c:v>
                </c:pt>
                <c:pt idx="1">
                  <c:v>19</c:v>
                </c:pt>
                <c:pt idx="2">
                  <c:v>624</c:v>
                </c:pt>
                <c:pt idx="3">
                  <c:v>13562</c:v>
                </c:pt>
                <c:pt idx="4">
                  <c:v>65596</c:v>
                </c:pt>
                <c:pt idx="5">
                  <c:v>117197</c:v>
                </c:pt>
                <c:pt idx="6">
                  <c:v>101593</c:v>
                </c:pt>
                <c:pt idx="7">
                  <c:v>52568</c:v>
                </c:pt>
                <c:pt idx="8">
                  <c:v>20278</c:v>
                </c:pt>
                <c:pt idx="9">
                  <c:v>1590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PSI!$D$4</c:f>
              <c:strCache>
                <c:ptCount val="1"/>
                <c:pt idx="0">
                  <c:v>data 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PSI!$B$5:$B$15</c:f>
              <c:strCache>
                <c:ptCount val="11"/>
                <c:pt idx="0">
                  <c:v>&lt;= 350</c:v>
                </c:pt>
                <c:pt idx="1">
                  <c:v>&lt;= 400</c:v>
                </c:pt>
                <c:pt idx="2">
                  <c:v>&lt;= 450</c:v>
                </c:pt>
                <c:pt idx="3">
                  <c:v>&lt;= 500</c:v>
                </c:pt>
                <c:pt idx="4">
                  <c:v>&lt;= 550</c:v>
                </c:pt>
                <c:pt idx="5">
                  <c:v>&lt;= 600</c:v>
                </c:pt>
                <c:pt idx="6">
                  <c:v>&lt;= 650</c:v>
                </c:pt>
                <c:pt idx="7">
                  <c:v>&lt;= 700</c:v>
                </c:pt>
                <c:pt idx="8">
                  <c:v>&lt;= 750</c:v>
                </c:pt>
                <c:pt idx="9">
                  <c:v>&lt;= 800</c:v>
                </c:pt>
                <c:pt idx="10">
                  <c:v>&lt;= 850</c:v>
                </c:pt>
              </c:strCache>
            </c:strRef>
          </c:cat>
          <c:val>
            <c:numRef>
              <c:f>PSI!$D$5:$D$15</c:f>
              <c:numCache>
                <c:formatCode>#,##0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67</c:v>
                </c:pt>
                <c:pt idx="4">
                  <c:v>6384</c:v>
                </c:pt>
                <c:pt idx="5">
                  <c:v>62066</c:v>
                </c:pt>
                <c:pt idx="6">
                  <c:v>130339</c:v>
                </c:pt>
                <c:pt idx="7">
                  <c:v>110516</c:v>
                </c:pt>
                <c:pt idx="8">
                  <c:v>93266</c:v>
                </c:pt>
                <c:pt idx="9">
                  <c:v>18432</c:v>
                </c:pt>
                <c:pt idx="10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0401632"/>
        <c:axId val="440408296"/>
      </c:barChart>
      <c:catAx>
        <c:axId val="44040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08296"/>
        <c:crosses val="autoZero"/>
        <c:auto val="1"/>
        <c:lblAlgn val="ctr"/>
        <c:lblOffset val="100"/>
        <c:noMultiLvlLbl val="0"/>
      </c:catAx>
      <c:valAx>
        <c:axId val="440408296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40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17</xdr:col>
      <xdr:colOff>0</xdr:colOff>
      <xdr:row>19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16</xdr:col>
      <xdr:colOff>0</xdr:colOff>
      <xdr:row>19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Acads\11%202020\Project%202%20Complete%20Credit%20Risk%20SM%20WIP\files\3_pd_model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930.748084375002" createdVersion="5" refreshedVersion="5" minRefreshableVersion="3" recordCount="85">
  <cacheSource type="worksheet">
    <worksheetSource ref="B10:H95" sheet="Logistic Regression" r:id="rId2"/>
  </cacheSource>
  <cacheFields count="7">
    <cacheField name="Parameter" numFmtId="164">
      <sharedItems count="21">
        <s v="Intercept"/>
        <s v="addr_state"/>
        <s v="emp_length"/>
        <s v="f_acc_now_delinq"/>
        <s v="f_annual_inc"/>
        <s v="f_dti"/>
        <s v="f_inq_last_6mths"/>
        <s v="f_int_rate"/>
        <s v="f_mnths_earliest_cr_line"/>
        <s v="f_mnths_issue_d"/>
        <s v="f_mths_since_last_delinq"/>
        <s v="f_mths_since_last_record"/>
        <s v="grade"/>
        <s v="home_ownership"/>
        <s v="initial_list_status"/>
        <s v="purpose"/>
        <s v="term"/>
        <s v="verification_status"/>
        <s v="f_mnths_earliest_cr_" u="1"/>
        <s v="f_mths_since_last_de" u="1"/>
        <s v="f_mths_since_last_re" u="1"/>
      </sharedItems>
    </cacheField>
    <cacheField name="Dummy" numFmtId="164">
      <sharedItems containsBlank="1" containsMixedTypes="1" containsNumber="1" containsInteger="1" minValue="0" maxValue="36"/>
    </cacheField>
    <cacheField name="DF" numFmtId="164">
      <sharedItems containsSemiMixedTypes="0" containsString="0" containsNumber="1" containsInteger="1" minValue="1" maxValue="1"/>
    </cacheField>
    <cacheField name="Estimate" numFmtId="164">
      <sharedItems containsSemiMixedTypes="0" containsString="0" containsNumber="1" minValue="-1.5810999999999999" maxValue="1.1724000000000001"/>
    </cacheField>
    <cacheField name="Std Error" numFmtId="164">
      <sharedItems containsSemiMixedTypes="0" containsString="0" containsNumber="1" minValue="1.2699999999999999E-2" maxValue="0.1497"/>
    </cacheField>
    <cacheField name="Wald Chi2" numFmtId="164">
      <sharedItems containsSemiMixedTypes="0" containsString="0" containsNumber="1" minValue="2.9899999999999999E-2" maxValue="1366.0576000000001"/>
    </cacheField>
    <cacheField name="Pr &gt; ChiSq" numFmtId="164">
      <sharedItems containsMixedTypes="1" containsNumber="1" minValue="1E-4" maxValue="0.8628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">
  <r>
    <x v="0"/>
    <m/>
    <n v="1"/>
    <n v="-1.5810999999999999"/>
    <n v="0.1497"/>
    <n v="111.6134"/>
    <s v="&lt;.0001"/>
  </r>
  <r>
    <x v="1"/>
    <s v="NY"/>
    <n v="1"/>
    <n v="4.6600000000000003E-2"/>
    <n v="2.4199999999999999E-2"/>
    <n v="3.718"/>
    <n v="5.3800000000000001E-2"/>
  </r>
  <r>
    <x v="1"/>
    <s v="NM_VA"/>
    <n v="1"/>
    <n v="5.11E-2"/>
    <n v="3.2199999999999999E-2"/>
    <n v="2.5150000000000001"/>
    <n v="0.1128"/>
  </r>
  <r>
    <x v="1"/>
    <s v="OK_TN_MO_LA_MD_NC"/>
    <n v="1"/>
    <n v="6.7799999999999999E-2"/>
    <n v="2.3199999999999998E-2"/>
    <n v="8.5363000000000007"/>
    <n v="3.5000000000000001E-3"/>
  </r>
  <r>
    <x v="1"/>
    <s v="CA"/>
    <n v="1"/>
    <n v="7.2300000000000003E-2"/>
    <n v="2.1299999999999999E-2"/>
    <n v="11.5611"/>
    <n v="6.9999999999999999E-4"/>
  </r>
  <r>
    <x v="1"/>
    <s v="UT_KY_AZ_NJ"/>
    <n v="1"/>
    <n v="8.0600000000000005E-2"/>
    <n v="2.4899999999999999E-2"/>
    <n v="10.4529"/>
    <n v="1.1999999999999999E-3"/>
  </r>
  <r>
    <x v="1"/>
    <s v="RI_MA_DE_SD_IN"/>
    <n v="1"/>
    <n v="0.10539999999999999"/>
    <n v="2.9899999999999999E-2"/>
    <n v="12.4305"/>
    <n v="4.0000000000000002E-4"/>
  </r>
  <r>
    <x v="1"/>
    <s v="AR_MI_PA_OH_MN"/>
    <n v="1"/>
    <n v="0.1391"/>
    <n v="2.2499999999999999E-2"/>
    <n v="38.078200000000002"/>
    <s v="&lt;.0001"/>
  </r>
  <r>
    <x v="1"/>
    <s v="GA_WA_OR"/>
    <n v="1"/>
    <n v="0.19470000000000001"/>
    <n v="2.6800000000000001E-2"/>
    <n v="52.987900000000003"/>
    <s v="&lt;.0001"/>
  </r>
  <r>
    <x v="1"/>
    <s v="TX"/>
    <n v="1"/>
    <n v="0.2392"/>
    <n v="2.5999999999999999E-2"/>
    <n v="84.417400000000001"/>
    <s v="&lt;.0001"/>
  </r>
  <r>
    <x v="1"/>
    <s v="IL_CT"/>
    <n v="1"/>
    <n v="0.26150000000000001"/>
    <n v="2.92E-2"/>
    <n v="80.497399999999999"/>
    <s v="&lt;.0001"/>
  </r>
  <r>
    <x v="1"/>
    <s v="WI_MT"/>
    <n v="1"/>
    <n v="0.28410000000000002"/>
    <n v="4.82E-2"/>
    <n v="34.673099999999998"/>
    <s v="&lt;.0001"/>
  </r>
  <r>
    <x v="1"/>
    <s v="KS_SC_CO_VT_AK_MS"/>
    <n v="1"/>
    <n v="0.3387"/>
    <n v="3.1E-2"/>
    <n v="119.5089"/>
    <s v="&lt;.0001"/>
  </r>
  <r>
    <x v="1"/>
    <s v="WV_NH_WY_DC_ME_ID"/>
    <n v="1"/>
    <n v="0.46060000000000001"/>
    <n v="5.2200000000000003E-2"/>
    <n v="77.922399999999996"/>
    <s v="&lt;.0001"/>
  </r>
  <r>
    <x v="2"/>
    <s v="7-9"/>
    <n v="1"/>
    <n v="7.0800000000000002E-2"/>
    <n v="2.0799999999999999E-2"/>
    <n v="11.563499999999999"/>
    <n v="6.9999999999999999E-4"/>
  </r>
  <r>
    <x v="2"/>
    <s v="5-6"/>
    <n v="1"/>
    <n v="8.3500000000000005E-2"/>
    <n v="2.1399999999999999E-2"/>
    <n v="15.2257"/>
    <s v="&lt;.0001"/>
  </r>
  <r>
    <x v="2"/>
    <n v="1"/>
    <n v="1"/>
    <n v="0.1135"/>
    <n v="2.5999999999999999E-2"/>
    <n v="19.046399999999998"/>
    <s v="&lt;.0001"/>
  </r>
  <r>
    <x v="2"/>
    <s v="2-4"/>
    <n v="1"/>
    <n v="0.12690000000000001"/>
    <n v="1.89E-2"/>
    <n v="45.096800000000002"/>
    <s v="&lt;.0001"/>
  </r>
  <r>
    <x v="2"/>
    <n v="10"/>
    <n v="1"/>
    <n v="0.13370000000000001"/>
    <n v="1.84E-2"/>
    <n v="52.590699999999998"/>
    <s v="&lt;.0001"/>
  </r>
  <r>
    <x v="3"/>
    <n v="1"/>
    <n v="1"/>
    <n v="9.06E-2"/>
    <n v="0.1033"/>
    <n v="0.76939999999999997"/>
    <n v="0.38040000000000002"/>
  </r>
  <r>
    <x v="4"/>
    <s v="20-30K"/>
    <n v="1"/>
    <n v="7.11E-3"/>
    <n v="4.2799999999999998E-2"/>
    <n v="2.1147"/>
    <n v="0.1459"/>
  </r>
  <r>
    <x v="4"/>
    <s v="30-40K"/>
    <n v="1"/>
    <n v="6.2199999999999998E-2"/>
    <n v="4.1099999999999998E-2"/>
    <n v="2.9899999999999999E-2"/>
    <n v="0.86280000000000001"/>
  </r>
  <r>
    <x v="4"/>
    <s v="40-50K"/>
    <n v="1"/>
    <n v="8.1500000000000003E-2"/>
    <n v="4.1099999999999998E-2"/>
    <n v="3.9392"/>
    <n v="4.7199999999999999E-2"/>
  </r>
  <r>
    <x v="4"/>
    <s v="50-60K"/>
    <n v="1"/>
    <n v="0.1186"/>
    <n v="4.1500000000000002E-2"/>
    <n v="8.1713000000000005"/>
    <n v="4.3E-3"/>
  </r>
  <r>
    <x v="4"/>
    <s v="60-70K"/>
    <n v="1"/>
    <n v="0.23169999999999999"/>
    <n v="4.2500000000000003E-2"/>
    <n v="29.743099999999998"/>
    <s v="&lt;.0001"/>
  </r>
  <r>
    <x v="4"/>
    <s v="70-80K"/>
    <n v="1"/>
    <n v="0.2944"/>
    <n v="4.3299999999999998E-2"/>
    <n v="46.214799999999997"/>
    <s v="&lt;.0001"/>
  </r>
  <r>
    <x v="4"/>
    <s v="80-90K"/>
    <n v="1"/>
    <n v="0.38119999999999998"/>
    <n v="4.5100000000000001E-2"/>
    <n v="71.420699999999997"/>
    <s v="&lt;.0001"/>
  </r>
  <r>
    <x v="4"/>
    <s v="90-100K"/>
    <n v="1"/>
    <n v="0.39040000000000002"/>
    <n v="4.6600000000000003E-2"/>
    <n v="70.264899999999997"/>
    <s v="&lt;.0001"/>
  </r>
  <r>
    <x v="4"/>
    <s v="100-120K"/>
    <n v="1"/>
    <n v="0.4607"/>
    <n v="4.6199999999999998E-2"/>
    <n v="99.429500000000004"/>
    <s v="&lt;.0001"/>
  </r>
  <r>
    <x v="4"/>
    <s v="140+K"/>
    <n v="1"/>
    <n v="0.52500000000000002"/>
    <n v="4.8300000000000003E-2"/>
    <n v="118.28619999999999"/>
    <s v="&lt;.0001"/>
  </r>
  <r>
    <x v="4"/>
    <s v="120-140K"/>
    <n v="1"/>
    <n v="0.56679999999999997"/>
    <n v="5.2499999999999998E-2"/>
    <n v="116.73699999999999"/>
    <s v="&lt;.0001"/>
  </r>
  <r>
    <x v="5"/>
    <s v="35+"/>
    <n v="1"/>
    <n v="1.2200000000000001E-2"/>
    <n v="6.3500000000000001E-2"/>
    <n v="3.6700000000000003E-2"/>
    <n v="0.84799999999999998"/>
  </r>
  <r>
    <x v="5"/>
    <s v="21.7-22.4"/>
    <n v="1"/>
    <n v="3.5499999999999997E-2"/>
    <n v="3.2899999999999999E-2"/>
    <n v="1.1687000000000001"/>
    <n v="0.2797"/>
  </r>
  <r>
    <x v="5"/>
    <s v="20.3-21.7"/>
    <n v="1"/>
    <n v="8.6400000000000005E-2"/>
    <n v="2.3900000000000001E-2"/>
    <n v="13.008900000000001"/>
    <n v="2.9999999999999997E-4"/>
  </r>
  <r>
    <x v="5"/>
    <s v="16.1-20.3"/>
    <n v="1"/>
    <n v="0.1028"/>
    <n v="1.6E-2"/>
    <n v="41.420200000000001"/>
    <s v="&lt;.0001"/>
  </r>
  <r>
    <x v="5"/>
    <s v="10.5-16.1"/>
    <n v="1"/>
    <n v="0.19620000000000001"/>
    <n v="1.55E-2"/>
    <n v="159.51009999999999"/>
    <s v="&lt;.0001"/>
  </r>
  <r>
    <x v="5"/>
    <s v="0-1.4"/>
    <n v="1"/>
    <n v="0.2495"/>
    <n v="6.3500000000000001E-2"/>
    <n v="15.4567"/>
    <s v="&lt;.0001"/>
  </r>
  <r>
    <x v="5"/>
    <s v="7.7-10.5"/>
    <n v="1"/>
    <n v="0.26790000000000003"/>
    <n v="2.1899999999999999E-2"/>
    <n v="149.8158"/>
    <s v="&lt;.0001"/>
  </r>
  <r>
    <x v="5"/>
    <s v="1.4-3.5"/>
    <n v="1"/>
    <n v="0.32200000000000001"/>
    <n v="4.2900000000000001E-2"/>
    <n v="56.3797"/>
    <s v="&lt;.0001"/>
  </r>
  <r>
    <x v="5"/>
    <s v="3.5-7.7"/>
    <n v="1"/>
    <n v="0.33700000000000002"/>
    <n v="2.3099999999999999E-2"/>
    <n v="212.81960000000001"/>
    <s v="&lt;.0001"/>
  </r>
  <r>
    <x v="6"/>
    <s v="3-6"/>
    <n v="1"/>
    <n v="0.3523"/>
    <n v="0.1167"/>
    <n v="9.1106999999999996"/>
    <n v="2.5000000000000001E-3"/>
  </r>
  <r>
    <x v="6"/>
    <s v="1-2"/>
    <n v="1"/>
    <n v="0.54290000000000005"/>
    <n v="0.1162"/>
    <n v="21.826899999999998"/>
    <s v="&lt;.0001"/>
  </r>
  <r>
    <x v="6"/>
    <n v="0"/>
    <n v="1"/>
    <n v="0.70399999999999996"/>
    <n v="0.1164"/>
    <n v="36.605699999999999"/>
    <s v="&lt;.0001"/>
  </r>
  <r>
    <x v="7"/>
    <s v="15.740-20.281"/>
    <n v="1"/>
    <n v="0.1179"/>
    <n v="2.9100000000000001E-2"/>
    <n v="16.388100000000001"/>
    <s v="&lt;.0001"/>
  </r>
  <r>
    <x v="7"/>
    <s v="12.025-15.740"/>
    <n v="1"/>
    <n v="0.31769999999999998"/>
    <n v="3.6900000000000002E-2"/>
    <n v="74.196899999999999"/>
    <s v="&lt;.0001"/>
  </r>
  <r>
    <x v="7"/>
    <s v="9.548-12.025"/>
    <n v="1"/>
    <n v="0.58440000000000003"/>
    <n v="4.4900000000000002E-2"/>
    <n v="169.64500000000001"/>
    <s v="&lt;.0001"/>
  </r>
  <r>
    <x v="7"/>
    <s v="0-9.548"/>
    <n v="1"/>
    <n v="0.93989999999999996"/>
    <n v="7.7399999999999997E-2"/>
    <n v="147.41640000000001"/>
    <s v="&lt;.0001"/>
  </r>
  <r>
    <x v="8"/>
    <s v="165-247"/>
    <n v="1"/>
    <n v="2.75E-2"/>
    <n v="2.0199999999999999E-2"/>
    <n v="1.8513999999999999"/>
    <n v="0.1736"/>
  </r>
  <r>
    <x v="8"/>
    <s v="248-270"/>
    <n v="1"/>
    <n v="5.33E-2"/>
    <n v="2.64E-2"/>
    <n v="4.0864000000000003"/>
    <n v="4.3200000000000002E-2"/>
  </r>
  <r>
    <x v="8"/>
    <s v="141-164"/>
    <n v="1"/>
    <n v="5.4399999999999997E-2"/>
    <n v="2.53E-2"/>
    <n v="4.6372"/>
    <n v="3.1300000000000001E-2"/>
  </r>
  <r>
    <x v="8"/>
    <s v="271-352"/>
    <n v="1"/>
    <n v="9.4700000000000006E-2"/>
    <n v="2.3599999999999999E-2"/>
    <n v="16.108899999999998"/>
    <s v="&lt;.0001"/>
  </r>
  <r>
    <x v="8"/>
    <s v="353+"/>
    <n v="1"/>
    <n v="0.1138"/>
    <n v="2.6599999999999999E-2"/>
    <n v="18.366099999999999"/>
    <s v="&lt;.0001"/>
  </r>
  <r>
    <x v="9"/>
    <s v="86+"/>
    <n v="1"/>
    <n v="9.4799999999999995E-2"/>
    <n v="0.03"/>
    <n v="10.013199999999999"/>
    <n v="1.6000000000000001E-3"/>
  </r>
  <r>
    <x v="9"/>
    <s v="53-64"/>
    <n v="1"/>
    <n v="0.25230000000000002"/>
    <n v="1.9400000000000001E-2"/>
    <n v="169.3356"/>
    <s v="&lt;.0001"/>
  </r>
  <r>
    <x v="9"/>
    <s v="49-52"/>
    <n v="1"/>
    <n v="0.49370000000000003"/>
    <n v="2.2200000000000001E-2"/>
    <n v="495.06830000000002"/>
    <s v="&lt;.0001"/>
  </r>
  <r>
    <x v="9"/>
    <s v="42-48"/>
    <n v="1"/>
    <n v="0.64870000000000005"/>
    <n v="0.02"/>
    <n v="1050.6954000000001"/>
    <s v="&lt;.0001"/>
  </r>
  <r>
    <x v="9"/>
    <s v="40-41"/>
    <n v="1"/>
    <n v="0.86309999999999998"/>
    <n v="2.58E-2"/>
    <n v="1122.9648"/>
    <s v="&lt;.0001"/>
  </r>
  <r>
    <x v="9"/>
    <s v="38-39"/>
    <n v="1"/>
    <n v="0.95950000000000002"/>
    <n v="2.6700000000000002E-2"/>
    <n v="1292.1179"/>
    <s v="&lt;.0001"/>
  </r>
  <r>
    <x v="9"/>
    <s v="0-37"/>
    <n v="1"/>
    <n v="1.1724000000000001"/>
    <n v="3.1699999999999999E-2"/>
    <n v="1366.0576000000001"/>
    <s v="&lt;.0001"/>
  </r>
  <r>
    <x v="10"/>
    <s v="MISSING"/>
    <n v="1"/>
    <n v="8.5800000000000001E-2"/>
    <n v="5.28E-2"/>
    <n v="2.6383000000000001"/>
    <n v="0.1043"/>
  </r>
  <r>
    <x v="10"/>
    <s v="57+"/>
    <n v="1"/>
    <n v="0.1113"/>
    <n v="5.5199999999999999E-2"/>
    <n v="4.0613999999999999"/>
    <n v="4.3900000000000002E-2"/>
  </r>
  <r>
    <x v="10"/>
    <s v="1-4"/>
    <n v="1"/>
    <n v="0.11600000000000001"/>
    <n v="5.33E-2"/>
    <n v="4.7432999999999996"/>
    <n v="2.9399999999999999E-2"/>
  </r>
  <r>
    <x v="10"/>
    <s v="31-56"/>
    <n v="1"/>
    <n v="0.14779999999999999"/>
    <n v="5.3900000000000003E-2"/>
    <n v="7.5038999999999998"/>
    <n v="6.1999999999999998E-3"/>
  </r>
  <r>
    <x v="11"/>
    <s v="80-86"/>
    <n v="1"/>
    <n v="0.3372"/>
    <n v="0.1061"/>
    <n v="10.094799999999999"/>
    <n v="1.5E-3"/>
  </r>
  <r>
    <x v="11"/>
    <s v="86+"/>
    <n v="1"/>
    <n v="0.34910000000000002"/>
    <n v="8.8200000000000001E-2"/>
    <n v="15.683"/>
    <s v="&lt;.0001"/>
  </r>
  <r>
    <x v="11"/>
    <s v="MISSING"/>
    <n v="1"/>
    <n v="0.42209999999999998"/>
    <n v="8.5500000000000007E-2"/>
    <n v="24.3782"/>
    <s v="&lt;.0001"/>
  </r>
  <r>
    <x v="11"/>
    <s v="20-31"/>
    <n v="1"/>
    <n v="0.49280000000000002"/>
    <n v="0.11609999999999999"/>
    <n v="18.000399999999999"/>
    <s v="&lt;.0001"/>
  </r>
  <r>
    <x v="11"/>
    <s v="2-30"/>
    <n v="1"/>
    <n v="0.53610000000000002"/>
    <n v="0.12479999999999999"/>
    <n v="18.467300000000002"/>
    <s v="&lt;.0001"/>
  </r>
  <r>
    <x v="11"/>
    <s v="31-80"/>
    <n v="1"/>
    <n v="0.63219999999999998"/>
    <n v="8.9300000000000004E-2"/>
    <n v="50.084899999999998"/>
    <s v="&lt;.0001"/>
  </r>
  <r>
    <x v="12"/>
    <s v="F"/>
    <n v="1"/>
    <n v="0.23330000000000001"/>
    <n v="4.9700000000000001E-2"/>
    <n v="22.015000000000001"/>
    <s v="&lt;.0001"/>
  </r>
  <r>
    <x v="12"/>
    <s v="E"/>
    <n v="1"/>
    <n v="0.3921"/>
    <n v="4.7600000000000003E-2"/>
    <n v="67.990700000000004"/>
    <s v="&lt;.0001"/>
  </r>
  <r>
    <x v="12"/>
    <s v="D"/>
    <n v="1"/>
    <n v="0.57079999999999997"/>
    <n v="5.33E-2"/>
    <n v="114.77889999999999"/>
    <s v="&lt;.0001"/>
  </r>
  <r>
    <x v="12"/>
    <s v="C"/>
    <n v="1"/>
    <n v="0.74739999999999995"/>
    <n v="5.6099999999999997E-2"/>
    <n v="177.42609999999999"/>
    <s v="&lt;.0001"/>
  </r>
  <r>
    <x v="12"/>
    <s v="B"/>
    <n v="1"/>
    <n v="0.94889999999999997"/>
    <n v="6.0600000000000001E-2"/>
    <n v="245.37459999999999"/>
    <s v="&lt;.0001"/>
  </r>
  <r>
    <x v="12"/>
    <s v="A"/>
    <n v="1"/>
    <n v="1.1439999999999999"/>
    <n v="9.1399999999999995E-2"/>
    <n v="156.68010000000001"/>
    <s v="&lt;.0001"/>
  </r>
  <r>
    <x v="13"/>
    <s v="OWN"/>
    <n v="1"/>
    <n v="6.2799999999999995E-2"/>
    <n v="0.02"/>
    <n v="9.8638999999999992"/>
    <n v="1.6999999999999999E-3"/>
  </r>
  <r>
    <x v="13"/>
    <s v="MORTGAGE"/>
    <n v="1"/>
    <n v="0.1051"/>
    <n v="1.2699999999999999E-2"/>
    <n v="68.822999999999993"/>
    <s v="&lt;.0001"/>
  </r>
  <r>
    <x v="14"/>
    <s v="w"/>
    <n v="1"/>
    <n v="4.9500000000000002E-2"/>
    <n v="1.2999999999999999E-2"/>
    <n v="14.403499999999999"/>
    <n v="1E-4"/>
  </r>
  <r>
    <x v="15"/>
    <s v="debt_consolidation"/>
    <n v="1"/>
    <n v="0.1883"/>
    <n v="2.63E-2"/>
    <n v="51.371600000000001"/>
    <s v="&lt;.0001"/>
  </r>
  <r>
    <x v="15"/>
    <s v="OTH_MED_VAC"/>
    <n v="1"/>
    <n v="0.21049999999999999"/>
    <n v="3.1300000000000001E-2"/>
    <n v="45.1631"/>
    <s v="&lt;.0001"/>
  </r>
  <r>
    <x v="15"/>
    <s v="MP_CAR_HI"/>
    <n v="1"/>
    <n v="0.25640000000000002"/>
    <n v="3.15E-2"/>
    <n v="66.473799999999997"/>
    <s v="&lt;.0001"/>
  </r>
  <r>
    <x v="15"/>
    <s v="credit_card"/>
    <n v="1"/>
    <n v="0.29499999999999998"/>
    <n v="2.8500000000000001E-2"/>
    <n v="106.75539999999999"/>
    <s v="&lt;.0001"/>
  </r>
  <r>
    <x v="16"/>
    <n v="36"/>
    <n v="1"/>
    <n v="7.4099999999999999E-2"/>
    <n v="1.41E-2"/>
    <n v="27.775700000000001"/>
    <s v="&lt;.0001"/>
  </r>
  <r>
    <x v="17"/>
    <s v="Source Verified"/>
    <n v="1"/>
    <n v="9.2700000000000005E-3"/>
    <n v="1.34E-2"/>
    <n v="0.47610000000000002"/>
    <n v="0.49020000000000002"/>
  </r>
  <r>
    <x v="17"/>
    <s v="Not Verified"/>
    <n v="1"/>
    <n v="7.7399999999999997E-2"/>
    <n v="1.46E-2"/>
    <n v="28.059100000000001"/>
    <s v="&lt;.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B3:C21" firstHeaderRow="1" firstDataRow="1" firstDataCol="1"/>
  <pivotFields count="7">
    <pivotField axis="axisRow" showAll="0">
      <items count="22">
        <item x="1"/>
        <item x="2"/>
        <item x="3"/>
        <item x="4"/>
        <item x="5"/>
        <item x="6"/>
        <item x="7"/>
        <item m="1" x="18"/>
        <item x="9"/>
        <item m="1" x="19"/>
        <item m="1" x="20"/>
        <item x="12"/>
        <item x="13"/>
        <item x="14"/>
        <item x="0"/>
        <item x="15"/>
        <item x="16"/>
        <item x="17"/>
        <item x="8"/>
        <item x="10"/>
        <item x="11"/>
        <item t="default"/>
      </items>
    </pivotField>
    <pivotField showAll="0"/>
    <pivotField numFmtId="164" showAll="0"/>
    <pivotField dataField="1" numFmtId="164" showAll="0"/>
    <pivotField numFmtId="164" showAll="0"/>
    <pivotField numFmtId="164"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Items count="1">
    <i/>
  </colItems>
  <dataFields count="1">
    <dataField name="Max of Estimate" fld="3" subtotal="max" baseField="0" baseItem="0" numFmtId="4"/>
  </dataFields>
  <formats count="12">
    <format dxfId="95">
      <pivotArea type="all" dataOnly="0" outline="0" fieldPosition="0"/>
    </format>
    <format dxfId="94">
      <pivotArea outline="0" collapsedLevelsAreSubtotals="1" fieldPosition="0"/>
    </format>
    <format dxfId="93">
      <pivotArea field="0" type="button" dataOnly="0" labelOnly="1" outline="0" axis="axisRow" fieldPosition="0"/>
    </format>
    <format dxfId="92">
      <pivotArea dataOnly="0" labelOnly="1" outline="0" axis="axisValues" fieldPosition="0"/>
    </format>
    <format dxfId="91">
      <pivotArea dataOnly="0" labelOnly="1" fieldPosition="0">
        <references count="1">
          <reference field="0" count="0"/>
        </references>
      </pivotArea>
    </format>
    <format dxfId="90">
      <pivotArea dataOnly="0" labelOnly="1" grandRow="1" outline="0" fieldPosition="0"/>
    </format>
    <format dxfId="89">
      <pivotArea type="all" dataOnly="0" outline="0" fieldPosition="0"/>
    </format>
    <format dxfId="88">
      <pivotArea outline="0" collapsedLevelsAreSubtotals="1" fieldPosition="0"/>
    </format>
    <format dxfId="87">
      <pivotArea field="0" type="button" dataOnly="0" labelOnly="1" outline="0" axis="axisRow" fieldPosition="0"/>
    </format>
    <format dxfId="86">
      <pivotArea dataOnly="0" labelOnly="1" outline="0" axis="axisValues" fieldPosition="0"/>
    </format>
    <format dxfId="85">
      <pivotArea dataOnly="0" labelOnly="1" fieldPosition="0">
        <references count="1">
          <reference field="0" count="0"/>
        </references>
      </pivotArea>
    </format>
    <format dxfId="84">
      <pivotArea dataOnly="0" labelOnly="1" grandRow="1" outline="0" fieldPosition="0"/>
    </format>
  </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5"/>
  <sheetViews>
    <sheetView showGridLines="0" tabSelected="1" zoomScale="80" zoomScaleNormal="80" workbookViewId="0"/>
  </sheetViews>
  <sheetFormatPr defaultColWidth="9.5" defaultRowHeight="12.5" x14ac:dyDescent="0.3"/>
  <cols>
    <col min="1" max="1" width="3.33203125" style="8" customWidth="1"/>
    <col min="2" max="3" width="27.25" style="8" customWidth="1"/>
    <col min="4" max="8" width="9.5" style="8"/>
    <col min="9" max="9" width="3.33203125" style="8" customWidth="1"/>
    <col min="10" max="10" width="9.5" style="8"/>
    <col min="11" max="11" width="9.5" style="3"/>
    <col min="12" max="16384" width="9.5" style="8"/>
  </cols>
  <sheetData>
    <row r="1" spans="2:11" s="6" customFormat="1" ht="19" x14ac:dyDescent="0.3">
      <c r="B1" s="6" t="s">
        <v>106</v>
      </c>
      <c r="K1" s="5"/>
    </row>
    <row r="2" spans="2:11" s="7" customFormat="1" ht="13" x14ac:dyDescent="0.3">
      <c r="K2" s="2"/>
    </row>
    <row r="3" spans="2:11" ht="13" x14ac:dyDescent="0.3">
      <c r="B3" s="54" t="s">
        <v>12</v>
      </c>
      <c r="C3" s="54"/>
      <c r="D3" s="54"/>
      <c r="E3" s="54"/>
      <c r="G3" s="55" t="s">
        <v>112</v>
      </c>
      <c r="H3" s="56"/>
      <c r="J3" s="59" t="s">
        <v>133</v>
      </c>
      <c r="K3" s="59"/>
    </row>
    <row r="4" spans="2:11" ht="13" x14ac:dyDescent="0.3">
      <c r="B4" s="15" t="s">
        <v>13</v>
      </c>
      <c r="C4" s="16">
        <v>69.8</v>
      </c>
      <c r="D4" s="15" t="s">
        <v>14</v>
      </c>
      <c r="E4" s="16">
        <v>0.39500000000000002</v>
      </c>
      <c r="G4" s="17" t="s">
        <v>108</v>
      </c>
      <c r="H4" s="16">
        <f>E7</f>
        <v>0.69799999999999995</v>
      </c>
      <c r="J4" s="41" t="s">
        <v>131</v>
      </c>
      <c r="K4" s="16">
        <v>850</v>
      </c>
    </row>
    <row r="5" spans="2:11" ht="13" x14ac:dyDescent="0.3">
      <c r="B5" s="15" t="s">
        <v>15</v>
      </c>
      <c r="C5" s="16">
        <v>30.2</v>
      </c>
      <c r="D5" s="15" t="s">
        <v>16</v>
      </c>
      <c r="E5" s="16">
        <v>0.39500000000000002</v>
      </c>
      <c r="G5" s="17" t="s">
        <v>109</v>
      </c>
      <c r="H5" s="16">
        <f>2*H4-1</f>
        <v>0.39599999999999991</v>
      </c>
      <c r="J5" s="41" t="s">
        <v>132</v>
      </c>
      <c r="K5" s="16">
        <v>300</v>
      </c>
    </row>
    <row r="6" spans="2:11" ht="13" x14ac:dyDescent="0.3">
      <c r="B6" s="15" t="s">
        <v>17</v>
      </c>
      <c r="C6" s="16">
        <v>0</v>
      </c>
      <c r="D6" s="15" t="s">
        <v>18</v>
      </c>
      <c r="E6" s="16">
        <v>7.6999999999999999E-2</v>
      </c>
      <c r="G6" s="17" t="s">
        <v>110</v>
      </c>
      <c r="H6" s="14">
        <f>'Confusion Matrix'!L9</f>
        <v>0.58731248056446161</v>
      </c>
    </row>
    <row r="7" spans="2:11" ht="13" x14ac:dyDescent="0.3">
      <c r="B7" s="15" t="s">
        <v>19</v>
      </c>
      <c r="C7" s="26">
        <v>13547616075</v>
      </c>
      <c r="D7" s="15" t="s">
        <v>20</v>
      </c>
      <c r="E7" s="16">
        <v>0.69799999999999995</v>
      </c>
      <c r="G7" s="17" t="s">
        <v>111</v>
      </c>
      <c r="H7" s="14">
        <f>KS!H16</f>
        <v>0.28684940959311422</v>
      </c>
    </row>
    <row r="9" spans="2:11" ht="13" x14ac:dyDescent="0.3">
      <c r="B9" s="54" t="s">
        <v>26</v>
      </c>
      <c r="C9" s="54"/>
      <c r="D9" s="54"/>
      <c r="E9" s="54"/>
      <c r="F9" s="54"/>
      <c r="G9" s="54"/>
      <c r="H9" s="54"/>
      <c r="J9" s="57" t="s">
        <v>134</v>
      </c>
      <c r="K9" s="58"/>
    </row>
    <row r="10" spans="2:11" ht="13" x14ac:dyDescent="0.3">
      <c r="B10" s="9" t="s">
        <v>27</v>
      </c>
      <c r="C10" s="9" t="s">
        <v>105</v>
      </c>
      <c r="D10" s="9" t="s">
        <v>21</v>
      </c>
      <c r="E10" s="9" t="s">
        <v>28</v>
      </c>
      <c r="F10" s="9" t="s">
        <v>100</v>
      </c>
      <c r="G10" s="9" t="s">
        <v>101</v>
      </c>
      <c r="H10" s="9" t="s">
        <v>22</v>
      </c>
      <c r="I10" s="8" t="s">
        <v>137</v>
      </c>
      <c r="J10" s="40" t="s">
        <v>135</v>
      </c>
      <c r="K10" s="44" t="s">
        <v>29</v>
      </c>
    </row>
    <row r="11" spans="2:11" ht="13" x14ac:dyDescent="0.3">
      <c r="B11" s="18" t="s">
        <v>29</v>
      </c>
      <c r="C11" s="18"/>
      <c r="D11" s="16">
        <v>1</v>
      </c>
      <c r="E11" s="19">
        <v>-1.5810999999999999</v>
      </c>
      <c r="F11" s="16">
        <v>0.1497</v>
      </c>
      <c r="G11" s="16">
        <v>111.6134</v>
      </c>
      <c r="H11" s="16" t="s">
        <v>23</v>
      </c>
      <c r="J11" s="16">
        <f>E11*($K$4-$K$5)/('Sum Score'!$C$22-'Sum Score'!$D$22)</f>
        <v>-161.47454228098192</v>
      </c>
      <c r="K11" s="45">
        <f>($E$11-'Sum Score'!$D$22)/('Sum Score'!$C$22-'Sum Score'!$D$22)*($K$4-$K$5)+'Logistic Regression'!$K$5</f>
        <v>130.62075240464961</v>
      </c>
    </row>
    <row r="12" spans="2:11" ht="13" x14ac:dyDescent="0.3">
      <c r="B12" s="20" t="s">
        <v>0</v>
      </c>
      <c r="C12" s="20" t="s">
        <v>51</v>
      </c>
      <c r="D12" s="21">
        <v>1</v>
      </c>
      <c r="E12" s="21">
        <v>4.6600000000000003E-2</v>
      </c>
      <c r="F12" s="21">
        <v>2.4199999999999999E-2</v>
      </c>
      <c r="G12" s="21">
        <v>3.718</v>
      </c>
      <c r="H12" s="21">
        <v>5.3800000000000001E-2</v>
      </c>
      <c r="J12" s="21">
        <f>E12*($K$4-$K$5)/('Sum Score'!$C$22-'Sum Score'!$D$22)</f>
        <v>4.7591636647231415</v>
      </c>
      <c r="K12" s="46">
        <f>ROUND(J12,0)</f>
        <v>5</v>
      </c>
    </row>
    <row r="13" spans="2:11" ht="13" x14ac:dyDescent="0.3">
      <c r="B13" s="20" t="s">
        <v>0</v>
      </c>
      <c r="C13" s="20" t="s">
        <v>50</v>
      </c>
      <c r="D13" s="21">
        <v>1</v>
      </c>
      <c r="E13" s="21">
        <v>5.11E-2</v>
      </c>
      <c r="F13" s="21">
        <v>3.2199999999999999E-2</v>
      </c>
      <c r="G13" s="21">
        <v>2.5150000000000001</v>
      </c>
      <c r="H13" s="21">
        <v>0.1128</v>
      </c>
      <c r="J13" s="21">
        <f>E13*($K$4-$K$5)/('Sum Score'!$C$22-'Sum Score'!$D$22)</f>
        <v>5.2187395550934008</v>
      </c>
      <c r="K13" s="46">
        <f t="shared" ref="K13:K76" si="0">ROUND(J13,0)</f>
        <v>5</v>
      </c>
    </row>
    <row r="14" spans="2:11" ht="13" x14ac:dyDescent="0.3">
      <c r="B14" s="20" t="s">
        <v>0</v>
      </c>
      <c r="C14" s="20" t="s">
        <v>52</v>
      </c>
      <c r="D14" s="21">
        <v>1</v>
      </c>
      <c r="E14" s="21">
        <v>6.7799999999999999E-2</v>
      </c>
      <c r="F14" s="21">
        <v>2.3199999999999998E-2</v>
      </c>
      <c r="G14" s="21">
        <v>8.5363000000000007</v>
      </c>
      <c r="H14" s="21">
        <v>3.5000000000000001E-3</v>
      </c>
      <c r="J14" s="21">
        <f>E14*($K$4-$K$5)/('Sum Score'!$C$22-'Sum Score'!$D$22)</f>
        <v>6.9242767482452559</v>
      </c>
      <c r="K14" s="46">
        <f t="shared" si="0"/>
        <v>7</v>
      </c>
    </row>
    <row r="15" spans="2:11" ht="13" x14ac:dyDescent="0.3">
      <c r="B15" s="20" t="s">
        <v>0</v>
      </c>
      <c r="C15" s="20" t="s">
        <v>46</v>
      </c>
      <c r="D15" s="21">
        <v>1</v>
      </c>
      <c r="E15" s="21">
        <v>7.2300000000000003E-2</v>
      </c>
      <c r="F15" s="21">
        <v>2.1299999999999999E-2</v>
      </c>
      <c r="G15" s="21">
        <v>11.5611</v>
      </c>
      <c r="H15" s="21">
        <v>6.9999999999999999E-4</v>
      </c>
      <c r="J15" s="21">
        <f>E15*($K$4-$K$5)/('Sum Score'!$C$22-'Sum Score'!$D$22)</f>
        <v>7.3838526386155161</v>
      </c>
      <c r="K15" s="46">
        <f t="shared" si="0"/>
        <v>7</v>
      </c>
    </row>
    <row r="16" spans="2:11" ht="13" x14ac:dyDescent="0.3">
      <c r="B16" s="20" t="s">
        <v>0</v>
      </c>
      <c r="C16" s="20" t="s">
        <v>55</v>
      </c>
      <c r="D16" s="21">
        <v>1</v>
      </c>
      <c r="E16" s="21">
        <v>8.0600000000000005E-2</v>
      </c>
      <c r="F16" s="21">
        <v>2.4899999999999999E-2</v>
      </c>
      <c r="G16" s="21">
        <v>10.4529</v>
      </c>
      <c r="H16" s="21">
        <v>1.1999999999999999E-3</v>
      </c>
      <c r="J16" s="21">
        <f>E16*($K$4-$K$5)/('Sum Score'!$C$22-'Sum Score'!$D$22)</f>
        <v>8.2315148364095538</v>
      </c>
      <c r="K16" s="46">
        <f t="shared" si="0"/>
        <v>8</v>
      </c>
    </row>
    <row r="17" spans="2:11" ht="13" x14ac:dyDescent="0.3">
      <c r="B17" s="20" t="s">
        <v>0</v>
      </c>
      <c r="C17" s="20" t="s">
        <v>53</v>
      </c>
      <c r="D17" s="21">
        <v>1</v>
      </c>
      <c r="E17" s="21">
        <v>0.10539999999999999</v>
      </c>
      <c r="F17" s="21">
        <v>2.9899999999999999E-2</v>
      </c>
      <c r="G17" s="21">
        <v>12.4305</v>
      </c>
      <c r="H17" s="21">
        <v>4.0000000000000002E-4</v>
      </c>
      <c r="J17" s="21">
        <f>E17*($K$4-$K$5)/('Sum Score'!$C$22-'Sum Score'!$D$22)</f>
        <v>10.764288632227876</v>
      </c>
      <c r="K17" s="46">
        <f t="shared" si="0"/>
        <v>11</v>
      </c>
    </row>
    <row r="18" spans="2:11" ht="13" x14ac:dyDescent="0.3">
      <c r="B18" s="20" t="s">
        <v>0</v>
      </c>
      <c r="C18" s="20" t="s">
        <v>45</v>
      </c>
      <c r="D18" s="21">
        <v>1</v>
      </c>
      <c r="E18" s="21">
        <v>0.1391</v>
      </c>
      <c r="F18" s="21">
        <v>2.2499999999999999E-2</v>
      </c>
      <c r="G18" s="21">
        <v>38.078200000000002</v>
      </c>
      <c r="H18" s="21" t="s">
        <v>23</v>
      </c>
      <c r="J18" s="21">
        <f>E18*($K$4-$K$5)/('Sum Score'!$C$22-'Sum Score'!$D$22)</f>
        <v>14.206001411222935</v>
      </c>
      <c r="K18" s="46">
        <f t="shared" si="0"/>
        <v>14</v>
      </c>
    </row>
    <row r="19" spans="2:11" ht="13" x14ac:dyDescent="0.3">
      <c r="B19" s="20" t="s">
        <v>0</v>
      </c>
      <c r="C19" s="20" t="s">
        <v>47</v>
      </c>
      <c r="D19" s="21">
        <v>1</v>
      </c>
      <c r="E19" s="21">
        <v>0.19470000000000001</v>
      </c>
      <c r="F19" s="21">
        <v>2.6800000000000001E-2</v>
      </c>
      <c r="G19" s="21">
        <v>52.987900000000003</v>
      </c>
      <c r="H19" s="21" t="s">
        <v>23</v>
      </c>
      <c r="J19" s="21">
        <f>E19*($K$4-$K$5)/('Sum Score'!$C$22-'Sum Score'!$D$22)</f>
        <v>19.884316856686599</v>
      </c>
      <c r="K19" s="46">
        <f t="shared" si="0"/>
        <v>20</v>
      </c>
    </row>
    <row r="20" spans="2:11" ht="13" x14ac:dyDescent="0.3">
      <c r="B20" s="20" t="s">
        <v>0</v>
      </c>
      <c r="C20" s="20" t="s">
        <v>54</v>
      </c>
      <c r="D20" s="21">
        <v>1</v>
      </c>
      <c r="E20" s="21">
        <v>0.2392</v>
      </c>
      <c r="F20" s="21">
        <v>2.5999999999999999E-2</v>
      </c>
      <c r="G20" s="21">
        <v>84.417400000000001</v>
      </c>
      <c r="H20" s="21" t="s">
        <v>23</v>
      </c>
      <c r="J20" s="21">
        <f>E20*($K$4-$K$5)/('Sum Score'!$C$22-'Sum Score'!$D$22)</f>
        <v>24.429011772570284</v>
      </c>
      <c r="K20" s="46">
        <f t="shared" si="0"/>
        <v>24</v>
      </c>
    </row>
    <row r="21" spans="2:11" ht="13" x14ac:dyDescent="0.3">
      <c r="B21" s="20" t="s">
        <v>0</v>
      </c>
      <c r="C21" s="20" t="s">
        <v>48</v>
      </c>
      <c r="D21" s="21">
        <v>1</v>
      </c>
      <c r="E21" s="21">
        <v>0.26150000000000001</v>
      </c>
      <c r="F21" s="21">
        <v>2.92E-2</v>
      </c>
      <c r="G21" s="21">
        <v>80.497399999999999</v>
      </c>
      <c r="H21" s="21" t="s">
        <v>23</v>
      </c>
      <c r="J21" s="21">
        <f>E21*($K$4-$K$5)/('Sum Score'!$C$22-'Sum Score'!$D$22)</f>
        <v>26.706465629294023</v>
      </c>
      <c r="K21" s="46">
        <f t="shared" si="0"/>
        <v>27</v>
      </c>
    </row>
    <row r="22" spans="2:11" ht="13" x14ac:dyDescent="0.3">
      <c r="B22" s="20" t="s">
        <v>0</v>
      </c>
      <c r="C22" s="20" t="s">
        <v>56</v>
      </c>
      <c r="D22" s="21">
        <v>1</v>
      </c>
      <c r="E22" s="21">
        <v>0.28410000000000002</v>
      </c>
      <c r="F22" s="21">
        <v>4.82E-2</v>
      </c>
      <c r="G22" s="21">
        <v>34.673099999999998</v>
      </c>
      <c r="H22" s="21" t="s">
        <v>23</v>
      </c>
      <c r="J22" s="21">
        <f>E22*($K$4-$K$5)/('Sum Score'!$C$22-'Sum Score'!$D$22)</f>
        <v>29.014557878709109</v>
      </c>
      <c r="K22" s="46">
        <f t="shared" si="0"/>
        <v>29</v>
      </c>
    </row>
    <row r="23" spans="2:11" ht="13" x14ac:dyDescent="0.3">
      <c r="B23" s="20" t="s">
        <v>0</v>
      </c>
      <c r="C23" s="20" t="s">
        <v>49</v>
      </c>
      <c r="D23" s="21">
        <v>1</v>
      </c>
      <c r="E23" s="21">
        <v>0.3387</v>
      </c>
      <c r="F23" s="21">
        <v>3.1E-2</v>
      </c>
      <c r="G23" s="21">
        <v>119.5089</v>
      </c>
      <c r="H23" s="21" t="s">
        <v>23</v>
      </c>
      <c r="J23" s="21">
        <f>E23*($K$4-$K$5)/('Sum Score'!$C$22-'Sum Score'!$D$22)</f>
        <v>34.590745348534931</v>
      </c>
      <c r="K23" s="46">
        <f t="shared" si="0"/>
        <v>35</v>
      </c>
    </row>
    <row r="24" spans="2:11" ht="13" x14ac:dyDescent="0.3">
      <c r="B24" s="20" t="s">
        <v>0</v>
      </c>
      <c r="C24" s="20" t="s">
        <v>57</v>
      </c>
      <c r="D24" s="21">
        <v>1</v>
      </c>
      <c r="E24" s="21">
        <v>0.46060000000000001</v>
      </c>
      <c r="F24" s="21">
        <v>5.2200000000000003E-2</v>
      </c>
      <c r="G24" s="21">
        <v>77.922399999999996</v>
      </c>
      <c r="H24" s="21" t="s">
        <v>23</v>
      </c>
      <c r="J24" s="21">
        <f>E24*($K$4-$K$5)/('Sum Score'!$C$22-'Sum Score'!$D$22)</f>
        <v>47.040145578787097</v>
      </c>
      <c r="K24" s="46">
        <f t="shared" si="0"/>
        <v>47</v>
      </c>
    </row>
    <row r="25" spans="2:11" ht="13" x14ac:dyDescent="0.3">
      <c r="B25" s="18" t="s">
        <v>1</v>
      </c>
      <c r="C25" s="22" t="s">
        <v>104</v>
      </c>
      <c r="D25" s="16">
        <v>1</v>
      </c>
      <c r="E25" s="16">
        <v>7.0800000000000002E-2</v>
      </c>
      <c r="F25" s="16">
        <v>2.0799999999999999E-2</v>
      </c>
      <c r="G25" s="16">
        <v>11.563499999999999</v>
      </c>
      <c r="H25" s="16">
        <v>6.9999999999999999E-4</v>
      </c>
      <c r="J25" s="16">
        <f>E25*($K$4-$K$5)/('Sum Score'!$C$22-'Sum Score'!$D$22)</f>
        <v>7.2306606751587621</v>
      </c>
      <c r="K25" s="26">
        <f t="shared" si="0"/>
        <v>7</v>
      </c>
    </row>
    <row r="26" spans="2:11" ht="13" x14ac:dyDescent="0.3">
      <c r="B26" s="18" t="s">
        <v>1</v>
      </c>
      <c r="C26" s="22" t="s">
        <v>103</v>
      </c>
      <c r="D26" s="16">
        <v>1</v>
      </c>
      <c r="E26" s="16">
        <v>8.3500000000000005E-2</v>
      </c>
      <c r="F26" s="16">
        <v>2.1399999999999999E-2</v>
      </c>
      <c r="G26" s="16">
        <v>15.2257</v>
      </c>
      <c r="H26" s="16" t="s">
        <v>23</v>
      </c>
      <c r="J26" s="16">
        <f>E26*($K$4-$K$5)/('Sum Score'!$C$22-'Sum Score'!$D$22)</f>
        <v>8.527685965759277</v>
      </c>
      <c r="K26" s="26">
        <f t="shared" si="0"/>
        <v>9</v>
      </c>
    </row>
    <row r="27" spans="2:11" ht="13" x14ac:dyDescent="0.3">
      <c r="B27" s="18" t="s">
        <v>1</v>
      </c>
      <c r="C27" s="18">
        <v>1</v>
      </c>
      <c r="D27" s="16">
        <v>1</v>
      </c>
      <c r="E27" s="16">
        <v>0.1135</v>
      </c>
      <c r="F27" s="16">
        <v>2.5999999999999999E-2</v>
      </c>
      <c r="G27" s="16">
        <v>19.046399999999998</v>
      </c>
      <c r="H27" s="16" t="s">
        <v>23</v>
      </c>
      <c r="J27" s="16">
        <f>E27*($K$4-$K$5)/('Sum Score'!$C$22-'Sum Score'!$D$22)</f>
        <v>11.591525234894345</v>
      </c>
      <c r="K27" s="26">
        <f t="shared" si="0"/>
        <v>12</v>
      </c>
    </row>
    <row r="28" spans="2:11" ht="13" x14ac:dyDescent="0.3">
      <c r="B28" s="18" t="s">
        <v>1</v>
      </c>
      <c r="C28" s="22" t="s">
        <v>102</v>
      </c>
      <c r="D28" s="16">
        <v>1</v>
      </c>
      <c r="E28" s="16">
        <v>0.12690000000000001</v>
      </c>
      <c r="F28" s="16">
        <v>1.89E-2</v>
      </c>
      <c r="G28" s="16">
        <v>45.096800000000002</v>
      </c>
      <c r="H28" s="16" t="s">
        <v>23</v>
      </c>
      <c r="J28" s="16">
        <f>E28*($K$4-$K$5)/('Sum Score'!$C$22-'Sum Score'!$D$22)</f>
        <v>12.960040108441342</v>
      </c>
      <c r="K28" s="26">
        <f t="shared" si="0"/>
        <v>13</v>
      </c>
    </row>
    <row r="29" spans="2:11" ht="13" x14ac:dyDescent="0.3">
      <c r="B29" s="18" t="s">
        <v>1</v>
      </c>
      <c r="C29" s="18">
        <v>10</v>
      </c>
      <c r="D29" s="16">
        <v>1</v>
      </c>
      <c r="E29" s="16">
        <v>0.13370000000000001</v>
      </c>
      <c r="F29" s="16">
        <v>1.84E-2</v>
      </c>
      <c r="G29" s="16">
        <v>52.590699999999998</v>
      </c>
      <c r="H29" s="16" t="s">
        <v>23</v>
      </c>
      <c r="J29" s="16">
        <f>E29*($K$4-$K$5)/('Sum Score'!$C$22-'Sum Score'!$D$22)</f>
        <v>13.654510342778627</v>
      </c>
      <c r="K29" s="26">
        <f t="shared" si="0"/>
        <v>14</v>
      </c>
    </row>
    <row r="30" spans="2:11" ht="13" x14ac:dyDescent="0.3">
      <c r="B30" s="20" t="s">
        <v>11</v>
      </c>
      <c r="C30" s="20">
        <v>1</v>
      </c>
      <c r="D30" s="21">
        <v>1</v>
      </c>
      <c r="E30" s="21">
        <v>9.06E-2</v>
      </c>
      <c r="F30" s="21">
        <v>0.1033</v>
      </c>
      <c r="G30" s="21">
        <v>0.76939999999999997</v>
      </c>
      <c r="H30" s="21">
        <v>0.38040000000000002</v>
      </c>
      <c r="J30" s="21">
        <f>E30*($K$4-$K$5)/('Sum Score'!$C$22-'Sum Score'!$D$22)</f>
        <v>9.2527945927879074</v>
      </c>
      <c r="K30" s="46">
        <f t="shared" si="0"/>
        <v>9</v>
      </c>
    </row>
    <row r="31" spans="2:11" ht="13" x14ac:dyDescent="0.3">
      <c r="B31" s="18" t="s">
        <v>8</v>
      </c>
      <c r="C31" s="18" t="s">
        <v>72</v>
      </c>
      <c r="D31" s="16">
        <v>1</v>
      </c>
      <c r="E31" s="23">
        <v>7.11E-3</v>
      </c>
      <c r="F31" s="16">
        <v>4.2799999999999998E-2</v>
      </c>
      <c r="G31" s="16">
        <v>2.1147</v>
      </c>
      <c r="H31" s="16">
        <v>0.1459</v>
      </c>
      <c r="J31" s="16">
        <f>E31*($K$4-$K$5)/('Sum Score'!$C$22-'Sum Score'!$D$22)</f>
        <v>0.72612990678501133</v>
      </c>
      <c r="K31" s="26">
        <f t="shared" si="0"/>
        <v>1</v>
      </c>
    </row>
    <row r="32" spans="2:11" ht="13" x14ac:dyDescent="0.3">
      <c r="B32" s="18" t="s">
        <v>8</v>
      </c>
      <c r="C32" s="18" t="s">
        <v>73</v>
      </c>
      <c r="D32" s="16">
        <v>1</v>
      </c>
      <c r="E32" s="23">
        <v>6.2199999999999998E-2</v>
      </c>
      <c r="F32" s="16">
        <v>4.1099999999999998E-2</v>
      </c>
      <c r="G32" s="16">
        <v>2.9899999999999999E-2</v>
      </c>
      <c r="H32" s="16">
        <v>0.86280000000000001</v>
      </c>
      <c r="J32" s="16">
        <f>E32*($K$4-$K$5)/('Sum Score'!$C$22-'Sum Score'!$D$22)</f>
        <v>6.3523600846733768</v>
      </c>
      <c r="K32" s="26">
        <f t="shared" si="0"/>
        <v>6</v>
      </c>
    </row>
    <row r="33" spans="2:11" ht="13" x14ac:dyDescent="0.3">
      <c r="B33" s="18" t="s">
        <v>8</v>
      </c>
      <c r="C33" s="18" t="s">
        <v>74</v>
      </c>
      <c r="D33" s="16">
        <v>1</v>
      </c>
      <c r="E33" s="16">
        <v>8.1500000000000003E-2</v>
      </c>
      <c r="F33" s="16">
        <v>4.1099999999999998E-2</v>
      </c>
      <c r="G33" s="16">
        <v>3.9392</v>
      </c>
      <c r="H33" s="16">
        <v>4.7199999999999999E-2</v>
      </c>
      <c r="J33" s="16">
        <f>E33*($K$4-$K$5)/('Sum Score'!$C$22-'Sum Score'!$D$22)</f>
        <v>8.3234300144836055</v>
      </c>
      <c r="K33" s="26">
        <f t="shared" si="0"/>
        <v>8</v>
      </c>
    </row>
    <row r="34" spans="2:11" ht="13" x14ac:dyDescent="0.3">
      <c r="B34" s="18" t="s">
        <v>8</v>
      </c>
      <c r="C34" s="18" t="s">
        <v>75</v>
      </c>
      <c r="D34" s="16">
        <v>1</v>
      </c>
      <c r="E34" s="16">
        <v>0.1186</v>
      </c>
      <c r="F34" s="16">
        <v>4.1500000000000002E-2</v>
      </c>
      <c r="G34" s="16">
        <v>8.1713000000000005</v>
      </c>
      <c r="H34" s="16">
        <v>4.3E-3</v>
      </c>
      <c r="J34" s="16">
        <f>E34*($K$4-$K$5)/('Sum Score'!$C$22-'Sum Score'!$D$22)</f>
        <v>12.112377910647307</v>
      </c>
      <c r="K34" s="26">
        <f t="shared" si="0"/>
        <v>12</v>
      </c>
    </row>
    <row r="35" spans="2:11" ht="13" x14ac:dyDescent="0.3">
      <c r="B35" s="18" t="s">
        <v>8</v>
      </c>
      <c r="C35" s="18" t="s">
        <v>76</v>
      </c>
      <c r="D35" s="16">
        <v>1</v>
      </c>
      <c r="E35" s="16">
        <v>0.23169999999999999</v>
      </c>
      <c r="F35" s="16">
        <v>4.2500000000000003E-2</v>
      </c>
      <c r="G35" s="16">
        <v>29.743099999999998</v>
      </c>
      <c r="H35" s="16" t="s">
        <v>23</v>
      </c>
      <c r="J35" s="16">
        <f>E35*($K$4-$K$5)/('Sum Score'!$C$22-'Sum Score'!$D$22)</f>
        <v>23.663051955286516</v>
      </c>
      <c r="K35" s="26">
        <f t="shared" si="0"/>
        <v>24</v>
      </c>
    </row>
    <row r="36" spans="2:11" ht="13" x14ac:dyDescent="0.3">
      <c r="B36" s="18" t="s">
        <v>8</v>
      </c>
      <c r="C36" s="18" t="s">
        <v>77</v>
      </c>
      <c r="D36" s="16">
        <v>1</v>
      </c>
      <c r="E36" s="16">
        <v>0.2944</v>
      </c>
      <c r="F36" s="16">
        <v>4.3299999999999998E-2</v>
      </c>
      <c r="G36" s="16">
        <v>46.214799999999997</v>
      </c>
      <c r="H36" s="16" t="s">
        <v>23</v>
      </c>
      <c r="J36" s="16">
        <f>E36*($K$4-$K$5)/('Sum Score'!$C$22-'Sum Score'!$D$22)</f>
        <v>30.066476027778808</v>
      </c>
      <c r="K36" s="26">
        <f t="shared" si="0"/>
        <v>30</v>
      </c>
    </row>
    <row r="37" spans="2:11" ht="13" x14ac:dyDescent="0.3">
      <c r="B37" s="18" t="s">
        <v>8</v>
      </c>
      <c r="C37" s="18" t="s">
        <v>78</v>
      </c>
      <c r="D37" s="16">
        <v>1</v>
      </c>
      <c r="E37" s="16">
        <v>0.38119999999999998</v>
      </c>
      <c r="F37" s="16">
        <v>4.5100000000000001E-2</v>
      </c>
      <c r="G37" s="16">
        <v>71.420699999999997</v>
      </c>
      <c r="H37" s="16" t="s">
        <v>23</v>
      </c>
      <c r="J37" s="16">
        <f>E37*($K$4-$K$5)/('Sum Score'!$C$22-'Sum Score'!$D$22)</f>
        <v>38.931184313142943</v>
      </c>
      <c r="K37" s="26">
        <f t="shared" si="0"/>
        <v>39</v>
      </c>
    </row>
    <row r="38" spans="2:11" ht="13" x14ac:dyDescent="0.3">
      <c r="B38" s="18" t="s">
        <v>8</v>
      </c>
      <c r="C38" s="18" t="s">
        <v>79</v>
      </c>
      <c r="D38" s="16">
        <v>1</v>
      </c>
      <c r="E38" s="16">
        <v>0.39040000000000002</v>
      </c>
      <c r="F38" s="16">
        <v>4.6600000000000003E-2</v>
      </c>
      <c r="G38" s="16">
        <v>70.264899999999997</v>
      </c>
      <c r="H38" s="16" t="s">
        <v>23</v>
      </c>
      <c r="J38" s="16">
        <f>E38*($K$4-$K$5)/('Sum Score'!$C$22-'Sum Score'!$D$22)</f>
        <v>39.87076168901104</v>
      </c>
      <c r="K38" s="26">
        <f t="shared" si="0"/>
        <v>40</v>
      </c>
    </row>
    <row r="39" spans="2:11" ht="13" x14ac:dyDescent="0.3">
      <c r="B39" s="18" t="s">
        <v>8</v>
      </c>
      <c r="C39" s="18" t="s">
        <v>69</v>
      </c>
      <c r="D39" s="16">
        <v>1</v>
      </c>
      <c r="E39" s="16">
        <v>0.4607</v>
      </c>
      <c r="F39" s="16">
        <v>4.6199999999999998E-2</v>
      </c>
      <c r="G39" s="16">
        <v>99.429500000000004</v>
      </c>
      <c r="H39" s="16" t="s">
        <v>23</v>
      </c>
      <c r="J39" s="16">
        <f>E39*($K$4-$K$5)/('Sum Score'!$C$22-'Sum Score'!$D$22)</f>
        <v>47.050358376350879</v>
      </c>
      <c r="K39" s="26">
        <f t="shared" si="0"/>
        <v>47</v>
      </c>
    </row>
    <row r="40" spans="2:11" ht="13" x14ac:dyDescent="0.3">
      <c r="B40" s="18" t="s">
        <v>8</v>
      </c>
      <c r="C40" s="18" t="s">
        <v>71</v>
      </c>
      <c r="D40" s="16">
        <v>1</v>
      </c>
      <c r="E40" s="16">
        <v>0.52500000000000002</v>
      </c>
      <c r="F40" s="16">
        <v>4.8300000000000003E-2</v>
      </c>
      <c r="G40" s="16">
        <v>118.28619999999999</v>
      </c>
      <c r="H40" s="16" t="s">
        <v>23</v>
      </c>
      <c r="J40" s="16">
        <f>E40*($K$4-$K$5)/('Sum Score'!$C$22-'Sum Score'!$D$22)</f>
        <v>53.617187209863708</v>
      </c>
      <c r="K40" s="26">
        <f t="shared" si="0"/>
        <v>54</v>
      </c>
    </row>
    <row r="41" spans="2:11" ht="13" x14ac:dyDescent="0.3">
      <c r="B41" s="18" t="s">
        <v>8</v>
      </c>
      <c r="C41" s="18" t="s">
        <v>70</v>
      </c>
      <c r="D41" s="16">
        <v>1</v>
      </c>
      <c r="E41" s="16">
        <v>0.56679999999999997</v>
      </c>
      <c r="F41" s="16">
        <v>5.2499999999999998E-2</v>
      </c>
      <c r="G41" s="16">
        <v>116.73699999999999</v>
      </c>
      <c r="H41" s="16" t="s">
        <v>23</v>
      </c>
      <c r="J41" s="16">
        <f>E41*($K$4-$K$5)/('Sum Score'!$C$22-'Sum Score'!$D$22)</f>
        <v>57.886136591525236</v>
      </c>
      <c r="K41" s="26">
        <f t="shared" si="0"/>
        <v>58</v>
      </c>
    </row>
    <row r="42" spans="2:11" ht="13" x14ac:dyDescent="0.3">
      <c r="B42" s="20" t="s">
        <v>9</v>
      </c>
      <c r="C42" s="20" t="s">
        <v>90</v>
      </c>
      <c r="D42" s="21">
        <v>1</v>
      </c>
      <c r="E42" s="21">
        <v>1.2200000000000001E-2</v>
      </c>
      <c r="F42" s="21">
        <v>6.3500000000000001E-2</v>
      </c>
      <c r="G42" s="21">
        <v>3.6700000000000003E-2</v>
      </c>
      <c r="H42" s="21">
        <v>0.84799999999999998</v>
      </c>
      <c r="J42" s="21">
        <f>E42*($K$4-$K$5)/('Sum Score'!$C$22-'Sum Score'!$D$22)</f>
        <v>1.245961302781595</v>
      </c>
      <c r="K42" s="46">
        <f t="shared" si="0"/>
        <v>1</v>
      </c>
    </row>
    <row r="43" spans="2:11" ht="13" x14ac:dyDescent="0.3">
      <c r="B43" s="20" t="s">
        <v>9</v>
      </c>
      <c r="C43" s="20" t="s">
        <v>88</v>
      </c>
      <c r="D43" s="21">
        <v>1</v>
      </c>
      <c r="E43" s="21">
        <v>3.5499999999999997E-2</v>
      </c>
      <c r="F43" s="21">
        <v>3.2899999999999999E-2</v>
      </c>
      <c r="G43" s="21">
        <v>1.1687000000000001</v>
      </c>
      <c r="H43" s="21">
        <v>0.2797</v>
      </c>
      <c r="J43" s="21">
        <f>E43*($K$4-$K$5)/('Sum Score'!$C$22-'Sum Score'!$D$22)</f>
        <v>3.6255431351431646</v>
      </c>
      <c r="K43" s="46">
        <f t="shared" si="0"/>
        <v>4</v>
      </c>
    </row>
    <row r="44" spans="2:11" ht="13" x14ac:dyDescent="0.3">
      <c r="B44" s="20" t="s">
        <v>9</v>
      </c>
      <c r="C44" s="20" t="s">
        <v>87</v>
      </c>
      <c r="D44" s="21">
        <v>1</v>
      </c>
      <c r="E44" s="21">
        <v>8.6400000000000005E-2</v>
      </c>
      <c r="F44" s="21">
        <v>2.3900000000000001E-2</v>
      </c>
      <c r="G44" s="21">
        <v>13.008900000000001</v>
      </c>
      <c r="H44" s="21">
        <v>2.9999999999999997E-4</v>
      </c>
      <c r="J44" s="21">
        <f>E44*($K$4-$K$5)/('Sum Score'!$C$22-'Sum Score'!$D$22)</f>
        <v>8.8238570951090001</v>
      </c>
      <c r="K44" s="46">
        <f t="shared" si="0"/>
        <v>9</v>
      </c>
    </row>
    <row r="45" spans="2:11" ht="13" x14ac:dyDescent="0.3">
      <c r="B45" s="20" t="s">
        <v>9</v>
      </c>
      <c r="C45" s="20" t="s">
        <v>86</v>
      </c>
      <c r="D45" s="21">
        <v>1</v>
      </c>
      <c r="E45" s="21">
        <v>0.1028</v>
      </c>
      <c r="F45" s="21">
        <v>1.6E-2</v>
      </c>
      <c r="G45" s="21">
        <v>41.420200000000001</v>
      </c>
      <c r="H45" s="21" t="s">
        <v>23</v>
      </c>
      <c r="J45" s="21">
        <f>E45*($K$4-$K$5)/('Sum Score'!$C$22-'Sum Score'!$D$22)</f>
        <v>10.498755895569504</v>
      </c>
      <c r="K45" s="46">
        <f t="shared" si="0"/>
        <v>10</v>
      </c>
    </row>
    <row r="46" spans="2:11" ht="13" x14ac:dyDescent="0.3">
      <c r="B46" s="20" t="s">
        <v>9</v>
      </c>
      <c r="C46" s="20" t="s">
        <v>85</v>
      </c>
      <c r="D46" s="21">
        <v>1</v>
      </c>
      <c r="E46" s="21">
        <v>0.19620000000000001</v>
      </c>
      <c r="F46" s="21">
        <v>1.55E-2</v>
      </c>
      <c r="G46" s="21">
        <v>159.51009999999999</v>
      </c>
      <c r="H46" s="21" t="s">
        <v>23</v>
      </c>
      <c r="J46" s="21">
        <f>E46*($K$4-$K$5)/('Sum Score'!$C$22-'Sum Score'!$D$22)</f>
        <v>20.037508820143355</v>
      </c>
      <c r="K46" s="46">
        <f t="shared" si="0"/>
        <v>20</v>
      </c>
    </row>
    <row r="47" spans="2:11" ht="13" x14ac:dyDescent="0.3">
      <c r="B47" s="20" t="s">
        <v>9</v>
      </c>
      <c r="C47" s="20" t="s">
        <v>83</v>
      </c>
      <c r="D47" s="21">
        <v>1</v>
      </c>
      <c r="E47" s="21">
        <v>0.2495</v>
      </c>
      <c r="F47" s="21">
        <v>6.3500000000000001E-2</v>
      </c>
      <c r="G47" s="21">
        <v>15.4567</v>
      </c>
      <c r="H47" s="21" t="s">
        <v>23</v>
      </c>
      <c r="J47" s="21">
        <f>E47*($K$4-$K$5)/('Sum Score'!$C$22-'Sum Score'!$D$22)</f>
        <v>25.480929921639991</v>
      </c>
      <c r="K47" s="46">
        <f t="shared" si="0"/>
        <v>25</v>
      </c>
    </row>
    <row r="48" spans="2:11" ht="13" x14ac:dyDescent="0.3">
      <c r="B48" s="20" t="s">
        <v>9</v>
      </c>
      <c r="C48" s="20" t="s">
        <v>91</v>
      </c>
      <c r="D48" s="21">
        <v>1</v>
      </c>
      <c r="E48" s="21">
        <v>0.26790000000000003</v>
      </c>
      <c r="F48" s="21">
        <v>2.1899999999999999E-2</v>
      </c>
      <c r="G48" s="21">
        <v>149.8158</v>
      </c>
      <c r="H48" s="21" t="s">
        <v>23</v>
      </c>
      <c r="J48" s="21">
        <f>E48*($K$4-$K$5)/('Sum Score'!$C$22-'Sum Score'!$D$22)</f>
        <v>27.360084673376171</v>
      </c>
      <c r="K48" s="46">
        <f t="shared" si="0"/>
        <v>27</v>
      </c>
    </row>
    <row r="49" spans="2:11" ht="13" x14ac:dyDescent="0.3">
      <c r="B49" s="20" t="s">
        <v>9</v>
      </c>
      <c r="C49" s="20" t="s">
        <v>84</v>
      </c>
      <c r="D49" s="21">
        <v>1</v>
      </c>
      <c r="E49" s="21">
        <v>0.32200000000000001</v>
      </c>
      <c r="F49" s="21">
        <v>4.2900000000000001E-2</v>
      </c>
      <c r="G49" s="21">
        <v>56.3797</v>
      </c>
      <c r="H49" s="21" t="s">
        <v>23</v>
      </c>
      <c r="J49" s="21">
        <f>E49*($K$4-$K$5)/('Sum Score'!$C$22-'Sum Score'!$D$22)</f>
        <v>32.885208155383076</v>
      </c>
      <c r="K49" s="46">
        <f t="shared" si="0"/>
        <v>33</v>
      </c>
    </row>
    <row r="50" spans="2:11" ht="13" x14ac:dyDescent="0.3">
      <c r="B50" s="20" t="s">
        <v>9</v>
      </c>
      <c r="C50" s="20" t="s">
        <v>89</v>
      </c>
      <c r="D50" s="21">
        <v>1</v>
      </c>
      <c r="E50" s="21">
        <v>0.33700000000000002</v>
      </c>
      <c r="F50" s="21">
        <v>2.3099999999999999E-2</v>
      </c>
      <c r="G50" s="21">
        <v>212.81960000000001</v>
      </c>
      <c r="H50" s="21" t="s">
        <v>23</v>
      </c>
      <c r="J50" s="21">
        <f>E50*($K$4-$K$5)/('Sum Score'!$C$22-'Sum Score'!$D$22)</f>
        <v>34.417127789950612</v>
      </c>
      <c r="K50" s="46">
        <f t="shared" si="0"/>
        <v>34</v>
      </c>
    </row>
    <row r="51" spans="2:11" ht="13" x14ac:dyDescent="0.3">
      <c r="B51" s="18" t="s">
        <v>10</v>
      </c>
      <c r="C51" s="22" t="s">
        <v>139</v>
      </c>
      <c r="D51" s="16">
        <v>1</v>
      </c>
      <c r="E51" s="16">
        <v>0.3523</v>
      </c>
      <c r="F51" s="16">
        <v>0.1167</v>
      </c>
      <c r="G51" s="16">
        <v>9.1106999999999996</v>
      </c>
      <c r="H51" s="16">
        <v>2.5000000000000001E-3</v>
      </c>
      <c r="J51" s="16">
        <f>E51*($K$4-$K$5)/('Sum Score'!$C$22-'Sum Score'!$D$22)</f>
        <v>35.9796858172095</v>
      </c>
      <c r="K51" s="26">
        <f t="shared" si="0"/>
        <v>36</v>
      </c>
    </row>
    <row r="52" spans="2:11" ht="13" x14ac:dyDescent="0.3">
      <c r="B52" s="18" t="s">
        <v>10</v>
      </c>
      <c r="C52" s="22" t="s">
        <v>138</v>
      </c>
      <c r="D52" s="16">
        <v>1</v>
      </c>
      <c r="E52" s="16">
        <v>0.54290000000000005</v>
      </c>
      <c r="F52" s="16">
        <v>0.1162</v>
      </c>
      <c r="G52" s="16">
        <v>21.826899999999998</v>
      </c>
      <c r="H52" s="16" t="s">
        <v>23</v>
      </c>
      <c r="J52" s="16">
        <f>E52*($K$4-$K$5)/('Sum Score'!$C$22-'Sum Score'!$D$22)</f>
        <v>55.445277973780968</v>
      </c>
      <c r="K52" s="26">
        <f t="shared" si="0"/>
        <v>55</v>
      </c>
    </row>
    <row r="53" spans="2:11" ht="13" x14ac:dyDescent="0.3">
      <c r="B53" s="18" t="s">
        <v>10</v>
      </c>
      <c r="C53" s="18">
        <v>0</v>
      </c>
      <c r="D53" s="16">
        <v>1</v>
      </c>
      <c r="E53" s="16">
        <v>0.70399999999999996</v>
      </c>
      <c r="F53" s="16">
        <v>0.1164</v>
      </c>
      <c r="G53" s="16">
        <v>36.605699999999999</v>
      </c>
      <c r="H53" s="16" t="s">
        <v>23</v>
      </c>
      <c r="J53" s="16">
        <f>E53*($K$4-$K$5)/('Sum Score'!$C$22-'Sum Score'!$D$22)</f>
        <v>71.898094849036283</v>
      </c>
      <c r="K53" s="26">
        <f t="shared" si="0"/>
        <v>72</v>
      </c>
    </row>
    <row r="54" spans="2:11" ht="13" x14ac:dyDescent="0.3">
      <c r="B54" s="20" t="s">
        <v>25</v>
      </c>
      <c r="C54" s="20" t="s">
        <v>67</v>
      </c>
      <c r="D54" s="21">
        <v>1</v>
      </c>
      <c r="E54" s="21">
        <v>0.1179</v>
      </c>
      <c r="F54" s="21">
        <v>2.9100000000000001E-2</v>
      </c>
      <c r="G54" s="21">
        <v>16.388100000000001</v>
      </c>
      <c r="H54" s="21" t="s">
        <v>23</v>
      </c>
      <c r="J54" s="21">
        <f>E54*($K$4-$K$5)/('Sum Score'!$C$22-'Sum Score'!$D$22)</f>
        <v>12.040888327700822</v>
      </c>
      <c r="K54" s="46">
        <f t="shared" si="0"/>
        <v>12</v>
      </c>
    </row>
    <row r="55" spans="2:11" ht="13" x14ac:dyDescent="0.3">
      <c r="B55" s="20" t="s">
        <v>25</v>
      </c>
      <c r="C55" s="20" t="s">
        <v>66</v>
      </c>
      <c r="D55" s="21">
        <v>1</v>
      </c>
      <c r="E55" s="21">
        <v>0.31769999999999998</v>
      </c>
      <c r="F55" s="21">
        <v>3.6900000000000002E-2</v>
      </c>
      <c r="G55" s="21">
        <v>74.196899999999999</v>
      </c>
      <c r="H55" s="21" t="s">
        <v>23</v>
      </c>
      <c r="J55" s="21">
        <f>E55*($K$4-$K$5)/('Sum Score'!$C$22-'Sum Score'!$D$22)</f>
        <v>32.446057860140378</v>
      </c>
      <c r="K55" s="46">
        <f t="shared" si="0"/>
        <v>32</v>
      </c>
    </row>
    <row r="56" spans="2:11" ht="13" x14ac:dyDescent="0.3">
      <c r="B56" s="20" t="s">
        <v>25</v>
      </c>
      <c r="C56" s="20" t="s">
        <v>68</v>
      </c>
      <c r="D56" s="21">
        <v>1</v>
      </c>
      <c r="E56" s="21">
        <v>0.58440000000000003</v>
      </c>
      <c r="F56" s="21">
        <v>4.4900000000000002E-2</v>
      </c>
      <c r="G56" s="21">
        <v>169.64500000000001</v>
      </c>
      <c r="H56" s="21" t="s">
        <v>23</v>
      </c>
      <c r="J56" s="21">
        <f>E56*($K$4-$K$5)/('Sum Score'!$C$22-'Sum Score'!$D$22)</f>
        <v>59.683588962751145</v>
      </c>
      <c r="K56" s="46">
        <f t="shared" si="0"/>
        <v>60</v>
      </c>
    </row>
    <row r="57" spans="2:11" ht="13" x14ac:dyDescent="0.3">
      <c r="B57" s="20" t="s">
        <v>25</v>
      </c>
      <c r="C57" s="20" t="s">
        <v>65</v>
      </c>
      <c r="D57" s="21">
        <v>1</v>
      </c>
      <c r="E57" s="21">
        <v>0.93989999999999996</v>
      </c>
      <c r="F57" s="21">
        <v>7.7399999999999997E-2</v>
      </c>
      <c r="G57" s="21">
        <v>147.41640000000001</v>
      </c>
      <c r="H57" s="21" t="s">
        <v>23</v>
      </c>
      <c r="J57" s="21">
        <f>E57*($K$4-$K$5)/('Sum Score'!$C$22-'Sum Score'!$D$22)</f>
        <v>95.990084302001705</v>
      </c>
      <c r="K57" s="46">
        <f t="shared" si="0"/>
        <v>96</v>
      </c>
    </row>
    <row r="58" spans="2:11" ht="13" x14ac:dyDescent="0.3">
      <c r="B58" s="18" t="s">
        <v>143</v>
      </c>
      <c r="C58" s="18" t="s">
        <v>96</v>
      </c>
      <c r="D58" s="16">
        <v>1</v>
      </c>
      <c r="E58" s="16">
        <v>2.75E-2</v>
      </c>
      <c r="F58" s="16">
        <v>2.0199999999999999E-2</v>
      </c>
      <c r="G58" s="16">
        <v>1.8513999999999999</v>
      </c>
      <c r="H58" s="16">
        <v>0.1736</v>
      </c>
      <c r="J58" s="16">
        <f>E58*($K$4-$K$5)/('Sum Score'!$C$22-'Sum Score'!$D$22)</f>
        <v>2.8085193300404798</v>
      </c>
      <c r="K58" s="26">
        <f t="shared" si="0"/>
        <v>3</v>
      </c>
    </row>
    <row r="59" spans="2:11" ht="13" x14ac:dyDescent="0.3">
      <c r="B59" s="18" t="s">
        <v>143</v>
      </c>
      <c r="C59" s="18" t="s">
        <v>97</v>
      </c>
      <c r="D59" s="16">
        <v>1</v>
      </c>
      <c r="E59" s="16">
        <v>5.33E-2</v>
      </c>
      <c r="F59" s="16">
        <v>2.64E-2</v>
      </c>
      <c r="G59" s="16">
        <v>4.0864000000000003</v>
      </c>
      <c r="H59" s="16">
        <v>4.3200000000000002E-2</v>
      </c>
      <c r="J59" s="16">
        <f>E59*($K$4-$K$5)/('Sum Score'!$C$22-'Sum Score'!$D$22)</f>
        <v>5.4434211014966394</v>
      </c>
      <c r="K59" s="26">
        <f t="shared" si="0"/>
        <v>5</v>
      </c>
    </row>
    <row r="60" spans="2:11" ht="13" x14ac:dyDescent="0.3">
      <c r="B60" s="18" t="s">
        <v>143</v>
      </c>
      <c r="C60" s="18" t="s">
        <v>95</v>
      </c>
      <c r="D60" s="16">
        <v>1</v>
      </c>
      <c r="E60" s="16">
        <v>5.4399999999999997E-2</v>
      </c>
      <c r="F60" s="16">
        <v>2.53E-2</v>
      </c>
      <c r="G60" s="16">
        <v>4.6372</v>
      </c>
      <c r="H60" s="16">
        <v>3.1300000000000001E-2</v>
      </c>
      <c r="J60" s="16">
        <f>E60*($K$4-$K$5)/('Sum Score'!$C$22-'Sum Score'!$D$22)</f>
        <v>5.5557618746982582</v>
      </c>
      <c r="K60" s="26">
        <f t="shared" si="0"/>
        <v>6</v>
      </c>
    </row>
    <row r="61" spans="2:11" ht="13" x14ac:dyDescent="0.3">
      <c r="B61" s="18" t="s">
        <v>143</v>
      </c>
      <c r="C61" s="18" t="s">
        <v>98</v>
      </c>
      <c r="D61" s="16">
        <v>1</v>
      </c>
      <c r="E61" s="16">
        <v>9.4700000000000006E-2</v>
      </c>
      <c r="F61" s="16">
        <v>2.3599999999999999E-2</v>
      </c>
      <c r="G61" s="16">
        <v>16.108899999999998</v>
      </c>
      <c r="H61" s="16" t="s">
        <v>23</v>
      </c>
      <c r="J61" s="16">
        <f>E61*($K$4-$K$5)/('Sum Score'!$C$22-'Sum Score'!$D$22)</f>
        <v>9.6715192929030351</v>
      </c>
      <c r="K61" s="26">
        <f t="shared" si="0"/>
        <v>10</v>
      </c>
    </row>
    <row r="62" spans="2:11" ht="13" x14ac:dyDescent="0.3">
      <c r="B62" s="18" t="s">
        <v>143</v>
      </c>
      <c r="C62" s="18" t="s">
        <v>99</v>
      </c>
      <c r="D62" s="16">
        <v>1</v>
      </c>
      <c r="E62" s="16">
        <v>0.1138</v>
      </c>
      <c r="F62" s="16">
        <v>2.6599999999999999E-2</v>
      </c>
      <c r="G62" s="16">
        <v>18.366099999999999</v>
      </c>
      <c r="H62" s="16" t="s">
        <v>23</v>
      </c>
      <c r="J62" s="16">
        <f>E62*($K$4-$K$5)/('Sum Score'!$C$22-'Sum Score'!$D$22)</f>
        <v>11.622163627585694</v>
      </c>
      <c r="K62" s="26">
        <f t="shared" si="0"/>
        <v>12</v>
      </c>
    </row>
    <row r="63" spans="2:11" ht="13" x14ac:dyDescent="0.3">
      <c r="B63" s="20" t="s">
        <v>24</v>
      </c>
      <c r="C63" s="20" t="s">
        <v>64</v>
      </c>
      <c r="D63" s="21">
        <v>1</v>
      </c>
      <c r="E63" s="21">
        <v>9.4799999999999995E-2</v>
      </c>
      <c r="F63" s="21">
        <v>0.03</v>
      </c>
      <c r="G63" s="21">
        <v>10.013199999999999</v>
      </c>
      <c r="H63" s="21">
        <v>1.6000000000000001E-3</v>
      </c>
      <c r="J63" s="21">
        <f>E63*($K$4-$K$5)/('Sum Score'!$C$22-'Sum Score'!$D$22)</f>
        <v>9.6817320904668183</v>
      </c>
      <c r="K63" s="46">
        <f t="shared" si="0"/>
        <v>10</v>
      </c>
    </row>
    <row r="64" spans="2:11" ht="13" x14ac:dyDescent="0.3">
      <c r="B64" s="20" t="s">
        <v>24</v>
      </c>
      <c r="C64" s="20" t="s">
        <v>63</v>
      </c>
      <c r="D64" s="21">
        <v>1</v>
      </c>
      <c r="E64" s="21">
        <v>0.25230000000000002</v>
      </c>
      <c r="F64" s="21">
        <v>1.9400000000000001E-2</v>
      </c>
      <c r="G64" s="21">
        <v>169.3356</v>
      </c>
      <c r="H64" s="21" t="s">
        <v>23</v>
      </c>
      <c r="J64" s="21">
        <f>E64*($K$4-$K$5)/('Sum Score'!$C$22-'Sum Score'!$D$22)</f>
        <v>25.766888253425932</v>
      </c>
      <c r="K64" s="46">
        <f t="shared" si="0"/>
        <v>26</v>
      </c>
    </row>
    <row r="65" spans="2:11" ht="13" x14ac:dyDescent="0.3">
      <c r="B65" s="20" t="s">
        <v>24</v>
      </c>
      <c r="C65" s="20" t="s">
        <v>62</v>
      </c>
      <c r="D65" s="21">
        <v>1</v>
      </c>
      <c r="E65" s="21">
        <v>0.49370000000000003</v>
      </c>
      <c r="F65" s="21">
        <v>2.2200000000000001E-2</v>
      </c>
      <c r="G65" s="21">
        <v>495.06830000000002</v>
      </c>
      <c r="H65" s="21" t="s">
        <v>23</v>
      </c>
      <c r="J65" s="21">
        <f>E65*($K$4-$K$5)/('Sum Score'!$C$22-'Sum Score'!$D$22)</f>
        <v>50.420581572399456</v>
      </c>
      <c r="K65" s="46">
        <f t="shared" si="0"/>
        <v>50</v>
      </c>
    </row>
    <row r="66" spans="2:11" ht="13" x14ac:dyDescent="0.3">
      <c r="B66" s="20" t="s">
        <v>24</v>
      </c>
      <c r="C66" s="20" t="s">
        <v>61</v>
      </c>
      <c r="D66" s="21">
        <v>1</v>
      </c>
      <c r="E66" s="21">
        <v>0.64870000000000005</v>
      </c>
      <c r="F66" s="21">
        <v>0.02</v>
      </c>
      <c r="G66" s="21">
        <v>1050.6954000000001</v>
      </c>
      <c r="H66" s="21" t="s">
        <v>23</v>
      </c>
      <c r="J66" s="21">
        <f>E66*($K$4-$K$5)/('Sum Score'!$C$22-'Sum Score'!$D$22)</f>
        <v>66.250417796263974</v>
      </c>
      <c r="K66" s="46">
        <f t="shared" si="0"/>
        <v>66</v>
      </c>
    </row>
    <row r="67" spans="2:11" ht="13" x14ac:dyDescent="0.3">
      <c r="B67" s="20" t="s">
        <v>24</v>
      </c>
      <c r="C67" s="20" t="s">
        <v>60</v>
      </c>
      <c r="D67" s="21">
        <v>1</v>
      </c>
      <c r="E67" s="21">
        <v>0.86309999999999998</v>
      </c>
      <c r="F67" s="21">
        <v>2.58E-2</v>
      </c>
      <c r="G67" s="21">
        <v>1122.9648</v>
      </c>
      <c r="H67" s="21" t="s">
        <v>23</v>
      </c>
      <c r="J67" s="21">
        <f>E67*($K$4-$K$5)/('Sum Score'!$C$22-'Sum Score'!$D$22)</f>
        <v>88.146655773015937</v>
      </c>
      <c r="K67" s="46">
        <f t="shared" si="0"/>
        <v>88</v>
      </c>
    </row>
    <row r="68" spans="2:11" ht="13" x14ac:dyDescent="0.3">
      <c r="B68" s="20" t="s">
        <v>24</v>
      </c>
      <c r="C68" s="20" t="s">
        <v>59</v>
      </c>
      <c r="D68" s="21">
        <v>1</v>
      </c>
      <c r="E68" s="21">
        <v>0.95950000000000002</v>
      </c>
      <c r="F68" s="21">
        <v>2.6700000000000002E-2</v>
      </c>
      <c r="G68" s="21">
        <v>1292.1179</v>
      </c>
      <c r="H68" s="21" t="s">
        <v>23</v>
      </c>
      <c r="J68" s="21">
        <f>E68*($K$4-$K$5)/('Sum Score'!$C$22-'Sum Score'!$D$22)</f>
        <v>97.99179262450329</v>
      </c>
      <c r="K68" s="46">
        <f t="shared" si="0"/>
        <v>98</v>
      </c>
    </row>
    <row r="69" spans="2:11" ht="13" x14ac:dyDescent="0.3">
      <c r="B69" s="20" t="s">
        <v>24</v>
      </c>
      <c r="C69" s="20" t="s">
        <v>58</v>
      </c>
      <c r="D69" s="21">
        <v>1</v>
      </c>
      <c r="E69" s="21">
        <v>1.1724000000000001</v>
      </c>
      <c r="F69" s="21">
        <v>3.1699999999999999E-2</v>
      </c>
      <c r="G69" s="21">
        <v>1366.0576000000001</v>
      </c>
      <c r="H69" s="21" t="s">
        <v>23</v>
      </c>
      <c r="J69" s="21">
        <f>E69*($K$4-$K$5)/('Sum Score'!$C$22-'Sum Score'!$D$22)</f>
        <v>119.7348386377985</v>
      </c>
      <c r="K69" s="46">
        <f t="shared" si="0"/>
        <v>120</v>
      </c>
    </row>
    <row r="70" spans="2:11" ht="13" x14ac:dyDescent="0.3">
      <c r="B70" s="18" t="s">
        <v>141</v>
      </c>
      <c r="C70" s="18" t="s">
        <v>82</v>
      </c>
      <c r="D70" s="16">
        <v>1</v>
      </c>
      <c r="E70" s="16">
        <v>8.5800000000000001E-2</v>
      </c>
      <c r="F70" s="16">
        <v>5.28E-2</v>
      </c>
      <c r="G70" s="16">
        <v>2.6383000000000001</v>
      </c>
      <c r="H70" s="16">
        <v>0.1043</v>
      </c>
      <c r="J70" s="16">
        <f>E70*($K$4-$K$5)/('Sum Score'!$C$22-'Sum Score'!$D$22)</f>
        <v>8.7625803097262978</v>
      </c>
      <c r="K70" s="26">
        <f t="shared" si="0"/>
        <v>9</v>
      </c>
    </row>
    <row r="71" spans="2:11" ht="13" x14ac:dyDescent="0.3">
      <c r="B71" s="18" t="s">
        <v>141</v>
      </c>
      <c r="C71" s="18" t="s">
        <v>81</v>
      </c>
      <c r="D71" s="16">
        <v>1</v>
      </c>
      <c r="E71" s="16">
        <v>0.1113</v>
      </c>
      <c r="F71" s="16">
        <v>5.5199999999999999E-2</v>
      </c>
      <c r="G71" s="16">
        <v>4.0613999999999999</v>
      </c>
      <c r="H71" s="16">
        <v>4.3900000000000002E-2</v>
      </c>
      <c r="J71" s="16">
        <f>E71*($K$4-$K$5)/('Sum Score'!$C$22-'Sum Score'!$D$22)</f>
        <v>11.366843688491105</v>
      </c>
      <c r="K71" s="26">
        <f t="shared" si="0"/>
        <v>11</v>
      </c>
    </row>
    <row r="72" spans="2:11" ht="13" x14ac:dyDescent="0.3">
      <c r="B72" s="18" t="s">
        <v>141</v>
      </c>
      <c r="C72" s="22" t="s">
        <v>140</v>
      </c>
      <c r="D72" s="16">
        <v>1</v>
      </c>
      <c r="E72" s="16">
        <v>0.11600000000000001</v>
      </c>
      <c r="F72" s="16">
        <v>5.33E-2</v>
      </c>
      <c r="G72" s="16">
        <v>4.7432999999999996</v>
      </c>
      <c r="H72" s="16">
        <v>2.9399999999999999E-2</v>
      </c>
      <c r="J72" s="16">
        <f>E72*($K$4-$K$5)/('Sum Score'!$C$22-'Sum Score'!$D$22)</f>
        <v>11.846845173988934</v>
      </c>
      <c r="K72" s="26">
        <f t="shared" si="0"/>
        <v>12</v>
      </c>
    </row>
    <row r="73" spans="2:11" ht="13" x14ac:dyDescent="0.3">
      <c r="B73" s="18" t="s">
        <v>141</v>
      </c>
      <c r="C73" s="18" t="s">
        <v>80</v>
      </c>
      <c r="D73" s="16">
        <v>1</v>
      </c>
      <c r="E73" s="16">
        <v>0.14779999999999999</v>
      </c>
      <c r="F73" s="16">
        <v>5.3900000000000003E-2</v>
      </c>
      <c r="G73" s="16">
        <v>7.5038999999999998</v>
      </c>
      <c r="H73" s="16">
        <v>6.1999999999999998E-3</v>
      </c>
      <c r="J73" s="16">
        <f>E73*($K$4-$K$5)/('Sum Score'!$C$22-'Sum Score'!$D$22)</f>
        <v>15.094514799272105</v>
      </c>
      <c r="K73" s="26">
        <f t="shared" si="0"/>
        <v>15</v>
      </c>
    </row>
    <row r="74" spans="2:11" ht="13" x14ac:dyDescent="0.3">
      <c r="B74" s="20" t="s">
        <v>142</v>
      </c>
      <c r="C74" s="20" t="s">
        <v>94</v>
      </c>
      <c r="D74" s="21">
        <v>1</v>
      </c>
      <c r="E74" s="21">
        <v>0.3372</v>
      </c>
      <c r="F74" s="21">
        <v>0.1061</v>
      </c>
      <c r="G74" s="21">
        <v>10.094799999999999</v>
      </c>
      <c r="H74" s="21">
        <v>1.5E-3</v>
      </c>
      <c r="J74" s="21">
        <f>E74*($K$4-$K$5)/('Sum Score'!$C$22-'Sum Score'!$D$22)</f>
        <v>34.437553385078175</v>
      </c>
      <c r="K74" s="46">
        <f t="shared" si="0"/>
        <v>34</v>
      </c>
    </row>
    <row r="75" spans="2:11" ht="13" x14ac:dyDescent="0.3">
      <c r="B75" s="20" t="s">
        <v>142</v>
      </c>
      <c r="C75" s="20" t="s">
        <v>64</v>
      </c>
      <c r="D75" s="21">
        <v>1</v>
      </c>
      <c r="E75" s="21">
        <v>0.34910000000000002</v>
      </c>
      <c r="F75" s="21">
        <v>8.8200000000000001E-2</v>
      </c>
      <c r="G75" s="21">
        <v>15.683</v>
      </c>
      <c r="H75" s="21" t="s">
        <v>23</v>
      </c>
      <c r="J75" s="21">
        <f>E75*($K$4-$K$5)/('Sum Score'!$C$22-'Sum Score'!$D$22)</f>
        <v>35.652876295168426</v>
      </c>
      <c r="K75" s="46">
        <f t="shared" si="0"/>
        <v>36</v>
      </c>
    </row>
    <row r="76" spans="2:11" ht="13" x14ac:dyDescent="0.3">
      <c r="B76" s="20" t="s">
        <v>142</v>
      </c>
      <c r="C76" s="20" t="s">
        <v>82</v>
      </c>
      <c r="D76" s="21">
        <v>1</v>
      </c>
      <c r="E76" s="21">
        <v>0.42209999999999998</v>
      </c>
      <c r="F76" s="21">
        <v>8.5500000000000007E-2</v>
      </c>
      <c r="G76" s="21">
        <v>24.3782</v>
      </c>
      <c r="H76" s="21" t="s">
        <v>23</v>
      </c>
      <c r="J76" s="21">
        <f>E76*($K$4-$K$5)/('Sum Score'!$C$22-'Sum Score'!$D$22)</f>
        <v>43.108218516730417</v>
      </c>
      <c r="K76" s="46">
        <f t="shared" si="0"/>
        <v>43</v>
      </c>
    </row>
    <row r="77" spans="2:11" ht="13" x14ac:dyDescent="0.3">
      <c r="B77" s="20" t="s">
        <v>142</v>
      </c>
      <c r="C77" s="20" t="s">
        <v>92</v>
      </c>
      <c r="D77" s="21">
        <v>1</v>
      </c>
      <c r="E77" s="21">
        <v>0.49280000000000002</v>
      </c>
      <c r="F77" s="21">
        <v>0.11609999999999999</v>
      </c>
      <c r="G77" s="21">
        <v>18.000399999999999</v>
      </c>
      <c r="H77" s="21" t="s">
        <v>23</v>
      </c>
      <c r="J77" s="21">
        <f>E77*($K$4-$K$5)/('Sum Score'!$C$22-'Sum Score'!$D$22)</f>
        <v>50.328666394325403</v>
      </c>
      <c r="K77" s="46">
        <f t="shared" ref="K77:K95" si="1">ROUND(J77,0)</f>
        <v>50</v>
      </c>
    </row>
    <row r="78" spans="2:11" ht="13" x14ac:dyDescent="0.3">
      <c r="B78" s="20" t="s">
        <v>142</v>
      </c>
      <c r="C78" s="24" t="s">
        <v>107</v>
      </c>
      <c r="D78" s="21">
        <v>1</v>
      </c>
      <c r="E78" s="21">
        <v>0.53610000000000002</v>
      </c>
      <c r="F78" s="21">
        <v>0.12479999999999999</v>
      </c>
      <c r="G78" s="21">
        <v>18.467300000000002</v>
      </c>
      <c r="H78" s="21" t="s">
        <v>23</v>
      </c>
      <c r="J78" s="21">
        <f>E78*($K$4-$K$5)/('Sum Score'!$C$22-'Sum Score'!$D$22)</f>
        <v>54.750807739443687</v>
      </c>
      <c r="K78" s="46">
        <f t="shared" si="1"/>
        <v>55</v>
      </c>
    </row>
    <row r="79" spans="2:11" ht="13" x14ac:dyDescent="0.3">
      <c r="B79" s="20" t="s">
        <v>142</v>
      </c>
      <c r="C79" s="20" t="s">
        <v>93</v>
      </c>
      <c r="D79" s="21">
        <v>1</v>
      </c>
      <c r="E79" s="21">
        <v>0.63219999999999998</v>
      </c>
      <c r="F79" s="21">
        <v>8.9300000000000004E-2</v>
      </c>
      <c r="G79" s="21">
        <v>50.084899999999998</v>
      </c>
      <c r="H79" s="21" t="s">
        <v>23</v>
      </c>
      <c r="J79" s="21">
        <f>E79*($K$4-$K$5)/('Sum Score'!$C$22-'Sum Score'!$D$22)</f>
        <v>64.565306198239682</v>
      </c>
      <c r="K79" s="46">
        <f t="shared" si="1"/>
        <v>65</v>
      </c>
    </row>
    <row r="80" spans="2:11" ht="13" x14ac:dyDescent="0.3">
      <c r="B80" s="18" t="s">
        <v>2</v>
      </c>
      <c r="C80" s="18" t="s">
        <v>35</v>
      </c>
      <c r="D80" s="16">
        <v>1</v>
      </c>
      <c r="E80" s="16">
        <v>0.23330000000000001</v>
      </c>
      <c r="F80" s="16">
        <v>4.9700000000000001E-2</v>
      </c>
      <c r="G80" s="16">
        <v>22.015000000000001</v>
      </c>
      <c r="H80" s="16" t="s">
        <v>23</v>
      </c>
      <c r="J80" s="16">
        <f>E80*($K$4-$K$5)/('Sum Score'!$C$22-'Sum Score'!$D$22)</f>
        <v>23.826456716307053</v>
      </c>
      <c r="K80" s="26">
        <f t="shared" si="1"/>
        <v>24</v>
      </c>
    </row>
    <row r="81" spans="2:11" ht="13" x14ac:dyDescent="0.3">
      <c r="B81" s="18" t="s">
        <v>2</v>
      </c>
      <c r="C81" s="18" t="s">
        <v>34</v>
      </c>
      <c r="D81" s="16">
        <v>1</v>
      </c>
      <c r="E81" s="16">
        <v>0.3921</v>
      </c>
      <c r="F81" s="16">
        <v>4.7600000000000003E-2</v>
      </c>
      <c r="G81" s="16">
        <v>67.990700000000004</v>
      </c>
      <c r="H81" s="16" t="s">
        <v>23</v>
      </c>
      <c r="J81" s="16">
        <f>E81*($K$4-$K$5)/('Sum Score'!$C$22-'Sum Score'!$D$22)</f>
        <v>40.044379247595352</v>
      </c>
      <c r="K81" s="26">
        <f t="shared" si="1"/>
        <v>40</v>
      </c>
    </row>
    <row r="82" spans="2:11" ht="13" x14ac:dyDescent="0.3">
      <c r="B82" s="18" t="s">
        <v>2</v>
      </c>
      <c r="C82" s="18" t="s">
        <v>33</v>
      </c>
      <c r="D82" s="16">
        <v>1</v>
      </c>
      <c r="E82" s="16">
        <v>0.57079999999999997</v>
      </c>
      <c r="F82" s="16">
        <v>5.33E-2</v>
      </c>
      <c r="G82" s="16">
        <v>114.77889999999999</v>
      </c>
      <c r="H82" s="16" t="s">
        <v>23</v>
      </c>
      <c r="J82" s="16">
        <f>E82*($K$4-$K$5)/('Sum Score'!$C$22-'Sum Score'!$D$22)</f>
        <v>58.294648494076583</v>
      </c>
      <c r="K82" s="26">
        <f t="shared" si="1"/>
        <v>58</v>
      </c>
    </row>
    <row r="83" spans="2:11" ht="13" x14ac:dyDescent="0.3">
      <c r="B83" s="18" t="s">
        <v>2</v>
      </c>
      <c r="C83" s="18" t="s">
        <v>32</v>
      </c>
      <c r="D83" s="16">
        <v>1</v>
      </c>
      <c r="E83" s="16">
        <v>0.74739999999999995</v>
      </c>
      <c r="F83" s="16">
        <v>5.6099999999999997E-2</v>
      </c>
      <c r="G83" s="16">
        <v>177.42609999999999</v>
      </c>
      <c r="H83" s="16" t="s">
        <v>23</v>
      </c>
      <c r="J83" s="16">
        <f>E83*($K$4-$K$5)/('Sum Score'!$C$22-'Sum Score'!$D$22)</f>
        <v>76.330448991718356</v>
      </c>
      <c r="K83" s="26">
        <f t="shared" si="1"/>
        <v>76</v>
      </c>
    </row>
    <row r="84" spans="2:11" ht="13" x14ac:dyDescent="0.3">
      <c r="B84" s="18" t="s">
        <v>2</v>
      </c>
      <c r="C84" s="18" t="s">
        <v>31</v>
      </c>
      <c r="D84" s="16">
        <v>1</v>
      </c>
      <c r="E84" s="16">
        <v>0.94889999999999997</v>
      </c>
      <c r="F84" s="16">
        <v>6.0600000000000001E-2</v>
      </c>
      <c r="G84" s="16">
        <v>245.37459999999999</v>
      </c>
      <c r="H84" s="16" t="s">
        <v>23</v>
      </c>
      <c r="J84" s="16">
        <f>E84*($K$4-$K$5)/('Sum Score'!$C$22-'Sum Score'!$D$22)</f>
        <v>96.909236082742225</v>
      </c>
      <c r="K84" s="26">
        <f t="shared" si="1"/>
        <v>97</v>
      </c>
    </row>
    <row r="85" spans="2:11" ht="13" x14ac:dyDescent="0.3">
      <c r="B85" s="18" t="s">
        <v>2</v>
      </c>
      <c r="C85" s="18" t="s">
        <v>30</v>
      </c>
      <c r="D85" s="16">
        <v>1</v>
      </c>
      <c r="E85" s="16">
        <v>1.1439999999999999</v>
      </c>
      <c r="F85" s="16">
        <v>9.1399999999999995E-2</v>
      </c>
      <c r="G85" s="16">
        <v>156.68010000000001</v>
      </c>
      <c r="H85" s="16" t="s">
        <v>23</v>
      </c>
      <c r="J85" s="16">
        <f>E85*($K$4-$K$5)/('Sum Score'!$C$22-'Sum Score'!$D$22)</f>
        <v>116.83440412968395</v>
      </c>
      <c r="K85" s="26">
        <f t="shared" si="1"/>
        <v>117</v>
      </c>
    </row>
    <row r="86" spans="2:11" ht="13" x14ac:dyDescent="0.3">
      <c r="B86" s="20" t="s">
        <v>3</v>
      </c>
      <c r="C86" s="20" t="s">
        <v>37</v>
      </c>
      <c r="D86" s="21">
        <v>1</v>
      </c>
      <c r="E86" s="21">
        <v>6.2799999999999995E-2</v>
      </c>
      <c r="F86" s="21">
        <v>0.02</v>
      </c>
      <c r="G86" s="21">
        <v>9.8638999999999992</v>
      </c>
      <c r="H86" s="21">
        <v>1.6999999999999999E-3</v>
      </c>
      <c r="J86" s="21">
        <f>E86*($K$4-$K$5)/('Sum Score'!$C$22-'Sum Score'!$D$22)</f>
        <v>6.4136368700560773</v>
      </c>
      <c r="K86" s="46">
        <f t="shared" si="1"/>
        <v>6</v>
      </c>
    </row>
    <row r="87" spans="2:11" ht="13" x14ac:dyDescent="0.3">
      <c r="B87" s="20" t="s">
        <v>3</v>
      </c>
      <c r="C87" s="20" t="s">
        <v>36</v>
      </c>
      <c r="D87" s="21">
        <v>1</v>
      </c>
      <c r="E87" s="21">
        <v>0.1051</v>
      </c>
      <c r="F87" s="21">
        <v>1.2699999999999999E-2</v>
      </c>
      <c r="G87" s="21">
        <v>68.822999999999993</v>
      </c>
      <c r="H87" s="21" t="s">
        <v>23</v>
      </c>
      <c r="J87" s="21">
        <f>E87*($K$4-$K$5)/('Sum Score'!$C$22-'Sum Score'!$D$22)</f>
        <v>10.733650239536525</v>
      </c>
      <c r="K87" s="46">
        <f t="shared" si="1"/>
        <v>11</v>
      </c>
    </row>
    <row r="88" spans="2:11" ht="13" x14ac:dyDescent="0.3">
      <c r="B88" s="18" t="s">
        <v>4</v>
      </c>
      <c r="C88" s="18" t="s">
        <v>40</v>
      </c>
      <c r="D88" s="16">
        <v>1</v>
      </c>
      <c r="E88" s="16">
        <v>4.9500000000000002E-2</v>
      </c>
      <c r="F88" s="16">
        <v>1.2999999999999999E-2</v>
      </c>
      <c r="G88" s="16">
        <v>14.403499999999999</v>
      </c>
      <c r="H88" s="16">
        <v>1E-4</v>
      </c>
      <c r="J88" s="16">
        <f>E88*($K$4-$K$5)/('Sum Score'!$C$22-'Sum Score'!$D$22)</f>
        <v>5.0553347940728646</v>
      </c>
      <c r="K88" s="26">
        <f t="shared" si="1"/>
        <v>5</v>
      </c>
    </row>
    <row r="89" spans="2:11" ht="13" x14ac:dyDescent="0.3">
      <c r="B89" s="20" t="s">
        <v>5</v>
      </c>
      <c r="C89" s="20" t="s">
        <v>44</v>
      </c>
      <c r="D89" s="21">
        <v>1</v>
      </c>
      <c r="E89" s="21">
        <v>0.1883</v>
      </c>
      <c r="F89" s="21">
        <v>2.63E-2</v>
      </c>
      <c r="G89" s="21">
        <v>51.371600000000001</v>
      </c>
      <c r="H89" s="21" t="s">
        <v>23</v>
      </c>
      <c r="J89" s="21">
        <f>E89*($K$4-$K$5)/('Sum Score'!$C$22-'Sum Score'!$D$22)</f>
        <v>19.230697812604451</v>
      </c>
      <c r="K89" s="46">
        <f t="shared" si="1"/>
        <v>19</v>
      </c>
    </row>
    <row r="90" spans="2:11" ht="13" x14ac:dyDescent="0.3">
      <c r="B90" s="20" t="s">
        <v>5</v>
      </c>
      <c r="C90" s="20" t="s">
        <v>42</v>
      </c>
      <c r="D90" s="21">
        <v>1</v>
      </c>
      <c r="E90" s="21">
        <v>0.21049999999999999</v>
      </c>
      <c r="F90" s="21">
        <v>3.1300000000000001E-2</v>
      </c>
      <c r="G90" s="21">
        <v>45.1631</v>
      </c>
      <c r="H90" s="21" t="s">
        <v>23</v>
      </c>
      <c r="J90" s="21">
        <f>E90*($K$4-$K$5)/('Sum Score'!$C$22-'Sum Score'!$D$22)</f>
        <v>21.497938871764401</v>
      </c>
      <c r="K90" s="46">
        <f t="shared" si="1"/>
        <v>21</v>
      </c>
    </row>
    <row r="91" spans="2:11" ht="13" x14ac:dyDescent="0.3">
      <c r="B91" s="20" t="s">
        <v>5</v>
      </c>
      <c r="C91" s="20" t="s">
        <v>41</v>
      </c>
      <c r="D91" s="21">
        <v>1</v>
      </c>
      <c r="E91" s="21">
        <v>0.25640000000000002</v>
      </c>
      <c r="F91" s="21">
        <v>3.15E-2</v>
      </c>
      <c r="G91" s="21">
        <v>66.473799999999997</v>
      </c>
      <c r="H91" s="21" t="s">
        <v>23</v>
      </c>
      <c r="J91" s="21">
        <f>E91*($K$4-$K$5)/('Sum Score'!$C$22-'Sum Score'!$D$22)</f>
        <v>26.18561295354106</v>
      </c>
      <c r="K91" s="46">
        <f t="shared" si="1"/>
        <v>26</v>
      </c>
    </row>
    <row r="92" spans="2:11" ht="13" x14ac:dyDescent="0.3">
      <c r="B92" s="20" t="s">
        <v>5</v>
      </c>
      <c r="C92" s="20" t="s">
        <v>43</v>
      </c>
      <c r="D92" s="21">
        <v>1</v>
      </c>
      <c r="E92" s="21">
        <v>0.29499999999999998</v>
      </c>
      <c r="F92" s="21">
        <v>2.8500000000000001E-2</v>
      </c>
      <c r="G92" s="21">
        <v>106.75539999999999</v>
      </c>
      <c r="H92" s="21" t="s">
        <v>23</v>
      </c>
      <c r="J92" s="21">
        <f>E92*($K$4-$K$5)/('Sum Score'!$C$22-'Sum Score'!$D$22)</f>
        <v>30.127752813161511</v>
      </c>
      <c r="K92" s="46">
        <f t="shared" si="1"/>
        <v>30</v>
      </c>
    </row>
    <row r="93" spans="2:11" ht="13" x14ac:dyDescent="0.3">
      <c r="B93" s="18" t="s">
        <v>6</v>
      </c>
      <c r="C93" s="18">
        <v>36</v>
      </c>
      <c r="D93" s="16">
        <v>1</v>
      </c>
      <c r="E93" s="16">
        <v>7.4099999999999999E-2</v>
      </c>
      <c r="F93" s="16">
        <v>1.41E-2</v>
      </c>
      <c r="G93" s="16">
        <v>27.775700000000001</v>
      </c>
      <c r="H93" s="16" t="s">
        <v>23</v>
      </c>
      <c r="J93" s="16">
        <f>E93*($K$4-$K$5)/('Sum Score'!$C$22-'Sum Score'!$D$22)</f>
        <v>7.5676829947636213</v>
      </c>
      <c r="K93" s="26">
        <f t="shared" si="1"/>
        <v>8</v>
      </c>
    </row>
    <row r="94" spans="2:11" ht="13" x14ac:dyDescent="0.3">
      <c r="B94" s="20" t="s">
        <v>7</v>
      </c>
      <c r="C94" s="20" t="s">
        <v>39</v>
      </c>
      <c r="D94" s="21">
        <v>1</v>
      </c>
      <c r="E94" s="25">
        <v>9.2700000000000005E-3</v>
      </c>
      <c r="F94" s="21">
        <v>1.34E-2</v>
      </c>
      <c r="G94" s="21">
        <v>0.47610000000000002</v>
      </c>
      <c r="H94" s="21">
        <v>0.49020000000000002</v>
      </c>
      <c r="J94" s="21">
        <f>E94*($K$4-$K$5)/('Sum Score'!$C$22-'Sum Score'!$D$22)</f>
        <v>0.94672633416273644</v>
      </c>
      <c r="K94" s="46">
        <f t="shared" si="1"/>
        <v>1</v>
      </c>
    </row>
    <row r="95" spans="2:11" ht="13" x14ac:dyDescent="0.3">
      <c r="B95" s="20" t="s">
        <v>7</v>
      </c>
      <c r="C95" s="20" t="s">
        <v>38</v>
      </c>
      <c r="D95" s="21">
        <v>1</v>
      </c>
      <c r="E95" s="21">
        <v>7.7399999999999997E-2</v>
      </c>
      <c r="F95" s="21">
        <v>1.46E-2</v>
      </c>
      <c r="G95" s="21">
        <v>28.059100000000001</v>
      </c>
      <c r="H95" s="21" t="s">
        <v>23</v>
      </c>
      <c r="J95" s="21">
        <f>E95*($K$4-$K$5)/('Sum Score'!$C$22-'Sum Score'!$D$22)</f>
        <v>7.9047053143684778</v>
      </c>
      <c r="K95" s="46">
        <f t="shared" si="1"/>
        <v>8</v>
      </c>
    </row>
  </sheetData>
  <sortState ref="B12:H95">
    <sortCondition ref="B12:B95"/>
    <sortCondition ref="E12:E95"/>
  </sortState>
  <mergeCells count="5">
    <mergeCell ref="B3:E3"/>
    <mergeCell ref="B9:H9"/>
    <mergeCell ref="G3:H3"/>
    <mergeCell ref="J9:K9"/>
    <mergeCell ref="J3:K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showGridLines="0" zoomScale="80" zoomScaleNormal="80" workbookViewId="0"/>
  </sheetViews>
  <sheetFormatPr defaultRowHeight="12.5" x14ac:dyDescent="0.25"/>
  <cols>
    <col min="1" max="1" width="3.33203125" style="43" customWidth="1"/>
    <col min="2" max="2" width="19.75" style="49" bestFit="1" customWidth="1"/>
    <col min="3" max="3" width="13.5" style="49" bestFit="1" customWidth="1"/>
    <col min="4" max="4" width="12.1640625" style="49" bestFit="1" customWidth="1"/>
    <col min="5" max="16384" width="8.6640625" style="49"/>
  </cols>
  <sheetData>
    <row r="1" spans="1:4" s="48" customFormat="1" ht="19" x14ac:dyDescent="0.4">
      <c r="A1" s="47"/>
      <c r="B1" s="48" t="s">
        <v>136</v>
      </c>
    </row>
    <row r="2" spans="1:4" ht="13.5" thickBot="1" x14ac:dyDescent="0.3">
      <c r="A2" s="42"/>
    </row>
    <row r="3" spans="1:4" ht="13" x14ac:dyDescent="0.3">
      <c r="B3" s="50" t="s">
        <v>128</v>
      </c>
      <c r="C3" s="49" t="s">
        <v>129</v>
      </c>
      <c r="D3" s="51" t="s">
        <v>130</v>
      </c>
    </row>
    <row r="4" spans="1:4" x14ac:dyDescent="0.25">
      <c r="B4" s="52" t="s">
        <v>0</v>
      </c>
      <c r="C4" s="49">
        <v>0.46060000000000001</v>
      </c>
      <c r="D4" s="49">
        <v>0</v>
      </c>
    </row>
    <row r="5" spans="1:4" x14ac:dyDescent="0.25">
      <c r="B5" s="52" t="s">
        <v>1</v>
      </c>
      <c r="C5" s="49">
        <v>0.13370000000000001</v>
      </c>
      <c r="D5" s="49">
        <v>0</v>
      </c>
    </row>
    <row r="6" spans="1:4" x14ac:dyDescent="0.25">
      <c r="B6" s="52" t="s">
        <v>11</v>
      </c>
      <c r="C6" s="49">
        <v>9.06E-2</v>
      </c>
      <c r="D6" s="49">
        <v>0</v>
      </c>
    </row>
    <row r="7" spans="1:4" x14ac:dyDescent="0.25">
      <c r="B7" s="52" t="s">
        <v>8</v>
      </c>
      <c r="C7" s="49">
        <v>0.56679999999999997</v>
      </c>
      <c r="D7" s="49">
        <v>0</v>
      </c>
    </row>
    <row r="8" spans="1:4" x14ac:dyDescent="0.25">
      <c r="B8" s="52" t="s">
        <v>9</v>
      </c>
      <c r="C8" s="49">
        <v>0.33700000000000002</v>
      </c>
      <c r="D8" s="49">
        <v>0</v>
      </c>
    </row>
    <row r="9" spans="1:4" x14ac:dyDescent="0.25">
      <c r="B9" s="52" t="s">
        <v>10</v>
      </c>
      <c r="C9" s="49">
        <v>0.70399999999999996</v>
      </c>
      <c r="D9" s="49">
        <v>0</v>
      </c>
    </row>
    <row r="10" spans="1:4" x14ac:dyDescent="0.25">
      <c r="B10" s="52" t="s">
        <v>25</v>
      </c>
      <c r="C10" s="49">
        <v>0.93989999999999996</v>
      </c>
      <c r="D10" s="49">
        <v>0</v>
      </c>
    </row>
    <row r="11" spans="1:4" x14ac:dyDescent="0.25">
      <c r="B11" s="52" t="s">
        <v>24</v>
      </c>
      <c r="C11" s="49">
        <v>1.1724000000000001</v>
      </c>
      <c r="D11" s="49">
        <v>0</v>
      </c>
    </row>
    <row r="12" spans="1:4" x14ac:dyDescent="0.25">
      <c r="B12" s="52" t="s">
        <v>2</v>
      </c>
      <c r="C12" s="49">
        <v>1.1439999999999999</v>
      </c>
      <c r="D12" s="49">
        <v>0</v>
      </c>
    </row>
    <row r="13" spans="1:4" x14ac:dyDescent="0.25">
      <c r="B13" s="52" t="s">
        <v>3</v>
      </c>
      <c r="C13" s="49">
        <v>0.1051</v>
      </c>
      <c r="D13" s="49">
        <v>0</v>
      </c>
    </row>
    <row r="14" spans="1:4" x14ac:dyDescent="0.25">
      <c r="B14" s="52" t="s">
        <v>4</v>
      </c>
      <c r="C14" s="49">
        <v>4.9500000000000002E-2</v>
      </c>
      <c r="D14" s="49">
        <v>0</v>
      </c>
    </row>
    <row r="15" spans="1:4" x14ac:dyDescent="0.25">
      <c r="B15" s="52" t="s">
        <v>29</v>
      </c>
      <c r="C15" s="49">
        <v>-1.5810999999999999</v>
      </c>
      <c r="D15" s="49">
        <v>0</v>
      </c>
    </row>
    <row r="16" spans="1:4" x14ac:dyDescent="0.25">
      <c r="B16" s="52" t="s">
        <v>5</v>
      </c>
      <c r="C16" s="49">
        <v>0.29499999999999998</v>
      </c>
      <c r="D16" s="49">
        <v>0</v>
      </c>
    </row>
    <row r="17" spans="2:4" x14ac:dyDescent="0.25">
      <c r="B17" s="52" t="s">
        <v>6</v>
      </c>
      <c r="C17" s="49">
        <v>7.4099999999999999E-2</v>
      </c>
      <c r="D17" s="49">
        <v>0</v>
      </c>
    </row>
    <row r="18" spans="2:4" x14ac:dyDescent="0.25">
      <c r="B18" s="52" t="s">
        <v>7</v>
      </c>
      <c r="C18" s="49">
        <v>7.7399999999999997E-2</v>
      </c>
      <c r="D18" s="49">
        <f>C18</f>
        <v>7.7399999999999997E-2</v>
      </c>
    </row>
    <row r="19" spans="2:4" x14ac:dyDescent="0.25">
      <c r="B19" s="52" t="s">
        <v>143</v>
      </c>
      <c r="C19" s="49">
        <v>0.1138</v>
      </c>
      <c r="D19" s="49">
        <v>0</v>
      </c>
    </row>
    <row r="20" spans="2:4" x14ac:dyDescent="0.25">
      <c r="B20" s="52" t="s">
        <v>141</v>
      </c>
      <c r="C20" s="49">
        <v>0.14779999999999999</v>
      </c>
      <c r="D20" s="49">
        <v>0</v>
      </c>
    </row>
    <row r="21" spans="2:4" x14ac:dyDescent="0.25">
      <c r="B21" s="52" t="s">
        <v>142</v>
      </c>
      <c r="C21" s="49">
        <v>0.63219999999999998</v>
      </c>
      <c r="D21" s="49">
        <v>0</v>
      </c>
    </row>
    <row r="22" spans="2:4" ht="13.5" thickBot="1" x14ac:dyDescent="0.35">
      <c r="B22" s="53" t="s">
        <v>124</v>
      </c>
      <c r="C22" s="53">
        <f t="shared" ref="C22" si="0">SUM(C4:C21)</f>
        <v>5.4627999999999997</v>
      </c>
      <c r="D22" s="53">
        <f>SUM(D4:D21)</f>
        <v>7.7399999999999997E-2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"/>
  <sheetViews>
    <sheetView showGridLines="0" zoomScale="80" zoomScaleNormal="80" workbookViewId="0"/>
  </sheetViews>
  <sheetFormatPr defaultColWidth="9.5" defaultRowHeight="12.5" x14ac:dyDescent="0.3"/>
  <cols>
    <col min="1" max="1" width="3.33203125" style="3" customWidth="1"/>
    <col min="2" max="4" width="9.5" style="3"/>
    <col min="5" max="5" width="3.33203125" style="3" customWidth="1"/>
    <col min="6" max="8" width="9.5" style="3"/>
    <col min="9" max="9" width="3.33203125" style="3" customWidth="1"/>
    <col min="10" max="16384" width="9.5" style="3"/>
  </cols>
  <sheetData>
    <row r="1" spans="2:12" s="1" customFormat="1" ht="19" x14ac:dyDescent="0.3">
      <c r="B1" s="60" t="s">
        <v>116</v>
      </c>
      <c r="C1" s="60"/>
      <c r="D1" s="60"/>
    </row>
    <row r="2" spans="2:12" s="2" customFormat="1" ht="13" x14ac:dyDescent="0.3"/>
    <row r="3" spans="2:12" s="2" customFormat="1" ht="13" customHeight="1" x14ac:dyDescent="0.3">
      <c r="B3" s="61" t="s">
        <v>117</v>
      </c>
      <c r="C3" s="61"/>
      <c r="D3" s="61"/>
      <c r="F3" s="61" t="s">
        <v>118</v>
      </c>
      <c r="G3" s="61"/>
      <c r="H3" s="61"/>
      <c r="J3" s="61" t="s">
        <v>119</v>
      </c>
      <c r="K3" s="61"/>
      <c r="L3" s="61"/>
    </row>
    <row r="4" spans="2:12" ht="13" x14ac:dyDescent="0.3">
      <c r="B4" s="10" t="s">
        <v>113</v>
      </c>
      <c r="C4" s="10" t="s">
        <v>114</v>
      </c>
      <c r="D4" s="10" t="s">
        <v>115</v>
      </c>
      <c r="F4" s="10" t="s">
        <v>113</v>
      </c>
      <c r="G4" s="10" t="s">
        <v>114</v>
      </c>
      <c r="H4" s="10" t="s">
        <v>115</v>
      </c>
      <c r="J4" s="10" t="s">
        <v>113</v>
      </c>
      <c r="K4" s="10" t="s">
        <v>114</v>
      </c>
      <c r="L4" s="10" t="s">
        <v>115</v>
      </c>
    </row>
    <row r="5" spans="2:12" x14ac:dyDescent="0.3">
      <c r="B5" s="11">
        <v>0</v>
      </c>
      <c r="C5" s="11">
        <v>0</v>
      </c>
      <c r="D5" s="11">
        <v>10193</v>
      </c>
      <c r="F5" s="11">
        <v>0</v>
      </c>
      <c r="G5" s="11">
        <v>0</v>
      </c>
      <c r="H5" s="11">
        <v>8</v>
      </c>
      <c r="J5" s="11">
        <v>0</v>
      </c>
      <c r="K5" s="11">
        <v>0</v>
      </c>
      <c r="L5" s="11">
        <v>7340</v>
      </c>
    </row>
    <row r="6" spans="2:12" x14ac:dyDescent="0.3">
      <c r="B6" s="11">
        <v>0</v>
      </c>
      <c r="C6" s="11">
        <v>1</v>
      </c>
      <c r="D6" s="11">
        <v>0</v>
      </c>
      <c r="F6" s="36">
        <v>0</v>
      </c>
      <c r="G6" s="36">
        <v>1</v>
      </c>
      <c r="H6" s="36">
        <v>10185</v>
      </c>
      <c r="J6" s="11">
        <v>0</v>
      </c>
      <c r="K6" s="11">
        <v>1</v>
      </c>
      <c r="L6" s="11">
        <v>2853</v>
      </c>
    </row>
    <row r="7" spans="2:12" x14ac:dyDescent="0.3">
      <c r="B7" s="36">
        <v>1</v>
      </c>
      <c r="C7" s="36">
        <v>0</v>
      </c>
      <c r="D7" s="36">
        <v>83064</v>
      </c>
      <c r="F7" s="11">
        <v>1</v>
      </c>
      <c r="G7" s="11">
        <v>0</v>
      </c>
      <c r="H7" s="11">
        <v>7</v>
      </c>
      <c r="J7" s="11">
        <v>1</v>
      </c>
      <c r="K7" s="11">
        <v>0</v>
      </c>
      <c r="L7" s="11">
        <v>35633</v>
      </c>
    </row>
    <row r="8" spans="2:12" x14ac:dyDescent="0.3">
      <c r="B8" s="11">
        <v>1</v>
      </c>
      <c r="C8" s="11">
        <v>1</v>
      </c>
      <c r="D8" s="11">
        <v>0</v>
      </c>
      <c r="F8" s="11">
        <v>1</v>
      </c>
      <c r="G8" s="11">
        <v>1</v>
      </c>
      <c r="H8" s="11">
        <v>83057</v>
      </c>
      <c r="J8" s="11">
        <v>1</v>
      </c>
      <c r="K8" s="11">
        <v>1</v>
      </c>
      <c r="L8" s="11">
        <v>47431</v>
      </c>
    </row>
    <row r="9" spans="2:12" s="12" customFormat="1" ht="13" customHeight="1" x14ac:dyDescent="0.3">
      <c r="B9" s="62" t="s">
        <v>110</v>
      </c>
      <c r="C9" s="62"/>
      <c r="D9" s="13">
        <f>(D5+D8)/SUM(D5:D8)</f>
        <v>0.10930010615825085</v>
      </c>
      <c r="F9" s="62" t="s">
        <v>110</v>
      </c>
      <c r="G9" s="62"/>
      <c r="H9" s="13">
        <f>(H5+H8)/SUM(H5:H8)</f>
        <v>0.89071061689739106</v>
      </c>
      <c r="J9" s="62" t="s">
        <v>110</v>
      </c>
      <c r="K9" s="62"/>
      <c r="L9" s="13">
        <f>(L5+L8)/SUM(L5:L8)</f>
        <v>0.58731248056446161</v>
      </c>
    </row>
  </sheetData>
  <mergeCells count="7">
    <mergeCell ref="B1:D1"/>
    <mergeCell ref="B3:D3"/>
    <mergeCell ref="F3:H3"/>
    <mergeCell ref="J3:L3"/>
    <mergeCell ref="B9:C9"/>
    <mergeCell ref="F9:G9"/>
    <mergeCell ref="J9:K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6"/>
  <sheetViews>
    <sheetView showGridLines="0" zoomScale="80" zoomScaleNormal="80" workbookViewId="0"/>
  </sheetViews>
  <sheetFormatPr defaultColWidth="9.5" defaultRowHeight="12.5" x14ac:dyDescent="0.3"/>
  <cols>
    <col min="1" max="1" width="3.33203125" style="3" customWidth="1"/>
    <col min="2" max="5" width="9.5" style="3"/>
    <col min="6" max="7" width="9.5" style="31"/>
    <col min="8" max="8" width="9.5" style="3"/>
    <col min="9" max="9" width="3.33203125" style="3" customWidth="1"/>
    <col min="10" max="16384" width="9.5" style="3"/>
  </cols>
  <sheetData>
    <row r="1" spans="2:8" s="1" customFormat="1" ht="19" x14ac:dyDescent="0.3">
      <c r="B1" s="1" t="s">
        <v>111</v>
      </c>
      <c r="F1" s="27"/>
      <c r="G1" s="27"/>
    </row>
    <row r="2" spans="2:8" s="2" customFormat="1" ht="13" x14ac:dyDescent="0.3">
      <c r="F2" s="28"/>
      <c r="G2" s="28"/>
    </row>
    <row r="3" spans="2:8" s="2" customFormat="1" ht="13" x14ac:dyDescent="0.3">
      <c r="C3" s="63" t="s">
        <v>125</v>
      </c>
      <c r="D3" s="63"/>
      <c r="E3" s="63"/>
      <c r="F3" s="64" t="s">
        <v>126</v>
      </c>
      <c r="G3" s="64"/>
    </row>
    <row r="4" spans="2:8" s="2" customFormat="1" ht="13" customHeight="1" x14ac:dyDescent="0.3">
      <c r="B4" s="10" t="s">
        <v>123</v>
      </c>
      <c r="C4" s="10" t="s">
        <v>120</v>
      </c>
      <c r="D4" s="10" t="s">
        <v>121</v>
      </c>
      <c r="E4" s="10" t="s">
        <v>122</v>
      </c>
      <c r="F4" s="29" t="s">
        <v>121</v>
      </c>
      <c r="G4" s="29" t="s">
        <v>122</v>
      </c>
      <c r="H4" s="29" t="s">
        <v>111</v>
      </c>
    </row>
    <row r="5" spans="2:8" ht="13" x14ac:dyDescent="0.3">
      <c r="B5" s="4" t="s">
        <v>127</v>
      </c>
      <c r="C5" s="4"/>
      <c r="D5" s="4"/>
      <c r="E5" s="34"/>
      <c r="F5" s="35">
        <v>0</v>
      </c>
      <c r="G5" s="35">
        <v>0</v>
      </c>
      <c r="H5" s="4"/>
    </row>
    <row r="6" spans="2:8" x14ac:dyDescent="0.3">
      <c r="B6" s="11">
        <v>0</v>
      </c>
      <c r="C6" s="11">
        <v>9325</v>
      </c>
      <c r="D6" s="11">
        <v>6863.8280000000004</v>
      </c>
      <c r="E6" s="11">
        <v>2461.172</v>
      </c>
      <c r="F6" s="30">
        <f>D6/$D$16</f>
        <v>8.2624625439789448E-2</v>
      </c>
      <c r="G6" s="30">
        <f>E6/$E$16</f>
        <v>0.24165683824071896</v>
      </c>
      <c r="H6" s="30">
        <f>G6-F6</f>
        <v>0.1590322128009295</v>
      </c>
    </row>
    <row r="7" spans="2:8" x14ac:dyDescent="0.3">
      <c r="B7" s="11">
        <v>1</v>
      </c>
      <c r="C7" s="11">
        <v>9326</v>
      </c>
      <c r="D7" s="11">
        <v>7620.1319999999996</v>
      </c>
      <c r="E7" s="11">
        <v>1705.8679999999999</v>
      </c>
      <c r="F7" s="30">
        <f t="shared" ref="F7:F15" si="0">D7/$D$16+F6</f>
        <v>0.17435340306967084</v>
      </c>
      <c r="G7" s="30">
        <f t="shared" ref="G7:G15" si="1">E7/$E$16+G6</f>
        <v>0.40915210770421795</v>
      </c>
      <c r="H7" s="30">
        <f t="shared" ref="H7:H15" si="2">G7-F7</f>
        <v>0.23479870463454711</v>
      </c>
    </row>
    <row r="8" spans="2:8" x14ac:dyDescent="0.3">
      <c r="B8" s="11">
        <v>2</v>
      </c>
      <c r="C8" s="11">
        <v>9326</v>
      </c>
      <c r="D8" s="11">
        <v>7954.7380000000003</v>
      </c>
      <c r="E8" s="11">
        <v>1371.2619999999999</v>
      </c>
      <c r="F8" s="30">
        <f t="shared" si="0"/>
        <v>0.2701100635981194</v>
      </c>
      <c r="G8" s="30">
        <f t="shared" si="1"/>
        <v>0.54379318086759088</v>
      </c>
      <c r="H8" s="30">
        <f t="shared" si="2"/>
        <v>0.27368311726947148</v>
      </c>
    </row>
    <row r="9" spans="2:8" x14ac:dyDescent="0.3">
      <c r="B9" s="11">
        <v>3</v>
      </c>
      <c r="C9" s="11">
        <v>9326</v>
      </c>
      <c r="D9" s="11">
        <v>8188.0609999999997</v>
      </c>
      <c r="E9" s="11">
        <v>1137.9390000000001</v>
      </c>
      <c r="F9" s="30">
        <f t="shared" si="0"/>
        <v>0.36867539379041847</v>
      </c>
      <c r="G9" s="30">
        <f t="shared" si="1"/>
        <v>0.65552480338353269</v>
      </c>
      <c r="H9" s="30">
        <f t="shared" si="2"/>
        <v>0.28684940959311422</v>
      </c>
    </row>
    <row r="10" spans="2:8" s="2" customFormat="1" ht="13" customHeight="1" x14ac:dyDescent="0.3">
      <c r="B10" s="11">
        <v>4</v>
      </c>
      <c r="C10" s="11">
        <v>9325</v>
      </c>
      <c r="D10" s="11">
        <v>8373.6640000000007</v>
      </c>
      <c r="E10" s="11">
        <v>951.3356</v>
      </c>
      <c r="F10" s="30">
        <f t="shared" si="0"/>
        <v>0.46947495513703863</v>
      </c>
      <c r="G10" s="30">
        <f t="shared" si="1"/>
        <v>0.74893426570548227</v>
      </c>
      <c r="H10" s="30">
        <f t="shared" si="2"/>
        <v>0.27945931056844364</v>
      </c>
    </row>
    <row r="11" spans="2:8" x14ac:dyDescent="0.3">
      <c r="B11" s="11">
        <v>5</v>
      </c>
      <c r="C11" s="11">
        <v>9326</v>
      </c>
      <c r="D11" s="11">
        <v>8531.6810000000005</v>
      </c>
      <c r="E11" s="11">
        <v>794.31870000000004</v>
      </c>
      <c r="F11" s="30">
        <f t="shared" si="0"/>
        <v>0.57217667595474686</v>
      </c>
      <c r="G11" s="30">
        <f t="shared" si="1"/>
        <v>0.8269265984629971</v>
      </c>
      <c r="H11" s="30">
        <f t="shared" si="2"/>
        <v>0.25474992250825024</v>
      </c>
    </row>
    <row r="12" spans="2:8" x14ac:dyDescent="0.3">
      <c r="B12" s="11">
        <v>6</v>
      </c>
      <c r="C12" s="11">
        <v>9326</v>
      </c>
      <c r="D12" s="11">
        <v>8672.8670000000002</v>
      </c>
      <c r="E12" s="11">
        <v>653.13289999999995</v>
      </c>
      <c r="F12" s="30">
        <f t="shared" si="0"/>
        <v>0.67657794990335263</v>
      </c>
      <c r="G12" s="30">
        <f t="shared" si="1"/>
        <v>0.89105622108384264</v>
      </c>
      <c r="H12" s="30">
        <f t="shared" si="2"/>
        <v>0.21447827118049001</v>
      </c>
    </row>
    <row r="13" spans="2:8" x14ac:dyDescent="0.3">
      <c r="B13" s="11">
        <v>7</v>
      </c>
      <c r="C13" s="11">
        <v>9326</v>
      </c>
      <c r="D13" s="11">
        <v>8809.0679999999993</v>
      </c>
      <c r="E13" s="11">
        <v>516.93190000000004</v>
      </c>
      <c r="F13" s="30">
        <f t="shared" si="0"/>
        <v>0.78261876910418848</v>
      </c>
      <c r="G13" s="30">
        <f t="shared" si="1"/>
        <v>0.94181257965600562</v>
      </c>
      <c r="H13" s="30">
        <f t="shared" si="2"/>
        <v>0.15919381055181714</v>
      </c>
    </row>
    <row r="14" spans="2:8" x14ac:dyDescent="0.3">
      <c r="B14" s="11">
        <v>8</v>
      </c>
      <c r="C14" s="11">
        <v>9326</v>
      </c>
      <c r="D14" s="11">
        <v>8952.5709999999999</v>
      </c>
      <c r="E14" s="11">
        <v>373.4289</v>
      </c>
      <c r="F14" s="30">
        <f t="shared" si="0"/>
        <v>0.89038703276087117</v>
      </c>
      <c r="G14" s="30">
        <f t="shared" si="1"/>
        <v>0.97847870753398802</v>
      </c>
      <c r="H14" s="30">
        <f t="shared" si="2"/>
        <v>8.8091674773116857E-2</v>
      </c>
    </row>
    <row r="15" spans="2:8" s="2" customFormat="1" ht="13" x14ac:dyDescent="0.3">
      <c r="B15" s="11">
        <v>9</v>
      </c>
      <c r="C15" s="11">
        <v>9325</v>
      </c>
      <c r="D15" s="11">
        <v>9105.8150000000005</v>
      </c>
      <c r="E15" s="11">
        <v>219.18520000000001</v>
      </c>
      <c r="F15" s="30">
        <f t="shared" si="0"/>
        <v>1.0000000000000002</v>
      </c>
      <c r="G15" s="30">
        <f t="shared" si="1"/>
        <v>1</v>
      </c>
      <c r="H15" s="30">
        <f t="shared" si="2"/>
        <v>0</v>
      </c>
    </row>
    <row r="16" spans="2:8" ht="13" x14ac:dyDescent="0.3">
      <c r="B16" s="32" t="s">
        <v>124</v>
      </c>
      <c r="C16" s="32">
        <f>SUM(C6:C15)</f>
        <v>93257</v>
      </c>
      <c r="D16" s="32">
        <f>SUM(D6:D15)</f>
        <v>83072.424999999988</v>
      </c>
      <c r="E16" s="32">
        <f>SUM(E6:E15)</f>
        <v>10184.574200000001</v>
      </c>
      <c r="F16" s="33"/>
      <c r="G16" s="33"/>
      <c r="H16" s="33">
        <f>MAX(H6:H15)</f>
        <v>0.28684940959311422</v>
      </c>
    </row>
  </sheetData>
  <mergeCells count="2">
    <mergeCell ref="C3:E3"/>
    <mergeCell ref="F3:G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6"/>
  <sheetViews>
    <sheetView showGridLines="0" zoomScale="80" zoomScaleNormal="80" workbookViewId="0"/>
  </sheetViews>
  <sheetFormatPr defaultColWidth="9.5" defaultRowHeight="12.5" x14ac:dyDescent="0.3"/>
  <cols>
    <col min="1" max="1" width="3.33203125" style="3" customWidth="1"/>
    <col min="2" max="4" width="9.5" style="3"/>
    <col min="5" max="6" width="9.5" style="31"/>
    <col min="7" max="7" width="9.5" style="43"/>
    <col min="8" max="8" width="3.33203125" style="3" customWidth="1"/>
    <col min="9" max="16384" width="9.5" style="3"/>
  </cols>
  <sheetData>
    <row r="1" spans="2:7" s="37" customFormat="1" ht="19" x14ac:dyDescent="0.3">
      <c r="B1" s="37" t="s">
        <v>157</v>
      </c>
      <c r="E1" s="27"/>
      <c r="F1" s="27"/>
      <c r="G1" s="65"/>
    </row>
    <row r="2" spans="2:7" s="2" customFormat="1" ht="13" x14ac:dyDescent="0.3">
      <c r="E2" s="28"/>
      <c r="F2" s="28"/>
      <c r="G2" s="42"/>
    </row>
    <row r="3" spans="2:7" s="2" customFormat="1" ht="13" x14ac:dyDescent="0.3">
      <c r="C3" s="63" t="s">
        <v>125</v>
      </c>
      <c r="D3" s="63"/>
      <c r="E3" s="64" t="s">
        <v>126</v>
      </c>
      <c r="F3" s="64"/>
      <c r="G3" s="42"/>
    </row>
    <row r="4" spans="2:7" s="2" customFormat="1" ht="13" customHeight="1" x14ac:dyDescent="0.3">
      <c r="B4" s="10" t="s">
        <v>123</v>
      </c>
      <c r="C4" s="10" t="s">
        <v>144</v>
      </c>
      <c r="D4" s="10" t="s">
        <v>145</v>
      </c>
      <c r="E4" s="10" t="s">
        <v>144</v>
      </c>
      <c r="F4" s="10" t="s">
        <v>145</v>
      </c>
      <c r="G4" s="66" t="s">
        <v>157</v>
      </c>
    </row>
    <row r="5" spans="2:7" x14ac:dyDescent="0.3">
      <c r="B5" s="11" t="s">
        <v>156</v>
      </c>
      <c r="C5" s="11">
        <v>0</v>
      </c>
      <c r="D5" s="11">
        <v>0</v>
      </c>
      <c r="E5" s="30">
        <f>C5/$C$16</f>
        <v>0</v>
      </c>
      <c r="F5" s="30">
        <f>D5/$D$16</f>
        <v>0</v>
      </c>
      <c r="G5" s="67" t="str">
        <f>IFERROR((E5-F5)*LN(E5/F5),"")</f>
        <v/>
      </c>
    </row>
    <row r="6" spans="2:7" x14ac:dyDescent="0.3">
      <c r="B6" s="11" t="s">
        <v>146</v>
      </c>
      <c r="C6" s="11">
        <v>19</v>
      </c>
      <c r="D6" s="11">
        <v>0</v>
      </c>
      <c r="E6" s="30">
        <f t="shared" ref="E6:E15" si="0">C6/$C$16</f>
        <v>5.09345142991947E-5</v>
      </c>
      <c r="F6" s="30">
        <f t="shared" ref="F6:F15" si="1">D6/$D$16</f>
        <v>0</v>
      </c>
      <c r="G6" s="67" t="str">
        <f t="shared" ref="G6:G15" si="2">IFERROR((E6-F6)*LN(E6/F6),"")</f>
        <v/>
      </c>
    </row>
    <row r="7" spans="2:7" x14ac:dyDescent="0.3">
      <c r="B7" s="11" t="s">
        <v>147</v>
      </c>
      <c r="C7" s="11">
        <v>624</v>
      </c>
      <c r="D7" s="11">
        <v>0</v>
      </c>
      <c r="E7" s="30">
        <f t="shared" si="0"/>
        <v>1.6727966801419732E-3</v>
      </c>
      <c r="F7" s="30">
        <f t="shared" si="1"/>
        <v>0</v>
      </c>
      <c r="G7" s="67" t="str">
        <f t="shared" si="2"/>
        <v/>
      </c>
    </row>
    <row r="8" spans="2:7" x14ac:dyDescent="0.3">
      <c r="B8" s="11" t="s">
        <v>148</v>
      </c>
      <c r="C8" s="11">
        <v>13562</v>
      </c>
      <c r="D8" s="11">
        <v>67</v>
      </c>
      <c r="E8" s="30">
        <f t="shared" si="0"/>
        <v>3.635652015398308E-2</v>
      </c>
      <c r="F8" s="30">
        <f t="shared" si="1"/>
        <v>1.5910936750464268E-4</v>
      </c>
      <c r="G8" s="67">
        <f t="shared" si="2"/>
        <v>0.19660757695639897</v>
      </c>
    </row>
    <row r="9" spans="2:7" x14ac:dyDescent="0.3">
      <c r="B9" s="11" t="s">
        <v>149</v>
      </c>
      <c r="C9" s="11">
        <v>65596</v>
      </c>
      <c r="D9" s="11">
        <v>6384</v>
      </c>
      <c r="E9" s="30">
        <f t="shared" si="0"/>
        <v>0.17584738947210396</v>
      </c>
      <c r="F9" s="30">
        <f t="shared" si="1"/>
        <v>1.5160510479845355E-2</v>
      </c>
      <c r="G9" s="67">
        <f t="shared" si="2"/>
        <v>0.39383108093461289</v>
      </c>
    </row>
    <row r="10" spans="2:7" s="2" customFormat="1" ht="13" customHeight="1" x14ac:dyDescent="0.3">
      <c r="B10" s="11" t="s">
        <v>150</v>
      </c>
      <c r="C10" s="11">
        <v>117197</v>
      </c>
      <c r="D10" s="11">
        <v>62066</v>
      </c>
      <c r="E10" s="30">
        <f t="shared" si="0"/>
        <v>0.31417748801698531</v>
      </c>
      <c r="F10" s="30">
        <f t="shared" si="1"/>
        <v>0.14739226870959929</v>
      </c>
      <c r="G10" s="67">
        <f t="shared" si="2"/>
        <v>0.12623315238085273</v>
      </c>
    </row>
    <row r="11" spans="2:7" x14ac:dyDescent="0.3">
      <c r="B11" s="11" t="s">
        <v>151</v>
      </c>
      <c r="C11" s="11">
        <v>101593</v>
      </c>
      <c r="D11" s="11">
        <v>130339</v>
      </c>
      <c r="E11" s="30">
        <f t="shared" si="0"/>
        <v>0.27234684795779407</v>
      </c>
      <c r="F11" s="30">
        <f t="shared" si="1"/>
        <v>0.30952471419683014</v>
      </c>
      <c r="G11" s="67">
        <f t="shared" si="2"/>
        <v>4.7573359278497897E-3</v>
      </c>
    </row>
    <row r="12" spans="2:7" x14ac:dyDescent="0.3">
      <c r="B12" s="11" t="s">
        <v>152</v>
      </c>
      <c r="C12" s="11">
        <v>52568</v>
      </c>
      <c r="D12" s="11">
        <v>110516</v>
      </c>
      <c r="E12" s="30">
        <f t="shared" si="0"/>
        <v>0.1409223972463193</v>
      </c>
      <c r="F12" s="30">
        <f t="shared" si="1"/>
        <v>0.26244971431556852</v>
      </c>
      <c r="G12" s="67">
        <f t="shared" si="2"/>
        <v>7.5571778457837885E-2</v>
      </c>
    </row>
    <row r="13" spans="2:7" x14ac:dyDescent="0.3">
      <c r="B13" s="11" t="s">
        <v>153</v>
      </c>
      <c r="C13" s="11">
        <v>20278</v>
      </c>
      <c r="D13" s="11">
        <v>93266</v>
      </c>
      <c r="E13" s="30">
        <f t="shared" si="0"/>
        <v>5.4360530576793166E-2</v>
      </c>
      <c r="F13" s="30">
        <f t="shared" si="1"/>
        <v>0.22148498909982095</v>
      </c>
      <c r="G13" s="67">
        <f t="shared" si="2"/>
        <v>0.23476247913060752</v>
      </c>
    </row>
    <row r="14" spans="2:7" x14ac:dyDescent="0.3">
      <c r="B14" s="11" t="s">
        <v>154</v>
      </c>
      <c r="C14" s="11">
        <v>1590</v>
      </c>
      <c r="D14" s="11">
        <v>18432</v>
      </c>
      <c r="E14" s="30">
        <f t="shared" si="0"/>
        <v>4.2624146176694511E-3</v>
      </c>
      <c r="F14" s="30">
        <f t="shared" si="1"/>
        <v>4.3771699430530948E-2</v>
      </c>
      <c r="G14" s="67">
        <f t="shared" si="2"/>
        <v>9.202311652311175E-2</v>
      </c>
    </row>
    <row r="15" spans="2:7" s="2" customFormat="1" ht="13" x14ac:dyDescent="0.3">
      <c r="B15" s="11" t="s">
        <v>155</v>
      </c>
      <c r="C15" s="11">
        <v>1</v>
      </c>
      <c r="D15" s="11">
        <v>24</v>
      </c>
      <c r="E15" s="30">
        <f t="shared" si="0"/>
        <v>2.6807639104839315E-6</v>
      </c>
      <c r="F15" s="30">
        <f t="shared" si="1"/>
        <v>5.699440030017051E-5</v>
      </c>
      <c r="G15" s="67">
        <f t="shared" si="2"/>
        <v>1.6602870606938721E-4</v>
      </c>
    </row>
    <row r="16" spans="2:7" ht="13" x14ac:dyDescent="0.3">
      <c r="B16" s="38" t="s">
        <v>124</v>
      </c>
      <c r="C16" s="38">
        <f>SUM(C5:C15)</f>
        <v>373028</v>
      </c>
      <c r="D16" s="38">
        <f>SUM(D5:D15)</f>
        <v>421094</v>
      </c>
      <c r="E16" s="39"/>
      <c r="F16" s="39"/>
      <c r="G16" s="68">
        <f>AVERAGE(G5:G15)</f>
        <v>0.14049406862716762</v>
      </c>
    </row>
  </sheetData>
  <mergeCells count="2">
    <mergeCell ref="C3:D3"/>
    <mergeCell ref="E3:F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showGridLines="0" zoomScale="80" zoomScaleNormal="80" workbookViewId="0"/>
  </sheetViews>
  <sheetFormatPr defaultColWidth="9.5" defaultRowHeight="12.5" x14ac:dyDescent="0.3"/>
  <cols>
    <col min="1" max="1" width="3.33203125" style="8" customWidth="1"/>
    <col min="2" max="2" width="27.25" style="8" customWidth="1"/>
    <col min="3" max="16384" width="9.5" style="8"/>
  </cols>
  <sheetData>
    <row r="1" spans="2:3" s="6" customFormat="1" ht="19" x14ac:dyDescent="0.3">
      <c r="B1" s="6" t="s">
        <v>158</v>
      </c>
    </row>
    <row r="2" spans="2:3" s="7" customFormat="1" ht="13" x14ac:dyDescent="0.3"/>
    <row r="3" spans="2:3" ht="13" x14ac:dyDescent="0.3">
      <c r="B3" s="70" t="s">
        <v>134</v>
      </c>
      <c r="C3" s="70" t="s">
        <v>157</v>
      </c>
    </row>
    <row r="4" spans="2:3" x14ac:dyDescent="0.3">
      <c r="B4" s="19" t="s">
        <v>0</v>
      </c>
      <c r="C4" s="19">
        <v>3.7592251999999998E-3</v>
      </c>
    </row>
    <row r="5" spans="2:3" x14ac:dyDescent="0.3">
      <c r="B5" s="19" t="s">
        <v>1</v>
      </c>
      <c r="C5" s="19">
        <v>7.7471292999999998E-3</v>
      </c>
    </row>
    <row r="6" spans="2:3" x14ac:dyDescent="0.3">
      <c r="B6" s="19" t="s">
        <v>11</v>
      </c>
      <c r="C6" s="19">
        <v>8.5830460000000004E-4</v>
      </c>
    </row>
    <row r="7" spans="2:3" x14ac:dyDescent="0.3">
      <c r="B7" s="19" t="s">
        <v>8</v>
      </c>
      <c r="C7" s="19">
        <v>5.5218039999999999E-3</v>
      </c>
    </row>
    <row r="8" spans="2:3" x14ac:dyDescent="0.3">
      <c r="B8" s="19" t="s">
        <v>9</v>
      </c>
      <c r="C8" s="19">
        <v>7.8121922799999993E-2</v>
      </c>
    </row>
    <row r="9" spans="2:3" x14ac:dyDescent="0.3">
      <c r="B9" s="19" t="s">
        <v>10</v>
      </c>
      <c r="C9" s="19">
        <v>4.6135238600000003E-2</v>
      </c>
    </row>
    <row r="10" spans="2:3" x14ac:dyDescent="0.3">
      <c r="B10" s="19" t="s">
        <v>25</v>
      </c>
      <c r="C10" s="19">
        <v>7.9602872199999994E-2</v>
      </c>
    </row>
    <row r="11" spans="2:3" x14ac:dyDescent="0.3">
      <c r="B11" s="19" t="s">
        <v>143</v>
      </c>
      <c r="C11" s="19">
        <v>3.3438424100000003E-2</v>
      </c>
    </row>
    <row r="12" spans="2:3" x14ac:dyDescent="0.3">
      <c r="B12" s="69" t="s">
        <v>24</v>
      </c>
      <c r="C12" s="69">
        <v>2.383150053</v>
      </c>
    </row>
    <row r="13" spans="2:3" x14ac:dyDescent="0.3">
      <c r="B13" s="19" t="s">
        <v>141</v>
      </c>
      <c r="C13" s="19">
        <v>1.16037095E-2</v>
      </c>
    </row>
    <row r="14" spans="2:3" x14ac:dyDescent="0.3">
      <c r="B14" s="19" t="s">
        <v>142</v>
      </c>
      <c r="C14" s="19">
        <v>5.56375229E-2</v>
      </c>
    </row>
    <row r="15" spans="2:3" x14ac:dyDescent="0.3">
      <c r="B15" s="19" t="s">
        <v>2</v>
      </c>
      <c r="C15" s="19">
        <v>6.8111837E-3</v>
      </c>
    </row>
    <row r="16" spans="2:3" x14ac:dyDescent="0.3">
      <c r="B16" s="19" t="s">
        <v>3</v>
      </c>
      <c r="C16" s="19">
        <v>4.1329959000000003E-3</v>
      </c>
    </row>
    <row r="17" spans="2:3" x14ac:dyDescent="0.3">
      <c r="B17" s="69" t="s">
        <v>4</v>
      </c>
      <c r="C17" s="69">
        <v>0.33327521059999998</v>
      </c>
    </row>
    <row r="18" spans="2:3" x14ac:dyDescent="0.3">
      <c r="B18" s="19" t="s">
        <v>5</v>
      </c>
      <c r="C18" s="19">
        <v>1.18539539E-2</v>
      </c>
    </row>
    <row r="19" spans="2:3" x14ac:dyDescent="0.3">
      <c r="B19" s="19" t="s">
        <v>6</v>
      </c>
      <c r="C19" s="19">
        <v>1.29248083E-2</v>
      </c>
    </row>
    <row r="20" spans="2:3" x14ac:dyDescent="0.3">
      <c r="B20" s="19" t="s">
        <v>7</v>
      </c>
      <c r="C20" s="19">
        <v>4.85774795E-2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Logistic Regression</vt:lpstr>
      <vt:lpstr>Sum Score</vt:lpstr>
      <vt:lpstr>Confusion Matrix</vt:lpstr>
      <vt:lpstr>KS</vt:lpstr>
      <vt:lpstr>PSI</vt:lpstr>
      <vt:lpstr>All Variable PSI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2020-04-09T12:46:24Z</dcterms:modified>
</cp:coreProperties>
</file>