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alse Positive" sheetId="2" r:id="rId5"/>
    <sheet state="visible" name="False Negative" sheetId="3" r:id="rId6"/>
    <sheet state="visible" name="Reaction Time" sheetId="4" r:id="rId7"/>
    <sheet state="visible" name="Center Fixation" sheetId="5" r:id="rId8"/>
    <sheet state="visible" name="False Positive wo P8" sheetId="6" r:id="rId9"/>
    <sheet state="visible" name="False Negative wo P8" sheetId="7" r:id="rId10"/>
    <sheet state="visible" name="Reaction Time wo P8" sheetId="8" r:id="rId11"/>
    <sheet state="visible" name="Center Fixation wo P8" sheetId="9" r:id="rId12"/>
  </sheets>
  <definedNames/>
  <calcPr/>
</workbook>
</file>

<file path=xl/sharedStrings.xml><?xml version="1.0" encoding="utf-8"?>
<sst xmlns="http://schemas.openxmlformats.org/spreadsheetml/2006/main" count="507" uniqueCount="194">
  <si>
    <t>Timestamp</t>
  </si>
  <si>
    <t>Participant ID</t>
  </si>
  <si>
    <t>Age</t>
  </si>
  <si>
    <t>Tested Eye</t>
  </si>
  <si>
    <t>Feedback system</t>
  </si>
  <si>
    <t>How comfortable was the VR headset</t>
  </si>
  <si>
    <t>Please describe any symtoms you've felt [General discomfort]</t>
  </si>
  <si>
    <t>Please describe any symtoms you've felt [Fatigue]</t>
  </si>
  <si>
    <t>Please describe any symtoms you've felt [Headache]</t>
  </si>
  <si>
    <t>Please describe any symtoms you've felt [Eye strain]</t>
  </si>
  <si>
    <t>Please describe any symtoms you've felt [Difficulty focusing]</t>
  </si>
  <si>
    <t>Please describe any symtoms you've felt [Nausea]</t>
  </si>
  <si>
    <t>Please describe any symtoms you've felt [Blurred vision]</t>
  </si>
  <si>
    <t>How focused are you during the test?</t>
  </si>
  <si>
    <t>How mentally demanding were the tasks?</t>
  </si>
  <si>
    <t xml:space="preserve">  How physically demanding were the tasks?  </t>
  </si>
  <si>
    <t>How hurried or rushed were the pace of the tasks?</t>
  </si>
  <si>
    <t>How successful were you in accomplishing what you were asked to do?</t>
  </si>
  <si>
    <t>How hard did you have to work to accomplish your level of performance?</t>
  </si>
  <si>
    <t>How insecure, discouraged, irritated, stressed, and annoyed were you?</t>
  </si>
  <si>
    <t>How clear was the intructions provided for the test?</t>
  </si>
  <si>
    <t>How difficult was it to focus on the center dot?</t>
  </si>
  <si>
    <t>Is the time allocated to react sufficient?</t>
  </si>
  <si>
    <t>Which generated graph do you prefer?</t>
  </si>
  <si>
    <t>Which test do you prefer?</t>
  </si>
  <si>
    <t>Why did you prefer that test?</t>
  </si>
  <si>
    <t>Was the visual feedback useful?</t>
  </si>
  <si>
    <t>Do you have any specific difficulties in finishing your task?</t>
  </si>
  <si>
    <t>Overall, how would you describe the experience?</t>
  </si>
  <si>
    <t>Do you have any ideas on how to improve the system?</t>
  </si>
  <si>
    <t>false pos % (r1 r2 r3 r4)</t>
  </si>
  <si>
    <t>false neg  % (r1 r2 r3 r4)</t>
  </si>
  <si>
    <t>ave reaction time (r1 r2 r3 r4)</t>
  </si>
  <si>
    <t>fixation % (r1 r2 r3 r4)</t>
  </si>
  <si>
    <t>NoFB FP%</t>
  </si>
  <si>
    <t>FB FP%</t>
  </si>
  <si>
    <t>NoFB FN%</t>
  </si>
  <si>
    <t>FB FN%</t>
  </si>
  <si>
    <t>NoFB RT</t>
  </si>
  <si>
    <t>FB RT</t>
  </si>
  <si>
    <t>NoFB CF%</t>
  </si>
  <si>
    <t>FB CF%</t>
  </si>
  <si>
    <t>Diff CF</t>
  </si>
  <si>
    <t>Right</t>
  </si>
  <si>
    <t>with Visual Feedback</t>
  </si>
  <si>
    <t>Left</t>
  </si>
  <si>
    <t>without Visual Feedback</t>
  </si>
  <si>
    <t>Option 2</t>
  </si>
  <si>
    <t>With Visual Feedback</t>
  </si>
  <si>
    <t>It is more indicative on what should I do during the test and a helpful reminder to look at the center and ensure the eye test's validity</t>
  </si>
  <si>
    <t>Yes</t>
  </si>
  <si>
    <t>With one eye closed, it is a bit difficult to focus at the center dot for a long period.</t>
  </si>
  <si>
    <t>like staring at sun but not sun. jk, It is fine but can be abit tiring. Fortunately, I can rest in between conditions</t>
  </si>
  <si>
    <t>Add sound cue on countdown? or on spacebar? or as a progress bar?</t>
  </si>
  <si>
    <t>0.69% 2.08% 2.78% 6.60%</t>
  </si>
  <si>
    <t>15.62% 12.15% 19.44% 15.28%</t>
  </si>
  <si>
    <t>338.23ms 314.50ms 333.09ms 322.20ms</t>
  </si>
  <si>
    <t>85.06% 82.85% 90.28% 64.25%</t>
  </si>
  <si>
    <t>Easier to refocus</t>
  </si>
  <si>
    <t>No</t>
  </si>
  <si>
    <t>Satisfactory</t>
  </si>
  <si>
    <t>1.74% 29.51% 3.82% 18.75%</t>
  </si>
  <si>
    <t>13.19% 13.54% 6.60% 4.86%</t>
  </si>
  <si>
    <t>315.94ms 291.86ms 291.36ms 322.71ms</t>
  </si>
  <si>
    <t>86.15% 35.43% 87.15% 71.83%</t>
  </si>
  <si>
    <t>easier to focus</t>
  </si>
  <si>
    <t>fatigue</t>
  </si>
  <si>
    <t>good</t>
  </si>
  <si>
    <t>different colour of white dots flashing might be better for focus</t>
  </si>
  <si>
    <t>6.25% 43.06% 1.39% 2.43%</t>
  </si>
  <si>
    <t>19.44% 3.82% 11.11% 10.76%</t>
  </si>
  <si>
    <t>274.47ms 251.10ms 280.08ms 292.76ms</t>
  </si>
  <si>
    <t>70.04% 37.93% 67.10% 76.21%</t>
  </si>
  <si>
    <t>easier to guide me to focus centrally</t>
  </si>
  <si>
    <t>eye strains causing me to blink quite 4 towards the end</t>
  </si>
  <si>
    <t>interesting, fun to do</t>
  </si>
  <si>
    <t>no</t>
  </si>
  <si>
    <t>1.74% 0.35%  0.69% 0.35%</t>
  </si>
  <si>
    <t>34.72% 40.28% 34.72% 26.39%</t>
  </si>
  <si>
    <t>325.22ms 339.83ms 302.98ms 300.28ms</t>
  </si>
  <si>
    <t>57.04% 95.90% 96.91% 99.34%</t>
  </si>
  <si>
    <t>helps with focus</t>
  </si>
  <si>
    <t>focusing for a long period of time</t>
  </si>
  <si>
    <t>eye opening</t>
  </si>
  <si>
    <t>nope</t>
  </si>
  <si>
    <t>56.25% 0.35% 0.69% 5.56%</t>
  </si>
  <si>
    <t>9.38%  32.99% 27.78% 36.11%</t>
  </si>
  <si>
    <t>326.15ms  362.46ms 356.55ms 354.08ms</t>
  </si>
  <si>
    <t>6.66% 85.45% 42.23% 81.42%</t>
  </si>
  <si>
    <t>Option 1</t>
  </si>
  <si>
    <t xml:space="preserve">easier to focus </t>
  </si>
  <si>
    <t>cool</t>
  </si>
  <si>
    <t>no, its good for me</t>
  </si>
  <si>
    <t>33.68% 37.15% 0.35% 1.74%</t>
  </si>
  <si>
    <t>16.67% 11.81% 25.35% 24.31%</t>
  </si>
  <si>
    <t>349.72ms 365.32ms 394.29ms 372.43ms</t>
  </si>
  <si>
    <t>47.54% 24.68% 86.90% 82.71%</t>
  </si>
  <si>
    <t>i know when my eyes are focused or not, however without visual feedback, i am more likely to be focused on the flashing dot rather than having to adjust my eyes</t>
  </si>
  <si>
    <t>overtime, eye strain</t>
  </si>
  <si>
    <t>an eye workout, good but also tiring</t>
  </si>
  <si>
    <t>maybe change the green into something else, it strains the eye more</t>
  </si>
  <si>
    <t>1.74% 0.35% 0.35% 0.69%</t>
  </si>
  <si>
    <t>17.71% 12.50% 11.46% 7.99%</t>
  </si>
  <si>
    <t>327.12ms 266.30ms 251.53ms 221.73ms</t>
  </si>
  <si>
    <t>92.89% 96.58% 78.19% 75.40%</t>
  </si>
  <si>
    <t>Without Visual Feedback</t>
  </si>
  <si>
    <t xml:space="preserve">Without visual feedback, it encourages me to work harder and ensure my eye is focus all the the time. Whereas, with visual feedback - I will tend to be slightly laid back with my non dominant eye, therefore ghosting ( not focusing on the task it self ) sometimes. </t>
  </si>
  <si>
    <t xml:space="preserve">The experience was great, although at times I might experienced an eye fatigue and it takes a while to complete the tasks however, I like the idea of the research - This is due to the interest in finding out my reaction time, possible blind spots and focusing accuracy. </t>
  </si>
  <si>
    <t>4.17% 3.12% 1.39% 1.74%</t>
  </si>
  <si>
    <t>15.62% 10.76% 9.38% 7.99%</t>
  </si>
  <si>
    <t>387.71ms 320.57ms 309.57ms 281.88ms</t>
  </si>
  <si>
    <t>83.85% 49.02% 98.61% 83.84%</t>
  </si>
  <si>
    <t>For some reason, I could focus a bit more without any distraction given throughout the whole test.</t>
  </si>
  <si>
    <t>Eyes were getting a bit strained after about halfway through the test on the first two tests (wit visual feedback). This cause some loss in focus in conducting the task.</t>
  </si>
  <si>
    <t>It was quite engaging in the sense I could be more aware of my peripheral view and notice when I am getting out of focus from the center point. Maybe due to distance to the screen, eyes got a bit tired 4, especially after the midway through the task.</t>
  </si>
  <si>
    <t>Maybe have a thicker outline on the green center dot to help identify the center point.</t>
  </si>
  <si>
    <t xml:space="preserve">3.12% 0.35% 2.43% 17.01% </t>
  </si>
  <si>
    <t>6.60% 12.85% 7.99% 16.32%</t>
  </si>
  <si>
    <t>256.65ms 249.04ms 225.75ms 264.26ms</t>
  </si>
  <si>
    <t>39.95% 60.31% 97.14% 9.91%</t>
  </si>
  <si>
    <t xml:space="preserve">it is easier to focus to
</t>
  </si>
  <si>
    <t>i am very bad at focusing</t>
  </si>
  <si>
    <t>tiring</t>
  </si>
  <si>
    <t>34.03% 16.67% 48.61% 46.18%</t>
  </si>
  <si>
    <t>12.85% 18.75% 3.47% 7.64%</t>
  </si>
  <si>
    <t>394.46ms 343.70ms 345.54ms 343.64ms</t>
  </si>
  <si>
    <t>22.18% 52.88% 1.40% 12.64%</t>
  </si>
  <si>
    <t>i can realise if im losing focus, and generally a guide for me to follow</t>
  </si>
  <si>
    <t>by focusing hard it strains the eye a lot</t>
  </si>
  <si>
    <t xml:space="preserve">interesting, getting to learn about my own visual peripheral area. </t>
  </si>
  <si>
    <t>allocate a fixed rest time between all tests- perhaps would help with more consistent data collection? but im pretty sure everyone needs a different amount of time</t>
  </si>
  <si>
    <t>6.94% 0.35% 0.35% 0.00%</t>
  </si>
  <si>
    <t>18.06% 14.24% 12.15% 12.85%</t>
  </si>
  <si>
    <t>323.73ms 324.81ms 305.93ms 311.86ms</t>
  </si>
  <si>
    <t>76.73% 85.33% 98.87% 90.44%</t>
  </si>
  <si>
    <t>I was more certain I was focusing</t>
  </si>
  <si>
    <t>Simple but lengthy</t>
  </si>
  <si>
    <t xml:space="preserve">I would prefer the dot were slightly smaller so i could focus more on one area rather than naturally drifting within the area of the dot. I forgot there was no feedback for one of the tests, so assumed the green dot meant I was looking in the center. I relied on the computer rather than my own judgement instead of trying to focus on the center based on my judgement. </t>
  </si>
  <si>
    <t>0.00% 0.00% 0.35% 36.81%</t>
  </si>
  <si>
    <t>15.28% 24.31% 15.97% 5.90%</t>
  </si>
  <si>
    <t>300.21ms 343.43ms 293.60ms 276.76ms</t>
  </si>
  <si>
    <t>96.95% 86.52% 96.49% 45.22%</t>
  </si>
  <si>
    <t>Run 1</t>
  </si>
  <si>
    <t>Participant</t>
  </si>
  <si>
    <t xml:space="preserve"> [General discomfort]</t>
  </si>
  <si>
    <t>[Fatigue]</t>
  </si>
  <si>
    <t>[Headache]</t>
  </si>
  <si>
    <t>[Eye strain]</t>
  </si>
  <si>
    <t>[Difficulty focusing]</t>
  </si>
  <si>
    <t>[Nausea]</t>
  </si>
  <si>
    <t>[Blurred vision]</t>
  </si>
  <si>
    <t>VR headset comfortability</t>
  </si>
  <si>
    <t>Run2</t>
  </si>
  <si>
    <t>Run 3</t>
  </si>
  <si>
    <t xml:space="preserve"> Run 4</t>
  </si>
  <si>
    <t>Average of 4 runs</t>
  </si>
  <si>
    <t xml:space="preserve"> General discomfort</t>
  </si>
  <si>
    <t>average of all participants</t>
  </si>
  <si>
    <t>Symptoms</t>
  </si>
  <si>
    <t>Average Severity</t>
  </si>
  <si>
    <t>Fatigue</t>
  </si>
  <si>
    <t>Headache</t>
  </si>
  <si>
    <t>Eye strain</t>
  </si>
  <si>
    <t>Difficulty focusing</t>
  </si>
  <si>
    <t>Nausea</t>
  </si>
  <si>
    <t>Blurred vision</t>
  </si>
  <si>
    <t>NASA-TLX</t>
  </si>
  <si>
    <t>Workload Factor</t>
  </si>
  <si>
    <t>Mean Ratings</t>
  </si>
  <si>
    <t>Mental Demand</t>
  </si>
  <si>
    <t>Physical Demand</t>
  </si>
  <si>
    <t>Temporal Demand</t>
  </si>
  <si>
    <t>Performance (Success)</t>
  </si>
  <si>
    <t>Effort</t>
  </si>
  <si>
    <t>Frustration</t>
  </si>
  <si>
    <t>NoFB FPE%</t>
  </si>
  <si>
    <t>FB FPE%</t>
  </si>
  <si>
    <t>Diff</t>
  </si>
  <si>
    <t>n</t>
  </si>
  <si>
    <t>mean difference</t>
  </si>
  <si>
    <t>standard deviation</t>
  </si>
  <si>
    <t>standard error of mean</t>
  </si>
  <si>
    <t>t-statistic</t>
  </si>
  <si>
    <t>degree of freedom</t>
  </si>
  <si>
    <t>p value</t>
  </si>
  <si>
    <t>effect size Cohen’s d</t>
  </si>
  <si>
    <t>t-critical for 95% CI</t>
  </si>
  <si>
    <t>margin of error</t>
  </si>
  <si>
    <t>Lower 95% CI bound</t>
  </si>
  <si>
    <t>Upper 95% CI bound</t>
  </si>
  <si>
    <t>NoFB FNE%</t>
  </si>
  <si>
    <t>FB FNE%</t>
  </si>
  <si>
    <t>NoFB RT (ms)</t>
  </si>
  <si>
    <t>FB RT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</si>
</sst>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6CFE0"/>
        <bgColor rgb="FFD6CFE0"/>
      </patternFill>
    </fill>
  </fills>
  <borders count="2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D6CFE0"/>
      </right>
      <top>
        <color rgb="FF442F65"/>
      </top>
      <bottom style="thin">
        <color rgb="FF442F65"/>
      </bottom>
    </border>
    <border>
      <left style="thin">
        <color rgb="FFD6CFE0"/>
      </left>
      <right style="thin">
        <color rgb="FFD6CFE0"/>
      </right>
      <top>
        <color rgb="FF442F65"/>
      </top>
      <bottom style="thin">
        <color rgb="FF442F65"/>
      </bottom>
    </border>
    <border>
      <left style="thin">
        <color rgb="FFD6CFE0"/>
      </left>
      <right style="thin">
        <color rgb="FF442F65"/>
      </right>
      <top>
        <color rgb="FF442F65"/>
      </top>
      <bottom style="thin">
        <color rgb="FF442F6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23" fillId="0" fontId="1" numFmtId="49" xfId="0" applyAlignment="1" applyBorder="1" applyFont="1" applyNumberForma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17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wrapText="0"/>
    </xf>
    <xf borderId="21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D6CFE0"/>
          <bgColor rgb="FFD6CFE0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6">
    <tableStyle count="4" pivot="0" name="Form Responses 1-style">
      <tableStyleElement dxfId="1" type="headerRow"/>
      <tableStyleElement dxfId="2" type="firstRowStripe"/>
      <tableStyleElement dxfId="3" type="secondRowStripe"/>
      <tableStyleElement dxfId="4" type="totalRow"/>
    </tableStyle>
    <tableStyle count="2" pivot="0" name="Form Responses 1-style 2">
      <tableStyleElement dxfId="2" type="firstRowStripe"/>
      <tableStyleElement dxfId="3" type="secondRowStripe"/>
    </tableStyle>
    <tableStyle count="2" pivot="0" name="Form Responses 1-style 3">
      <tableStyleElement dxfId="2" type="firstRowStripe"/>
      <tableStyleElement dxfId="3" type="secondRowStripe"/>
    </tableStyle>
    <tableStyle count="2" pivot="0" name="Form Responses 1-style 4">
      <tableStyleElement dxfId="2" type="firstRowStripe"/>
      <tableStyleElement dxfId="3" type="secondRowStripe"/>
    </tableStyle>
    <tableStyle count="2" pivot="0" name="Form Responses 1-style 5">
      <tableStyleElement dxfId="2" type="firstRowStripe"/>
      <tableStyleElement dxfId="3" type="secondRowStripe"/>
    </tableStyle>
    <tableStyle count="3" pivot="0" name="Form Responses 1-style 6">
      <tableStyleElement dxfId="5" type="headerRow"/>
      <tableStyleElement dxfId="2" type="firstRowStripe"/>
      <tableStyleElement dxfId="6" type="secondRowStripe"/>
    </tableStyle>
    <tableStyle count="2" pivot="0" name="Form Responses 1-style 7">
      <tableStyleElement dxfId="2" type="firstRowStripe"/>
      <tableStyleElement dxfId="3" type="secondRowStripe"/>
    </tableStyle>
    <tableStyle count="3" pivot="0" name="Form Responses 1-style 8">
      <tableStyleElement dxfId="5" type="headerRow"/>
      <tableStyleElement dxfId="2" type="firstRowStripe"/>
      <tableStyleElement dxfId="6" type="secondRowStripe"/>
    </tableStyle>
    <tableStyle count="3" pivot="0" name="False Positive-style">
      <tableStyleElement dxfId="5" type="headerRow"/>
      <tableStyleElement dxfId="2" type="firstRowStripe"/>
      <tableStyleElement dxfId="6" type="secondRowStripe"/>
    </tableStyle>
    <tableStyle count="3" pivot="0" name="False Negative-style">
      <tableStyleElement dxfId="5" type="headerRow"/>
      <tableStyleElement dxfId="2" type="firstRowStripe"/>
      <tableStyleElement dxfId="6" type="secondRowStripe"/>
    </tableStyle>
    <tableStyle count="3" pivot="0" name="Reaction Time-style">
      <tableStyleElement dxfId="5" type="headerRow"/>
      <tableStyleElement dxfId="2" type="firstRowStripe"/>
      <tableStyleElement dxfId="6" type="secondRowStripe"/>
    </tableStyle>
    <tableStyle count="3" pivot="0" name="Center Fixation-style">
      <tableStyleElement dxfId="5" type="headerRow"/>
      <tableStyleElement dxfId="2" type="firstRowStripe"/>
      <tableStyleElement dxfId="6" type="secondRowStripe"/>
    </tableStyle>
    <tableStyle count="3" pivot="0" name="False Positive wo P8-style">
      <tableStyleElement dxfId="5" type="headerRow"/>
      <tableStyleElement dxfId="2" type="firstRowStripe"/>
      <tableStyleElement dxfId="6" type="secondRowStripe"/>
    </tableStyle>
    <tableStyle count="3" pivot="0" name="False Negative wo P8-style">
      <tableStyleElement dxfId="5" type="headerRow"/>
      <tableStyleElement dxfId="2" type="firstRowStripe"/>
      <tableStyleElement dxfId="6" type="secondRowStripe"/>
    </tableStyle>
    <tableStyle count="3" pivot="0" name="Reaction Time wo P8-style">
      <tableStyleElement dxfId="5" type="headerRow"/>
      <tableStyleElement dxfId="2" type="firstRowStripe"/>
      <tableStyleElement dxfId="6" type="secondRowStripe"/>
    </tableStyle>
    <tableStyle count="3" pivot="0" name="Center Fixation wo P8-style">
      <tableStyleElement dxfId="5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Severity of Symptoms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'Form Responses 1'!$B$108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1'!$A$109:$A$115</c:f>
            </c:strRef>
          </c:cat>
          <c:val>
            <c:numRef>
              <c:f>'Form Responses 1'!$B$109:$B$115</c:f>
              <c:numCache/>
            </c:numRef>
          </c:val>
        </c:ser>
        <c:axId val="1981148639"/>
        <c:axId val="679563704"/>
      </c:barChart>
      <c:catAx>
        <c:axId val="19811486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Symptoms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63704"/>
      </c:catAx>
      <c:valAx>
        <c:axId val="679563704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486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Summary of Simplified NASA-TLX ratings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'Form Responses 1'!$B$142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1'!$A$143:$A$148</c:f>
            </c:strRef>
          </c:cat>
          <c:val>
            <c:numRef>
              <c:f>'Form Responses 1'!$B$143:$B$148</c:f>
              <c:numCache/>
            </c:numRef>
          </c:val>
        </c:ser>
        <c:axId val="585847194"/>
        <c:axId val="894359678"/>
      </c:barChart>
      <c:catAx>
        <c:axId val="5858471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 Related Factor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359678"/>
      </c:catAx>
      <c:valAx>
        <c:axId val="894359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Ratings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8471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107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140</xdr:row>
      <xdr:rowOff>276225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headerRowCount="0" ref="A1:BX14" displayName="Form_Responses1" name="Form_Responses1" id="1">
  <tableColumns count="7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totalsRowFunction="custom" name="Column68" id="68"/>
    <tableColumn totalsRowFunction="custom" name="Column69" id="69"/>
    <tableColumn totalsRowFunction="custom" name="Column70" id="70"/>
    <tableColumn totalsRowFunction="custom" name="Column71" id="71"/>
    <tableColumn totalsRowFunction="custom" name="Column72" id="72"/>
    <tableColumn totalsRowFunction="custom" name="Column73" id="73"/>
    <tableColumn totalsRowFunction="custom" name="Column74" id="74"/>
    <tableColumn totalsRowFunction="custom" name="Column75" id="75"/>
    <tableColumn totalsRowFunction="custom" name="Column76" id="76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D13" displayName="False_Negative_Error" name="False_Negative_Error" id="10">
  <tableColumns count="4">
    <tableColumn name="Participant ID" id="1"/>
    <tableColumn name="NoFB FNE%" id="2"/>
    <tableColumn name="FB FNE%" id="3"/>
    <tableColumn name="Diff" id="4"/>
  </tableColumns>
  <tableStyleInfo name="False Negative-style" showColumnStripes="0" showFirstColumn="1" showLastColumn="1" showRowStripes="1"/>
</table>
</file>

<file path=xl/tables/table11.xml><?xml version="1.0" encoding="utf-8"?>
<table xmlns="http://schemas.openxmlformats.org/spreadsheetml/2006/main" ref="A1:D13" displayName="Reaction_Time" name="Reaction_Time" id="11">
  <tableColumns count="4">
    <tableColumn name="Participant ID" id="1"/>
    <tableColumn name="NoFB RT (ms)" id="2"/>
    <tableColumn name="FB RT (ms)" id="3"/>
    <tableColumn name="Diff" id="4"/>
  </tableColumns>
  <tableStyleInfo name="Reaction Time-style" showColumnStripes="0" showFirstColumn="1" showLastColumn="1" showRowStripes="1"/>
</table>
</file>

<file path=xl/tables/table12.xml><?xml version="1.0" encoding="utf-8"?>
<table xmlns="http://schemas.openxmlformats.org/spreadsheetml/2006/main" ref="A1:D13" displayName="Center_Fixation" name="Center_Fixation" id="12">
  <tableColumns count="4">
    <tableColumn name="Participant ID" id="1"/>
    <tableColumn name="NoFB CF%" id="2"/>
    <tableColumn name="FB CF%" id="3"/>
    <tableColumn name="Diff" id="4"/>
  </tableColumns>
  <tableStyleInfo name="Center Fixation-style" showColumnStripes="0" showFirstColumn="1" showLastColumn="1" showRowStripes="1"/>
</table>
</file>

<file path=xl/tables/table13.xml><?xml version="1.0" encoding="utf-8"?>
<table xmlns="http://schemas.openxmlformats.org/spreadsheetml/2006/main" ref="A1:D12" displayName="False_Positive_Error_2" name="False_Positive_Error_2" id="13">
  <tableColumns count="4">
    <tableColumn name="Participant ID" id="1"/>
    <tableColumn name="NoFB FPE%" id="2"/>
    <tableColumn name="FB FPE%" id="3"/>
    <tableColumn name="Diff" id="4"/>
  </tableColumns>
  <tableStyleInfo name="False Positive wo P8-style" showColumnStripes="0" showFirstColumn="1" showLastColumn="1" showRowStripes="1"/>
</table>
</file>

<file path=xl/tables/table14.xml><?xml version="1.0" encoding="utf-8"?>
<table xmlns="http://schemas.openxmlformats.org/spreadsheetml/2006/main" ref="A1:D12" displayName="False_Negative_Error_2" name="False_Negative_Error_2" id="14">
  <tableColumns count="4">
    <tableColumn name="Participant ID" id="1"/>
    <tableColumn name="NoFB FNE%" id="2"/>
    <tableColumn name="FB FNE%" id="3"/>
    <tableColumn name="Diff" id="4"/>
  </tableColumns>
  <tableStyleInfo name="False Negative wo P8-style" showColumnStripes="0" showFirstColumn="1" showLastColumn="1" showRowStripes="1"/>
</table>
</file>

<file path=xl/tables/table15.xml><?xml version="1.0" encoding="utf-8"?>
<table xmlns="http://schemas.openxmlformats.org/spreadsheetml/2006/main" ref="A1:D12" displayName="Reaction_Time_2" name="Reaction_Time_2" id="15">
  <tableColumns count="4">
    <tableColumn name="Participant ID" id="1"/>
    <tableColumn name="NoFB RT (ms)" id="2"/>
    <tableColumn name="FB RT (ms)" id="3"/>
    <tableColumn name="Diff" id="4"/>
  </tableColumns>
  <tableStyleInfo name="Reaction Time wo P8-style" showColumnStripes="0" showFirstColumn="1" showLastColumn="1" showRowStripes="1"/>
</table>
</file>

<file path=xl/tables/table16.xml><?xml version="1.0" encoding="utf-8"?>
<table xmlns="http://schemas.openxmlformats.org/spreadsheetml/2006/main" ref="A1:D12" displayName="Center_Fixation_2" name="Center_Fixation_2" id="16">
  <tableColumns count="4">
    <tableColumn name="Participant ID" id="1"/>
    <tableColumn name="NoFB CF%" id="2"/>
    <tableColumn name="FB CF%" id="3"/>
    <tableColumn name="Diff" id="4"/>
  </tableColumns>
  <tableStyleInfo name="Center Fixation wo P8-style" showColumnStripes="0" showFirstColumn="1" showLastColumn="1" showRowStripes="1"/>
</table>
</file>

<file path=xl/tables/table2.xml><?xml version="1.0" encoding="utf-8"?>
<table xmlns="http://schemas.openxmlformats.org/spreadsheetml/2006/main" headerRowCount="0" ref="B33:I44" displayName="Table_1" name="Table_1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rm Responses 1-style 2" showColumnStripes="0" showFirstColumn="1" showLastColumn="1" showRowStripes="1"/>
</table>
</file>

<file path=xl/tables/table3.xml><?xml version="1.0" encoding="utf-8"?>
<table xmlns="http://schemas.openxmlformats.org/spreadsheetml/2006/main" headerRowCount="0" ref="B48:I59" displayName="Table_2" name="Table_2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rm Responses 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63:I74" displayName="Table_3" name="Table_3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rm Responses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78:I89" displayName="Table_4" name="Table_4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rm Responses 1-style 5" showColumnStripes="0" showFirstColumn="1" showLastColumn="1" showRowStripes="1"/>
</table>
</file>

<file path=xl/tables/table6.xml><?xml version="1.0" encoding="utf-8"?>
<table xmlns="http://schemas.openxmlformats.org/spreadsheetml/2006/main" ref="A108:B115" displayName="Table1" name="Table1" id="6">
  <tableColumns count="2">
    <tableColumn name="Symptoms" id="1"/>
    <tableColumn name="Average Severity" id="2"/>
  </tableColumns>
  <tableStyleInfo name="Form Responses 1-style 6" showColumnStripes="0" showFirstColumn="1" showLastColumn="1" showRowStripes="1"/>
</table>
</file>

<file path=xl/tables/table7.xml><?xml version="1.0" encoding="utf-8"?>
<table xmlns="http://schemas.openxmlformats.org/spreadsheetml/2006/main" headerRowCount="0" ref="B126:G137" displayName="Table_5" name="Table_5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orm Responses 1-style 7" showColumnStripes="0" showFirstColumn="1" showLastColumn="1" showRowStripes="1"/>
</table>
</file>

<file path=xl/tables/table8.xml><?xml version="1.0" encoding="utf-8"?>
<table xmlns="http://schemas.openxmlformats.org/spreadsheetml/2006/main" ref="A142:B148" displayName="Table2" name="Table2" id="8">
  <tableColumns count="2">
    <tableColumn name="Workload Factor" id="1"/>
    <tableColumn name="Mean Ratings" id="2"/>
  </tableColumns>
  <tableStyleInfo name="Form Responses 1-style 8" showColumnStripes="0" showFirstColumn="1" showLastColumn="1" showRowStripes="1"/>
</table>
</file>

<file path=xl/tables/table9.xml><?xml version="1.0" encoding="utf-8"?>
<table xmlns="http://schemas.openxmlformats.org/spreadsheetml/2006/main" ref="A1:D13" displayName="False_Positive_Error" name="False_Positive_Error" id="9">
  <tableColumns count="4">
    <tableColumn name="Participant ID" id="1"/>
    <tableColumn name="NoFB FPE%" id="2"/>
    <tableColumn name="FB FPE%" id="3"/>
    <tableColumn name="Diff" id="4"/>
  </tableColumns>
  <tableStyleInfo name="False Positiv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2" max="2" width="31.88"/>
    <col customWidth="1" min="3" max="3" width="34.75"/>
    <col customWidth="1" min="4" max="4" width="38.38"/>
    <col customWidth="1" min="5" max="5" width="53.75"/>
    <col customWidth="1" min="6" max="6" width="54.75"/>
    <col customWidth="1" min="7" max="7" width="53.5"/>
    <col customWidth="1" min="8" max="13" width="37.63"/>
    <col customWidth="1" min="14" max="14" width="32.25"/>
    <col customWidth="1" min="15" max="16" width="18.88"/>
    <col customWidth="1" min="17" max="17" width="32.63"/>
    <col customWidth="1" min="18" max="24" width="37.63"/>
    <col customWidth="1" min="25" max="25" width="32.25"/>
    <col customWidth="1" min="26" max="27" width="18.88"/>
    <col customWidth="1" min="28" max="28" width="32.63"/>
    <col customWidth="1" min="29" max="35" width="37.63"/>
    <col customWidth="1" min="36" max="36" width="32.25"/>
    <col customWidth="1" min="37" max="38" width="18.88"/>
    <col customWidth="1" min="39" max="39" width="32.63"/>
    <col customWidth="1" min="40" max="46" width="37.63"/>
    <col customWidth="1" min="47" max="47" width="32.25"/>
    <col customWidth="1" min="48" max="48" width="35.5"/>
    <col customWidth="1" min="49" max="55" width="37.63"/>
    <col customWidth="1" min="56" max="56" width="33.88"/>
    <col customWidth="1" min="57" max="57" width="32.75"/>
    <col customWidth="1" min="58" max="58" width="23.75"/>
    <col customWidth="1" min="59" max="59" width="26.0"/>
    <col customWidth="1" min="60" max="60" width="28.5"/>
    <col customWidth="1" min="61" max="63" width="37.63"/>
    <col customWidth="1" min="64" max="76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3</v>
      </c>
      <c r="AL1" s="2" t="s">
        <v>4</v>
      </c>
      <c r="AM1" s="2" t="s">
        <v>5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10</v>
      </c>
      <c r="AS1" s="2" t="s">
        <v>11</v>
      </c>
      <c r="AT1" s="2" t="s">
        <v>12</v>
      </c>
      <c r="AU1" s="2" t="s">
        <v>13</v>
      </c>
      <c r="AV1" s="2" t="s">
        <v>14</v>
      </c>
      <c r="AW1" s="2" t="s">
        <v>15</v>
      </c>
      <c r="AX1" s="2" t="s">
        <v>16</v>
      </c>
      <c r="AY1" s="2" t="s">
        <v>17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  <c r="BE1" s="2" t="s">
        <v>23</v>
      </c>
      <c r="BF1" s="2" t="s">
        <v>24</v>
      </c>
      <c r="BG1" s="2" t="s">
        <v>25</v>
      </c>
      <c r="BH1" s="2" t="s">
        <v>26</v>
      </c>
      <c r="BI1" s="2" t="s">
        <v>27</v>
      </c>
      <c r="BJ1" s="2" t="s">
        <v>28</v>
      </c>
      <c r="BK1" s="2" t="s">
        <v>29</v>
      </c>
      <c r="BL1" s="3" t="s">
        <v>30</v>
      </c>
      <c r="BM1" s="3" t="s">
        <v>31</v>
      </c>
      <c r="BN1" s="3" t="s">
        <v>32</v>
      </c>
      <c r="BO1" s="4" t="s">
        <v>33</v>
      </c>
      <c r="BP1" s="4" t="s">
        <v>34</v>
      </c>
      <c r="BQ1" s="4" t="s">
        <v>35</v>
      </c>
      <c r="BR1" s="4" t="s">
        <v>36</v>
      </c>
      <c r="BS1" s="4" t="s">
        <v>37</v>
      </c>
      <c r="BT1" s="4" t="s">
        <v>38</v>
      </c>
      <c r="BU1" s="4" t="s">
        <v>39</v>
      </c>
      <c r="BV1" s="4" t="s">
        <v>40</v>
      </c>
      <c r="BW1" s="4" t="s">
        <v>41</v>
      </c>
      <c r="BX1" s="5" t="s">
        <v>42</v>
      </c>
    </row>
    <row r="2">
      <c r="A2" s="6">
        <v>45729.84002228009</v>
      </c>
      <c r="B2" s="7">
        <v>1.0</v>
      </c>
      <c r="C2" s="7">
        <v>25.0</v>
      </c>
      <c r="D2" s="7" t="s">
        <v>43</v>
      </c>
      <c r="E2" s="7" t="s">
        <v>44</v>
      </c>
      <c r="F2" s="7">
        <v>4.0</v>
      </c>
      <c r="G2" s="7">
        <v>2.0</v>
      </c>
      <c r="H2" s="7">
        <v>2.0</v>
      </c>
      <c r="I2" s="7">
        <v>1.0</v>
      </c>
      <c r="J2" s="7">
        <v>2.0</v>
      </c>
      <c r="K2" s="7">
        <v>1.0</v>
      </c>
      <c r="L2" s="7">
        <v>1.0</v>
      </c>
      <c r="M2" s="7">
        <v>1.0</v>
      </c>
      <c r="N2" s="7">
        <v>3.0</v>
      </c>
      <c r="O2" s="7" t="s">
        <v>45</v>
      </c>
      <c r="P2" s="7" t="s">
        <v>44</v>
      </c>
      <c r="Q2" s="7">
        <v>3.0</v>
      </c>
      <c r="R2" s="7">
        <v>2.0</v>
      </c>
      <c r="S2" s="7">
        <v>3.0</v>
      </c>
      <c r="T2" s="7">
        <v>1.0</v>
      </c>
      <c r="U2" s="7">
        <v>2.0</v>
      </c>
      <c r="V2" s="7">
        <v>3.0</v>
      </c>
      <c r="W2" s="7">
        <v>1.0</v>
      </c>
      <c r="X2" s="7">
        <v>1.0</v>
      </c>
      <c r="Y2" s="7">
        <v>4.0</v>
      </c>
      <c r="Z2" s="7" t="s">
        <v>43</v>
      </c>
      <c r="AA2" s="7" t="s">
        <v>46</v>
      </c>
      <c r="AB2" s="7">
        <v>2.0</v>
      </c>
      <c r="AC2" s="7">
        <v>3.0</v>
      </c>
      <c r="AD2" s="7">
        <v>4.0</v>
      </c>
      <c r="AE2" s="7">
        <v>1.0</v>
      </c>
      <c r="AF2" s="7">
        <v>2.0</v>
      </c>
      <c r="AG2" s="7">
        <v>4.0</v>
      </c>
      <c r="AH2" s="7">
        <v>1.0</v>
      </c>
      <c r="AI2" s="7">
        <v>3.0</v>
      </c>
      <c r="AJ2" s="7">
        <v>2.0</v>
      </c>
      <c r="AK2" s="7" t="s">
        <v>45</v>
      </c>
      <c r="AL2" s="7" t="s">
        <v>46</v>
      </c>
      <c r="AM2" s="7">
        <v>3.0</v>
      </c>
      <c r="AN2" s="7">
        <v>3.0</v>
      </c>
      <c r="AO2" s="7">
        <v>3.0</v>
      </c>
      <c r="AP2" s="7">
        <v>1.0</v>
      </c>
      <c r="AQ2" s="7">
        <v>3.0</v>
      </c>
      <c r="AR2" s="7">
        <v>5.0</v>
      </c>
      <c r="AS2" s="7">
        <v>1.0</v>
      </c>
      <c r="AT2" s="7">
        <v>3.0</v>
      </c>
      <c r="AU2" s="7">
        <v>2.0</v>
      </c>
      <c r="AV2" s="7">
        <v>4.0</v>
      </c>
      <c r="AW2" s="7">
        <v>4.0</v>
      </c>
      <c r="AX2" s="7">
        <v>3.0</v>
      </c>
      <c r="AY2" s="7">
        <v>3.0</v>
      </c>
      <c r="AZ2" s="7">
        <v>4.0</v>
      </c>
      <c r="BA2" s="7">
        <v>4.0</v>
      </c>
      <c r="BB2" s="7">
        <v>5.0</v>
      </c>
      <c r="BC2" s="7">
        <v>3.0</v>
      </c>
      <c r="BD2" s="7">
        <v>2.0</v>
      </c>
      <c r="BE2" s="7" t="s">
        <v>47</v>
      </c>
      <c r="BF2" s="7" t="s">
        <v>48</v>
      </c>
      <c r="BG2" s="7" t="s">
        <v>49</v>
      </c>
      <c r="BH2" s="7" t="s">
        <v>50</v>
      </c>
      <c r="BI2" s="7" t="s">
        <v>51</v>
      </c>
      <c r="BJ2" s="7" t="s">
        <v>52</v>
      </c>
      <c r="BK2" s="7" t="s">
        <v>53</v>
      </c>
      <c r="BL2" s="8" t="s">
        <v>54</v>
      </c>
      <c r="BM2" s="8" t="s">
        <v>55</v>
      </c>
      <c r="BN2" s="7" t="s">
        <v>56</v>
      </c>
      <c r="BO2" s="8" t="s">
        <v>57</v>
      </c>
      <c r="BP2" s="8">
        <v>4.69</v>
      </c>
      <c r="BQ2" s="8">
        <v>1.385</v>
      </c>
      <c r="BR2" s="8">
        <v>17.36</v>
      </c>
      <c r="BS2" s="8">
        <v>13.89</v>
      </c>
      <c r="BT2" s="8">
        <v>327.65</v>
      </c>
      <c r="BU2" s="8">
        <v>326.37</v>
      </c>
      <c r="BV2" s="8">
        <v>77.265</v>
      </c>
      <c r="BW2" s="8">
        <v>83.96</v>
      </c>
      <c r="BX2" s="9">
        <f t="shared" ref="BX2:BX13" si="1">(BW2-BV2)</f>
        <v>6.695</v>
      </c>
    </row>
    <row r="3">
      <c r="A3" s="10">
        <v>45729.90622105324</v>
      </c>
      <c r="B3" s="11">
        <v>2.0</v>
      </c>
      <c r="C3" s="11">
        <v>23.0</v>
      </c>
      <c r="D3" s="11" t="s">
        <v>45</v>
      </c>
      <c r="E3" s="11" t="s">
        <v>44</v>
      </c>
      <c r="F3" s="11">
        <v>5.0</v>
      </c>
      <c r="G3" s="11">
        <v>3.0</v>
      </c>
      <c r="H3" s="11">
        <v>3.0</v>
      </c>
      <c r="I3" s="11">
        <v>3.0</v>
      </c>
      <c r="J3" s="11">
        <v>3.0</v>
      </c>
      <c r="K3" s="11">
        <v>3.0</v>
      </c>
      <c r="L3" s="11">
        <v>1.0</v>
      </c>
      <c r="M3" s="11">
        <v>3.0</v>
      </c>
      <c r="N3" s="11">
        <v>3.0</v>
      </c>
      <c r="O3" s="11" t="s">
        <v>45</v>
      </c>
      <c r="P3" s="11" t="s">
        <v>46</v>
      </c>
      <c r="Q3" s="11">
        <v>2.0</v>
      </c>
      <c r="R3" s="11">
        <v>4.0</v>
      </c>
      <c r="S3" s="11">
        <v>4.0</v>
      </c>
      <c r="T3" s="11">
        <v>2.0</v>
      </c>
      <c r="U3" s="11">
        <v>5.0</v>
      </c>
      <c r="V3" s="11">
        <v>5.0</v>
      </c>
      <c r="W3" s="11">
        <v>1.0</v>
      </c>
      <c r="X3" s="11">
        <v>4.0</v>
      </c>
      <c r="Y3" s="11">
        <v>2.0</v>
      </c>
      <c r="Z3" s="11" t="s">
        <v>43</v>
      </c>
      <c r="AA3" s="11" t="s">
        <v>44</v>
      </c>
      <c r="AB3" s="11">
        <v>4.0</v>
      </c>
      <c r="AC3" s="11">
        <v>3.0</v>
      </c>
      <c r="AD3" s="11">
        <v>3.0</v>
      </c>
      <c r="AE3" s="11">
        <v>2.0</v>
      </c>
      <c r="AF3" s="11">
        <v>3.0</v>
      </c>
      <c r="AG3" s="11">
        <v>4.0</v>
      </c>
      <c r="AH3" s="11">
        <v>2.0</v>
      </c>
      <c r="AI3" s="11">
        <v>3.0</v>
      </c>
      <c r="AJ3" s="11">
        <v>4.0</v>
      </c>
      <c r="AK3" s="11" t="s">
        <v>43</v>
      </c>
      <c r="AL3" s="11" t="s">
        <v>46</v>
      </c>
      <c r="AM3" s="11">
        <v>2.0</v>
      </c>
      <c r="AN3" s="11">
        <v>4.0</v>
      </c>
      <c r="AO3" s="11">
        <v>4.0</v>
      </c>
      <c r="AP3" s="11">
        <v>2.0</v>
      </c>
      <c r="AQ3" s="11">
        <v>4.0</v>
      </c>
      <c r="AR3" s="11">
        <v>4.0</v>
      </c>
      <c r="AS3" s="11">
        <v>2.0</v>
      </c>
      <c r="AT3" s="11">
        <v>4.0</v>
      </c>
      <c r="AU3" s="11">
        <v>2.0</v>
      </c>
      <c r="AV3" s="11">
        <v>4.0</v>
      </c>
      <c r="AW3" s="11">
        <v>4.0</v>
      </c>
      <c r="AX3" s="11">
        <v>4.0</v>
      </c>
      <c r="AY3" s="11">
        <v>3.0</v>
      </c>
      <c r="AZ3" s="11">
        <v>4.0</v>
      </c>
      <c r="BA3" s="11">
        <v>3.0</v>
      </c>
      <c r="BB3" s="11">
        <v>5.0</v>
      </c>
      <c r="BC3" s="11">
        <v>3.0</v>
      </c>
      <c r="BD3" s="11">
        <v>3.0</v>
      </c>
      <c r="BE3" s="11" t="s">
        <v>47</v>
      </c>
      <c r="BF3" s="11" t="s">
        <v>48</v>
      </c>
      <c r="BG3" s="11" t="s">
        <v>58</v>
      </c>
      <c r="BH3" s="11" t="s">
        <v>50</v>
      </c>
      <c r="BI3" s="11" t="s">
        <v>59</v>
      </c>
      <c r="BJ3" s="11" t="s">
        <v>60</v>
      </c>
      <c r="BK3" s="11" t="s">
        <v>59</v>
      </c>
      <c r="BL3" s="11" t="s">
        <v>61</v>
      </c>
      <c r="BM3" s="12" t="s">
        <v>62</v>
      </c>
      <c r="BN3" s="12" t="s">
        <v>63</v>
      </c>
      <c r="BO3" s="12" t="s">
        <v>64</v>
      </c>
      <c r="BP3" s="12">
        <v>24.13</v>
      </c>
      <c r="BQ3" s="12">
        <v>2.78</v>
      </c>
      <c r="BR3" s="12">
        <v>9.2</v>
      </c>
      <c r="BS3" s="12">
        <v>9.9</v>
      </c>
      <c r="BT3" s="12">
        <v>307.29</v>
      </c>
      <c r="BU3" s="12">
        <v>303.65</v>
      </c>
      <c r="BV3" s="12">
        <v>53.63</v>
      </c>
      <c r="BW3" s="12">
        <v>86.65</v>
      </c>
      <c r="BX3" s="13">
        <f t="shared" si="1"/>
        <v>33.02</v>
      </c>
    </row>
    <row r="4">
      <c r="A4" s="14">
        <v>45729.94406260416</v>
      </c>
      <c r="B4" s="8">
        <v>3.0</v>
      </c>
      <c r="C4" s="8">
        <v>25.0</v>
      </c>
      <c r="D4" s="8" t="s">
        <v>45</v>
      </c>
      <c r="E4" s="8" t="s">
        <v>46</v>
      </c>
      <c r="F4" s="8">
        <v>4.0</v>
      </c>
      <c r="G4" s="8">
        <v>2.0</v>
      </c>
      <c r="H4" s="8">
        <v>2.0</v>
      </c>
      <c r="I4" s="8">
        <v>1.0</v>
      </c>
      <c r="J4" s="8">
        <v>2.0</v>
      </c>
      <c r="K4" s="8">
        <v>3.0</v>
      </c>
      <c r="L4" s="8">
        <v>1.0</v>
      </c>
      <c r="M4" s="8">
        <v>2.0</v>
      </c>
      <c r="N4" s="8">
        <v>5.0</v>
      </c>
      <c r="O4" s="8" t="s">
        <v>43</v>
      </c>
      <c r="P4" s="8" t="s">
        <v>46</v>
      </c>
      <c r="Q4" s="8">
        <v>5.0</v>
      </c>
      <c r="R4" s="8">
        <v>1.0</v>
      </c>
      <c r="S4" s="8">
        <v>2.0</v>
      </c>
      <c r="T4" s="8">
        <v>1.0</v>
      </c>
      <c r="U4" s="8">
        <v>3.0</v>
      </c>
      <c r="V4" s="8">
        <v>1.0</v>
      </c>
      <c r="W4" s="8">
        <v>1.0</v>
      </c>
      <c r="X4" s="8">
        <v>2.0</v>
      </c>
      <c r="Y4" s="8">
        <v>5.0</v>
      </c>
      <c r="Z4" s="8" t="s">
        <v>45</v>
      </c>
      <c r="AA4" s="8" t="s">
        <v>44</v>
      </c>
      <c r="AB4" s="8">
        <v>5.0</v>
      </c>
      <c r="AC4" s="8">
        <v>2.0</v>
      </c>
      <c r="AD4" s="8">
        <v>3.0</v>
      </c>
      <c r="AE4" s="8">
        <v>1.0</v>
      </c>
      <c r="AF4" s="8">
        <v>3.0</v>
      </c>
      <c r="AG4" s="8">
        <v>2.0</v>
      </c>
      <c r="AH4" s="8">
        <v>1.0</v>
      </c>
      <c r="AI4" s="8">
        <v>2.0</v>
      </c>
      <c r="AJ4" s="8">
        <v>5.0</v>
      </c>
      <c r="AK4" s="8" t="s">
        <v>43</v>
      </c>
      <c r="AL4" s="8" t="s">
        <v>44</v>
      </c>
      <c r="AM4" s="8">
        <v>5.0</v>
      </c>
      <c r="AN4" s="8">
        <v>2.0</v>
      </c>
      <c r="AO4" s="8">
        <v>1.0</v>
      </c>
      <c r="AP4" s="8">
        <v>1.0</v>
      </c>
      <c r="AQ4" s="8">
        <v>2.0</v>
      </c>
      <c r="AR4" s="8">
        <v>2.0</v>
      </c>
      <c r="AS4" s="8">
        <v>1.0</v>
      </c>
      <c r="AT4" s="8">
        <v>2.0</v>
      </c>
      <c r="AU4" s="8">
        <v>5.0</v>
      </c>
      <c r="AV4" s="8">
        <v>1.0</v>
      </c>
      <c r="AW4" s="8">
        <v>2.0</v>
      </c>
      <c r="AX4" s="8">
        <v>3.0</v>
      </c>
      <c r="AY4" s="8">
        <v>4.0</v>
      </c>
      <c r="AZ4" s="8">
        <v>5.0</v>
      </c>
      <c r="BA4" s="8">
        <v>3.0</v>
      </c>
      <c r="BB4" s="8">
        <v>5.0</v>
      </c>
      <c r="BC4" s="8">
        <v>4.0</v>
      </c>
      <c r="BD4" s="8">
        <v>4.0</v>
      </c>
      <c r="BE4" s="8" t="s">
        <v>47</v>
      </c>
      <c r="BF4" s="8" t="s">
        <v>48</v>
      </c>
      <c r="BG4" s="8" t="s">
        <v>65</v>
      </c>
      <c r="BH4" s="8" t="s">
        <v>50</v>
      </c>
      <c r="BI4" s="8" t="s">
        <v>66</v>
      </c>
      <c r="BJ4" s="8" t="s">
        <v>67</v>
      </c>
      <c r="BK4" s="8" t="s">
        <v>68</v>
      </c>
      <c r="BL4" s="7" t="s">
        <v>69</v>
      </c>
      <c r="BM4" s="7" t="s">
        <v>70</v>
      </c>
      <c r="BN4" s="7" t="s">
        <v>71</v>
      </c>
      <c r="BO4" s="7" t="s">
        <v>72</v>
      </c>
      <c r="BP4" s="7">
        <v>24.66</v>
      </c>
      <c r="BQ4" s="7">
        <v>1.91</v>
      </c>
      <c r="BR4" s="7">
        <v>11.63</v>
      </c>
      <c r="BS4" s="7">
        <v>10.935</v>
      </c>
      <c r="BT4" s="7">
        <v>262.785</v>
      </c>
      <c r="BU4" s="7">
        <v>286.42</v>
      </c>
      <c r="BV4" s="7">
        <v>53.985</v>
      </c>
      <c r="BW4" s="7">
        <v>71.655</v>
      </c>
      <c r="BX4" s="15">
        <f t="shared" si="1"/>
        <v>17.67</v>
      </c>
    </row>
    <row r="5">
      <c r="A5" s="10">
        <v>45729.96712886574</v>
      </c>
      <c r="B5" s="11">
        <v>4.0</v>
      </c>
      <c r="C5" s="11">
        <v>23.0</v>
      </c>
      <c r="D5" s="11" t="s">
        <v>45</v>
      </c>
      <c r="E5" s="11" t="s">
        <v>46</v>
      </c>
      <c r="F5" s="11">
        <v>4.0</v>
      </c>
      <c r="G5" s="11">
        <v>2.0</v>
      </c>
      <c r="H5" s="11">
        <v>4.0</v>
      </c>
      <c r="I5" s="11">
        <v>1.0</v>
      </c>
      <c r="J5" s="11">
        <v>4.0</v>
      </c>
      <c r="K5" s="11">
        <v>3.0</v>
      </c>
      <c r="L5" s="11">
        <v>1.0</v>
      </c>
      <c r="M5" s="11">
        <v>3.0</v>
      </c>
      <c r="N5" s="11">
        <v>5.0</v>
      </c>
      <c r="O5" s="11" t="s">
        <v>43</v>
      </c>
      <c r="P5" s="11" t="s">
        <v>44</v>
      </c>
      <c r="Q5" s="11">
        <v>5.0</v>
      </c>
      <c r="R5" s="11">
        <v>1.0</v>
      </c>
      <c r="S5" s="11">
        <v>3.0</v>
      </c>
      <c r="T5" s="11">
        <v>1.0</v>
      </c>
      <c r="U5" s="11">
        <v>5.0</v>
      </c>
      <c r="V5" s="11">
        <v>2.0</v>
      </c>
      <c r="W5" s="11">
        <v>1.0</v>
      </c>
      <c r="X5" s="11">
        <v>1.0</v>
      </c>
      <c r="Y5" s="11">
        <v>4.0</v>
      </c>
      <c r="Z5" s="11" t="s">
        <v>45</v>
      </c>
      <c r="AA5" s="11" t="s">
        <v>44</v>
      </c>
      <c r="AB5" s="11">
        <v>5.0</v>
      </c>
      <c r="AC5" s="11">
        <v>1.0</v>
      </c>
      <c r="AD5" s="11">
        <v>4.0</v>
      </c>
      <c r="AE5" s="11">
        <v>1.0</v>
      </c>
      <c r="AF5" s="11">
        <v>5.0</v>
      </c>
      <c r="AG5" s="11">
        <v>1.0</v>
      </c>
      <c r="AH5" s="11">
        <v>1.0</v>
      </c>
      <c r="AI5" s="11">
        <v>1.0</v>
      </c>
      <c r="AJ5" s="11">
        <v>4.0</v>
      </c>
      <c r="AK5" s="11" t="s">
        <v>43</v>
      </c>
      <c r="AL5" s="11" t="s">
        <v>46</v>
      </c>
      <c r="AM5" s="11">
        <v>5.0</v>
      </c>
      <c r="AN5" s="11">
        <v>1.0</v>
      </c>
      <c r="AO5" s="11">
        <v>3.0</v>
      </c>
      <c r="AP5" s="11">
        <v>1.0</v>
      </c>
      <c r="AQ5" s="11">
        <v>5.0</v>
      </c>
      <c r="AR5" s="11">
        <v>2.0</v>
      </c>
      <c r="AS5" s="11">
        <v>1.0</v>
      </c>
      <c r="AT5" s="11">
        <v>1.0</v>
      </c>
      <c r="AU5" s="11">
        <v>5.0</v>
      </c>
      <c r="AV5" s="11">
        <v>1.0</v>
      </c>
      <c r="AW5" s="11">
        <v>4.0</v>
      </c>
      <c r="AX5" s="11">
        <v>2.0</v>
      </c>
      <c r="AY5" s="11">
        <v>4.0</v>
      </c>
      <c r="AZ5" s="11">
        <v>5.0</v>
      </c>
      <c r="BA5" s="11">
        <v>1.0</v>
      </c>
      <c r="BB5" s="11">
        <v>5.0</v>
      </c>
      <c r="BC5" s="11">
        <v>4.0</v>
      </c>
      <c r="BD5" s="11">
        <v>3.0</v>
      </c>
      <c r="BE5" s="11" t="s">
        <v>47</v>
      </c>
      <c r="BF5" s="11" t="s">
        <v>48</v>
      </c>
      <c r="BG5" s="11" t="s">
        <v>73</v>
      </c>
      <c r="BH5" s="11" t="s">
        <v>50</v>
      </c>
      <c r="BI5" s="11" t="s">
        <v>74</v>
      </c>
      <c r="BJ5" s="11" t="s">
        <v>75</v>
      </c>
      <c r="BK5" s="11" t="s">
        <v>76</v>
      </c>
      <c r="BL5" s="12" t="s">
        <v>77</v>
      </c>
      <c r="BM5" s="12" t="s">
        <v>78</v>
      </c>
      <c r="BN5" s="12" t="s">
        <v>79</v>
      </c>
      <c r="BO5" s="12" t="s">
        <v>80</v>
      </c>
      <c r="BP5" s="12">
        <v>1.05</v>
      </c>
      <c r="BQ5" s="12">
        <v>0.52</v>
      </c>
      <c r="BR5" s="12">
        <v>30.555</v>
      </c>
      <c r="BS5" s="12">
        <v>37.5</v>
      </c>
      <c r="BT5" s="12">
        <v>312.75</v>
      </c>
      <c r="BU5" s="12">
        <v>321.405</v>
      </c>
      <c r="BV5" s="12">
        <v>78.19</v>
      </c>
      <c r="BW5" s="12">
        <v>96.405</v>
      </c>
      <c r="BX5" s="13">
        <f t="shared" si="1"/>
        <v>18.215</v>
      </c>
    </row>
    <row r="6">
      <c r="A6" s="14">
        <v>45729.99567778935</v>
      </c>
      <c r="B6" s="8">
        <v>5.0</v>
      </c>
      <c r="C6" s="8">
        <v>25.0</v>
      </c>
      <c r="D6" s="8" t="s">
        <v>43</v>
      </c>
      <c r="E6" s="8" t="s">
        <v>46</v>
      </c>
      <c r="F6" s="8">
        <v>5.0</v>
      </c>
      <c r="G6" s="8">
        <v>3.0</v>
      </c>
      <c r="H6" s="8">
        <v>3.0</v>
      </c>
      <c r="I6" s="8">
        <v>1.0</v>
      </c>
      <c r="J6" s="8">
        <v>4.0</v>
      </c>
      <c r="K6" s="8">
        <v>1.0</v>
      </c>
      <c r="L6" s="8">
        <v>1.0</v>
      </c>
      <c r="M6" s="8">
        <v>2.0</v>
      </c>
      <c r="N6" s="8">
        <v>4.0</v>
      </c>
      <c r="O6" s="8" t="s">
        <v>45</v>
      </c>
      <c r="P6" s="8" t="s">
        <v>44</v>
      </c>
      <c r="Q6" s="8">
        <v>5.0</v>
      </c>
      <c r="R6" s="8">
        <v>3.0</v>
      </c>
      <c r="S6" s="8">
        <v>3.0</v>
      </c>
      <c r="T6" s="8">
        <v>1.0</v>
      </c>
      <c r="U6" s="8">
        <v>4.0</v>
      </c>
      <c r="V6" s="8">
        <v>2.0</v>
      </c>
      <c r="W6" s="8">
        <v>1.0</v>
      </c>
      <c r="X6" s="8">
        <v>2.0</v>
      </c>
      <c r="Y6" s="8">
        <v>4.0</v>
      </c>
      <c r="Z6" s="8" t="s">
        <v>43</v>
      </c>
      <c r="AA6" s="8" t="s">
        <v>44</v>
      </c>
      <c r="AB6" s="8">
        <v>5.0</v>
      </c>
      <c r="AC6" s="8">
        <v>3.0</v>
      </c>
      <c r="AD6" s="8">
        <v>4.0</v>
      </c>
      <c r="AE6" s="8">
        <v>1.0</v>
      </c>
      <c r="AF6" s="8">
        <v>4.0</v>
      </c>
      <c r="AG6" s="8">
        <v>3.0</v>
      </c>
      <c r="AH6" s="8">
        <v>1.0</v>
      </c>
      <c r="AI6" s="8">
        <v>3.0</v>
      </c>
      <c r="AJ6" s="8">
        <v>5.0</v>
      </c>
      <c r="AK6" s="8" t="s">
        <v>45</v>
      </c>
      <c r="AL6" s="8" t="s">
        <v>46</v>
      </c>
      <c r="AM6" s="8">
        <v>5.0</v>
      </c>
      <c r="AN6" s="8">
        <v>4.0</v>
      </c>
      <c r="AO6" s="8">
        <v>4.0</v>
      </c>
      <c r="AP6" s="8">
        <v>1.0</v>
      </c>
      <c r="AQ6" s="8">
        <v>3.0</v>
      </c>
      <c r="AR6" s="8">
        <v>3.0</v>
      </c>
      <c r="AS6" s="8">
        <v>1.0</v>
      </c>
      <c r="AT6" s="8">
        <v>3.0</v>
      </c>
      <c r="AU6" s="8">
        <v>5.0</v>
      </c>
      <c r="AV6" s="8">
        <v>2.0</v>
      </c>
      <c r="AW6" s="8">
        <v>4.0</v>
      </c>
      <c r="AX6" s="8">
        <v>3.0</v>
      </c>
      <c r="AY6" s="8">
        <v>4.0</v>
      </c>
      <c r="AZ6" s="8">
        <v>3.0</v>
      </c>
      <c r="BA6" s="8">
        <v>1.0</v>
      </c>
      <c r="BB6" s="8">
        <v>5.0</v>
      </c>
      <c r="BC6" s="8">
        <v>4.0</v>
      </c>
      <c r="BD6" s="8">
        <v>3.0</v>
      </c>
      <c r="BE6" s="8" t="s">
        <v>47</v>
      </c>
      <c r="BF6" s="8" t="s">
        <v>48</v>
      </c>
      <c r="BG6" s="8" t="s">
        <v>81</v>
      </c>
      <c r="BH6" s="8" t="s">
        <v>50</v>
      </c>
      <c r="BI6" s="8" t="s">
        <v>82</v>
      </c>
      <c r="BJ6" s="8" t="s">
        <v>83</v>
      </c>
      <c r="BK6" s="8" t="s">
        <v>84</v>
      </c>
      <c r="BL6" s="7" t="s">
        <v>85</v>
      </c>
      <c r="BM6" s="7" t="s">
        <v>86</v>
      </c>
      <c r="BN6" s="7" t="s">
        <v>87</v>
      </c>
      <c r="BO6" s="7" t="s">
        <v>88</v>
      </c>
      <c r="BP6" s="7">
        <v>30.905</v>
      </c>
      <c r="BQ6" s="7">
        <v>0.52</v>
      </c>
      <c r="BR6" s="7">
        <v>22.745</v>
      </c>
      <c r="BS6" s="7">
        <v>30.385</v>
      </c>
      <c r="BT6" s="7">
        <v>340.115</v>
      </c>
      <c r="BU6" s="7">
        <v>359.505</v>
      </c>
      <c r="BV6" s="7">
        <v>44.04</v>
      </c>
      <c r="BW6" s="7">
        <v>63.84</v>
      </c>
      <c r="BX6" s="15">
        <f t="shared" si="1"/>
        <v>19.8</v>
      </c>
    </row>
    <row r="7">
      <c r="A7" s="10">
        <v>45730.727970127315</v>
      </c>
      <c r="B7" s="11">
        <v>6.0</v>
      </c>
      <c r="C7" s="11">
        <v>20.0</v>
      </c>
      <c r="D7" s="11" t="s">
        <v>43</v>
      </c>
      <c r="E7" s="11" t="s">
        <v>46</v>
      </c>
      <c r="F7" s="11">
        <v>5.0</v>
      </c>
      <c r="G7" s="11">
        <v>1.0</v>
      </c>
      <c r="H7" s="11">
        <v>1.0</v>
      </c>
      <c r="I7" s="11">
        <v>1.0</v>
      </c>
      <c r="J7" s="11">
        <v>1.0</v>
      </c>
      <c r="K7" s="11">
        <v>3.0</v>
      </c>
      <c r="L7" s="11">
        <v>1.0</v>
      </c>
      <c r="M7" s="11">
        <v>1.0</v>
      </c>
      <c r="N7" s="11">
        <v>4.0</v>
      </c>
      <c r="O7" s="11" t="s">
        <v>45</v>
      </c>
      <c r="P7" s="11" t="s">
        <v>46</v>
      </c>
      <c r="Q7" s="11">
        <v>5.0</v>
      </c>
      <c r="R7" s="11">
        <v>1.0</v>
      </c>
      <c r="S7" s="11">
        <v>1.0</v>
      </c>
      <c r="T7" s="11">
        <v>1.0</v>
      </c>
      <c r="U7" s="11">
        <v>1.0</v>
      </c>
      <c r="V7" s="11">
        <v>1.0</v>
      </c>
      <c r="W7" s="11">
        <v>1.0</v>
      </c>
      <c r="X7" s="11">
        <v>1.0</v>
      </c>
      <c r="Y7" s="11">
        <v>4.0</v>
      </c>
      <c r="Z7" s="11" t="s">
        <v>43</v>
      </c>
      <c r="AA7" s="11" t="s">
        <v>44</v>
      </c>
      <c r="AB7" s="11">
        <v>5.0</v>
      </c>
      <c r="AC7" s="11">
        <v>1.0</v>
      </c>
      <c r="AD7" s="11">
        <v>2.0</v>
      </c>
      <c r="AE7" s="11">
        <v>1.0</v>
      </c>
      <c r="AF7" s="11">
        <v>1.0</v>
      </c>
      <c r="AG7" s="11">
        <v>2.0</v>
      </c>
      <c r="AH7" s="11">
        <v>1.0</v>
      </c>
      <c r="AI7" s="11">
        <v>1.0</v>
      </c>
      <c r="AJ7" s="11">
        <v>4.0</v>
      </c>
      <c r="AK7" s="11" t="s">
        <v>45</v>
      </c>
      <c r="AL7" s="11" t="s">
        <v>44</v>
      </c>
      <c r="AM7" s="11">
        <v>5.0</v>
      </c>
      <c r="AN7" s="11">
        <v>1.0</v>
      </c>
      <c r="AO7" s="11">
        <v>1.0</v>
      </c>
      <c r="AP7" s="11">
        <v>1.0</v>
      </c>
      <c r="AQ7" s="11">
        <v>1.0</v>
      </c>
      <c r="AR7" s="11">
        <v>2.0</v>
      </c>
      <c r="AS7" s="11">
        <v>1.0</v>
      </c>
      <c r="AT7" s="11">
        <v>1.0</v>
      </c>
      <c r="AU7" s="11">
        <v>4.0</v>
      </c>
      <c r="AV7" s="11">
        <v>4.0</v>
      </c>
      <c r="AW7" s="11">
        <v>3.0</v>
      </c>
      <c r="AX7" s="11">
        <v>3.0</v>
      </c>
      <c r="AY7" s="11">
        <v>5.0</v>
      </c>
      <c r="AZ7" s="11">
        <v>4.0</v>
      </c>
      <c r="BA7" s="11">
        <v>1.0</v>
      </c>
      <c r="BB7" s="11">
        <v>5.0</v>
      </c>
      <c r="BC7" s="11">
        <v>4.0</v>
      </c>
      <c r="BD7" s="11">
        <v>3.0</v>
      </c>
      <c r="BE7" s="11" t="s">
        <v>89</v>
      </c>
      <c r="BF7" s="11" t="s">
        <v>48</v>
      </c>
      <c r="BG7" s="11" t="s">
        <v>90</v>
      </c>
      <c r="BH7" s="11" t="s">
        <v>50</v>
      </c>
      <c r="BI7" s="11" t="s">
        <v>76</v>
      </c>
      <c r="BJ7" s="11" t="s">
        <v>91</v>
      </c>
      <c r="BK7" s="11" t="s">
        <v>92</v>
      </c>
      <c r="BL7" s="12" t="s">
        <v>93</v>
      </c>
      <c r="BM7" s="12" t="s">
        <v>94</v>
      </c>
      <c r="BN7" s="12" t="s">
        <v>95</v>
      </c>
      <c r="BO7" s="12" t="s">
        <v>96</v>
      </c>
      <c r="BP7" s="12">
        <v>35.415</v>
      </c>
      <c r="BQ7" s="12">
        <v>1.045</v>
      </c>
      <c r="BR7" s="12">
        <v>14.24</v>
      </c>
      <c r="BS7" s="12">
        <v>24.83</v>
      </c>
      <c r="BT7" s="12">
        <v>357.52</v>
      </c>
      <c r="BU7" s="12">
        <v>383.36</v>
      </c>
      <c r="BV7" s="12">
        <v>36.11</v>
      </c>
      <c r="BW7" s="12">
        <v>84.805</v>
      </c>
      <c r="BX7" s="13">
        <f t="shared" si="1"/>
        <v>48.695</v>
      </c>
    </row>
    <row r="8">
      <c r="A8" s="14">
        <v>45730.76073121528</v>
      </c>
      <c r="B8" s="8">
        <v>7.0</v>
      </c>
      <c r="C8" s="8">
        <v>20.0</v>
      </c>
      <c r="D8" s="8" t="s">
        <v>45</v>
      </c>
      <c r="E8" s="8" t="s">
        <v>44</v>
      </c>
      <c r="F8" s="8">
        <v>3.0</v>
      </c>
      <c r="G8" s="8">
        <v>3.0</v>
      </c>
      <c r="H8" s="8">
        <v>3.0</v>
      </c>
      <c r="I8" s="8">
        <v>1.0</v>
      </c>
      <c r="J8" s="8">
        <v>4.0</v>
      </c>
      <c r="K8" s="8">
        <v>2.0</v>
      </c>
      <c r="L8" s="8">
        <v>1.0</v>
      </c>
      <c r="M8" s="8">
        <v>2.0</v>
      </c>
      <c r="N8" s="8">
        <v>5.0</v>
      </c>
      <c r="O8" s="8" t="s">
        <v>43</v>
      </c>
      <c r="P8" s="8" t="s">
        <v>46</v>
      </c>
      <c r="Q8" s="8">
        <v>2.0</v>
      </c>
      <c r="R8" s="8">
        <v>2.0</v>
      </c>
      <c r="S8" s="8">
        <v>3.0</v>
      </c>
      <c r="T8" s="8">
        <v>1.0</v>
      </c>
      <c r="U8" s="8">
        <v>3.0</v>
      </c>
      <c r="V8" s="8">
        <v>3.0</v>
      </c>
      <c r="W8" s="8">
        <v>1.0</v>
      </c>
      <c r="X8" s="8">
        <v>2.0</v>
      </c>
      <c r="Y8" s="8">
        <v>4.0</v>
      </c>
      <c r="Z8" s="8" t="s">
        <v>45</v>
      </c>
      <c r="AA8" s="8" t="s">
        <v>46</v>
      </c>
      <c r="AB8" s="8">
        <v>2.0</v>
      </c>
      <c r="AC8" s="8">
        <v>2.0</v>
      </c>
      <c r="AD8" s="8">
        <v>2.0</v>
      </c>
      <c r="AE8" s="8">
        <v>1.0</v>
      </c>
      <c r="AF8" s="8">
        <v>2.0</v>
      </c>
      <c r="AG8" s="8">
        <v>2.0</v>
      </c>
      <c r="AH8" s="8">
        <v>1.0</v>
      </c>
      <c r="AI8" s="8">
        <v>1.0</v>
      </c>
      <c r="AJ8" s="8">
        <v>5.0</v>
      </c>
      <c r="AK8" s="8" t="s">
        <v>43</v>
      </c>
      <c r="AL8" s="8" t="s">
        <v>44</v>
      </c>
      <c r="AM8" s="8">
        <v>3.0</v>
      </c>
      <c r="AN8" s="8">
        <v>2.0</v>
      </c>
      <c r="AO8" s="8">
        <v>2.0</v>
      </c>
      <c r="AP8" s="8">
        <v>1.0</v>
      </c>
      <c r="AQ8" s="8">
        <v>3.0</v>
      </c>
      <c r="AR8" s="8">
        <v>2.0</v>
      </c>
      <c r="AS8" s="8">
        <v>1.0</v>
      </c>
      <c r="AT8" s="8">
        <v>2.0</v>
      </c>
      <c r="AU8" s="8">
        <v>4.0</v>
      </c>
      <c r="AV8" s="8">
        <v>4.0</v>
      </c>
      <c r="AW8" s="8">
        <v>1.0</v>
      </c>
      <c r="AX8" s="8">
        <v>3.0</v>
      </c>
      <c r="AY8" s="8">
        <v>4.0</v>
      </c>
      <c r="AZ8" s="8">
        <v>3.0</v>
      </c>
      <c r="BA8" s="8">
        <v>4.0</v>
      </c>
      <c r="BB8" s="8">
        <v>5.0</v>
      </c>
      <c r="BC8" s="8">
        <v>2.0</v>
      </c>
      <c r="BD8" s="8">
        <v>3.0</v>
      </c>
      <c r="BE8" s="8" t="s">
        <v>47</v>
      </c>
      <c r="BF8" s="8" t="s">
        <v>48</v>
      </c>
      <c r="BG8" s="8" t="s">
        <v>97</v>
      </c>
      <c r="BH8" s="8" t="s">
        <v>50</v>
      </c>
      <c r="BI8" s="8" t="s">
        <v>98</v>
      </c>
      <c r="BJ8" s="8" t="s">
        <v>99</v>
      </c>
      <c r="BK8" s="8" t="s">
        <v>100</v>
      </c>
      <c r="BL8" s="8" t="s">
        <v>101</v>
      </c>
      <c r="BM8" s="7" t="s">
        <v>102</v>
      </c>
      <c r="BN8" s="7" t="s">
        <v>103</v>
      </c>
      <c r="BO8" s="7" t="s">
        <v>104</v>
      </c>
      <c r="BP8" s="7">
        <v>0.35</v>
      </c>
      <c r="BQ8" s="7">
        <v>1.215</v>
      </c>
      <c r="BR8" s="7">
        <v>11.98</v>
      </c>
      <c r="BS8" s="7">
        <v>12.85</v>
      </c>
      <c r="BT8" s="7">
        <v>258.915</v>
      </c>
      <c r="BU8" s="7">
        <v>274.425</v>
      </c>
      <c r="BV8" s="7">
        <v>87.385</v>
      </c>
      <c r="BW8" s="7">
        <v>84.145</v>
      </c>
      <c r="BX8" s="15">
        <f t="shared" si="1"/>
        <v>-3.24</v>
      </c>
    </row>
    <row r="9">
      <c r="A9" s="10">
        <v>45730.892067256944</v>
      </c>
      <c r="B9" s="11">
        <v>8.0</v>
      </c>
      <c r="C9" s="11">
        <v>21.0</v>
      </c>
      <c r="D9" s="11" t="s">
        <v>45</v>
      </c>
      <c r="E9" s="11" t="s">
        <v>44</v>
      </c>
      <c r="F9" s="11">
        <v>3.0</v>
      </c>
      <c r="G9" s="11">
        <v>3.0</v>
      </c>
      <c r="H9" s="11">
        <v>2.0</v>
      </c>
      <c r="I9" s="11">
        <v>1.0</v>
      </c>
      <c r="J9" s="11">
        <v>2.0</v>
      </c>
      <c r="K9" s="11">
        <v>2.0</v>
      </c>
      <c r="L9" s="11">
        <v>1.0</v>
      </c>
      <c r="M9" s="11">
        <v>2.0</v>
      </c>
      <c r="N9" s="11">
        <v>4.0</v>
      </c>
      <c r="O9" s="11" t="s">
        <v>43</v>
      </c>
      <c r="P9" s="11" t="s">
        <v>44</v>
      </c>
      <c r="Q9" s="11">
        <v>3.0</v>
      </c>
      <c r="R9" s="11">
        <v>2.0</v>
      </c>
      <c r="S9" s="11">
        <v>1.0</v>
      </c>
      <c r="T9" s="11">
        <v>1.0</v>
      </c>
      <c r="U9" s="11">
        <v>2.0</v>
      </c>
      <c r="V9" s="11">
        <v>2.0</v>
      </c>
      <c r="W9" s="11">
        <v>1.0</v>
      </c>
      <c r="X9" s="11">
        <v>1.0</v>
      </c>
      <c r="Y9" s="11">
        <v>4.0</v>
      </c>
      <c r="Z9" s="11" t="s">
        <v>45</v>
      </c>
      <c r="AA9" s="11" t="s">
        <v>46</v>
      </c>
      <c r="AB9" s="11">
        <v>4.0</v>
      </c>
      <c r="AC9" s="11">
        <v>2.0</v>
      </c>
      <c r="AD9" s="11">
        <v>3.0</v>
      </c>
      <c r="AE9" s="11">
        <v>1.0</v>
      </c>
      <c r="AF9" s="11">
        <v>3.0</v>
      </c>
      <c r="AG9" s="11">
        <v>3.0</v>
      </c>
      <c r="AH9" s="11">
        <v>1.0</v>
      </c>
      <c r="AI9" s="11">
        <v>1.0</v>
      </c>
      <c r="AJ9" s="11">
        <v>3.0</v>
      </c>
      <c r="AK9" s="11" t="s">
        <v>43</v>
      </c>
      <c r="AL9" s="11" t="s">
        <v>46</v>
      </c>
      <c r="AM9" s="11">
        <v>3.0</v>
      </c>
      <c r="AN9" s="11">
        <v>2.0</v>
      </c>
      <c r="AO9" s="11">
        <v>2.0</v>
      </c>
      <c r="AP9" s="11">
        <v>1.0</v>
      </c>
      <c r="AQ9" s="11">
        <v>2.0</v>
      </c>
      <c r="AR9" s="11">
        <v>1.0</v>
      </c>
      <c r="AS9" s="11">
        <v>1.0</v>
      </c>
      <c r="AT9" s="11">
        <v>1.0</v>
      </c>
      <c r="AU9" s="11">
        <v>3.0</v>
      </c>
      <c r="AV9" s="11">
        <v>1.0</v>
      </c>
      <c r="AW9" s="11">
        <v>3.0</v>
      </c>
      <c r="AX9" s="11">
        <v>3.0</v>
      </c>
      <c r="AY9" s="11">
        <v>5.0</v>
      </c>
      <c r="AZ9" s="11">
        <v>4.0</v>
      </c>
      <c r="BA9" s="11">
        <v>1.0</v>
      </c>
      <c r="BB9" s="11">
        <v>5.0</v>
      </c>
      <c r="BC9" s="11">
        <v>3.0</v>
      </c>
      <c r="BD9" s="11">
        <v>3.0</v>
      </c>
      <c r="BE9" s="11" t="s">
        <v>89</v>
      </c>
      <c r="BF9" s="11" t="s">
        <v>105</v>
      </c>
      <c r="BG9" s="11" t="s">
        <v>106</v>
      </c>
      <c r="BH9" s="11" t="s">
        <v>50</v>
      </c>
      <c r="BI9" s="11" t="s">
        <v>59</v>
      </c>
      <c r="BJ9" s="11" t="s">
        <v>107</v>
      </c>
      <c r="BL9" s="12" t="s">
        <v>108</v>
      </c>
      <c r="BM9" s="12" t="s">
        <v>109</v>
      </c>
      <c r="BN9" s="12" t="s">
        <v>110</v>
      </c>
      <c r="BO9" s="12" t="s">
        <v>111</v>
      </c>
      <c r="BP9" s="12">
        <v>1.565</v>
      </c>
      <c r="BQ9" s="12">
        <v>3.645</v>
      </c>
      <c r="BR9" s="12">
        <v>8.685</v>
      </c>
      <c r="BS9" s="12">
        <v>13.19</v>
      </c>
      <c r="BT9" s="12">
        <v>295.725</v>
      </c>
      <c r="BU9" s="12">
        <v>354.14</v>
      </c>
      <c r="BV9" s="12">
        <v>91.225</v>
      </c>
      <c r="BW9" s="12">
        <v>66.435</v>
      </c>
      <c r="BX9" s="13">
        <f t="shared" si="1"/>
        <v>-24.79</v>
      </c>
    </row>
    <row r="10">
      <c r="A10" s="14">
        <v>45730.91837905093</v>
      </c>
      <c r="B10" s="8">
        <v>9.0</v>
      </c>
      <c r="C10" s="8">
        <v>22.0</v>
      </c>
      <c r="D10" s="8" t="s">
        <v>43</v>
      </c>
      <c r="E10" s="8" t="s">
        <v>44</v>
      </c>
      <c r="F10" s="8">
        <v>3.0</v>
      </c>
      <c r="G10" s="8">
        <v>3.0</v>
      </c>
      <c r="H10" s="8">
        <v>4.0</v>
      </c>
      <c r="I10" s="8">
        <v>1.0</v>
      </c>
      <c r="J10" s="8">
        <v>4.0</v>
      </c>
      <c r="K10" s="8">
        <v>3.0</v>
      </c>
      <c r="L10" s="8">
        <v>1.0</v>
      </c>
      <c r="M10" s="8">
        <v>1.0</v>
      </c>
      <c r="N10" s="8">
        <v>4.0</v>
      </c>
      <c r="O10" s="8" t="s">
        <v>45</v>
      </c>
      <c r="P10" s="8" t="s">
        <v>44</v>
      </c>
      <c r="Q10" s="8">
        <v>4.0</v>
      </c>
      <c r="R10" s="8">
        <v>3.0</v>
      </c>
      <c r="S10" s="8">
        <v>2.0</v>
      </c>
      <c r="T10" s="8">
        <v>1.0</v>
      </c>
      <c r="U10" s="8">
        <v>2.0</v>
      </c>
      <c r="V10" s="8">
        <v>1.0</v>
      </c>
      <c r="W10" s="8">
        <v>1.0</v>
      </c>
      <c r="X10" s="8">
        <v>1.0</v>
      </c>
      <c r="Y10" s="8">
        <v>4.0</v>
      </c>
      <c r="Z10" s="8" t="s">
        <v>43</v>
      </c>
      <c r="AA10" s="8" t="s">
        <v>46</v>
      </c>
      <c r="AB10" s="8">
        <v>3.0</v>
      </c>
      <c r="AC10" s="8">
        <v>2.0</v>
      </c>
      <c r="AD10" s="8">
        <v>4.0</v>
      </c>
      <c r="AE10" s="8">
        <v>1.0</v>
      </c>
      <c r="AF10" s="8">
        <v>4.0</v>
      </c>
      <c r="AG10" s="8">
        <v>2.0</v>
      </c>
      <c r="AH10" s="8">
        <v>1.0</v>
      </c>
      <c r="AI10" s="8">
        <v>2.0</v>
      </c>
      <c r="AJ10" s="8">
        <v>4.0</v>
      </c>
      <c r="AK10" s="8" t="s">
        <v>45</v>
      </c>
      <c r="AL10" s="8" t="s">
        <v>46</v>
      </c>
      <c r="AM10" s="8">
        <v>3.0</v>
      </c>
      <c r="AN10" s="8">
        <v>3.0</v>
      </c>
      <c r="AO10" s="8">
        <v>3.0</v>
      </c>
      <c r="AP10" s="8">
        <v>1.0</v>
      </c>
      <c r="AQ10" s="8">
        <v>3.0</v>
      </c>
      <c r="AR10" s="8">
        <v>1.0</v>
      </c>
      <c r="AS10" s="8">
        <v>1.0</v>
      </c>
      <c r="AT10" s="8">
        <v>1.0</v>
      </c>
      <c r="AU10" s="8">
        <v>4.0</v>
      </c>
      <c r="AV10" s="8">
        <v>3.0</v>
      </c>
      <c r="AW10" s="8">
        <v>2.0</v>
      </c>
      <c r="AX10" s="8">
        <v>1.0</v>
      </c>
      <c r="AY10" s="8">
        <v>4.0</v>
      </c>
      <c r="AZ10" s="8">
        <v>4.0</v>
      </c>
      <c r="BA10" s="8">
        <v>3.0</v>
      </c>
      <c r="BB10" s="8">
        <v>5.0</v>
      </c>
      <c r="BC10" s="8">
        <v>3.0</v>
      </c>
      <c r="BD10" s="8">
        <v>3.0</v>
      </c>
      <c r="BE10" s="8" t="s">
        <v>47</v>
      </c>
      <c r="BF10" s="8" t="s">
        <v>105</v>
      </c>
      <c r="BG10" s="8" t="s">
        <v>112</v>
      </c>
      <c r="BH10" s="8" t="s">
        <v>50</v>
      </c>
      <c r="BI10" s="8" t="s">
        <v>113</v>
      </c>
      <c r="BJ10" s="8" t="s">
        <v>114</v>
      </c>
      <c r="BK10" s="8" t="s">
        <v>115</v>
      </c>
      <c r="BL10" s="7" t="s">
        <v>116</v>
      </c>
      <c r="BM10" s="7" t="s">
        <v>117</v>
      </c>
      <c r="BN10" s="7" t="s">
        <v>118</v>
      </c>
      <c r="BO10" s="7" t="s">
        <v>119</v>
      </c>
      <c r="BP10" s="7">
        <v>9.72</v>
      </c>
      <c r="BQ10" s="7">
        <v>1.735</v>
      </c>
      <c r="BR10" s="7">
        <v>12.155</v>
      </c>
      <c r="BS10" s="7">
        <v>9.725</v>
      </c>
      <c r="BT10" s="7">
        <v>245.005</v>
      </c>
      <c r="BU10" s="7">
        <v>252.85</v>
      </c>
      <c r="BV10" s="7">
        <v>53.525</v>
      </c>
      <c r="BW10" s="7">
        <v>50.13</v>
      </c>
      <c r="BX10" s="15">
        <f t="shared" si="1"/>
        <v>-3.395</v>
      </c>
    </row>
    <row r="11">
      <c r="A11" s="10">
        <v>45730.95427832176</v>
      </c>
      <c r="B11" s="11">
        <v>10.0</v>
      </c>
      <c r="C11" s="11">
        <v>21.0</v>
      </c>
      <c r="D11" s="11" t="s">
        <v>43</v>
      </c>
      <c r="E11" s="11" t="s">
        <v>44</v>
      </c>
      <c r="F11" s="11">
        <v>4.0</v>
      </c>
      <c r="G11" s="11">
        <v>3.0</v>
      </c>
      <c r="H11" s="11">
        <v>5.0</v>
      </c>
      <c r="I11" s="11">
        <v>5.0</v>
      </c>
      <c r="J11" s="11">
        <v>5.0</v>
      </c>
      <c r="K11" s="11">
        <v>5.0</v>
      </c>
      <c r="L11" s="11">
        <v>1.0</v>
      </c>
      <c r="M11" s="11">
        <v>3.0</v>
      </c>
      <c r="N11" s="11">
        <v>2.0</v>
      </c>
      <c r="O11" s="11" t="s">
        <v>45</v>
      </c>
      <c r="P11" s="11" t="s">
        <v>46</v>
      </c>
      <c r="Q11" s="11">
        <v>3.0</v>
      </c>
      <c r="R11" s="11">
        <v>3.0</v>
      </c>
      <c r="S11" s="11">
        <v>3.0</v>
      </c>
      <c r="T11" s="11">
        <v>2.0</v>
      </c>
      <c r="U11" s="11">
        <v>3.0</v>
      </c>
      <c r="V11" s="11">
        <v>3.0</v>
      </c>
      <c r="W11" s="11">
        <v>1.0</v>
      </c>
      <c r="X11" s="11">
        <v>3.0</v>
      </c>
      <c r="Y11" s="11">
        <v>4.0</v>
      </c>
      <c r="Z11" s="11" t="s">
        <v>43</v>
      </c>
      <c r="AA11" s="11" t="s">
        <v>46</v>
      </c>
      <c r="AB11" s="11">
        <v>3.0</v>
      </c>
      <c r="AC11" s="11">
        <v>3.0</v>
      </c>
      <c r="AD11" s="11">
        <v>3.0</v>
      </c>
      <c r="AE11" s="11">
        <v>3.0</v>
      </c>
      <c r="AF11" s="11">
        <v>3.0</v>
      </c>
      <c r="AG11" s="11">
        <v>3.0</v>
      </c>
      <c r="AH11" s="11">
        <v>3.0</v>
      </c>
      <c r="AI11" s="11">
        <v>2.0</v>
      </c>
      <c r="AJ11" s="11">
        <v>3.0</v>
      </c>
      <c r="AK11" s="11" t="s">
        <v>45</v>
      </c>
      <c r="AL11" s="11" t="s">
        <v>44</v>
      </c>
      <c r="AM11" s="11">
        <v>2.0</v>
      </c>
      <c r="AN11" s="11">
        <v>2.0</v>
      </c>
      <c r="AO11" s="11">
        <v>4.0</v>
      </c>
      <c r="AP11" s="11">
        <v>3.0</v>
      </c>
      <c r="AQ11" s="11">
        <v>3.0</v>
      </c>
      <c r="AR11" s="11">
        <v>4.0</v>
      </c>
      <c r="AS11" s="11">
        <v>1.0</v>
      </c>
      <c r="AT11" s="11">
        <v>3.0</v>
      </c>
      <c r="AU11" s="11">
        <v>2.0</v>
      </c>
      <c r="AV11" s="11">
        <v>4.0</v>
      </c>
      <c r="AW11" s="11">
        <v>4.0</v>
      </c>
      <c r="AX11" s="11">
        <v>2.0</v>
      </c>
      <c r="AY11" s="11">
        <v>4.0</v>
      </c>
      <c r="AZ11" s="11">
        <v>5.0</v>
      </c>
      <c r="BA11" s="11">
        <v>5.0</v>
      </c>
      <c r="BB11" s="11">
        <v>5.0</v>
      </c>
      <c r="BC11" s="11">
        <v>1.0</v>
      </c>
      <c r="BD11" s="11">
        <v>4.0</v>
      </c>
      <c r="BE11" s="11" t="s">
        <v>47</v>
      </c>
      <c r="BF11" s="11" t="s">
        <v>105</v>
      </c>
      <c r="BG11" s="11" t="s">
        <v>120</v>
      </c>
      <c r="BH11" s="11" t="s">
        <v>59</v>
      </c>
      <c r="BI11" s="11" t="s">
        <v>121</v>
      </c>
      <c r="BJ11" s="11" t="s">
        <v>122</v>
      </c>
      <c r="BL11" s="11" t="s">
        <v>123</v>
      </c>
      <c r="BM11" s="12" t="s">
        <v>124</v>
      </c>
      <c r="BN11" s="12" t="s">
        <v>125</v>
      </c>
      <c r="BO11" s="12" t="s">
        <v>126</v>
      </c>
      <c r="BP11" s="12">
        <v>32.64</v>
      </c>
      <c r="BQ11" s="12">
        <v>40.105</v>
      </c>
      <c r="BR11" s="12">
        <v>11.11</v>
      </c>
      <c r="BS11" s="12">
        <v>10.245</v>
      </c>
      <c r="BT11" s="12">
        <v>344.62</v>
      </c>
      <c r="BU11" s="12">
        <v>369.05</v>
      </c>
      <c r="BV11" s="12">
        <v>27.14</v>
      </c>
      <c r="BW11" s="12">
        <v>17.41</v>
      </c>
      <c r="BX11" s="13">
        <f t="shared" si="1"/>
        <v>-9.73</v>
      </c>
    </row>
    <row r="12">
      <c r="A12" s="14">
        <v>45731.00010440972</v>
      </c>
      <c r="B12" s="8">
        <v>11.0</v>
      </c>
      <c r="C12" s="8">
        <v>20.0</v>
      </c>
      <c r="D12" s="8" t="s">
        <v>45</v>
      </c>
      <c r="E12" s="8" t="s">
        <v>46</v>
      </c>
      <c r="F12" s="8">
        <v>3.0</v>
      </c>
      <c r="G12" s="8">
        <v>3.0</v>
      </c>
      <c r="H12" s="8">
        <v>2.0</v>
      </c>
      <c r="I12" s="8">
        <v>1.0</v>
      </c>
      <c r="J12" s="8">
        <v>3.0</v>
      </c>
      <c r="K12" s="8">
        <v>3.0</v>
      </c>
      <c r="L12" s="8">
        <v>2.0</v>
      </c>
      <c r="M12" s="8">
        <v>4.0</v>
      </c>
      <c r="N12" s="8">
        <v>4.0</v>
      </c>
      <c r="O12" s="8" t="s">
        <v>43</v>
      </c>
      <c r="P12" s="8" t="s">
        <v>46</v>
      </c>
      <c r="Q12" s="8">
        <v>4.0</v>
      </c>
      <c r="R12" s="8">
        <v>2.0</v>
      </c>
      <c r="S12" s="8">
        <v>2.0</v>
      </c>
      <c r="T12" s="8">
        <v>1.0</v>
      </c>
      <c r="U12" s="8">
        <v>3.0</v>
      </c>
      <c r="V12" s="8">
        <v>2.0</v>
      </c>
      <c r="W12" s="8">
        <v>1.0</v>
      </c>
      <c r="X12" s="8">
        <v>4.0</v>
      </c>
      <c r="Y12" s="8">
        <v>4.0</v>
      </c>
      <c r="Z12" s="8" t="s">
        <v>45</v>
      </c>
      <c r="AA12" s="8" t="s">
        <v>44</v>
      </c>
      <c r="AB12" s="8">
        <v>3.0</v>
      </c>
      <c r="AC12" s="8">
        <v>3.0</v>
      </c>
      <c r="AD12" s="8">
        <v>3.0</v>
      </c>
      <c r="AE12" s="8">
        <v>1.0</v>
      </c>
      <c r="AF12" s="8">
        <v>4.0</v>
      </c>
      <c r="AG12" s="8">
        <v>2.0</v>
      </c>
      <c r="AH12" s="8">
        <v>1.0</v>
      </c>
      <c r="AI12" s="8">
        <v>4.0</v>
      </c>
      <c r="AJ12" s="8">
        <v>5.0</v>
      </c>
      <c r="AK12" s="8" t="s">
        <v>43</v>
      </c>
      <c r="AL12" s="8" t="s">
        <v>44</v>
      </c>
      <c r="AM12" s="8">
        <v>3.0</v>
      </c>
      <c r="AN12" s="8">
        <v>3.0</v>
      </c>
      <c r="AO12" s="8">
        <v>2.0</v>
      </c>
      <c r="AP12" s="8">
        <v>1.0</v>
      </c>
      <c r="AQ12" s="8">
        <v>4.0</v>
      </c>
      <c r="AR12" s="8">
        <v>2.0</v>
      </c>
      <c r="AS12" s="8">
        <v>1.0</v>
      </c>
      <c r="AT12" s="8">
        <v>4.0</v>
      </c>
      <c r="AU12" s="8">
        <v>5.0</v>
      </c>
      <c r="AV12" s="8">
        <v>3.0</v>
      </c>
      <c r="AW12" s="8">
        <v>4.0</v>
      </c>
      <c r="AX12" s="8">
        <v>3.0</v>
      </c>
      <c r="AY12" s="8">
        <v>4.0</v>
      </c>
      <c r="AZ12" s="8">
        <v>5.0</v>
      </c>
      <c r="BA12" s="8">
        <v>2.0</v>
      </c>
      <c r="BB12" s="8">
        <v>5.0</v>
      </c>
      <c r="BC12" s="8">
        <v>3.0</v>
      </c>
      <c r="BD12" s="8">
        <v>4.0</v>
      </c>
      <c r="BE12" s="8" t="s">
        <v>89</v>
      </c>
      <c r="BF12" s="8" t="s">
        <v>48</v>
      </c>
      <c r="BG12" s="8" t="s">
        <v>127</v>
      </c>
      <c r="BH12" s="8" t="s">
        <v>50</v>
      </c>
      <c r="BI12" s="8" t="s">
        <v>128</v>
      </c>
      <c r="BJ12" s="8" t="s">
        <v>129</v>
      </c>
      <c r="BK12" s="8" t="s">
        <v>130</v>
      </c>
      <c r="BL12" s="8" t="s">
        <v>131</v>
      </c>
      <c r="BM12" s="7" t="s">
        <v>132</v>
      </c>
      <c r="BN12" s="7" t="s">
        <v>133</v>
      </c>
      <c r="BO12" s="7" t="s">
        <v>134</v>
      </c>
      <c r="BP12" s="7">
        <v>3.645</v>
      </c>
      <c r="BQ12" s="7">
        <v>0.175</v>
      </c>
      <c r="BR12" s="7">
        <v>16.15</v>
      </c>
      <c r="BS12" s="7">
        <v>12.5</v>
      </c>
      <c r="BT12" s="7">
        <v>324.27</v>
      </c>
      <c r="BU12" s="7">
        <v>308.895</v>
      </c>
      <c r="BV12" s="7">
        <v>81.03</v>
      </c>
      <c r="BW12" s="7">
        <v>94.655</v>
      </c>
      <c r="BX12" s="15">
        <f t="shared" si="1"/>
        <v>13.625</v>
      </c>
    </row>
    <row r="13">
      <c r="A13" s="10">
        <v>45733.64367631944</v>
      </c>
      <c r="B13" s="11">
        <v>12.0</v>
      </c>
      <c r="C13" s="11">
        <v>21.0</v>
      </c>
      <c r="D13" s="11" t="s">
        <v>45</v>
      </c>
      <c r="E13" s="11" t="s">
        <v>46</v>
      </c>
      <c r="F13" s="11">
        <v>5.0</v>
      </c>
      <c r="G13" s="11">
        <v>1.0</v>
      </c>
      <c r="H13" s="11">
        <v>1.0</v>
      </c>
      <c r="I13" s="11">
        <v>1.0</v>
      </c>
      <c r="J13" s="11">
        <v>2.0</v>
      </c>
      <c r="K13" s="11">
        <v>3.0</v>
      </c>
      <c r="L13" s="11">
        <v>1.0</v>
      </c>
      <c r="M13" s="11">
        <v>1.0</v>
      </c>
      <c r="N13" s="11">
        <v>4.0</v>
      </c>
      <c r="O13" s="11" t="s">
        <v>43</v>
      </c>
      <c r="P13" s="11" t="s">
        <v>44</v>
      </c>
      <c r="Q13" s="11">
        <v>5.0</v>
      </c>
      <c r="R13" s="11">
        <v>1.0</v>
      </c>
      <c r="S13" s="11">
        <v>1.0</v>
      </c>
      <c r="T13" s="11">
        <v>1.0</v>
      </c>
      <c r="U13" s="11">
        <v>3.0</v>
      </c>
      <c r="V13" s="11">
        <v>2.0</v>
      </c>
      <c r="W13" s="11">
        <v>1.0</v>
      </c>
      <c r="X13" s="11">
        <v>1.0</v>
      </c>
      <c r="Y13" s="11">
        <v>4.0</v>
      </c>
      <c r="Z13" s="11" t="s">
        <v>45</v>
      </c>
      <c r="AA13" s="11" t="s">
        <v>44</v>
      </c>
      <c r="AB13" s="11">
        <v>5.0</v>
      </c>
      <c r="AC13" s="11">
        <v>1.0</v>
      </c>
      <c r="AD13" s="11">
        <v>1.0</v>
      </c>
      <c r="AE13" s="11">
        <v>1.0</v>
      </c>
      <c r="AF13" s="11">
        <v>2.0</v>
      </c>
      <c r="AG13" s="11">
        <v>1.0</v>
      </c>
      <c r="AH13" s="11">
        <v>1.0</v>
      </c>
      <c r="AI13" s="11">
        <v>1.0</v>
      </c>
      <c r="AJ13" s="11">
        <v>5.0</v>
      </c>
      <c r="AK13" s="11" t="s">
        <v>43</v>
      </c>
      <c r="AL13" s="11" t="s">
        <v>46</v>
      </c>
      <c r="AM13" s="11">
        <v>5.0</v>
      </c>
      <c r="AN13" s="11">
        <v>1.0</v>
      </c>
      <c r="AO13" s="11">
        <v>1.0</v>
      </c>
      <c r="AP13" s="11">
        <v>1.0</v>
      </c>
      <c r="AQ13" s="11">
        <v>1.0</v>
      </c>
      <c r="AR13" s="11">
        <v>1.0</v>
      </c>
      <c r="AS13" s="11">
        <v>1.0</v>
      </c>
      <c r="AT13" s="11">
        <v>1.0</v>
      </c>
      <c r="AU13" s="11">
        <v>5.0</v>
      </c>
      <c r="AV13" s="11">
        <v>2.0</v>
      </c>
      <c r="AW13" s="11">
        <v>2.0</v>
      </c>
      <c r="AX13" s="11">
        <v>2.0</v>
      </c>
      <c r="AY13" s="11">
        <v>4.0</v>
      </c>
      <c r="AZ13" s="11">
        <v>3.0</v>
      </c>
      <c r="BA13" s="11">
        <v>2.0</v>
      </c>
      <c r="BB13" s="11">
        <v>5.0</v>
      </c>
      <c r="BC13" s="11">
        <v>3.0</v>
      </c>
      <c r="BD13" s="11">
        <v>2.0</v>
      </c>
      <c r="BE13" s="11" t="s">
        <v>47</v>
      </c>
      <c r="BF13" s="11" t="s">
        <v>48</v>
      </c>
      <c r="BG13" s="11" t="s">
        <v>135</v>
      </c>
      <c r="BH13" s="11" t="s">
        <v>50</v>
      </c>
      <c r="BI13" s="11" t="s">
        <v>59</v>
      </c>
      <c r="BJ13" s="11" t="s">
        <v>136</v>
      </c>
      <c r="BK13" s="11" t="s">
        <v>137</v>
      </c>
      <c r="BL13" s="12" t="s">
        <v>138</v>
      </c>
      <c r="BM13" s="12" t="s">
        <v>139</v>
      </c>
      <c r="BN13" s="12" t="s">
        <v>140</v>
      </c>
      <c r="BO13" s="12" t="s">
        <v>141</v>
      </c>
      <c r="BP13" s="12">
        <v>18.405</v>
      </c>
      <c r="BQ13" s="12">
        <v>0.175</v>
      </c>
      <c r="BR13" s="12">
        <v>10.59</v>
      </c>
      <c r="BS13" s="12">
        <v>20.14</v>
      </c>
      <c r="BT13" s="12">
        <v>288.485</v>
      </c>
      <c r="BU13" s="12">
        <v>318.515</v>
      </c>
      <c r="BV13" s="12">
        <v>71.085</v>
      </c>
      <c r="BW13" s="12">
        <v>91.505</v>
      </c>
      <c r="BX13" s="13">
        <f t="shared" si="1"/>
        <v>20.42</v>
      </c>
    </row>
    <row r="14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>
        <f>AVERAGE(Form_Responses1[NoFB FP%])</f>
        <v>15.59791667</v>
      </c>
      <c r="BQ14" s="17">
        <f>AVERAGE(Form_Responses1[FB FP%])</f>
        <v>4.600833333</v>
      </c>
      <c r="BR14" s="17">
        <f>AVERAGE(Form_Responses1[NoFB FN%])</f>
        <v>14.7</v>
      </c>
      <c r="BS14" s="17">
        <f>AVERAGE(Form_Responses1[FB FN%])</f>
        <v>17.17416667</v>
      </c>
      <c r="BT14" s="17">
        <f>AVERAGE(Form_Responses1[NoFB RT])</f>
        <v>305.4275</v>
      </c>
      <c r="BU14" s="17">
        <f>AVERAGE(Form_Responses1[FB RT])</f>
        <v>321.54875</v>
      </c>
      <c r="BV14" s="17">
        <f>AVERAGE(Form_Responses1[NoFB CF%])</f>
        <v>62.88416667</v>
      </c>
      <c r="BW14" s="17">
        <f>AVERAGE(Form_Responses1[FB CF%])</f>
        <v>74.29958333</v>
      </c>
      <c r="BX14" s="18">
        <f>AVERAGE(Form_Responses1[Diff CF])</f>
        <v>11.41541667</v>
      </c>
    </row>
    <row r="15">
      <c r="BP15" s="19">
        <f>Form_Responses1[[#TOTALS],[FB FP%]]-Form_Responses1[[#TOTALS],[NoFB FP%]]</f>
        <v>-10.99708333</v>
      </c>
      <c r="BR15" s="19">
        <f>Form_Responses1[[#TOTALS],[FB FN%]]-Form_Responses1[[#TOTALS],[NoFB FN%]]</f>
        <v>2.474166667</v>
      </c>
      <c r="BT15" s="19">
        <f>Form_Responses1[[#TOTALS],[FB RT]]-Form_Responses1[[#TOTALS],[NoFB RT]]</f>
        <v>16.12125</v>
      </c>
      <c r="BV15" s="19">
        <f>Form_Responses1[[#TOTALS],[FB CF%]]-Form_Responses1[[#TOTALS],[NoFB CF%]]</f>
        <v>11.41541667</v>
      </c>
    </row>
    <row r="31">
      <c r="A31" s="20" t="s">
        <v>142</v>
      </c>
    </row>
    <row r="32">
      <c r="A32" s="20" t="s">
        <v>143</v>
      </c>
      <c r="B32" s="20" t="s">
        <v>144</v>
      </c>
      <c r="C32" s="20" t="s">
        <v>145</v>
      </c>
      <c r="D32" s="20" t="s">
        <v>146</v>
      </c>
      <c r="E32" s="20" t="s">
        <v>147</v>
      </c>
      <c r="F32" s="20" t="s">
        <v>148</v>
      </c>
      <c r="G32" s="20" t="s">
        <v>149</v>
      </c>
      <c r="H32" s="20" t="s">
        <v>150</v>
      </c>
      <c r="I32" s="20" t="s">
        <v>151</v>
      </c>
    </row>
    <row r="33">
      <c r="A33" s="20">
        <v>1.0</v>
      </c>
      <c r="B33" s="21">
        <v>2.0</v>
      </c>
      <c r="C33" s="21">
        <v>2.0</v>
      </c>
      <c r="D33" s="21">
        <v>1.0</v>
      </c>
      <c r="E33" s="21">
        <v>2.0</v>
      </c>
      <c r="F33" s="21">
        <v>1.0</v>
      </c>
      <c r="G33" s="21">
        <v>1.0</v>
      </c>
      <c r="H33" s="21">
        <v>1.0</v>
      </c>
      <c r="I33" s="21">
        <v>4.0</v>
      </c>
    </row>
    <row r="34">
      <c r="A34" s="20">
        <v>2.0</v>
      </c>
      <c r="B34" s="20">
        <v>3.0</v>
      </c>
      <c r="C34" s="20">
        <v>3.0</v>
      </c>
      <c r="D34" s="20">
        <v>3.0</v>
      </c>
      <c r="E34" s="20">
        <v>3.0</v>
      </c>
      <c r="F34" s="20">
        <v>3.0</v>
      </c>
      <c r="G34" s="20">
        <v>1.0</v>
      </c>
      <c r="H34" s="20">
        <v>3.0</v>
      </c>
      <c r="I34" s="20">
        <v>5.0</v>
      </c>
    </row>
    <row r="35">
      <c r="A35" s="20">
        <v>3.0</v>
      </c>
      <c r="B35" s="20">
        <v>2.0</v>
      </c>
      <c r="C35" s="20">
        <v>2.0</v>
      </c>
      <c r="D35" s="20">
        <v>1.0</v>
      </c>
      <c r="E35" s="20">
        <v>2.0</v>
      </c>
      <c r="F35" s="20">
        <v>3.0</v>
      </c>
      <c r="G35" s="20">
        <v>1.0</v>
      </c>
      <c r="H35" s="20">
        <v>2.0</v>
      </c>
      <c r="I35" s="20">
        <v>4.0</v>
      </c>
    </row>
    <row r="36">
      <c r="A36" s="20">
        <v>4.0</v>
      </c>
      <c r="B36" s="20">
        <v>2.0</v>
      </c>
      <c r="C36" s="20">
        <v>4.0</v>
      </c>
      <c r="D36" s="20">
        <v>1.0</v>
      </c>
      <c r="E36" s="20">
        <v>4.0</v>
      </c>
      <c r="F36" s="20">
        <v>3.0</v>
      </c>
      <c r="G36" s="20">
        <v>1.0</v>
      </c>
      <c r="H36" s="20">
        <v>3.0</v>
      </c>
      <c r="I36" s="20">
        <v>4.0</v>
      </c>
    </row>
    <row r="37">
      <c r="A37" s="20">
        <v>5.0</v>
      </c>
      <c r="B37" s="20">
        <v>3.0</v>
      </c>
      <c r="C37" s="20">
        <v>3.0</v>
      </c>
      <c r="D37" s="20">
        <v>1.0</v>
      </c>
      <c r="E37" s="20">
        <v>4.0</v>
      </c>
      <c r="F37" s="20">
        <v>1.0</v>
      </c>
      <c r="G37" s="20">
        <v>1.0</v>
      </c>
      <c r="H37" s="20">
        <v>2.0</v>
      </c>
      <c r="I37" s="20">
        <v>5.0</v>
      </c>
    </row>
    <row r="38">
      <c r="A38" s="20">
        <v>6.0</v>
      </c>
      <c r="B38" s="20">
        <v>1.0</v>
      </c>
      <c r="C38" s="20">
        <v>1.0</v>
      </c>
      <c r="D38" s="20">
        <v>1.0</v>
      </c>
      <c r="E38" s="20">
        <v>1.0</v>
      </c>
      <c r="F38" s="20">
        <v>3.0</v>
      </c>
      <c r="G38" s="20">
        <v>1.0</v>
      </c>
      <c r="H38" s="20">
        <v>1.0</v>
      </c>
      <c r="I38" s="20">
        <v>5.0</v>
      </c>
    </row>
    <row r="39">
      <c r="A39" s="20">
        <v>7.0</v>
      </c>
      <c r="B39" s="20">
        <v>3.0</v>
      </c>
      <c r="C39" s="20">
        <v>3.0</v>
      </c>
      <c r="D39" s="20">
        <v>1.0</v>
      </c>
      <c r="E39" s="20">
        <v>4.0</v>
      </c>
      <c r="F39" s="20">
        <v>2.0</v>
      </c>
      <c r="G39" s="20">
        <v>1.0</v>
      </c>
      <c r="H39" s="20">
        <v>2.0</v>
      </c>
      <c r="I39" s="20">
        <v>3.0</v>
      </c>
    </row>
    <row r="40">
      <c r="A40" s="20">
        <v>8.0</v>
      </c>
      <c r="B40" s="20">
        <v>3.0</v>
      </c>
      <c r="C40" s="20">
        <v>2.0</v>
      </c>
      <c r="D40" s="20">
        <v>1.0</v>
      </c>
      <c r="E40" s="20">
        <v>2.0</v>
      </c>
      <c r="F40" s="20">
        <v>2.0</v>
      </c>
      <c r="G40" s="20">
        <v>1.0</v>
      </c>
      <c r="H40" s="20">
        <v>2.0</v>
      </c>
      <c r="I40" s="20">
        <v>3.0</v>
      </c>
    </row>
    <row r="41">
      <c r="A41" s="20">
        <v>9.0</v>
      </c>
      <c r="B41" s="20">
        <v>3.0</v>
      </c>
      <c r="C41" s="20">
        <v>4.0</v>
      </c>
      <c r="D41" s="20">
        <v>1.0</v>
      </c>
      <c r="E41" s="20">
        <v>4.0</v>
      </c>
      <c r="F41" s="20">
        <v>3.0</v>
      </c>
      <c r="G41" s="20">
        <v>1.0</v>
      </c>
      <c r="H41" s="20">
        <v>1.0</v>
      </c>
      <c r="I41" s="20">
        <v>3.0</v>
      </c>
    </row>
    <row r="42">
      <c r="A42" s="20">
        <v>10.0</v>
      </c>
      <c r="B42" s="20">
        <v>3.0</v>
      </c>
      <c r="C42" s="20">
        <v>5.0</v>
      </c>
      <c r="D42" s="20">
        <v>5.0</v>
      </c>
      <c r="E42" s="20">
        <v>5.0</v>
      </c>
      <c r="F42" s="20">
        <v>5.0</v>
      </c>
      <c r="G42" s="20">
        <v>1.0</v>
      </c>
      <c r="H42" s="20">
        <v>3.0</v>
      </c>
      <c r="I42" s="20">
        <v>4.0</v>
      </c>
    </row>
    <row r="43">
      <c r="A43" s="20">
        <v>11.0</v>
      </c>
      <c r="B43" s="20">
        <v>3.0</v>
      </c>
      <c r="C43" s="20">
        <v>2.0</v>
      </c>
      <c r="D43" s="20">
        <v>1.0</v>
      </c>
      <c r="E43" s="20">
        <v>3.0</v>
      </c>
      <c r="F43" s="20">
        <v>3.0</v>
      </c>
      <c r="G43" s="20">
        <v>2.0</v>
      </c>
      <c r="H43" s="20">
        <v>4.0</v>
      </c>
      <c r="I43" s="20">
        <v>3.0</v>
      </c>
    </row>
    <row r="44">
      <c r="A44" s="20">
        <v>12.0</v>
      </c>
      <c r="B44" s="20">
        <v>1.0</v>
      </c>
      <c r="C44" s="20">
        <v>1.0</v>
      </c>
      <c r="D44" s="20">
        <v>1.0</v>
      </c>
      <c r="E44" s="20">
        <v>2.0</v>
      </c>
      <c r="F44" s="20">
        <v>3.0</v>
      </c>
      <c r="G44" s="20">
        <v>1.0</v>
      </c>
      <c r="H44" s="20">
        <v>1.0</v>
      </c>
      <c r="I44" s="20">
        <v>5.0</v>
      </c>
    </row>
    <row r="46">
      <c r="A46" s="20" t="s">
        <v>152</v>
      </c>
    </row>
    <row r="47">
      <c r="A47" s="20" t="s">
        <v>143</v>
      </c>
      <c r="B47" s="20" t="s">
        <v>144</v>
      </c>
      <c r="C47" s="20" t="s">
        <v>145</v>
      </c>
      <c r="D47" s="20" t="s">
        <v>146</v>
      </c>
      <c r="E47" s="20" t="s">
        <v>147</v>
      </c>
      <c r="F47" s="20" t="s">
        <v>148</v>
      </c>
      <c r="G47" s="20" t="s">
        <v>149</v>
      </c>
      <c r="H47" s="20" t="s">
        <v>150</v>
      </c>
      <c r="I47" s="20" t="s">
        <v>151</v>
      </c>
    </row>
    <row r="48">
      <c r="A48" s="20">
        <v>1.0</v>
      </c>
      <c r="B48" s="21">
        <v>2.0</v>
      </c>
      <c r="C48" s="21">
        <v>3.0</v>
      </c>
      <c r="D48" s="21">
        <v>1.0</v>
      </c>
      <c r="E48" s="21">
        <v>2.0</v>
      </c>
      <c r="F48" s="21">
        <v>3.0</v>
      </c>
      <c r="G48" s="21">
        <v>1.0</v>
      </c>
      <c r="H48" s="21">
        <v>1.0</v>
      </c>
      <c r="I48" s="21">
        <v>3.0</v>
      </c>
    </row>
    <row r="49">
      <c r="A49" s="20">
        <v>2.0</v>
      </c>
      <c r="B49" s="20">
        <v>4.0</v>
      </c>
      <c r="C49" s="20">
        <v>4.0</v>
      </c>
      <c r="D49" s="20">
        <v>2.0</v>
      </c>
      <c r="E49" s="20">
        <v>5.0</v>
      </c>
      <c r="F49" s="20">
        <v>5.0</v>
      </c>
      <c r="G49" s="20">
        <v>1.0</v>
      </c>
      <c r="H49" s="20">
        <v>4.0</v>
      </c>
      <c r="I49" s="20">
        <v>2.0</v>
      </c>
    </row>
    <row r="50">
      <c r="A50" s="20">
        <v>3.0</v>
      </c>
      <c r="B50" s="20">
        <v>1.0</v>
      </c>
      <c r="C50" s="20">
        <v>2.0</v>
      </c>
      <c r="D50" s="20">
        <v>1.0</v>
      </c>
      <c r="E50" s="20">
        <v>3.0</v>
      </c>
      <c r="F50" s="20">
        <v>1.0</v>
      </c>
      <c r="G50" s="20">
        <v>1.0</v>
      </c>
      <c r="H50" s="20">
        <v>2.0</v>
      </c>
      <c r="I50" s="20">
        <v>5.0</v>
      </c>
    </row>
    <row r="51">
      <c r="A51" s="20">
        <v>4.0</v>
      </c>
      <c r="B51" s="20">
        <v>1.0</v>
      </c>
      <c r="C51" s="20">
        <v>3.0</v>
      </c>
      <c r="D51" s="20">
        <v>1.0</v>
      </c>
      <c r="E51" s="20">
        <v>5.0</v>
      </c>
      <c r="F51" s="20">
        <v>2.0</v>
      </c>
      <c r="G51" s="20">
        <v>1.0</v>
      </c>
      <c r="H51" s="20">
        <v>1.0</v>
      </c>
      <c r="I51" s="20">
        <v>5.0</v>
      </c>
    </row>
    <row r="52">
      <c r="A52" s="20">
        <v>5.0</v>
      </c>
      <c r="B52" s="20">
        <v>3.0</v>
      </c>
      <c r="C52" s="20">
        <v>3.0</v>
      </c>
      <c r="D52" s="20">
        <v>1.0</v>
      </c>
      <c r="E52" s="20">
        <v>4.0</v>
      </c>
      <c r="F52" s="20">
        <v>2.0</v>
      </c>
      <c r="G52" s="20">
        <v>1.0</v>
      </c>
      <c r="H52" s="20">
        <v>2.0</v>
      </c>
      <c r="I52" s="20">
        <v>5.0</v>
      </c>
    </row>
    <row r="53">
      <c r="A53" s="20">
        <v>6.0</v>
      </c>
      <c r="B53" s="20">
        <v>1.0</v>
      </c>
      <c r="C53" s="20">
        <v>1.0</v>
      </c>
      <c r="D53" s="20">
        <v>1.0</v>
      </c>
      <c r="E53" s="20">
        <v>1.0</v>
      </c>
      <c r="F53" s="20">
        <v>1.0</v>
      </c>
      <c r="G53" s="20">
        <v>1.0</v>
      </c>
      <c r="H53" s="20">
        <v>1.0</v>
      </c>
      <c r="I53" s="20">
        <v>5.0</v>
      </c>
    </row>
    <row r="54">
      <c r="A54" s="20">
        <v>7.0</v>
      </c>
      <c r="B54" s="20">
        <v>2.0</v>
      </c>
      <c r="C54" s="20">
        <v>3.0</v>
      </c>
      <c r="D54" s="20">
        <v>1.0</v>
      </c>
      <c r="E54" s="20">
        <v>3.0</v>
      </c>
      <c r="F54" s="20">
        <v>3.0</v>
      </c>
      <c r="G54" s="20">
        <v>1.0</v>
      </c>
      <c r="H54" s="20">
        <v>2.0</v>
      </c>
      <c r="I54" s="20">
        <v>2.0</v>
      </c>
    </row>
    <row r="55">
      <c r="A55" s="20">
        <v>8.0</v>
      </c>
      <c r="B55" s="20">
        <v>2.0</v>
      </c>
      <c r="C55" s="20">
        <v>1.0</v>
      </c>
      <c r="D55" s="20">
        <v>1.0</v>
      </c>
      <c r="E55" s="20">
        <v>2.0</v>
      </c>
      <c r="F55" s="20">
        <v>2.0</v>
      </c>
      <c r="G55" s="20">
        <v>1.0</v>
      </c>
      <c r="H55" s="20">
        <v>1.0</v>
      </c>
      <c r="I55" s="20">
        <v>3.0</v>
      </c>
    </row>
    <row r="56">
      <c r="A56" s="20">
        <v>9.0</v>
      </c>
      <c r="B56" s="20">
        <v>3.0</v>
      </c>
      <c r="C56" s="20">
        <v>2.0</v>
      </c>
      <c r="D56" s="20">
        <v>1.0</v>
      </c>
      <c r="E56" s="20">
        <v>2.0</v>
      </c>
      <c r="F56" s="20">
        <v>1.0</v>
      </c>
      <c r="G56" s="20">
        <v>1.0</v>
      </c>
      <c r="H56" s="20">
        <v>1.0</v>
      </c>
      <c r="I56" s="20">
        <v>4.0</v>
      </c>
    </row>
    <row r="57">
      <c r="A57" s="20">
        <v>10.0</v>
      </c>
      <c r="B57" s="20">
        <v>3.0</v>
      </c>
      <c r="C57" s="20">
        <v>3.0</v>
      </c>
      <c r="D57" s="20">
        <v>2.0</v>
      </c>
      <c r="E57" s="20">
        <v>3.0</v>
      </c>
      <c r="F57" s="20">
        <v>3.0</v>
      </c>
      <c r="G57" s="20">
        <v>1.0</v>
      </c>
      <c r="H57" s="20">
        <v>3.0</v>
      </c>
      <c r="I57" s="20">
        <v>3.0</v>
      </c>
    </row>
    <row r="58">
      <c r="A58" s="20">
        <v>11.0</v>
      </c>
      <c r="B58" s="20">
        <v>2.0</v>
      </c>
      <c r="C58" s="20">
        <v>2.0</v>
      </c>
      <c r="D58" s="20">
        <v>1.0</v>
      </c>
      <c r="E58" s="20">
        <v>3.0</v>
      </c>
      <c r="F58" s="20">
        <v>2.0</v>
      </c>
      <c r="G58" s="20">
        <v>1.0</v>
      </c>
      <c r="H58" s="20">
        <v>4.0</v>
      </c>
      <c r="I58" s="20">
        <v>4.0</v>
      </c>
    </row>
    <row r="59">
      <c r="A59" s="20">
        <v>12.0</v>
      </c>
      <c r="B59" s="20">
        <v>1.0</v>
      </c>
      <c r="C59" s="20">
        <v>1.0</v>
      </c>
      <c r="D59" s="20">
        <v>1.0</v>
      </c>
      <c r="E59" s="20">
        <v>3.0</v>
      </c>
      <c r="F59" s="20">
        <v>2.0</v>
      </c>
      <c r="G59" s="20">
        <v>1.0</v>
      </c>
      <c r="H59" s="20">
        <v>1.0</v>
      </c>
      <c r="I59" s="20">
        <v>5.0</v>
      </c>
    </row>
    <row r="61">
      <c r="A61" s="20" t="s">
        <v>153</v>
      </c>
    </row>
    <row r="62">
      <c r="A62" s="20" t="s">
        <v>143</v>
      </c>
      <c r="B62" s="20" t="s">
        <v>144</v>
      </c>
      <c r="C62" s="20" t="s">
        <v>145</v>
      </c>
      <c r="D62" s="20" t="s">
        <v>146</v>
      </c>
      <c r="E62" s="20" t="s">
        <v>147</v>
      </c>
      <c r="F62" s="20" t="s">
        <v>148</v>
      </c>
      <c r="G62" s="20" t="s">
        <v>149</v>
      </c>
      <c r="H62" s="20" t="s">
        <v>150</v>
      </c>
      <c r="I62" s="20" t="s">
        <v>151</v>
      </c>
    </row>
    <row r="63">
      <c r="A63" s="20">
        <v>1.0</v>
      </c>
      <c r="B63" s="21">
        <v>3.0</v>
      </c>
      <c r="C63" s="21">
        <v>4.0</v>
      </c>
      <c r="D63" s="21">
        <v>1.0</v>
      </c>
      <c r="E63" s="21">
        <v>2.0</v>
      </c>
      <c r="F63" s="21">
        <v>4.0</v>
      </c>
      <c r="G63" s="21">
        <v>1.0</v>
      </c>
      <c r="H63" s="21">
        <v>3.0</v>
      </c>
      <c r="I63" s="21">
        <v>2.0</v>
      </c>
    </row>
    <row r="64">
      <c r="A64" s="20">
        <v>2.0</v>
      </c>
      <c r="B64" s="20">
        <v>3.0</v>
      </c>
      <c r="C64" s="20">
        <v>3.0</v>
      </c>
      <c r="D64" s="20">
        <v>2.0</v>
      </c>
      <c r="E64" s="20">
        <v>3.0</v>
      </c>
      <c r="F64" s="20">
        <v>4.0</v>
      </c>
      <c r="G64" s="20">
        <v>2.0</v>
      </c>
      <c r="H64" s="20">
        <v>3.0</v>
      </c>
      <c r="I64" s="20">
        <v>4.0</v>
      </c>
    </row>
    <row r="65">
      <c r="A65" s="20">
        <v>3.0</v>
      </c>
      <c r="B65" s="20">
        <v>2.0</v>
      </c>
      <c r="C65" s="20">
        <v>3.0</v>
      </c>
      <c r="D65" s="20">
        <v>1.0</v>
      </c>
      <c r="E65" s="20">
        <v>3.0</v>
      </c>
      <c r="F65" s="20">
        <v>2.0</v>
      </c>
      <c r="G65" s="20">
        <v>1.0</v>
      </c>
      <c r="H65" s="20">
        <v>2.0</v>
      </c>
      <c r="I65" s="20">
        <v>5.0</v>
      </c>
    </row>
    <row r="66">
      <c r="A66" s="20">
        <v>4.0</v>
      </c>
      <c r="B66" s="20">
        <v>1.0</v>
      </c>
      <c r="C66" s="20">
        <v>4.0</v>
      </c>
      <c r="D66" s="20">
        <v>1.0</v>
      </c>
      <c r="E66" s="20">
        <v>5.0</v>
      </c>
      <c r="F66" s="20">
        <v>1.0</v>
      </c>
      <c r="G66" s="20">
        <v>1.0</v>
      </c>
      <c r="H66" s="20">
        <v>1.0</v>
      </c>
      <c r="I66" s="20">
        <v>5.0</v>
      </c>
    </row>
    <row r="67">
      <c r="A67" s="20">
        <v>5.0</v>
      </c>
      <c r="B67" s="20">
        <v>3.0</v>
      </c>
      <c r="C67" s="20">
        <v>4.0</v>
      </c>
      <c r="D67" s="20">
        <v>1.0</v>
      </c>
      <c r="E67" s="20">
        <v>4.0</v>
      </c>
      <c r="F67" s="20">
        <v>3.0</v>
      </c>
      <c r="G67" s="20">
        <v>1.0</v>
      </c>
      <c r="H67" s="20">
        <v>3.0</v>
      </c>
      <c r="I67" s="20">
        <v>5.0</v>
      </c>
    </row>
    <row r="68">
      <c r="A68" s="20">
        <v>6.0</v>
      </c>
      <c r="B68" s="20">
        <v>1.0</v>
      </c>
      <c r="C68" s="20">
        <v>2.0</v>
      </c>
      <c r="D68" s="20">
        <v>1.0</v>
      </c>
      <c r="E68" s="20">
        <v>1.0</v>
      </c>
      <c r="F68" s="20">
        <v>2.0</v>
      </c>
      <c r="G68" s="20">
        <v>1.0</v>
      </c>
      <c r="H68" s="20">
        <v>1.0</v>
      </c>
      <c r="I68" s="20">
        <v>5.0</v>
      </c>
    </row>
    <row r="69">
      <c r="A69" s="20">
        <v>7.0</v>
      </c>
      <c r="B69" s="20">
        <v>2.0</v>
      </c>
      <c r="C69" s="20">
        <v>2.0</v>
      </c>
      <c r="D69" s="20">
        <v>1.0</v>
      </c>
      <c r="E69" s="20">
        <v>2.0</v>
      </c>
      <c r="F69" s="20">
        <v>2.0</v>
      </c>
      <c r="G69" s="20">
        <v>1.0</v>
      </c>
      <c r="H69" s="20">
        <v>1.0</v>
      </c>
      <c r="I69" s="20">
        <v>2.0</v>
      </c>
    </row>
    <row r="70">
      <c r="A70" s="20">
        <v>8.0</v>
      </c>
      <c r="B70" s="20">
        <v>2.0</v>
      </c>
      <c r="C70" s="20">
        <v>3.0</v>
      </c>
      <c r="D70" s="20">
        <v>1.0</v>
      </c>
      <c r="E70" s="20">
        <v>3.0</v>
      </c>
      <c r="F70" s="20">
        <v>3.0</v>
      </c>
      <c r="G70" s="20">
        <v>1.0</v>
      </c>
      <c r="H70" s="20">
        <v>1.0</v>
      </c>
      <c r="I70" s="20">
        <v>4.0</v>
      </c>
    </row>
    <row r="71">
      <c r="A71" s="20">
        <v>9.0</v>
      </c>
      <c r="B71" s="20">
        <v>2.0</v>
      </c>
      <c r="C71" s="20">
        <v>4.0</v>
      </c>
      <c r="D71" s="20">
        <v>1.0</v>
      </c>
      <c r="E71" s="20">
        <v>4.0</v>
      </c>
      <c r="F71" s="20">
        <v>2.0</v>
      </c>
      <c r="G71" s="20">
        <v>1.0</v>
      </c>
      <c r="H71" s="20">
        <v>2.0</v>
      </c>
      <c r="I71" s="20">
        <v>3.0</v>
      </c>
    </row>
    <row r="72">
      <c r="A72" s="20">
        <v>10.0</v>
      </c>
      <c r="B72" s="20">
        <v>3.0</v>
      </c>
      <c r="C72" s="20">
        <v>3.0</v>
      </c>
      <c r="D72" s="20">
        <v>3.0</v>
      </c>
      <c r="E72" s="20">
        <v>3.0</v>
      </c>
      <c r="F72" s="20">
        <v>3.0</v>
      </c>
      <c r="G72" s="20">
        <v>3.0</v>
      </c>
      <c r="H72" s="20">
        <v>2.0</v>
      </c>
      <c r="I72" s="20">
        <v>3.0</v>
      </c>
    </row>
    <row r="73">
      <c r="A73" s="20">
        <v>11.0</v>
      </c>
      <c r="B73" s="20">
        <v>3.0</v>
      </c>
      <c r="C73" s="20">
        <v>3.0</v>
      </c>
      <c r="D73" s="20">
        <v>1.0</v>
      </c>
      <c r="E73" s="20">
        <v>4.0</v>
      </c>
      <c r="F73" s="20">
        <v>2.0</v>
      </c>
      <c r="G73" s="20">
        <v>1.0</v>
      </c>
      <c r="H73" s="20">
        <v>4.0</v>
      </c>
      <c r="I73" s="20">
        <v>3.0</v>
      </c>
    </row>
    <row r="74">
      <c r="A74" s="20">
        <v>12.0</v>
      </c>
      <c r="B74" s="20">
        <v>1.0</v>
      </c>
      <c r="C74" s="20">
        <v>1.0</v>
      </c>
      <c r="D74" s="20">
        <v>1.0</v>
      </c>
      <c r="E74" s="20">
        <v>2.0</v>
      </c>
      <c r="F74" s="20">
        <v>1.0</v>
      </c>
      <c r="G74" s="20">
        <v>1.0</v>
      </c>
      <c r="H74" s="20">
        <v>1.0</v>
      </c>
      <c r="I74" s="20">
        <v>5.0</v>
      </c>
    </row>
    <row r="76">
      <c r="A76" s="20" t="s">
        <v>154</v>
      </c>
    </row>
    <row r="77">
      <c r="A77" s="20" t="s">
        <v>143</v>
      </c>
      <c r="B77" s="20" t="s">
        <v>144</v>
      </c>
      <c r="C77" s="20" t="s">
        <v>145</v>
      </c>
      <c r="D77" s="20" t="s">
        <v>146</v>
      </c>
      <c r="E77" s="20" t="s">
        <v>147</v>
      </c>
      <c r="F77" s="20" t="s">
        <v>148</v>
      </c>
      <c r="G77" s="20" t="s">
        <v>149</v>
      </c>
      <c r="H77" s="20" t="s">
        <v>150</v>
      </c>
      <c r="I77" s="20" t="s">
        <v>151</v>
      </c>
    </row>
    <row r="78">
      <c r="A78" s="20">
        <v>1.0</v>
      </c>
      <c r="B78" s="21">
        <v>3.0</v>
      </c>
      <c r="C78" s="21">
        <v>3.0</v>
      </c>
      <c r="D78" s="21">
        <v>1.0</v>
      </c>
      <c r="E78" s="21">
        <v>3.0</v>
      </c>
      <c r="F78" s="21">
        <v>5.0</v>
      </c>
      <c r="G78" s="21">
        <v>1.0</v>
      </c>
      <c r="H78" s="21">
        <v>3.0</v>
      </c>
      <c r="I78" s="21">
        <v>3.0</v>
      </c>
    </row>
    <row r="79">
      <c r="A79" s="20">
        <v>2.0</v>
      </c>
      <c r="B79" s="20">
        <v>4.0</v>
      </c>
      <c r="C79" s="20">
        <v>4.0</v>
      </c>
      <c r="D79" s="20">
        <v>2.0</v>
      </c>
      <c r="E79" s="20">
        <v>4.0</v>
      </c>
      <c r="F79" s="20">
        <v>4.0</v>
      </c>
      <c r="G79" s="20">
        <v>2.0</v>
      </c>
      <c r="H79" s="20">
        <v>4.0</v>
      </c>
      <c r="I79" s="20">
        <v>2.0</v>
      </c>
    </row>
    <row r="80">
      <c r="A80" s="20">
        <v>3.0</v>
      </c>
      <c r="B80" s="20">
        <v>2.0</v>
      </c>
      <c r="C80" s="20">
        <v>1.0</v>
      </c>
      <c r="D80" s="20">
        <v>1.0</v>
      </c>
      <c r="E80" s="20">
        <v>2.0</v>
      </c>
      <c r="F80" s="20">
        <v>2.0</v>
      </c>
      <c r="G80" s="20">
        <v>1.0</v>
      </c>
      <c r="H80" s="20">
        <v>2.0</v>
      </c>
      <c r="I80" s="20">
        <v>5.0</v>
      </c>
    </row>
    <row r="81">
      <c r="A81" s="20">
        <v>4.0</v>
      </c>
      <c r="B81" s="20">
        <v>1.0</v>
      </c>
      <c r="C81" s="20">
        <v>3.0</v>
      </c>
      <c r="D81" s="20">
        <v>1.0</v>
      </c>
      <c r="E81" s="20">
        <v>5.0</v>
      </c>
      <c r="F81" s="20">
        <v>2.0</v>
      </c>
      <c r="G81" s="20">
        <v>1.0</v>
      </c>
      <c r="H81" s="20">
        <v>1.0</v>
      </c>
      <c r="I81" s="20">
        <v>5.0</v>
      </c>
    </row>
    <row r="82">
      <c r="A82" s="20">
        <v>5.0</v>
      </c>
      <c r="B82" s="20">
        <v>4.0</v>
      </c>
      <c r="C82" s="20">
        <v>4.0</v>
      </c>
      <c r="D82" s="20">
        <v>1.0</v>
      </c>
      <c r="E82" s="20">
        <v>3.0</v>
      </c>
      <c r="F82" s="20">
        <v>3.0</v>
      </c>
      <c r="G82" s="20">
        <v>1.0</v>
      </c>
      <c r="H82" s="20">
        <v>3.0</v>
      </c>
      <c r="I82" s="20">
        <v>5.0</v>
      </c>
    </row>
    <row r="83">
      <c r="A83" s="20">
        <v>6.0</v>
      </c>
      <c r="B83" s="20">
        <v>1.0</v>
      </c>
      <c r="C83" s="20">
        <v>1.0</v>
      </c>
      <c r="D83" s="20">
        <v>1.0</v>
      </c>
      <c r="E83" s="20">
        <v>1.0</v>
      </c>
      <c r="F83" s="20">
        <v>2.0</v>
      </c>
      <c r="G83" s="20">
        <v>1.0</v>
      </c>
      <c r="H83" s="20">
        <v>1.0</v>
      </c>
      <c r="I83" s="20">
        <v>5.0</v>
      </c>
    </row>
    <row r="84">
      <c r="A84" s="20">
        <v>7.0</v>
      </c>
      <c r="B84" s="20">
        <v>2.0</v>
      </c>
      <c r="C84" s="20">
        <v>2.0</v>
      </c>
      <c r="D84" s="20">
        <v>1.0</v>
      </c>
      <c r="E84" s="20">
        <v>3.0</v>
      </c>
      <c r="F84" s="20">
        <v>2.0</v>
      </c>
      <c r="G84" s="20">
        <v>1.0</v>
      </c>
      <c r="H84" s="20">
        <v>2.0</v>
      </c>
      <c r="I84" s="20">
        <v>3.0</v>
      </c>
    </row>
    <row r="85">
      <c r="A85" s="20">
        <v>8.0</v>
      </c>
      <c r="B85" s="20">
        <v>2.0</v>
      </c>
      <c r="C85" s="20">
        <v>2.0</v>
      </c>
      <c r="D85" s="20">
        <v>1.0</v>
      </c>
      <c r="E85" s="20">
        <v>2.0</v>
      </c>
      <c r="F85" s="20">
        <v>1.0</v>
      </c>
      <c r="G85" s="20">
        <v>1.0</v>
      </c>
      <c r="H85" s="20">
        <v>1.0</v>
      </c>
      <c r="I85" s="20">
        <v>3.0</v>
      </c>
    </row>
    <row r="86">
      <c r="A86" s="20">
        <v>9.0</v>
      </c>
      <c r="B86" s="20">
        <v>3.0</v>
      </c>
      <c r="C86" s="20">
        <v>3.0</v>
      </c>
      <c r="D86" s="20">
        <v>1.0</v>
      </c>
      <c r="E86" s="20">
        <v>3.0</v>
      </c>
      <c r="F86" s="20">
        <v>1.0</v>
      </c>
      <c r="G86" s="20">
        <v>1.0</v>
      </c>
      <c r="H86" s="20">
        <v>1.0</v>
      </c>
      <c r="I86" s="20">
        <v>3.0</v>
      </c>
    </row>
    <row r="87">
      <c r="A87" s="20">
        <v>10.0</v>
      </c>
      <c r="B87" s="20">
        <v>2.0</v>
      </c>
      <c r="C87" s="20">
        <v>4.0</v>
      </c>
      <c r="D87" s="20">
        <v>3.0</v>
      </c>
      <c r="E87" s="20">
        <v>3.0</v>
      </c>
      <c r="F87" s="20">
        <v>4.0</v>
      </c>
      <c r="G87" s="20">
        <v>1.0</v>
      </c>
      <c r="H87" s="20">
        <v>3.0</v>
      </c>
      <c r="I87" s="20">
        <v>2.0</v>
      </c>
    </row>
    <row r="88">
      <c r="A88" s="20">
        <v>11.0</v>
      </c>
      <c r="B88" s="20">
        <v>3.0</v>
      </c>
      <c r="C88" s="20">
        <v>2.0</v>
      </c>
      <c r="D88" s="20">
        <v>1.0</v>
      </c>
      <c r="E88" s="20">
        <v>4.0</v>
      </c>
      <c r="F88" s="20">
        <v>2.0</v>
      </c>
      <c r="G88" s="20">
        <v>1.0</v>
      </c>
      <c r="H88" s="20">
        <v>4.0</v>
      </c>
      <c r="I88" s="20">
        <v>3.0</v>
      </c>
    </row>
    <row r="89">
      <c r="A89" s="20">
        <v>12.0</v>
      </c>
      <c r="B89" s="20">
        <v>1.0</v>
      </c>
      <c r="C89" s="20">
        <v>1.0</v>
      </c>
      <c r="D89" s="20">
        <v>1.0</v>
      </c>
      <c r="E89" s="20">
        <v>1.0</v>
      </c>
      <c r="F89" s="20">
        <v>1.0</v>
      </c>
      <c r="G89" s="20">
        <v>1.0</v>
      </c>
      <c r="H89" s="20">
        <v>1.0</v>
      </c>
      <c r="I89" s="20">
        <v>5.0</v>
      </c>
    </row>
    <row r="91">
      <c r="A91" s="20" t="s">
        <v>155</v>
      </c>
    </row>
    <row r="92">
      <c r="A92" s="20" t="s">
        <v>143</v>
      </c>
      <c r="B92" s="20" t="s">
        <v>156</v>
      </c>
      <c r="C92" s="20" t="s">
        <v>145</v>
      </c>
      <c r="D92" s="20" t="s">
        <v>146</v>
      </c>
      <c r="E92" s="20" t="s">
        <v>147</v>
      </c>
      <c r="F92" s="20" t="s">
        <v>148</v>
      </c>
      <c r="G92" s="20" t="s">
        <v>149</v>
      </c>
      <c r="H92" s="20" t="s">
        <v>150</v>
      </c>
      <c r="I92" s="20" t="s">
        <v>151</v>
      </c>
    </row>
    <row r="93">
      <c r="A93" s="20">
        <v>1.0</v>
      </c>
      <c r="B93" s="19">
        <f t="shared" ref="B93:H93" si="2">AVERAGE(B33,B48,B63,B78)</f>
        <v>2.5</v>
      </c>
      <c r="C93" s="19">
        <f t="shared" si="2"/>
        <v>3</v>
      </c>
      <c r="D93" s="19">
        <f t="shared" si="2"/>
        <v>1</v>
      </c>
      <c r="E93" s="19">
        <f t="shared" si="2"/>
        <v>2.25</v>
      </c>
      <c r="F93" s="19">
        <f t="shared" si="2"/>
        <v>3.25</v>
      </c>
      <c r="G93" s="19">
        <f t="shared" si="2"/>
        <v>1</v>
      </c>
      <c r="H93" s="19">
        <f t="shared" si="2"/>
        <v>2</v>
      </c>
      <c r="I93" s="20">
        <v>3.0</v>
      </c>
    </row>
    <row r="94">
      <c r="A94" s="20">
        <v>2.0</v>
      </c>
      <c r="B94" s="19">
        <f t="shared" ref="B94:H94" si="3">AVERAGE(B34,B49,B64,B79)</f>
        <v>3.5</v>
      </c>
      <c r="C94" s="19">
        <f t="shared" si="3"/>
        <v>3.5</v>
      </c>
      <c r="D94" s="19">
        <f t="shared" si="3"/>
        <v>2.25</v>
      </c>
      <c r="E94" s="19">
        <f t="shared" si="3"/>
        <v>3.75</v>
      </c>
      <c r="F94" s="19">
        <f t="shared" si="3"/>
        <v>4</v>
      </c>
      <c r="G94" s="19">
        <f t="shared" si="3"/>
        <v>1.5</v>
      </c>
      <c r="H94" s="19">
        <f t="shared" si="3"/>
        <v>3.5</v>
      </c>
      <c r="I94" s="20">
        <v>3.75</v>
      </c>
    </row>
    <row r="95">
      <c r="A95" s="20">
        <v>3.0</v>
      </c>
      <c r="B95" s="19">
        <f t="shared" ref="B95:H95" si="4">AVERAGE(B35,B50,B65,B80)</f>
        <v>1.75</v>
      </c>
      <c r="C95" s="19">
        <f t="shared" si="4"/>
        <v>2</v>
      </c>
      <c r="D95" s="19">
        <f t="shared" si="4"/>
        <v>1</v>
      </c>
      <c r="E95" s="19">
        <f t="shared" si="4"/>
        <v>2.5</v>
      </c>
      <c r="F95" s="19">
        <f t="shared" si="4"/>
        <v>2</v>
      </c>
      <c r="G95" s="19">
        <f t="shared" si="4"/>
        <v>1</v>
      </c>
      <c r="H95" s="19">
        <f t="shared" si="4"/>
        <v>2</v>
      </c>
      <c r="I95" s="20">
        <v>4.75</v>
      </c>
    </row>
    <row r="96">
      <c r="A96" s="20">
        <v>4.0</v>
      </c>
      <c r="B96" s="19">
        <f t="shared" ref="B96:H96" si="5">AVERAGE(B36,B51,B66,B81)</f>
        <v>1.25</v>
      </c>
      <c r="C96" s="19">
        <f t="shared" si="5"/>
        <v>3.5</v>
      </c>
      <c r="D96" s="19">
        <f t="shared" si="5"/>
        <v>1</v>
      </c>
      <c r="E96" s="19">
        <f t="shared" si="5"/>
        <v>4.75</v>
      </c>
      <c r="F96" s="19">
        <f t="shared" si="5"/>
        <v>2</v>
      </c>
      <c r="G96" s="19">
        <f t="shared" si="5"/>
        <v>1</v>
      </c>
      <c r="H96" s="19">
        <f t="shared" si="5"/>
        <v>1.5</v>
      </c>
      <c r="I96" s="20">
        <v>4.75</v>
      </c>
    </row>
    <row r="97">
      <c r="A97" s="20">
        <v>5.0</v>
      </c>
      <c r="B97" s="19">
        <f t="shared" ref="B97:H97" si="6">AVERAGE(B37,B52,B67,B82)</f>
        <v>3.25</v>
      </c>
      <c r="C97" s="19">
        <f t="shared" si="6"/>
        <v>3.5</v>
      </c>
      <c r="D97" s="19">
        <f t="shared" si="6"/>
        <v>1</v>
      </c>
      <c r="E97" s="19">
        <f t="shared" si="6"/>
        <v>3.75</v>
      </c>
      <c r="F97" s="19">
        <f t="shared" si="6"/>
        <v>2.25</v>
      </c>
      <c r="G97" s="19">
        <f t="shared" si="6"/>
        <v>1</v>
      </c>
      <c r="H97" s="19">
        <f t="shared" si="6"/>
        <v>2.5</v>
      </c>
      <c r="I97" s="20">
        <v>5.0</v>
      </c>
    </row>
    <row r="98">
      <c r="A98" s="20">
        <v>6.0</v>
      </c>
      <c r="B98" s="19">
        <f t="shared" ref="B98:H98" si="7">AVERAGE(B38,B53,B68,B83)</f>
        <v>1</v>
      </c>
      <c r="C98" s="19">
        <f t="shared" si="7"/>
        <v>1.25</v>
      </c>
      <c r="D98" s="19">
        <f t="shared" si="7"/>
        <v>1</v>
      </c>
      <c r="E98" s="19">
        <f t="shared" si="7"/>
        <v>1</v>
      </c>
      <c r="F98" s="19">
        <f t="shared" si="7"/>
        <v>2</v>
      </c>
      <c r="G98" s="19">
        <f t="shared" si="7"/>
        <v>1</v>
      </c>
      <c r="H98" s="19">
        <f t="shared" si="7"/>
        <v>1</v>
      </c>
      <c r="I98" s="20">
        <v>5.0</v>
      </c>
    </row>
    <row r="99">
      <c r="A99" s="20">
        <v>7.0</v>
      </c>
      <c r="B99" s="19">
        <f t="shared" ref="B99:H99" si="8">AVERAGE(B39,B54,B69,B84)</f>
        <v>2.25</v>
      </c>
      <c r="C99" s="19">
        <f t="shared" si="8"/>
        <v>2.5</v>
      </c>
      <c r="D99" s="19">
        <f t="shared" si="8"/>
        <v>1</v>
      </c>
      <c r="E99" s="19">
        <f t="shared" si="8"/>
        <v>3</v>
      </c>
      <c r="F99" s="19">
        <f t="shared" si="8"/>
        <v>2.25</v>
      </c>
      <c r="G99" s="19">
        <f t="shared" si="8"/>
        <v>1</v>
      </c>
      <c r="H99" s="19">
        <f t="shared" si="8"/>
        <v>1.75</v>
      </c>
      <c r="I99" s="20">
        <v>2.5</v>
      </c>
    </row>
    <row r="100">
      <c r="A100" s="20">
        <v>8.0</v>
      </c>
      <c r="B100" s="19">
        <f t="shared" ref="B100:H100" si="9">AVERAGE(B40,B55,B70,B85)</f>
        <v>2.25</v>
      </c>
      <c r="C100" s="19">
        <f t="shared" si="9"/>
        <v>2</v>
      </c>
      <c r="D100" s="19">
        <f t="shared" si="9"/>
        <v>1</v>
      </c>
      <c r="E100" s="19">
        <f t="shared" si="9"/>
        <v>2.25</v>
      </c>
      <c r="F100" s="19">
        <f t="shared" si="9"/>
        <v>2</v>
      </c>
      <c r="G100" s="19">
        <f t="shared" si="9"/>
        <v>1</v>
      </c>
      <c r="H100" s="19">
        <f t="shared" si="9"/>
        <v>1.25</v>
      </c>
      <c r="I100" s="20">
        <v>3.75</v>
      </c>
    </row>
    <row r="101">
      <c r="A101" s="20">
        <v>9.0</v>
      </c>
      <c r="B101" s="19">
        <f t="shared" ref="B101:H101" si="10">AVERAGE(B41,B56,B71,B86)</f>
        <v>2.75</v>
      </c>
      <c r="C101" s="19">
        <f t="shared" si="10"/>
        <v>3.25</v>
      </c>
      <c r="D101" s="19">
        <f t="shared" si="10"/>
        <v>1</v>
      </c>
      <c r="E101" s="19">
        <f t="shared" si="10"/>
        <v>3.25</v>
      </c>
      <c r="F101" s="19">
        <f t="shared" si="10"/>
        <v>1.75</v>
      </c>
      <c r="G101" s="19">
        <f t="shared" si="10"/>
        <v>1</v>
      </c>
      <c r="H101" s="19">
        <f t="shared" si="10"/>
        <v>1.25</v>
      </c>
      <c r="I101" s="20">
        <v>3.75</v>
      </c>
    </row>
    <row r="102">
      <c r="A102" s="20">
        <v>10.0</v>
      </c>
      <c r="B102" s="19">
        <f t="shared" ref="B102:H102" si="11">AVERAGE(B42,B57,B72,B87)</f>
        <v>2.75</v>
      </c>
      <c r="C102" s="19">
        <f t="shared" si="11"/>
        <v>3.75</v>
      </c>
      <c r="D102" s="19">
        <f t="shared" si="11"/>
        <v>3.25</v>
      </c>
      <c r="E102" s="19">
        <f t="shared" si="11"/>
        <v>3.5</v>
      </c>
      <c r="F102" s="19">
        <f t="shared" si="11"/>
        <v>3.75</v>
      </c>
      <c r="G102" s="19">
        <f t="shared" si="11"/>
        <v>1.5</v>
      </c>
      <c r="H102" s="19">
        <f t="shared" si="11"/>
        <v>2.75</v>
      </c>
      <c r="I102" s="20">
        <v>3.0</v>
      </c>
    </row>
    <row r="103">
      <c r="A103" s="20">
        <v>11.0</v>
      </c>
      <c r="B103" s="19">
        <f t="shared" ref="B103:H103" si="12">AVERAGE(B43,B58,B73,B88)</f>
        <v>2.75</v>
      </c>
      <c r="C103" s="19">
        <f t="shared" si="12"/>
        <v>2.25</v>
      </c>
      <c r="D103" s="19">
        <f t="shared" si="12"/>
        <v>1</v>
      </c>
      <c r="E103" s="19">
        <f t="shared" si="12"/>
        <v>3.5</v>
      </c>
      <c r="F103" s="19">
        <f t="shared" si="12"/>
        <v>2.25</v>
      </c>
      <c r="G103" s="19">
        <f t="shared" si="12"/>
        <v>1.25</v>
      </c>
      <c r="H103" s="19">
        <f t="shared" si="12"/>
        <v>4</v>
      </c>
      <c r="I103" s="20">
        <v>3.75</v>
      </c>
    </row>
    <row r="104">
      <c r="A104" s="20">
        <v>12.0</v>
      </c>
      <c r="B104" s="19">
        <f t="shared" ref="B104:H104" si="13">AVERAGE(B44,B59,B74,B89)</f>
        <v>1</v>
      </c>
      <c r="C104" s="19">
        <f t="shared" si="13"/>
        <v>1</v>
      </c>
      <c r="D104" s="19">
        <f t="shared" si="13"/>
        <v>1</v>
      </c>
      <c r="E104" s="19">
        <f t="shared" si="13"/>
        <v>2</v>
      </c>
      <c r="F104" s="19">
        <f t="shared" si="13"/>
        <v>1.75</v>
      </c>
      <c r="G104" s="19">
        <f t="shared" si="13"/>
        <v>1</v>
      </c>
      <c r="H104" s="19">
        <f t="shared" si="13"/>
        <v>1</v>
      </c>
      <c r="I104" s="20">
        <v>5.0</v>
      </c>
    </row>
    <row r="106">
      <c r="A106" s="20" t="s">
        <v>157</v>
      </c>
      <c r="B106" s="19">
        <f t="shared" ref="B106:I106" si="14">AVERAGE(B93:B104)</f>
        <v>2.25</v>
      </c>
      <c r="C106" s="19">
        <f t="shared" si="14"/>
        <v>2.625</v>
      </c>
      <c r="D106" s="19">
        <f t="shared" si="14"/>
        <v>1.291666667</v>
      </c>
      <c r="E106" s="19">
        <f t="shared" si="14"/>
        <v>2.958333333</v>
      </c>
      <c r="F106" s="19">
        <f t="shared" si="14"/>
        <v>2.4375</v>
      </c>
      <c r="G106" s="19">
        <f t="shared" si="14"/>
        <v>1.104166667</v>
      </c>
      <c r="H106" s="19">
        <f t="shared" si="14"/>
        <v>2.041666667</v>
      </c>
      <c r="I106" s="19">
        <f t="shared" si="14"/>
        <v>4</v>
      </c>
    </row>
    <row r="108">
      <c r="A108" s="22" t="s">
        <v>158</v>
      </c>
      <c r="B108" s="23" t="s">
        <v>159</v>
      </c>
    </row>
    <row r="109">
      <c r="A109" s="24" t="s">
        <v>156</v>
      </c>
      <c r="B109" s="25">
        <f>B106</f>
        <v>2.25</v>
      </c>
    </row>
    <row r="110">
      <c r="A110" s="26" t="s">
        <v>160</v>
      </c>
      <c r="B110" s="27">
        <f>C106</f>
        <v>2.625</v>
      </c>
    </row>
    <row r="111">
      <c r="A111" s="24" t="s">
        <v>161</v>
      </c>
      <c r="B111" s="25">
        <f>D106</f>
        <v>1.291666667</v>
      </c>
    </row>
    <row r="112">
      <c r="A112" s="26" t="s">
        <v>162</v>
      </c>
      <c r="B112" s="27">
        <f>E106</f>
        <v>2.958333333</v>
      </c>
    </row>
    <row r="113">
      <c r="A113" s="24" t="s">
        <v>163</v>
      </c>
      <c r="B113" s="25">
        <f>F106</f>
        <v>2.4375</v>
      </c>
    </row>
    <row r="114">
      <c r="A114" s="26" t="s">
        <v>164</v>
      </c>
      <c r="B114" s="27">
        <f>G106</f>
        <v>1.104166667</v>
      </c>
    </row>
    <row r="115">
      <c r="A115" s="28" t="s">
        <v>165</v>
      </c>
      <c r="B115" s="29">
        <f>H106</f>
        <v>2.041666667</v>
      </c>
    </row>
    <row r="124">
      <c r="A124" s="20" t="s">
        <v>166</v>
      </c>
    </row>
    <row r="125">
      <c r="A125" s="20" t="s">
        <v>143</v>
      </c>
      <c r="B125" s="30" t="s">
        <v>14</v>
      </c>
      <c r="C125" s="30" t="s">
        <v>15</v>
      </c>
      <c r="D125" s="30" t="s">
        <v>16</v>
      </c>
      <c r="E125" s="30" t="s">
        <v>17</v>
      </c>
      <c r="F125" s="30" t="s">
        <v>18</v>
      </c>
      <c r="G125" s="30" t="s">
        <v>19</v>
      </c>
    </row>
    <row r="126">
      <c r="A126" s="20">
        <v>1.0</v>
      </c>
      <c r="B126" s="21">
        <v>4.0</v>
      </c>
      <c r="C126" s="21">
        <v>4.0</v>
      </c>
      <c r="D126" s="21">
        <v>3.0</v>
      </c>
      <c r="E126" s="21">
        <v>3.0</v>
      </c>
      <c r="F126" s="21">
        <v>4.0</v>
      </c>
      <c r="G126" s="21">
        <v>4.0</v>
      </c>
    </row>
    <row r="127">
      <c r="A127" s="20">
        <v>2.0</v>
      </c>
      <c r="B127" s="20">
        <v>4.0</v>
      </c>
      <c r="C127" s="20">
        <v>4.0</v>
      </c>
      <c r="D127" s="20">
        <v>4.0</v>
      </c>
      <c r="E127" s="20">
        <v>3.0</v>
      </c>
      <c r="F127" s="20">
        <v>4.0</v>
      </c>
      <c r="G127" s="20">
        <v>3.0</v>
      </c>
    </row>
    <row r="128">
      <c r="A128" s="20">
        <v>3.0</v>
      </c>
      <c r="B128" s="20">
        <v>1.0</v>
      </c>
      <c r="C128" s="20">
        <v>2.0</v>
      </c>
      <c r="D128" s="20">
        <v>3.0</v>
      </c>
      <c r="E128" s="20">
        <v>4.0</v>
      </c>
      <c r="F128" s="20">
        <v>5.0</v>
      </c>
      <c r="G128" s="20">
        <v>3.0</v>
      </c>
    </row>
    <row r="129">
      <c r="A129" s="20">
        <v>4.0</v>
      </c>
      <c r="B129" s="20">
        <v>1.0</v>
      </c>
      <c r="C129" s="20">
        <v>4.0</v>
      </c>
      <c r="D129" s="20">
        <v>2.0</v>
      </c>
      <c r="E129" s="20">
        <v>4.0</v>
      </c>
      <c r="F129" s="20">
        <v>5.0</v>
      </c>
      <c r="G129" s="20">
        <v>1.0</v>
      </c>
    </row>
    <row r="130">
      <c r="A130" s="20">
        <v>5.0</v>
      </c>
      <c r="B130" s="20">
        <v>2.0</v>
      </c>
      <c r="C130" s="20">
        <v>4.0</v>
      </c>
      <c r="D130" s="20">
        <v>3.0</v>
      </c>
      <c r="E130" s="20">
        <v>4.0</v>
      </c>
      <c r="F130" s="20">
        <v>3.0</v>
      </c>
      <c r="G130" s="20">
        <v>1.0</v>
      </c>
    </row>
    <row r="131">
      <c r="A131" s="20">
        <v>6.0</v>
      </c>
      <c r="B131" s="20">
        <v>4.0</v>
      </c>
      <c r="C131" s="20">
        <v>3.0</v>
      </c>
      <c r="D131" s="20">
        <v>3.0</v>
      </c>
      <c r="E131" s="20">
        <v>5.0</v>
      </c>
      <c r="F131" s="20">
        <v>4.0</v>
      </c>
      <c r="G131" s="20">
        <v>1.0</v>
      </c>
    </row>
    <row r="132">
      <c r="A132" s="20">
        <v>7.0</v>
      </c>
      <c r="B132" s="20">
        <v>4.0</v>
      </c>
      <c r="C132" s="20">
        <v>1.0</v>
      </c>
      <c r="D132" s="20">
        <v>3.0</v>
      </c>
      <c r="E132" s="20">
        <v>4.0</v>
      </c>
      <c r="F132" s="20">
        <v>3.0</v>
      </c>
      <c r="G132" s="20">
        <v>4.0</v>
      </c>
    </row>
    <row r="133">
      <c r="A133" s="20">
        <v>8.0</v>
      </c>
      <c r="B133" s="20">
        <v>1.0</v>
      </c>
      <c r="C133" s="20">
        <v>3.0</v>
      </c>
      <c r="D133" s="20">
        <v>3.0</v>
      </c>
      <c r="E133" s="20">
        <v>5.0</v>
      </c>
      <c r="F133" s="20">
        <v>4.0</v>
      </c>
      <c r="G133" s="20">
        <v>1.0</v>
      </c>
    </row>
    <row r="134">
      <c r="A134" s="20">
        <v>9.0</v>
      </c>
      <c r="B134" s="20">
        <v>3.0</v>
      </c>
      <c r="C134" s="20">
        <v>2.0</v>
      </c>
      <c r="D134" s="20">
        <v>1.0</v>
      </c>
      <c r="E134" s="20">
        <v>4.0</v>
      </c>
      <c r="F134" s="20">
        <v>4.0</v>
      </c>
      <c r="G134" s="20">
        <v>3.0</v>
      </c>
    </row>
    <row r="135">
      <c r="A135" s="20">
        <v>10.0</v>
      </c>
      <c r="B135" s="20">
        <v>4.0</v>
      </c>
      <c r="C135" s="20">
        <v>4.0</v>
      </c>
      <c r="D135" s="20">
        <v>2.0</v>
      </c>
      <c r="E135" s="20">
        <v>4.0</v>
      </c>
      <c r="F135" s="20">
        <v>5.0</v>
      </c>
      <c r="G135" s="20">
        <v>5.0</v>
      </c>
    </row>
    <row r="136">
      <c r="A136" s="20">
        <v>11.0</v>
      </c>
      <c r="B136" s="20">
        <v>3.0</v>
      </c>
      <c r="C136" s="20">
        <v>4.0</v>
      </c>
      <c r="D136" s="20">
        <v>3.0</v>
      </c>
      <c r="E136" s="20">
        <v>4.0</v>
      </c>
      <c r="F136" s="20">
        <v>5.0</v>
      </c>
      <c r="G136" s="20">
        <v>2.0</v>
      </c>
    </row>
    <row r="137">
      <c r="A137" s="20">
        <v>12.0</v>
      </c>
      <c r="B137" s="20">
        <v>2.0</v>
      </c>
      <c r="C137" s="20">
        <v>2.0</v>
      </c>
      <c r="D137" s="20">
        <v>2.0</v>
      </c>
      <c r="E137" s="20">
        <v>4.0</v>
      </c>
      <c r="F137" s="20">
        <v>3.0</v>
      </c>
      <c r="G137" s="20">
        <v>2.0</v>
      </c>
    </row>
    <row r="139">
      <c r="A139" s="20" t="s">
        <v>157</v>
      </c>
      <c r="B139" s="19">
        <f t="shared" ref="B139:G139" si="15">AVERAGE(B126:B137)</f>
        <v>2.75</v>
      </c>
      <c r="C139" s="19">
        <f t="shared" si="15"/>
        <v>3.083333333</v>
      </c>
      <c r="D139" s="19">
        <f t="shared" si="15"/>
        <v>2.666666667</v>
      </c>
      <c r="E139" s="19">
        <f t="shared" si="15"/>
        <v>4</v>
      </c>
      <c r="F139" s="19">
        <f t="shared" si="15"/>
        <v>4.083333333</v>
      </c>
      <c r="G139" s="19">
        <f t="shared" si="15"/>
        <v>2.5</v>
      </c>
    </row>
    <row r="142">
      <c r="A142" s="31" t="s">
        <v>167</v>
      </c>
      <c r="B142" s="32" t="s">
        <v>168</v>
      </c>
    </row>
    <row r="143">
      <c r="A143" s="24" t="s">
        <v>169</v>
      </c>
      <c r="B143" s="33">
        <f>B139</f>
        <v>2.75</v>
      </c>
    </row>
    <row r="144">
      <c r="A144" s="26" t="s">
        <v>170</v>
      </c>
      <c r="B144" s="34">
        <f>C139</f>
        <v>3.083333333</v>
      </c>
    </row>
    <row r="145">
      <c r="A145" s="24" t="s">
        <v>171</v>
      </c>
      <c r="B145" s="33">
        <f>D139</f>
        <v>2.666666667</v>
      </c>
    </row>
    <row r="146">
      <c r="A146" s="26" t="s">
        <v>172</v>
      </c>
      <c r="B146" s="34">
        <f>E139</f>
        <v>4</v>
      </c>
    </row>
    <row r="147">
      <c r="A147" s="24" t="s">
        <v>173</v>
      </c>
      <c r="B147" s="33">
        <f>F139</f>
        <v>4.083333333</v>
      </c>
    </row>
    <row r="148">
      <c r="A148" s="35" t="s">
        <v>174</v>
      </c>
      <c r="B148" s="36">
        <f>G139</f>
        <v>2.5</v>
      </c>
    </row>
  </sheetData>
  <mergeCells count="4">
    <mergeCell ref="BP15:BQ15"/>
    <mergeCell ref="BR15:BS15"/>
    <mergeCell ref="BT15:BU15"/>
    <mergeCell ref="BV15:BW15"/>
  </mergeCell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175</v>
      </c>
      <c r="C1" s="38" t="s">
        <v>176</v>
      </c>
      <c r="D1" s="39" t="s">
        <v>177</v>
      </c>
    </row>
    <row r="2">
      <c r="A2" s="40">
        <v>1.0</v>
      </c>
      <c r="B2" s="8">
        <v>4.69</v>
      </c>
      <c r="C2" s="8">
        <v>1.385</v>
      </c>
      <c r="D2" s="41">
        <f t="shared" ref="D2:D13" si="1">C2-B2</f>
        <v>-3.305</v>
      </c>
      <c r="F2" s="42" t="s">
        <v>178</v>
      </c>
      <c r="G2" s="42">
        <f>COUNT(False_Positive_Error[Participant ID])</f>
        <v>12</v>
      </c>
    </row>
    <row r="3">
      <c r="A3" s="43">
        <v>2.0</v>
      </c>
      <c r="B3" s="44">
        <v>24.13</v>
      </c>
      <c r="C3" s="44">
        <v>2.78</v>
      </c>
      <c r="D3" s="45">
        <f t="shared" si="1"/>
        <v>-21.35</v>
      </c>
      <c r="F3" s="42" t="s">
        <v>179</v>
      </c>
      <c r="G3" s="46">
        <f>AVERAGE(False_Positive_Error[Diff])</f>
        <v>-10.99708333</v>
      </c>
    </row>
    <row r="4">
      <c r="A4" s="40">
        <v>3.0</v>
      </c>
      <c r="B4" s="7">
        <v>24.66</v>
      </c>
      <c r="C4" s="7">
        <v>1.91</v>
      </c>
      <c r="D4" s="41">
        <f t="shared" si="1"/>
        <v>-22.75</v>
      </c>
      <c r="F4" s="20" t="s">
        <v>180</v>
      </c>
      <c r="G4" s="46">
        <f>_xlfn.STDEV.S(False_Positive_Error[Diff])</f>
        <v>13.83946538</v>
      </c>
    </row>
    <row r="5">
      <c r="A5" s="43">
        <v>4.0</v>
      </c>
      <c r="B5" s="44">
        <v>1.05</v>
      </c>
      <c r="C5" s="44">
        <v>0.52</v>
      </c>
      <c r="D5" s="45">
        <f t="shared" si="1"/>
        <v>-0.53</v>
      </c>
      <c r="F5" s="42" t="s">
        <v>181</v>
      </c>
      <c r="G5" s="46">
        <f>G4/SQRT(G2)</f>
        <v>3.995109532</v>
      </c>
    </row>
    <row r="6">
      <c r="A6" s="40">
        <v>5.0</v>
      </c>
      <c r="B6" s="7">
        <v>30.905</v>
      </c>
      <c r="C6" s="7">
        <v>0.52</v>
      </c>
      <c r="D6" s="41">
        <f t="shared" si="1"/>
        <v>-30.385</v>
      </c>
      <c r="F6" s="42" t="s">
        <v>182</v>
      </c>
      <c r="G6" s="46">
        <f>G3/G5</f>
        <v>-2.752636253</v>
      </c>
    </row>
    <row r="7">
      <c r="A7" s="43">
        <v>6.0</v>
      </c>
      <c r="B7" s="44">
        <v>35.415</v>
      </c>
      <c r="C7" s="44">
        <v>1.045</v>
      </c>
      <c r="D7" s="45">
        <f t="shared" si="1"/>
        <v>-34.37</v>
      </c>
      <c r="F7" s="42" t="s">
        <v>183</v>
      </c>
      <c r="G7" s="46">
        <f>G2-1</f>
        <v>11</v>
      </c>
    </row>
    <row r="8">
      <c r="A8" s="40">
        <v>7.0</v>
      </c>
      <c r="B8" s="7">
        <v>0.35</v>
      </c>
      <c r="C8" s="7">
        <v>1.215</v>
      </c>
      <c r="D8" s="41">
        <f t="shared" si="1"/>
        <v>0.865</v>
      </c>
      <c r="F8" s="42" t="s">
        <v>184</v>
      </c>
      <c r="G8" s="20">
        <f>_xlfn.T.DIST.2T(ABS(G6), G7)</f>
        <v>0.01880181945</v>
      </c>
    </row>
    <row r="9">
      <c r="A9" s="43">
        <v>8.0</v>
      </c>
      <c r="B9" s="44">
        <v>1.565</v>
      </c>
      <c r="C9" s="44">
        <v>3.645</v>
      </c>
      <c r="D9" s="45">
        <f t="shared" si="1"/>
        <v>2.08</v>
      </c>
      <c r="F9" s="20" t="s">
        <v>185</v>
      </c>
      <c r="G9" s="19">
        <f>G3/G4</f>
        <v>-0.7946176409</v>
      </c>
    </row>
    <row r="10">
      <c r="A10" s="40">
        <v>9.0</v>
      </c>
      <c r="B10" s="7">
        <v>9.72</v>
      </c>
      <c r="C10" s="7">
        <v>1.735</v>
      </c>
      <c r="D10" s="41">
        <f t="shared" si="1"/>
        <v>-7.985</v>
      </c>
      <c r="F10" s="20" t="s">
        <v>186</v>
      </c>
      <c r="G10" s="19">
        <f>_xlfn.T.INV.2T(0.05, 11)</f>
        <v>2.20098516</v>
      </c>
    </row>
    <row r="11">
      <c r="A11" s="43">
        <v>10.0</v>
      </c>
      <c r="B11" s="44">
        <v>32.64</v>
      </c>
      <c r="C11" s="44">
        <v>40.105</v>
      </c>
      <c r="D11" s="45">
        <f t="shared" si="1"/>
        <v>7.465</v>
      </c>
      <c r="F11" s="20" t="s">
        <v>187</v>
      </c>
      <c r="G11" s="19">
        <f> G10*G5</f>
        <v>8.793176793</v>
      </c>
    </row>
    <row r="12">
      <c r="A12" s="40">
        <v>11.0</v>
      </c>
      <c r="B12" s="7">
        <v>3.645</v>
      </c>
      <c r="C12" s="7">
        <v>0.175</v>
      </c>
      <c r="D12" s="41">
        <f t="shared" si="1"/>
        <v>-3.47</v>
      </c>
      <c r="F12" s="20" t="s">
        <v>188</v>
      </c>
      <c r="G12" s="19">
        <f>G3-G11</f>
        <v>-19.79026013</v>
      </c>
    </row>
    <row r="13">
      <c r="A13" s="47">
        <v>12.0</v>
      </c>
      <c r="B13" s="48">
        <v>18.405</v>
      </c>
      <c r="C13" s="48">
        <v>0.175</v>
      </c>
      <c r="D13" s="49">
        <f t="shared" si="1"/>
        <v>-18.23</v>
      </c>
      <c r="F13" s="20" t="s">
        <v>189</v>
      </c>
      <c r="G13" s="19">
        <f>G3+G11</f>
        <v>-2.20390654</v>
      </c>
    </row>
    <row r="14">
      <c r="A14" s="42"/>
      <c r="B14" s="46"/>
      <c r="C14" s="46"/>
      <c r="D14" s="46"/>
      <c r="E14" s="46"/>
      <c r="F14" s="4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190</v>
      </c>
      <c r="C1" s="38" t="s">
        <v>191</v>
      </c>
      <c r="D1" s="39" t="s">
        <v>177</v>
      </c>
    </row>
    <row r="2">
      <c r="A2" s="40">
        <v>1.0</v>
      </c>
      <c r="B2" s="8">
        <v>17.36</v>
      </c>
      <c r="C2" s="8">
        <v>13.89</v>
      </c>
      <c r="D2" s="41">
        <f t="shared" ref="D2:D13" si="1">C2-B2</f>
        <v>-3.47</v>
      </c>
      <c r="F2" s="42" t="s">
        <v>178</v>
      </c>
      <c r="G2" s="42">
        <f>COUNT(False_Negative_Error[Participant ID])</f>
        <v>12</v>
      </c>
    </row>
    <row r="3">
      <c r="A3" s="43">
        <v>2.0</v>
      </c>
      <c r="B3" s="44">
        <v>9.2</v>
      </c>
      <c r="C3" s="44">
        <v>9.9</v>
      </c>
      <c r="D3" s="45">
        <f t="shared" si="1"/>
        <v>0.7</v>
      </c>
      <c r="F3" s="42" t="s">
        <v>179</v>
      </c>
      <c r="G3" s="46">
        <f>AVERAGE(False_Negative_Error[Diff])</f>
        <v>2.474166667</v>
      </c>
    </row>
    <row r="4">
      <c r="A4" s="40">
        <v>3.0</v>
      </c>
      <c r="B4" s="7">
        <v>11.63</v>
      </c>
      <c r="C4" s="7">
        <v>10.935</v>
      </c>
      <c r="D4" s="41">
        <f t="shared" si="1"/>
        <v>-0.695</v>
      </c>
      <c r="F4" s="20" t="s">
        <v>180</v>
      </c>
      <c r="G4" s="46">
        <f>_xlfn.STDEV.S(False_Negative_Error[Diff])</f>
        <v>5.139302143</v>
      </c>
    </row>
    <row r="5">
      <c r="A5" s="43">
        <v>4.0</v>
      </c>
      <c r="B5" s="44">
        <v>30.555</v>
      </c>
      <c r="C5" s="44">
        <v>37.5</v>
      </c>
      <c r="D5" s="45">
        <f t="shared" si="1"/>
        <v>6.945</v>
      </c>
      <c r="F5" s="42" t="s">
        <v>181</v>
      </c>
      <c r="G5" s="46">
        <f>G4/SQRT(G2)</f>
        <v>1.483588738</v>
      </c>
    </row>
    <row r="6">
      <c r="A6" s="40">
        <v>5.0</v>
      </c>
      <c r="B6" s="7">
        <v>22.745</v>
      </c>
      <c r="C6" s="7">
        <v>30.385</v>
      </c>
      <c r="D6" s="41">
        <f t="shared" si="1"/>
        <v>7.64</v>
      </c>
      <c r="F6" s="42" t="s">
        <v>182</v>
      </c>
      <c r="G6" s="46">
        <f>G3/G5</f>
        <v>1.667690381</v>
      </c>
    </row>
    <row r="7">
      <c r="A7" s="43">
        <v>6.0</v>
      </c>
      <c r="B7" s="44">
        <v>14.24</v>
      </c>
      <c r="C7" s="44">
        <v>24.83</v>
      </c>
      <c r="D7" s="45">
        <f t="shared" si="1"/>
        <v>10.59</v>
      </c>
      <c r="F7" s="42" t="s">
        <v>183</v>
      </c>
      <c r="G7" s="46">
        <f>G2-1</f>
        <v>11</v>
      </c>
    </row>
    <row r="8">
      <c r="A8" s="40">
        <v>7.0</v>
      </c>
      <c r="B8" s="7">
        <v>11.98</v>
      </c>
      <c r="C8" s="7">
        <v>12.85</v>
      </c>
      <c r="D8" s="41">
        <f t="shared" si="1"/>
        <v>0.87</v>
      </c>
      <c r="F8" s="42" t="s">
        <v>184</v>
      </c>
      <c r="G8" s="20">
        <f>_xlfn.T.DIST.2T(ABS(G6), G7)</f>
        <v>0.1235623766</v>
      </c>
    </row>
    <row r="9">
      <c r="A9" s="43">
        <v>8.0</v>
      </c>
      <c r="B9" s="44">
        <v>8.685</v>
      </c>
      <c r="C9" s="44">
        <v>13.19</v>
      </c>
      <c r="D9" s="45">
        <f t="shared" si="1"/>
        <v>4.505</v>
      </c>
      <c r="F9" s="20" t="s">
        <v>185</v>
      </c>
      <c r="G9" s="19">
        <f>G3/G4</f>
        <v>0.4814207451</v>
      </c>
    </row>
    <row r="10">
      <c r="A10" s="40">
        <v>9.0</v>
      </c>
      <c r="B10" s="7">
        <v>12.155</v>
      </c>
      <c r="C10" s="7">
        <v>9.725</v>
      </c>
      <c r="D10" s="41">
        <f t="shared" si="1"/>
        <v>-2.43</v>
      </c>
      <c r="F10" s="20" t="s">
        <v>186</v>
      </c>
      <c r="G10" s="19">
        <f>_xlfn.T.INV.2T(0.05, 11)</f>
        <v>2.20098516</v>
      </c>
    </row>
    <row r="11">
      <c r="A11" s="43">
        <v>10.0</v>
      </c>
      <c r="B11" s="44">
        <v>11.11</v>
      </c>
      <c r="C11" s="44">
        <v>10.245</v>
      </c>
      <c r="D11" s="45">
        <f t="shared" si="1"/>
        <v>-0.865</v>
      </c>
      <c r="F11" s="20" t="s">
        <v>187</v>
      </c>
      <c r="G11" s="19">
        <f> G10*G5</f>
        <v>3.265356796</v>
      </c>
    </row>
    <row r="12">
      <c r="A12" s="40">
        <v>11.0</v>
      </c>
      <c r="B12" s="7">
        <v>16.15</v>
      </c>
      <c r="C12" s="7">
        <v>12.5</v>
      </c>
      <c r="D12" s="41">
        <f t="shared" si="1"/>
        <v>-3.65</v>
      </c>
      <c r="F12" s="20" t="s">
        <v>188</v>
      </c>
      <c r="G12" s="19">
        <f>G3-G11</f>
        <v>-0.7911901289</v>
      </c>
    </row>
    <row r="13">
      <c r="A13" s="47">
        <v>12.0</v>
      </c>
      <c r="B13" s="48">
        <v>10.59</v>
      </c>
      <c r="C13" s="48">
        <v>20.14</v>
      </c>
      <c r="D13" s="49">
        <f t="shared" si="1"/>
        <v>9.55</v>
      </c>
      <c r="F13" s="20" t="s">
        <v>189</v>
      </c>
      <c r="G13" s="19">
        <f>G3+G11</f>
        <v>5.739523462</v>
      </c>
    </row>
    <row r="14">
      <c r="A14" s="42"/>
      <c r="B14" s="46"/>
      <c r="C14" s="46"/>
      <c r="D14" s="46"/>
      <c r="E14" s="46"/>
      <c r="F14" s="46"/>
      <c r="H14" s="20"/>
      <c r="I14" s="20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192</v>
      </c>
      <c r="C1" s="38" t="s">
        <v>193</v>
      </c>
      <c r="D1" s="39" t="s">
        <v>177</v>
      </c>
    </row>
    <row r="2">
      <c r="A2" s="40">
        <v>1.0</v>
      </c>
      <c r="B2" s="8">
        <v>327.65</v>
      </c>
      <c r="C2" s="8">
        <v>326.37</v>
      </c>
      <c r="D2" s="41">
        <f t="shared" ref="D2:D13" si="1">C2-B2</f>
        <v>-1.28</v>
      </c>
      <c r="F2" s="42" t="s">
        <v>178</v>
      </c>
      <c r="G2" s="42">
        <f>COUNT(Reaction_Time[Participant ID])</f>
        <v>12</v>
      </c>
    </row>
    <row r="3">
      <c r="A3" s="43">
        <v>2.0</v>
      </c>
      <c r="B3" s="44">
        <v>307.29</v>
      </c>
      <c r="C3" s="44">
        <v>303.65</v>
      </c>
      <c r="D3" s="45">
        <f t="shared" si="1"/>
        <v>-3.64</v>
      </c>
      <c r="F3" s="42" t="s">
        <v>179</v>
      </c>
      <c r="G3" s="46">
        <f>AVERAGE(Reaction_Time[Diff])</f>
        <v>16.12125</v>
      </c>
    </row>
    <row r="4">
      <c r="A4" s="40">
        <v>3.0</v>
      </c>
      <c r="B4" s="7">
        <v>262.785</v>
      </c>
      <c r="C4" s="7">
        <v>286.42</v>
      </c>
      <c r="D4" s="41">
        <f t="shared" si="1"/>
        <v>23.635</v>
      </c>
      <c r="F4" s="20" t="s">
        <v>180</v>
      </c>
      <c r="G4" s="46">
        <f>_xlfn.STDEV.S(Reaction_Time[Diff])</f>
        <v>19.12348463</v>
      </c>
    </row>
    <row r="5">
      <c r="A5" s="43">
        <v>4.0</v>
      </c>
      <c r="B5" s="44">
        <v>312.75</v>
      </c>
      <c r="C5" s="44">
        <v>321.405</v>
      </c>
      <c r="D5" s="45">
        <f t="shared" si="1"/>
        <v>8.655</v>
      </c>
      <c r="F5" s="42" t="s">
        <v>181</v>
      </c>
      <c r="G5" s="46">
        <f>G4/SQRT(G2)</f>
        <v>5.520474498</v>
      </c>
    </row>
    <row r="6">
      <c r="A6" s="40">
        <v>5.0</v>
      </c>
      <c r="B6" s="7">
        <v>340.115</v>
      </c>
      <c r="C6" s="7">
        <v>359.505</v>
      </c>
      <c r="D6" s="41">
        <f t="shared" si="1"/>
        <v>19.39</v>
      </c>
      <c r="F6" s="42" t="s">
        <v>182</v>
      </c>
      <c r="G6" s="46">
        <f>G3/G5</f>
        <v>2.920265279</v>
      </c>
    </row>
    <row r="7">
      <c r="A7" s="43">
        <v>6.0</v>
      </c>
      <c r="B7" s="44">
        <v>357.52</v>
      </c>
      <c r="C7" s="44">
        <v>383.36</v>
      </c>
      <c r="D7" s="45">
        <f t="shared" si="1"/>
        <v>25.84</v>
      </c>
      <c r="F7" s="42" t="s">
        <v>183</v>
      </c>
      <c r="G7" s="46">
        <f>G2-1</f>
        <v>11</v>
      </c>
    </row>
    <row r="8">
      <c r="A8" s="40">
        <v>7.0</v>
      </c>
      <c r="B8" s="7">
        <v>258.915</v>
      </c>
      <c r="C8" s="7">
        <v>274.425</v>
      </c>
      <c r="D8" s="41">
        <f t="shared" si="1"/>
        <v>15.51</v>
      </c>
      <c r="F8" s="42" t="s">
        <v>184</v>
      </c>
      <c r="G8" s="20">
        <f>_xlfn.T.DIST.2T(ABS(G6), G7)</f>
        <v>0.0139308731</v>
      </c>
    </row>
    <row r="9">
      <c r="A9" s="43">
        <v>8.0</v>
      </c>
      <c r="B9" s="44">
        <v>295.725</v>
      </c>
      <c r="C9" s="44">
        <v>354.14</v>
      </c>
      <c r="D9" s="45">
        <f t="shared" si="1"/>
        <v>58.415</v>
      </c>
      <c r="F9" s="20" t="s">
        <v>185</v>
      </c>
      <c r="G9" s="19">
        <f>G3/G4</f>
        <v>0.8430079725</v>
      </c>
    </row>
    <row r="10">
      <c r="A10" s="40">
        <v>9.0</v>
      </c>
      <c r="B10" s="7">
        <v>245.005</v>
      </c>
      <c r="C10" s="7">
        <v>252.85</v>
      </c>
      <c r="D10" s="41">
        <f t="shared" si="1"/>
        <v>7.845</v>
      </c>
      <c r="F10" s="20" t="s">
        <v>186</v>
      </c>
      <c r="G10" s="19">
        <f>_xlfn.T.INV.2T(0.05, 11)</f>
        <v>2.20098516</v>
      </c>
    </row>
    <row r="11">
      <c r="A11" s="43">
        <v>10.0</v>
      </c>
      <c r="B11" s="44">
        <v>344.62</v>
      </c>
      <c r="C11" s="44">
        <v>369.05</v>
      </c>
      <c r="D11" s="45">
        <f t="shared" si="1"/>
        <v>24.43</v>
      </c>
      <c r="F11" s="20" t="s">
        <v>187</v>
      </c>
      <c r="G11" s="19">
        <f> G10*G5</f>
        <v>12.15048245</v>
      </c>
    </row>
    <row r="12">
      <c r="A12" s="40">
        <v>11.0</v>
      </c>
      <c r="B12" s="7">
        <v>324.27</v>
      </c>
      <c r="C12" s="7">
        <v>308.895</v>
      </c>
      <c r="D12" s="41">
        <f t="shared" si="1"/>
        <v>-15.375</v>
      </c>
      <c r="F12" s="20" t="s">
        <v>188</v>
      </c>
      <c r="G12" s="19">
        <f>G3-G11</f>
        <v>3.970767553</v>
      </c>
    </row>
    <row r="13">
      <c r="A13" s="47">
        <v>12.0</v>
      </c>
      <c r="B13" s="48">
        <v>288.485</v>
      </c>
      <c r="C13" s="48">
        <v>318.515</v>
      </c>
      <c r="D13" s="49">
        <f t="shared" si="1"/>
        <v>30.03</v>
      </c>
      <c r="F13" s="20" t="s">
        <v>189</v>
      </c>
      <c r="G13" s="19">
        <f>G3+G11</f>
        <v>28.27173245</v>
      </c>
    </row>
    <row r="14">
      <c r="A14" s="42"/>
      <c r="B14" s="46"/>
      <c r="C14" s="46"/>
      <c r="D14" s="46"/>
      <c r="E14" s="46"/>
      <c r="F14" s="46"/>
      <c r="H14" s="20"/>
      <c r="I14" s="20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40</v>
      </c>
      <c r="C1" s="38" t="s">
        <v>41</v>
      </c>
      <c r="D1" s="39" t="s">
        <v>177</v>
      </c>
    </row>
    <row r="2">
      <c r="A2" s="40">
        <v>1.0</v>
      </c>
      <c r="B2" s="8">
        <v>77.265</v>
      </c>
      <c r="C2" s="8">
        <v>83.96</v>
      </c>
      <c r="D2" s="41">
        <f t="shared" ref="D2:D13" si="1">C2-B2</f>
        <v>6.695</v>
      </c>
      <c r="F2" s="42" t="s">
        <v>178</v>
      </c>
      <c r="G2" s="42">
        <f>COUNT(Center_Fixation[Participant ID])</f>
        <v>12</v>
      </c>
    </row>
    <row r="3">
      <c r="A3" s="43">
        <v>2.0</v>
      </c>
      <c r="B3" s="44">
        <v>53.63</v>
      </c>
      <c r="C3" s="44">
        <v>86.65</v>
      </c>
      <c r="D3" s="45">
        <f t="shared" si="1"/>
        <v>33.02</v>
      </c>
      <c r="F3" s="42" t="s">
        <v>179</v>
      </c>
      <c r="G3" s="46">
        <f>AVERAGE(Center_Fixation[Diff])</f>
        <v>11.41541667</v>
      </c>
    </row>
    <row r="4">
      <c r="A4" s="40">
        <v>3.0</v>
      </c>
      <c r="B4" s="7">
        <v>53.985</v>
      </c>
      <c r="C4" s="7">
        <v>71.655</v>
      </c>
      <c r="D4" s="41">
        <f t="shared" si="1"/>
        <v>17.67</v>
      </c>
      <c r="F4" s="20" t="s">
        <v>180</v>
      </c>
      <c r="G4" s="46">
        <f>_xlfn.STDEV.S(Center_Fixation[Diff])</f>
        <v>19.80017992</v>
      </c>
    </row>
    <row r="5">
      <c r="A5" s="43">
        <v>4.0</v>
      </c>
      <c r="B5" s="44">
        <v>78.19</v>
      </c>
      <c r="C5" s="44">
        <v>96.405</v>
      </c>
      <c r="D5" s="45">
        <f t="shared" si="1"/>
        <v>18.215</v>
      </c>
      <c r="F5" s="42" t="s">
        <v>181</v>
      </c>
      <c r="G5" s="46">
        <f>G4/SQRT(G2)</f>
        <v>5.715819603</v>
      </c>
    </row>
    <row r="6">
      <c r="A6" s="40">
        <v>5.0</v>
      </c>
      <c r="B6" s="7">
        <v>44.04</v>
      </c>
      <c r="C6" s="7">
        <v>63.84</v>
      </c>
      <c r="D6" s="41">
        <f t="shared" si="1"/>
        <v>19.8</v>
      </c>
      <c r="F6" s="42" t="s">
        <v>182</v>
      </c>
      <c r="G6" s="46">
        <f>G3/G5</f>
        <v>1.997161817</v>
      </c>
    </row>
    <row r="7">
      <c r="A7" s="43">
        <v>6.0</v>
      </c>
      <c r="B7" s="44">
        <v>36.11</v>
      </c>
      <c r="C7" s="44">
        <v>84.805</v>
      </c>
      <c r="D7" s="45">
        <f t="shared" si="1"/>
        <v>48.695</v>
      </c>
      <c r="F7" s="42" t="s">
        <v>183</v>
      </c>
      <c r="G7" s="46">
        <f>G2-1</f>
        <v>11</v>
      </c>
    </row>
    <row r="8">
      <c r="A8" s="40">
        <v>7.0</v>
      </c>
      <c r="B8" s="7">
        <v>87.385</v>
      </c>
      <c r="C8" s="7">
        <v>84.145</v>
      </c>
      <c r="D8" s="41">
        <f t="shared" si="1"/>
        <v>-3.24</v>
      </c>
      <c r="F8" s="42" t="s">
        <v>184</v>
      </c>
      <c r="G8" s="20">
        <f>_xlfn.T.DIST.2T(ABS(G6), G7)</f>
        <v>0.0711490339</v>
      </c>
    </row>
    <row r="9">
      <c r="A9" s="43">
        <v>8.0</v>
      </c>
      <c r="B9" s="44">
        <v>91.225</v>
      </c>
      <c r="C9" s="44">
        <v>66.435</v>
      </c>
      <c r="D9" s="45">
        <f t="shared" si="1"/>
        <v>-24.79</v>
      </c>
      <c r="F9" s="20" t="s">
        <v>185</v>
      </c>
      <c r="G9" s="19">
        <f>G3/G4</f>
        <v>0.5765309565</v>
      </c>
    </row>
    <row r="10">
      <c r="A10" s="40">
        <v>9.0</v>
      </c>
      <c r="B10" s="7">
        <v>53.525</v>
      </c>
      <c r="C10" s="7">
        <v>50.13</v>
      </c>
      <c r="D10" s="41">
        <f t="shared" si="1"/>
        <v>-3.395</v>
      </c>
      <c r="F10" s="20" t="s">
        <v>186</v>
      </c>
      <c r="G10" s="19">
        <f>_xlfn.T.INV.2T(0.05, 11)</f>
        <v>2.20098516</v>
      </c>
    </row>
    <row r="11">
      <c r="A11" s="43">
        <v>10.0</v>
      </c>
      <c r="B11" s="44">
        <v>27.14</v>
      </c>
      <c r="C11" s="44">
        <v>17.41</v>
      </c>
      <c r="D11" s="45">
        <f t="shared" si="1"/>
        <v>-9.73</v>
      </c>
      <c r="F11" s="20" t="s">
        <v>187</v>
      </c>
      <c r="G11" s="19">
        <f> G10*G5</f>
        <v>12.58043412</v>
      </c>
    </row>
    <row r="12">
      <c r="A12" s="40">
        <v>11.0</v>
      </c>
      <c r="B12" s="7">
        <v>81.03</v>
      </c>
      <c r="C12" s="7">
        <v>94.655</v>
      </c>
      <c r="D12" s="41">
        <f t="shared" si="1"/>
        <v>13.625</v>
      </c>
      <c r="F12" s="20" t="s">
        <v>188</v>
      </c>
      <c r="G12" s="19">
        <f>G3-G11</f>
        <v>-1.165017457</v>
      </c>
    </row>
    <row r="13">
      <c r="A13" s="47">
        <v>12.0</v>
      </c>
      <c r="B13" s="48">
        <v>71.085</v>
      </c>
      <c r="C13" s="48">
        <v>91.505</v>
      </c>
      <c r="D13" s="49">
        <f t="shared" si="1"/>
        <v>20.42</v>
      </c>
      <c r="F13" s="20" t="s">
        <v>189</v>
      </c>
      <c r="G13" s="19">
        <f>G3+G11</f>
        <v>23.99585079</v>
      </c>
    </row>
    <row r="14">
      <c r="A14" s="42"/>
      <c r="B14" s="46"/>
      <c r="C14" s="46"/>
      <c r="D14" s="46"/>
      <c r="E14" s="46"/>
      <c r="F14" s="46"/>
      <c r="H14" s="20"/>
      <c r="I14" s="20"/>
    </row>
    <row r="15">
      <c r="A15" s="42"/>
      <c r="B15" s="46">
        <f>AVERAGE(Center_Fixation[NoFB CF%])</f>
        <v>62.88416667</v>
      </c>
      <c r="C15" s="46">
        <f>AVERAGE(Center_Fixation[FB CF%])</f>
        <v>74.29958333</v>
      </c>
      <c r="D15" s="46"/>
      <c r="E15" s="46"/>
      <c r="F15" s="46"/>
      <c r="H15" s="20"/>
      <c r="I15" s="20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175</v>
      </c>
      <c r="C1" s="38" t="s">
        <v>176</v>
      </c>
      <c r="D1" s="39" t="s">
        <v>177</v>
      </c>
    </row>
    <row r="2">
      <c r="A2" s="40">
        <v>1.0</v>
      </c>
      <c r="B2" s="8">
        <v>4.69</v>
      </c>
      <c r="C2" s="8">
        <v>1.385</v>
      </c>
      <c r="D2" s="41">
        <f t="shared" ref="D2:D12" si="1">C2-B2</f>
        <v>-3.305</v>
      </c>
      <c r="F2" s="42" t="s">
        <v>178</v>
      </c>
      <c r="G2" s="42">
        <f>COUNT(False_Positive_Error_2[Participant ID])</f>
        <v>11</v>
      </c>
    </row>
    <row r="3">
      <c r="A3" s="43">
        <v>2.0</v>
      </c>
      <c r="B3" s="44">
        <v>24.13</v>
      </c>
      <c r="C3" s="44">
        <v>2.78</v>
      </c>
      <c r="D3" s="45">
        <f t="shared" si="1"/>
        <v>-21.35</v>
      </c>
      <c r="F3" s="42" t="s">
        <v>179</v>
      </c>
      <c r="G3" s="46">
        <f>AVERAGE(False_Positive_Error_2[Diff])</f>
        <v>-12.18590909</v>
      </c>
    </row>
    <row r="4">
      <c r="A4" s="40">
        <v>3.0</v>
      </c>
      <c r="B4" s="7">
        <v>24.66</v>
      </c>
      <c r="C4" s="7">
        <v>1.91</v>
      </c>
      <c r="D4" s="41">
        <f t="shared" si="1"/>
        <v>-22.75</v>
      </c>
      <c r="F4" s="20" t="s">
        <v>180</v>
      </c>
      <c r="G4" s="46">
        <f>_xlfn.STDEV.S(False_Positive_Error_2[Diff])</f>
        <v>13.85742523</v>
      </c>
    </row>
    <row r="5">
      <c r="A5" s="43">
        <v>4.0</v>
      </c>
      <c r="B5" s="44">
        <v>1.05</v>
      </c>
      <c r="C5" s="44">
        <v>0.52</v>
      </c>
      <c r="D5" s="45">
        <f t="shared" si="1"/>
        <v>-0.53</v>
      </c>
      <c r="F5" s="42" t="s">
        <v>181</v>
      </c>
      <c r="G5" s="46">
        <f>G4/SQRT(G2)</f>
        <v>4.178170914</v>
      </c>
    </row>
    <row r="6">
      <c r="A6" s="40">
        <v>5.0</v>
      </c>
      <c r="B6" s="7">
        <v>30.905</v>
      </c>
      <c r="C6" s="7">
        <v>0.52</v>
      </c>
      <c r="D6" s="41">
        <f t="shared" si="1"/>
        <v>-30.385</v>
      </c>
      <c r="F6" s="42" t="s">
        <v>182</v>
      </c>
      <c r="G6" s="46">
        <f>G3/G5</f>
        <v>-2.916565488</v>
      </c>
    </row>
    <row r="7">
      <c r="A7" s="43">
        <v>6.0</v>
      </c>
      <c r="B7" s="44">
        <v>35.415</v>
      </c>
      <c r="C7" s="44">
        <v>1.045</v>
      </c>
      <c r="D7" s="45">
        <f t="shared" si="1"/>
        <v>-34.37</v>
      </c>
      <c r="F7" s="42" t="s">
        <v>183</v>
      </c>
      <c r="G7" s="46">
        <f>G2-1</f>
        <v>10</v>
      </c>
    </row>
    <row r="8">
      <c r="A8" s="40">
        <v>7.0</v>
      </c>
      <c r="B8" s="7">
        <v>0.35</v>
      </c>
      <c r="C8" s="7">
        <v>1.215</v>
      </c>
      <c r="D8" s="41">
        <f t="shared" si="1"/>
        <v>0.865</v>
      </c>
      <c r="F8" s="42" t="s">
        <v>184</v>
      </c>
      <c r="G8" s="20">
        <f>_xlfn.T.DIST.2T(ABS(G6), G7)</f>
        <v>0.01539071538</v>
      </c>
    </row>
    <row r="9">
      <c r="A9" s="43">
        <v>9.0</v>
      </c>
      <c r="B9" s="44">
        <v>9.72</v>
      </c>
      <c r="C9" s="44">
        <v>1.735</v>
      </c>
      <c r="D9" s="45">
        <f t="shared" si="1"/>
        <v>-7.985</v>
      </c>
      <c r="F9" s="20" t="s">
        <v>185</v>
      </c>
      <c r="G9" s="19">
        <f>G3/G4</f>
        <v>-0.8793775818</v>
      </c>
    </row>
    <row r="10">
      <c r="A10" s="40">
        <v>10.0</v>
      </c>
      <c r="B10" s="7">
        <v>32.64</v>
      </c>
      <c r="C10" s="7">
        <v>40.105</v>
      </c>
      <c r="D10" s="41">
        <f t="shared" si="1"/>
        <v>7.465</v>
      </c>
      <c r="F10" s="20" t="s">
        <v>186</v>
      </c>
      <c r="G10" s="19">
        <f>_xlfn.T.INV.2T(0.05, 11)</f>
        <v>2.20098516</v>
      </c>
    </row>
    <row r="11">
      <c r="A11" s="43">
        <v>11.0</v>
      </c>
      <c r="B11" s="44">
        <v>3.645</v>
      </c>
      <c r="C11" s="44">
        <v>0.175</v>
      </c>
      <c r="D11" s="45">
        <f t="shared" si="1"/>
        <v>-3.47</v>
      </c>
      <c r="F11" s="20" t="s">
        <v>187</v>
      </c>
      <c r="G11" s="19">
        <f> G10*G5</f>
        <v>9.196092179</v>
      </c>
    </row>
    <row r="12">
      <c r="A12" s="50">
        <v>12.0</v>
      </c>
      <c r="B12" s="51">
        <v>18.405</v>
      </c>
      <c r="C12" s="51">
        <v>0.175</v>
      </c>
      <c r="D12" s="52">
        <f t="shared" si="1"/>
        <v>-18.23</v>
      </c>
      <c r="F12" s="20" t="s">
        <v>188</v>
      </c>
      <c r="G12" s="19">
        <f>G3-G11</f>
        <v>-21.38200127</v>
      </c>
    </row>
    <row r="13">
      <c r="A13" s="42"/>
      <c r="B13" s="46"/>
      <c r="C13" s="46"/>
      <c r="D13" s="46"/>
      <c r="F13" s="20" t="s">
        <v>189</v>
      </c>
      <c r="G13" s="19">
        <f>G3+G11</f>
        <v>-2.989816912</v>
      </c>
    </row>
    <row r="14">
      <c r="B14" s="19">
        <f>AVERAGE(False_Positive_Error_2[NoFB FPE%])</f>
        <v>16.87363636</v>
      </c>
      <c r="C14" s="19">
        <f>AVERAGE(False_Positive_Error_2[FB FPE%])</f>
        <v>4.687727273</v>
      </c>
      <c r="E14" s="46"/>
      <c r="F14" s="46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190</v>
      </c>
      <c r="C1" s="38" t="s">
        <v>191</v>
      </c>
      <c r="D1" s="39" t="s">
        <v>177</v>
      </c>
    </row>
    <row r="2">
      <c r="A2" s="40">
        <v>1.0</v>
      </c>
      <c r="B2" s="8">
        <v>17.36</v>
      </c>
      <c r="C2" s="8">
        <v>13.89</v>
      </c>
      <c r="D2" s="41">
        <f t="shared" ref="D2:D12" si="1">C2-B2</f>
        <v>-3.47</v>
      </c>
      <c r="F2" s="42" t="s">
        <v>178</v>
      </c>
      <c r="G2" s="42">
        <f>COUNT(False_Negative_Error_2[Participant ID])</f>
        <v>11</v>
      </c>
    </row>
    <row r="3">
      <c r="A3" s="43">
        <v>2.0</v>
      </c>
      <c r="B3" s="44">
        <v>9.2</v>
      </c>
      <c r="C3" s="44">
        <v>9.9</v>
      </c>
      <c r="D3" s="45">
        <f t="shared" si="1"/>
        <v>0.7</v>
      </c>
      <c r="F3" s="42" t="s">
        <v>179</v>
      </c>
      <c r="G3" s="46">
        <f>AVERAGE(False_Negative_Error_2[Diff])</f>
        <v>2.289545455</v>
      </c>
    </row>
    <row r="4">
      <c r="A4" s="40">
        <v>3.0</v>
      </c>
      <c r="B4" s="7">
        <v>11.63</v>
      </c>
      <c r="C4" s="7">
        <v>10.935</v>
      </c>
      <c r="D4" s="41">
        <f t="shared" si="1"/>
        <v>-0.695</v>
      </c>
      <c r="F4" s="20" t="s">
        <v>180</v>
      </c>
      <c r="G4" s="46">
        <f>_xlfn.STDEV.S(False_Negative_Error_2[Diff])</f>
        <v>5.348247122</v>
      </c>
    </row>
    <row r="5">
      <c r="A5" s="43">
        <v>4.0</v>
      </c>
      <c r="B5" s="44">
        <v>30.555</v>
      </c>
      <c r="C5" s="44">
        <v>37.5</v>
      </c>
      <c r="D5" s="45">
        <f t="shared" si="1"/>
        <v>6.945</v>
      </c>
      <c r="F5" s="42" t="s">
        <v>181</v>
      </c>
      <c r="G5" s="46">
        <f>G4/SQRT(G2)</f>
        <v>1.612557181</v>
      </c>
    </row>
    <row r="6">
      <c r="A6" s="40">
        <v>5.0</v>
      </c>
      <c r="B6" s="7">
        <v>22.745</v>
      </c>
      <c r="C6" s="7">
        <v>30.385</v>
      </c>
      <c r="D6" s="41">
        <f t="shared" si="1"/>
        <v>7.64</v>
      </c>
      <c r="F6" s="42" t="s">
        <v>182</v>
      </c>
      <c r="G6" s="46">
        <f>G3/G5</f>
        <v>1.419822802</v>
      </c>
    </row>
    <row r="7">
      <c r="A7" s="43">
        <v>6.0</v>
      </c>
      <c r="B7" s="44">
        <v>14.24</v>
      </c>
      <c r="C7" s="44">
        <v>24.83</v>
      </c>
      <c r="D7" s="45">
        <f t="shared" si="1"/>
        <v>10.59</v>
      </c>
      <c r="F7" s="42" t="s">
        <v>183</v>
      </c>
      <c r="G7" s="46">
        <f>G2-1</f>
        <v>10</v>
      </c>
    </row>
    <row r="8">
      <c r="A8" s="40">
        <v>7.0</v>
      </c>
      <c r="B8" s="7">
        <v>11.98</v>
      </c>
      <c r="C8" s="7">
        <v>12.85</v>
      </c>
      <c r="D8" s="41">
        <f t="shared" si="1"/>
        <v>0.87</v>
      </c>
      <c r="F8" s="42" t="s">
        <v>184</v>
      </c>
      <c r="G8" s="20">
        <f>_xlfn.T.DIST.2T(ABS(G6), G7)</f>
        <v>0.1860742553</v>
      </c>
    </row>
    <row r="9">
      <c r="A9" s="43">
        <v>9.0</v>
      </c>
      <c r="B9" s="44">
        <v>12.155</v>
      </c>
      <c r="C9" s="44">
        <v>9.725</v>
      </c>
      <c r="D9" s="45">
        <f t="shared" si="1"/>
        <v>-2.43</v>
      </c>
      <c r="F9" s="20" t="s">
        <v>185</v>
      </c>
      <c r="G9" s="19">
        <f>G3/G4</f>
        <v>0.4280926821</v>
      </c>
    </row>
    <row r="10">
      <c r="A10" s="40">
        <v>10.0</v>
      </c>
      <c r="B10" s="7">
        <v>11.11</v>
      </c>
      <c r="C10" s="7">
        <v>10.245</v>
      </c>
      <c r="D10" s="41">
        <f t="shared" si="1"/>
        <v>-0.865</v>
      </c>
      <c r="F10" s="20" t="s">
        <v>186</v>
      </c>
      <c r="G10" s="19">
        <f>_xlfn.T.INV.2T(0.05, 11)</f>
        <v>2.20098516</v>
      </c>
    </row>
    <row r="11">
      <c r="A11" s="43">
        <v>11.0</v>
      </c>
      <c r="B11" s="44">
        <v>16.15</v>
      </c>
      <c r="C11" s="44">
        <v>12.5</v>
      </c>
      <c r="D11" s="45">
        <f t="shared" si="1"/>
        <v>-3.65</v>
      </c>
      <c r="F11" s="20" t="s">
        <v>187</v>
      </c>
      <c r="G11" s="19">
        <f> G10*G5</f>
        <v>3.549214425</v>
      </c>
    </row>
    <row r="12">
      <c r="A12" s="50">
        <v>12.0</v>
      </c>
      <c r="B12" s="51">
        <v>10.59</v>
      </c>
      <c r="C12" s="51">
        <v>20.14</v>
      </c>
      <c r="D12" s="52">
        <f t="shared" si="1"/>
        <v>9.55</v>
      </c>
      <c r="F12" s="20" t="s">
        <v>188</v>
      </c>
      <c r="G12" s="19">
        <f>G3-G11</f>
        <v>-1.25966897</v>
      </c>
    </row>
    <row r="13">
      <c r="A13" s="42"/>
      <c r="B13" s="46"/>
      <c r="C13" s="46"/>
      <c r="D13" s="46"/>
      <c r="F13" s="20" t="s">
        <v>189</v>
      </c>
      <c r="G13" s="19">
        <f>G3+G11</f>
        <v>5.838759879</v>
      </c>
    </row>
    <row r="14">
      <c r="B14" s="19">
        <f>AVERAGE(False_Negative_Error_2[NoFB FNE%])</f>
        <v>15.24681818</v>
      </c>
      <c r="C14" s="19">
        <f>AVERAGE(False_Negative_Error_2[FB FNE%])</f>
        <v>17.53636364</v>
      </c>
      <c r="E14" s="46"/>
      <c r="F14" s="46"/>
      <c r="H14" s="20"/>
      <c r="I14" s="20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192</v>
      </c>
      <c r="C1" s="38" t="s">
        <v>193</v>
      </c>
      <c r="D1" s="39" t="s">
        <v>177</v>
      </c>
    </row>
    <row r="2">
      <c r="A2" s="40">
        <v>1.0</v>
      </c>
      <c r="B2" s="8">
        <v>327.65</v>
      </c>
      <c r="C2" s="8">
        <v>326.37</v>
      </c>
      <c r="D2" s="41">
        <f t="shared" ref="D2:D12" si="1">C2-B2</f>
        <v>-1.28</v>
      </c>
      <c r="F2" s="42" t="s">
        <v>178</v>
      </c>
      <c r="G2" s="42">
        <f>COUNT(Reaction_Time_2[Participant ID])</f>
        <v>11</v>
      </c>
    </row>
    <row r="3">
      <c r="A3" s="43">
        <v>2.0</v>
      </c>
      <c r="B3" s="44">
        <v>307.29</v>
      </c>
      <c r="C3" s="44">
        <v>303.65</v>
      </c>
      <c r="D3" s="45">
        <f t="shared" si="1"/>
        <v>-3.64</v>
      </c>
      <c r="F3" s="42" t="s">
        <v>179</v>
      </c>
      <c r="G3" s="46">
        <f>AVERAGE(Reaction_Time_2[Diff])</f>
        <v>12.27636364</v>
      </c>
    </row>
    <row r="4">
      <c r="A4" s="40">
        <v>3.0</v>
      </c>
      <c r="B4" s="7">
        <v>262.785</v>
      </c>
      <c r="C4" s="7">
        <v>286.42</v>
      </c>
      <c r="D4" s="41">
        <f t="shared" si="1"/>
        <v>23.635</v>
      </c>
      <c r="F4" s="20" t="s">
        <v>180</v>
      </c>
      <c r="G4" s="46">
        <f>_xlfn.STDEV.S(Reaction_Time_2[Diff])</f>
        <v>14.39238811</v>
      </c>
    </row>
    <row r="5">
      <c r="A5" s="43">
        <v>4.0</v>
      </c>
      <c r="B5" s="44">
        <v>312.75</v>
      </c>
      <c r="C5" s="44">
        <v>321.405</v>
      </c>
      <c r="D5" s="45">
        <f t="shared" si="1"/>
        <v>8.655</v>
      </c>
      <c r="F5" s="42" t="s">
        <v>181</v>
      </c>
      <c r="G5" s="46">
        <f>G4/SQRT(G2)</f>
        <v>4.33946829</v>
      </c>
    </row>
    <row r="6">
      <c r="A6" s="40">
        <v>5.0</v>
      </c>
      <c r="B6" s="7">
        <v>340.115</v>
      </c>
      <c r="C6" s="7">
        <v>359.505</v>
      </c>
      <c r="D6" s="41">
        <f t="shared" si="1"/>
        <v>19.39</v>
      </c>
      <c r="F6" s="42" t="s">
        <v>182</v>
      </c>
      <c r="G6" s="46">
        <f>G3/G5</f>
        <v>2.829001807</v>
      </c>
    </row>
    <row r="7">
      <c r="A7" s="43">
        <v>6.0</v>
      </c>
      <c r="B7" s="44">
        <v>357.52</v>
      </c>
      <c r="C7" s="44">
        <v>383.36</v>
      </c>
      <c r="D7" s="45">
        <f t="shared" si="1"/>
        <v>25.84</v>
      </c>
      <c r="F7" s="42" t="s">
        <v>183</v>
      </c>
      <c r="G7" s="46">
        <f>G2-1</f>
        <v>10</v>
      </c>
    </row>
    <row r="8">
      <c r="A8" s="40">
        <v>7.0</v>
      </c>
      <c r="B8" s="7">
        <v>258.915</v>
      </c>
      <c r="C8" s="7">
        <v>274.425</v>
      </c>
      <c r="D8" s="41">
        <f t="shared" si="1"/>
        <v>15.51</v>
      </c>
      <c r="F8" s="42" t="s">
        <v>184</v>
      </c>
      <c r="G8" s="20">
        <f>_xlfn.T.DIST.2T(ABS(G6), G7)</f>
        <v>0.01788249069</v>
      </c>
    </row>
    <row r="9">
      <c r="A9" s="43">
        <v>9.0</v>
      </c>
      <c r="B9" s="44">
        <v>245.005</v>
      </c>
      <c r="C9" s="44">
        <v>252.85</v>
      </c>
      <c r="D9" s="45">
        <f t="shared" si="1"/>
        <v>7.845</v>
      </c>
      <c r="F9" s="20" t="s">
        <v>185</v>
      </c>
      <c r="G9" s="19">
        <f>G3/G4</f>
        <v>0.8529761388</v>
      </c>
    </row>
    <row r="10">
      <c r="A10" s="40">
        <v>10.0</v>
      </c>
      <c r="B10" s="7">
        <v>344.62</v>
      </c>
      <c r="C10" s="7">
        <v>369.05</v>
      </c>
      <c r="D10" s="41">
        <f t="shared" si="1"/>
        <v>24.43</v>
      </c>
      <c r="F10" s="20" t="s">
        <v>186</v>
      </c>
      <c r="G10" s="19">
        <f>_xlfn.T.INV.2T(0.05, 11)</f>
        <v>2.20098516</v>
      </c>
    </row>
    <row r="11">
      <c r="A11" s="43">
        <v>11.0</v>
      </c>
      <c r="B11" s="44">
        <v>324.27</v>
      </c>
      <c r="C11" s="44">
        <v>308.895</v>
      </c>
      <c r="D11" s="45">
        <f t="shared" si="1"/>
        <v>-15.375</v>
      </c>
      <c r="F11" s="20" t="s">
        <v>187</v>
      </c>
      <c r="G11" s="19">
        <f> G10*G5</f>
        <v>9.551105309</v>
      </c>
    </row>
    <row r="12">
      <c r="A12" s="50">
        <v>12.0</v>
      </c>
      <c r="B12" s="51">
        <v>288.485</v>
      </c>
      <c r="C12" s="51">
        <v>318.515</v>
      </c>
      <c r="D12" s="52">
        <f t="shared" si="1"/>
        <v>30.03</v>
      </c>
      <c r="F12" s="20" t="s">
        <v>188</v>
      </c>
      <c r="G12" s="19">
        <f>G3-G11</f>
        <v>2.725258327</v>
      </c>
    </row>
    <row r="13">
      <c r="A13" s="42"/>
      <c r="B13" s="46"/>
      <c r="C13" s="46"/>
      <c r="D13" s="46"/>
      <c r="F13" s="20" t="s">
        <v>189</v>
      </c>
      <c r="G13" s="19">
        <f>G3+G11</f>
        <v>21.82746895</v>
      </c>
    </row>
    <row r="14">
      <c r="B14" s="19">
        <f>AVERAGE(Reaction_Time_2[NoFB RT (ms)])</f>
        <v>306.3095455</v>
      </c>
      <c r="C14" s="19">
        <f>AVERAGE(Reaction_Time_2[FB RT (ms)])</f>
        <v>318.5859091</v>
      </c>
      <c r="E14" s="46"/>
      <c r="F14" s="46"/>
      <c r="H14" s="20"/>
      <c r="I14" s="20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  <col customWidth="1" min="8" max="8" width="19.5"/>
    <col customWidth="1" min="9" max="9" width="12.63"/>
  </cols>
  <sheetData>
    <row r="1">
      <c r="A1" s="37" t="s">
        <v>1</v>
      </c>
      <c r="B1" s="38" t="s">
        <v>40</v>
      </c>
      <c r="C1" s="38" t="s">
        <v>41</v>
      </c>
      <c r="D1" s="39" t="s">
        <v>177</v>
      </c>
    </row>
    <row r="2">
      <c r="A2" s="40">
        <v>1.0</v>
      </c>
      <c r="B2" s="8">
        <v>77.265</v>
      </c>
      <c r="C2" s="8">
        <v>83.96</v>
      </c>
      <c r="D2" s="41">
        <f t="shared" ref="D2:D12" si="1">C2-B2</f>
        <v>6.695</v>
      </c>
      <c r="F2" s="42" t="s">
        <v>178</v>
      </c>
      <c r="G2" s="42">
        <f>COUNT(Center_Fixation_2[Participant ID])</f>
        <v>11</v>
      </c>
    </row>
    <row r="3">
      <c r="A3" s="43">
        <v>2.0</v>
      </c>
      <c r="B3" s="44">
        <v>53.63</v>
      </c>
      <c r="C3" s="44">
        <v>86.65</v>
      </c>
      <c r="D3" s="45">
        <f t="shared" si="1"/>
        <v>33.02</v>
      </c>
      <c r="F3" s="42" t="s">
        <v>179</v>
      </c>
      <c r="G3" s="46">
        <f>AVERAGE(Center_Fixation_2[Diff])</f>
        <v>14.70681818</v>
      </c>
    </row>
    <row r="4">
      <c r="A4" s="40">
        <v>3.0</v>
      </c>
      <c r="B4" s="7">
        <v>53.985</v>
      </c>
      <c r="C4" s="7">
        <v>71.655</v>
      </c>
      <c r="D4" s="41">
        <f t="shared" si="1"/>
        <v>17.67</v>
      </c>
      <c r="F4" s="20" t="s">
        <v>180</v>
      </c>
      <c r="G4" s="46">
        <f>_xlfn.STDEV.S(Center_Fixation_2[Diff])</f>
        <v>16.97798461</v>
      </c>
    </row>
    <row r="5">
      <c r="A5" s="43">
        <v>4.0</v>
      </c>
      <c r="B5" s="44">
        <v>78.19</v>
      </c>
      <c r="C5" s="44">
        <v>96.405</v>
      </c>
      <c r="D5" s="45">
        <f t="shared" si="1"/>
        <v>18.215</v>
      </c>
      <c r="F5" s="42" t="s">
        <v>181</v>
      </c>
      <c r="G5" s="46">
        <f>G4/SQRT(G2)</f>
        <v>5.119054968</v>
      </c>
    </row>
    <row r="6">
      <c r="A6" s="40">
        <v>5.0</v>
      </c>
      <c r="B6" s="7">
        <v>44.04</v>
      </c>
      <c r="C6" s="7">
        <v>63.84</v>
      </c>
      <c r="D6" s="41">
        <f t="shared" si="1"/>
        <v>19.8</v>
      </c>
      <c r="F6" s="42" t="s">
        <v>182</v>
      </c>
      <c r="G6" s="46">
        <f>G3/G5</f>
        <v>2.872955707</v>
      </c>
    </row>
    <row r="7">
      <c r="A7" s="43">
        <v>6.0</v>
      </c>
      <c r="B7" s="44">
        <v>36.11</v>
      </c>
      <c r="C7" s="44">
        <v>84.805</v>
      </c>
      <c r="D7" s="45">
        <f t="shared" si="1"/>
        <v>48.695</v>
      </c>
      <c r="F7" s="42" t="s">
        <v>183</v>
      </c>
      <c r="G7" s="46">
        <f>G2-1</f>
        <v>10</v>
      </c>
    </row>
    <row r="8">
      <c r="A8" s="40">
        <v>7.0</v>
      </c>
      <c r="B8" s="7">
        <v>87.385</v>
      </c>
      <c r="C8" s="7">
        <v>84.145</v>
      </c>
      <c r="D8" s="41">
        <f t="shared" si="1"/>
        <v>-3.24</v>
      </c>
      <c r="F8" s="42" t="s">
        <v>184</v>
      </c>
      <c r="G8" s="20">
        <f>_xlfn.T.DIST.2T(ABS(G6), G7)</f>
        <v>0.0165845182</v>
      </c>
    </row>
    <row r="9">
      <c r="A9" s="43">
        <v>9.0</v>
      </c>
      <c r="B9" s="44">
        <v>53.525</v>
      </c>
      <c r="C9" s="44">
        <v>50.13</v>
      </c>
      <c r="D9" s="45">
        <f t="shared" si="1"/>
        <v>-3.395</v>
      </c>
      <c r="F9" s="20" t="s">
        <v>185</v>
      </c>
      <c r="G9" s="19">
        <f>G3/G4</f>
        <v>0.866228738</v>
      </c>
    </row>
    <row r="10">
      <c r="A10" s="40">
        <v>10.0</v>
      </c>
      <c r="B10" s="7">
        <v>27.14</v>
      </c>
      <c r="C10" s="7">
        <v>17.41</v>
      </c>
      <c r="D10" s="41">
        <f t="shared" si="1"/>
        <v>-9.73</v>
      </c>
      <c r="F10" s="20" t="s">
        <v>186</v>
      </c>
      <c r="G10" s="19">
        <f>_xlfn.T.INV.2T(0.05, 11)</f>
        <v>2.20098516</v>
      </c>
    </row>
    <row r="11">
      <c r="A11" s="43">
        <v>11.0</v>
      </c>
      <c r="B11" s="44">
        <v>81.03</v>
      </c>
      <c r="C11" s="44">
        <v>94.655</v>
      </c>
      <c r="D11" s="45">
        <f t="shared" si="1"/>
        <v>13.625</v>
      </c>
      <c r="F11" s="20" t="s">
        <v>187</v>
      </c>
      <c r="G11" s="19">
        <f> G10*G5</f>
        <v>11.26696402</v>
      </c>
    </row>
    <row r="12">
      <c r="A12" s="50">
        <v>12.0</v>
      </c>
      <c r="B12" s="51">
        <v>71.085</v>
      </c>
      <c r="C12" s="51">
        <v>91.505</v>
      </c>
      <c r="D12" s="52">
        <f t="shared" si="1"/>
        <v>20.42</v>
      </c>
      <c r="F12" s="20" t="s">
        <v>188</v>
      </c>
      <c r="G12" s="19">
        <f>G3-G11</f>
        <v>3.439854165</v>
      </c>
    </row>
    <row r="13">
      <c r="A13" s="42"/>
      <c r="B13" s="46"/>
      <c r="C13" s="46"/>
      <c r="D13" s="46"/>
      <c r="F13" s="20" t="s">
        <v>189</v>
      </c>
      <c r="G13" s="19">
        <f>G3+G11</f>
        <v>25.9737822</v>
      </c>
    </row>
    <row r="14">
      <c r="B14" s="19">
        <f>AVERAGE(Center_Fixation_2[NoFB CF%])</f>
        <v>60.30772727</v>
      </c>
      <c r="C14" s="19">
        <f>AVERAGE(Center_Fixation_2[FB CF%])</f>
        <v>75.01454545</v>
      </c>
      <c r="E14" s="46"/>
      <c r="F14" s="46"/>
      <c r="H14" s="20"/>
      <c r="I14" s="20"/>
    </row>
  </sheetData>
  <drawing r:id="rId1"/>
  <tableParts count="1">
    <tablePart r:id="rId3"/>
  </tableParts>
</worksheet>
</file>