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ithMortgage" sheetId="1" state="visible" r:id="rId2"/>
    <sheet name="AmortSchedule" sheetId="2" state="visible" r:id="rId3"/>
    <sheet name="WithoutMortg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<sst xmlns="http://schemas.openxmlformats.org/spreadsheetml/2006/main" count="104" uniqueCount="43">
  <si>
    <t xml:space="preserve">Property Value</t>
  </si>
  <si>
    <t xml:space="preserve">Initial</t>
  </si>
  <si>
    <t xml:space="preserve">Final (6 year)</t>
  </si>
  <si>
    <t xml:space="preserve">Down Payment</t>
  </si>
  <si>
    <t xml:space="preserve">Property Current Value</t>
  </si>
  <si>
    <t xml:space="preserve">Years of Mortgage</t>
  </si>
  <si>
    <t xml:space="preserve">Percentage</t>
  </si>
  <si>
    <t xml:space="preserve">Dollar Value</t>
  </si>
  <si>
    <t xml:space="preserve">Actual Value</t>
  </si>
  <si>
    <t xml:space="preserve">Years Remaining</t>
  </si>
  <si>
    <t xml:space="preserve">Equity</t>
  </si>
  <si>
    <t xml:space="preserve">Equity Percentage</t>
  </si>
  <si>
    <t xml:space="preserve">Investor</t>
  </si>
  <si>
    <t xml:space="preserve">Investor Percentage</t>
  </si>
  <si>
    <t xml:space="preserve">Mortgage</t>
  </si>
  <si>
    <t xml:space="preserve">Property Appreciation</t>
  </si>
  <si>
    <t xml:space="preserve">Mortgage Rate</t>
  </si>
  <si>
    <t xml:space="preserve">Investor Cash Flow</t>
  </si>
  <si>
    <t xml:space="preserve">Refinance Length</t>
  </si>
  <si>
    <t xml:space="preserve">Investor Mortgage 6yr PV</t>
  </si>
  <si>
    <t xml:space="preserve">Purchase Discount</t>
  </si>
  <si>
    <t xml:space="preserve">Investor Mortgage 8yr PV</t>
  </si>
  <si>
    <t xml:space="preserve">Investor Gross Return</t>
  </si>
  <si>
    <t xml:space="preserve">Percentage of Mortgage Payment</t>
  </si>
  <si>
    <t xml:space="preserve">Investor Mortgage 10yr PV</t>
  </si>
  <si>
    <t xml:space="preserve">Investor Annual Return</t>
  </si>
  <si>
    <t xml:space="preserve">Monthly Payment</t>
  </si>
  <si>
    <t xml:space="preserve">Final (8 Year)</t>
  </si>
  <si>
    <t xml:space="preserve">Final (10 Year)</t>
  </si>
  <si>
    <t xml:space="preserve">Period</t>
  </si>
  <si>
    <t xml:space="preserve">Beginning Balance</t>
  </si>
  <si>
    <t xml:space="preserve">Equity Value</t>
  </si>
  <si>
    <t xml:space="preserve">Investor Value</t>
  </si>
  <si>
    <t xml:space="preserve">Payment</t>
  </si>
  <si>
    <t xml:space="preserve">Principal</t>
  </si>
  <si>
    <t xml:space="preserve">Interest</t>
  </si>
  <si>
    <t xml:space="preserve">Cumulative Principal</t>
  </si>
  <si>
    <t xml:space="preserve">Ending Balance</t>
  </si>
  <si>
    <t xml:space="preserve">Final</t>
  </si>
  <si>
    <t xml:space="preserve">Investor Mortgage PV</t>
  </si>
  <si>
    <t xml:space="preserve">Year</t>
  </si>
  <si>
    <t xml:space="preserve">Mortgage Value</t>
  </si>
  <si>
    <t xml:space="preserve">Mortgage Percentage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</si>
</sst>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0%"/>
    <numFmt numFmtId="167" formatCode="\$#,##0.00_);[RED]&quot;($&quot;#,##0.00\)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7" activeCellId="0" sqref="G17"/>
    </sheetView>
  </sheetViews>
  <sheetFormatPr defaultRowHeight="14.4"/>
  <cols>
    <col collapsed="false" hidden="false" max="1" min="1" style="0" width="29.1376518218623"/>
    <col collapsed="false" hidden="false" max="3" min="2" style="0" width="14.1417004048583"/>
    <col collapsed="false" hidden="false" max="4" min="4" style="0" width="23.1376518218623"/>
    <col collapsed="false" hidden="false" max="7" min="5" style="0" width="14.1417004048583"/>
    <col collapsed="false" hidden="false" max="8" min="8" style="0" width="20.1376518218623"/>
    <col collapsed="false" hidden="false" max="12" min="9" style="0" width="14.1417004048583"/>
    <col collapsed="false" hidden="false" max="14" min="13" style="0" width="8.57085020242915"/>
    <col collapsed="false" hidden="false" max="15" min="15" style="0" width="15.9595141700405"/>
    <col collapsed="false" hidden="false" max="18" min="16" style="0" width="8.57085020242915"/>
    <col collapsed="false" hidden="false" max="19" min="19" style="0" width="17.8906882591093"/>
    <col collapsed="false" hidden="false" max="20" min="20" style="0" width="13.3886639676113"/>
    <col collapsed="false" hidden="false" max="1025" min="21" style="0" width="8.57085020242915"/>
  </cols>
  <sheetData>
    <row r="1" customFormat="false" ht="14.4" hidden="false" customHeight="false" outlineLevel="0" collapsed="false">
      <c r="A1" s="0" t="s">
        <v>0</v>
      </c>
      <c r="B1" s="1" t="n">
        <v>1000000</v>
      </c>
      <c r="D1" s="2" t="s">
        <v>1</v>
      </c>
      <c r="H1" s="2" t="s">
        <v>2</v>
      </c>
    </row>
    <row r="2" customFormat="false" ht="14.4" hidden="false" customHeight="false" outlineLevel="0" collapsed="false">
      <c r="A2" s="0" t="s">
        <v>3</v>
      </c>
      <c r="B2" s="3" t="n">
        <v>0.2</v>
      </c>
      <c r="D2" s="0" t="s">
        <v>4</v>
      </c>
      <c r="E2" s="4" t="n">
        <f aca="false">1000000</f>
        <v>1000000</v>
      </c>
      <c r="H2" s="0" t="s">
        <v>0</v>
      </c>
      <c r="I2" s="5" t="n">
        <f aca="false">B1*(1+B7)^6</f>
        <v>1061520.150601</v>
      </c>
    </row>
    <row r="3" customFormat="false" ht="14.4" hidden="false" customHeight="false" outlineLevel="0" collapsed="false">
      <c r="A3" s="0" t="s">
        <v>5</v>
      </c>
      <c r="B3" s="6" t="n">
        <v>30</v>
      </c>
      <c r="E3" s="0" t="s">
        <v>6</v>
      </c>
      <c r="F3" s="0" t="s">
        <v>7</v>
      </c>
      <c r="I3" s="0" t="s">
        <v>7</v>
      </c>
      <c r="J3" s="0" t="s">
        <v>6</v>
      </c>
      <c r="K3" s="0" t="s">
        <v>8</v>
      </c>
    </row>
    <row r="4" customFormat="false" ht="14.4" hidden="false" customHeight="false" outlineLevel="0" collapsed="false">
      <c r="A4" s="0" t="s">
        <v>9</v>
      </c>
      <c r="B4" s="6" t="n">
        <v>25</v>
      </c>
      <c r="D4" s="0" t="s">
        <v>10</v>
      </c>
      <c r="E4" s="7" t="n">
        <f aca="false">F4/$E$2</f>
        <v>0.0273538427237721</v>
      </c>
      <c r="F4" s="8" t="n">
        <f aca="false">($E$2-$F$6)*B5</f>
        <v>27353.8427237721</v>
      </c>
      <c r="H4" s="0" t="s">
        <v>10</v>
      </c>
      <c r="I4" s="5" t="n">
        <f aca="false">AmortSchedule!$C$74+(WithMortgage!$I$2-WithMortgage!$E$2)*(AmortSchedule!$C$74/SUM(AmortSchedule!$C$74:$D$74))</f>
        <v>59986.4182480454</v>
      </c>
      <c r="J4" s="9" t="n">
        <f aca="false">I4/$I$2</f>
        <v>0.0565099194905372</v>
      </c>
      <c r="K4" s="5" t="n">
        <f aca="false">MAX(I2-K6-K5,0)</f>
        <v>149210.174103185</v>
      </c>
    </row>
    <row r="5" customFormat="false" ht="13.8" hidden="false" customHeight="false" outlineLevel="0" collapsed="false">
      <c r="A5" s="0" t="s">
        <v>11</v>
      </c>
      <c r="B5" s="3" t="n">
        <v>0.1</v>
      </c>
      <c r="D5" s="0" t="s">
        <v>12</v>
      </c>
      <c r="E5" s="7" t="n">
        <f aca="false">F5/$E$2</f>
        <v>0.246184584513949</v>
      </c>
      <c r="F5" s="8" t="n">
        <f aca="false">($E$2-$F$6)*B6</f>
        <v>246184.584513949</v>
      </c>
      <c r="H5" s="0" t="s">
        <v>12</v>
      </c>
      <c r="I5" s="5" t="n">
        <f aca="false">AmortSchedule!$D$74+(WithMortgage!$I$2-WithMortgage!$E$2)*(AmortSchedule!$D$74/SUM(AmortSchedule!$C$74:$D$74))</f>
        <v>297378.09855446</v>
      </c>
      <c r="J5" s="9" t="n">
        <f aca="false">I5/$I$2</f>
        <v>0.280143620812185</v>
      </c>
      <c r="K5" s="5" t="n">
        <f aca="false">MAX(I5,MIN(I2-I6,F5))</f>
        <v>297378.09855446</v>
      </c>
    </row>
    <row r="6" customFormat="false" ht="14.4" hidden="false" customHeight="false" outlineLevel="0" collapsed="false">
      <c r="A6" s="0" t="s">
        <v>13</v>
      </c>
      <c r="B6" s="3" t="n">
        <v>0.9</v>
      </c>
      <c r="D6" s="0" t="s">
        <v>14</v>
      </c>
      <c r="E6" s="7" t="n">
        <f aca="false">F6/$E$2</f>
        <v>0.726461572762279</v>
      </c>
      <c r="F6" s="5" t="n">
        <f aca="false">-FV(B8/12,(B3-B4)*12,-B12,E2*(1-B2),0)</f>
        <v>726461.572762279</v>
      </c>
      <c r="H6" s="0" t="s">
        <v>14</v>
      </c>
      <c r="I6" s="5" t="n">
        <f aca="false">-FV(B8/12,6*12,-B12,F6,0)</f>
        <v>614931.877943355</v>
      </c>
      <c r="J6" s="9" t="n">
        <f aca="false">I6/$I$2</f>
        <v>0.579293645622459</v>
      </c>
      <c r="K6" s="5" t="n">
        <f aca="false">MIN(I2,I6)</f>
        <v>614931.877943355</v>
      </c>
    </row>
    <row r="7" customFormat="false" ht="14.4" hidden="false" customHeight="false" outlineLevel="0" collapsed="false">
      <c r="A7" s="0" t="s">
        <v>15</v>
      </c>
      <c r="B7" s="3" t="n">
        <v>0.01</v>
      </c>
    </row>
    <row r="8" customFormat="false" ht="14.4" hidden="false" customHeight="false" outlineLevel="0" collapsed="false">
      <c r="A8" s="0" t="s">
        <v>16</v>
      </c>
      <c r="B8" s="10" t="n">
        <v>0.0425</v>
      </c>
      <c r="D8" s="0" t="s">
        <v>17</v>
      </c>
      <c r="E8" s="8" t="n">
        <f aca="false">-(1-B10)*F5</f>
        <v>-196947.667611159</v>
      </c>
    </row>
    <row r="9" customFormat="false" ht="14.4" hidden="false" customHeight="false" outlineLevel="0" collapsed="false">
      <c r="A9" s="0" t="s">
        <v>18</v>
      </c>
      <c r="B9" s="6" t="n">
        <v>5</v>
      </c>
      <c r="D9" s="0" t="s">
        <v>19</v>
      </c>
      <c r="E9" s="8" t="n">
        <f aca="false">PV(B8/12,6*12,B12*B11*(E5/(E5+E4)),0,0)</f>
        <v>-0</v>
      </c>
      <c r="H9" s="0" t="s">
        <v>17</v>
      </c>
      <c r="I9" s="5" t="n">
        <f aca="false">K5</f>
        <v>297378.09855446</v>
      </c>
    </row>
    <row r="10" customFormat="false" ht="14.4" hidden="false" customHeight="false" outlineLevel="0" collapsed="false">
      <c r="A10" s="0" t="s">
        <v>20</v>
      </c>
      <c r="B10" s="3" t="n">
        <v>0.2</v>
      </c>
      <c r="D10" s="0" t="s">
        <v>21</v>
      </c>
      <c r="E10" s="8" t="n">
        <f aca="false">PV(B8/12,8*12,B12*B11*(E5/(E5+E4)),0,0)</f>
        <v>-0</v>
      </c>
      <c r="H10" s="0" t="s">
        <v>22</v>
      </c>
      <c r="I10" s="9" t="n">
        <f aca="false">-I9/SUM(E9,E8)-1</f>
        <v>0.509934604260377</v>
      </c>
    </row>
    <row r="11" customFormat="false" ht="14.4" hidden="false" customHeight="false" outlineLevel="0" collapsed="false">
      <c r="A11" s="0" t="s">
        <v>23</v>
      </c>
      <c r="B11" s="3" t="n">
        <v>0</v>
      </c>
      <c r="D11" s="0" t="s">
        <v>24</v>
      </c>
      <c r="E11" s="8" t="n">
        <f aca="false">PV(B8/12,10*12,B12*B11*(E5/(E5+E4)),0,0)</f>
        <v>-0</v>
      </c>
      <c r="H11" s="0" t="s">
        <v>25</v>
      </c>
      <c r="I11" s="9" t="n">
        <f aca="false">(1+I10)^(1/6)-1</f>
        <v>0.071090966152459</v>
      </c>
    </row>
    <row r="12" customFormat="false" ht="14.4" hidden="false" customHeight="false" outlineLevel="0" collapsed="false">
      <c r="A12" s="0" t="s">
        <v>26</v>
      </c>
      <c r="B12" s="5" t="n">
        <f aca="false">-PMT(B8/12,B3*12,B1*(1-B2),0)</f>
        <v>3935.51912863587</v>
      </c>
    </row>
    <row r="13" customFormat="false" ht="14.4" hidden="false" customHeight="false" outlineLevel="0" collapsed="false">
      <c r="D13" s="2" t="s">
        <v>27</v>
      </c>
      <c r="H13" s="2" t="s">
        <v>28</v>
      </c>
    </row>
    <row r="14" customFormat="false" ht="14.4" hidden="false" customHeight="false" outlineLevel="0" collapsed="false">
      <c r="D14" s="0" t="s">
        <v>0</v>
      </c>
      <c r="E14" s="5" t="n">
        <f aca="false">B1*(1+B7)^8</f>
        <v>1082856.70562808</v>
      </c>
      <c r="H14" s="0" t="s">
        <v>0</v>
      </c>
      <c r="I14" s="5" t="n">
        <f aca="false">B1*(1+B7)^10</f>
        <v>1104622.1254112</v>
      </c>
    </row>
    <row r="15" customFormat="false" ht="14.4" hidden="false" customHeight="false" outlineLevel="0" collapsed="false">
      <c r="E15" s="0" t="s">
        <v>7</v>
      </c>
      <c r="F15" s="0" t="s">
        <v>6</v>
      </c>
      <c r="G15" s="0" t="s">
        <v>8</v>
      </c>
      <c r="I15" s="0" t="s">
        <v>7</v>
      </c>
      <c r="J15" s="0" t="s">
        <v>6</v>
      </c>
      <c r="K15" s="0" t="s">
        <v>8</v>
      </c>
    </row>
    <row r="16" customFormat="false" ht="14.4" hidden="false" customHeight="false" outlineLevel="0" collapsed="false">
      <c r="D16" s="0" t="s">
        <v>10</v>
      </c>
      <c r="E16" s="5" t="n">
        <f aca="false">AmortSchedule!$C$98+(WithMortgage!$E$14-WithMortgage!$E$2)*(AmortSchedule!$C$98/SUM(AmortSchedule!$C$98:$D$98))</f>
        <v>74346.6050213632</v>
      </c>
      <c r="F16" s="9" t="n">
        <f aca="false">E16/$E$14</f>
        <v>0.0686578423857481</v>
      </c>
      <c r="G16" s="5" t="n">
        <f aca="false">MAX(E14-G18-G17,0)</f>
        <v>198727.802658128</v>
      </c>
      <c r="H16" s="0" t="s">
        <v>10</v>
      </c>
      <c r="I16" s="5" t="n">
        <f aca="false">AmortSchedule!$C$122+(WithMortgage!$I$14-WithMortgage!$E$2)*(AmortSchedule!$C122/SUM(AmortSchedule!$C$122:$D$122))</f>
        <v>90664.9333590911</v>
      </c>
      <c r="J16" s="9" t="n">
        <f aca="false">I16/$I$2</f>
        <v>0.0854104684755719</v>
      </c>
      <c r="K16" s="5" t="n">
        <f aca="false">MAX(I14-K18-K17,0)</f>
        <v>253316.890472099</v>
      </c>
    </row>
    <row r="17" customFormat="false" ht="14.4" hidden="false" customHeight="false" outlineLevel="0" collapsed="false">
      <c r="D17" s="0" t="s">
        <v>12</v>
      </c>
      <c r="E17" s="5" t="n">
        <f aca="false">AmortSchedule!$D$98+(WithMortgage!$E$14-WithMortgage!$E$2)*(AmortSchedule!$D$98/SUM(AmortSchedule!$C$98:$D$98))</f>
        <v>313143.827253628</v>
      </c>
      <c r="F17" s="9" t="n">
        <f aca="false">E17/$E$14</f>
        <v>0.289183070692625</v>
      </c>
      <c r="G17" s="5" t="n">
        <f aca="false">MAX(E17,MIN(E14-E18,F5))</f>
        <v>313143.827253628</v>
      </c>
      <c r="H17" s="0" t="s">
        <v>12</v>
      </c>
      <c r="I17" s="5" t="n">
        <f aca="false">AmortSchedule!$D$122+(WithMortgage!$I$14-WithMortgage!$E$2)*(AmortSchedule!$D122/SUM(AmortSchedule!$C$122:$D$122))</f>
        <v>328158.608568084</v>
      </c>
      <c r="J17" s="9" t="n">
        <f aca="false">I17/$I$2</f>
        <v>0.309140253609214</v>
      </c>
      <c r="K17" s="5" t="n">
        <f aca="false">MAX(I17,MIN(I14-I18,J5))</f>
        <v>328158.608568084</v>
      </c>
    </row>
    <row r="18" customFormat="false" ht="14.4" hidden="false" customHeight="false" outlineLevel="0" collapsed="false">
      <c r="D18" s="0" t="s">
        <v>14</v>
      </c>
      <c r="E18" s="5" t="n">
        <f aca="false">-FV(B8/12,8*12,-B12,F6,0)</f>
        <v>570985.075716324</v>
      </c>
      <c r="F18" s="9" t="n">
        <f aca="false">E18/$E$14</f>
        <v>0.527295137711818</v>
      </c>
      <c r="G18" s="5" t="n">
        <f aca="false">MIN(E14,E18)</f>
        <v>570985.075716324</v>
      </c>
      <c r="H18" s="0" t="s">
        <v>14</v>
      </c>
      <c r="I18" s="5" t="n">
        <f aca="false">-FV(B8/12,10*12,-B12,F6,0)</f>
        <v>523146.626371021</v>
      </c>
      <c r="J18" s="9" t="n">
        <f aca="false">I18/$I$2</f>
        <v>0.492827786712133</v>
      </c>
      <c r="K18" s="5" t="n">
        <f aca="false">MIN(I14,I18)</f>
        <v>523146.626371021</v>
      </c>
    </row>
    <row r="21" customFormat="false" ht="14.4" hidden="false" customHeight="false" outlineLevel="0" collapsed="false">
      <c r="D21" s="0" t="s">
        <v>17</v>
      </c>
      <c r="E21" s="5" t="n">
        <f aca="false">G17</f>
        <v>313143.827253628</v>
      </c>
      <c r="H21" s="0" t="s">
        <v>17</v>
      </c>
      <c r="I21" s="5" t="n">
        <f aca="false">K17</f>
        <v>328158.608568084</v>
      </c>
    </row>
    <row r="22" customFormat="false" ht="14.4" hidden="false" customHeight="false" outlineLevel="0" collapsed="false">
      <c r="D22" s="0" t="s">
        <v>22</v>
      </c>
      <c r="E22" s="9" t="n">
        <f aca="false">-E21/SUM(E10,E8)-1</f>
        <v>0.589984949057021</v>
      </c>
      <c r="H22" s="0" t="s">
        <v>22</v>
      </c>
      <c r="I22" s="9" t="n">
        <f aca="false">-I21/SUM(E11,E8)-1</f>
        <v>0.666222365303558</v>
      </c>
    </row>
    <row r="23" customFormat="false" ht="14.4" hidden="false" customHeight="false" outlineLevel="0" collapsed="false">
      <c r="D23" s="0" t="s">
        <v>25</v>
      </c>
      <c r="E23" s="9" t="n">
        <f aca="false">(1+E22)^(1/8)-1</f>
        <v>0.0596785090510525</v>
      </c>
      <c r="H23" s="0" t="s">
        <v>25</v>
      </c>
      <c r="I23" s="9" t="n">
        <f aca="false">(1+I22)^(1/10)-1</f>
        <v>0.0523817205568482</v>
      </c>
    </row>
    <row r="24" customFormat="false" ht="14.4" hidden="false" customHeight="false" outlineLevel="0" collapsed="false">
      <c r="I24" s="0" t="n">
        <f aca="false">(1+B7)^10</f>
        <v>1.1046221254112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8.57085020242915"/>
    <col collapsed="false" hidden="false" max="2" min="2" style="0" width="15.9595141700405"/>
    <col collapsed="false" hidden="false" max="3" min="3" style="0" width="12.3198380566802"/>
    <col collapsed="false" hidden="false" max="4" min="4" style="0" width="15.9595141700405"/>
    <col collapsed="false" hidden="false" max="7" min="5" style="0" width="10.7125506072875"/>
    <col collapsed="false" hidden="false" max="8" min="8" style="0" width="17.8906882591093"/>
    <col collapsed="false" hidden="false" max="9" min="9" style="0" width="13.3886639676113"/>
    <col collapsed="false" hidden="false" max="1025" min="10" style="0" width="8.57085020242915"/>
  </cols>
  <sheetData>
    <row r="1" customFormat="false" ht="14.4" hidden="false" customHeight="false" outlineLevel="0" collapsed="false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</row>
    <row r="2" customFormat="false" ht="14.4" hidden="false" customHeight="false" outlineLevel="0" collapsed="false">
      <c r="A2" s="0" t="n">
        <v>1</v>
      </c>
      <c r="B2" s="11" t="n">
        <f aca="false">WithMortgage!F6</f>
        <v>726461.572762279</v>
      </c>
      <c r="C2" s="12" t="n">
        <f aca="false">WithMortgage!F4</f>
        <v>27353.8427237721</v>
      </c>
      <c r="D2" s="11" t="n">
        <f aca="false">WithMortgage!F5</f>
        <v>246184.584513949</v>
      </c>
      <c r="E2" s="11" t="n">
        <f aca="false">WithMortgage!$B$12</f>
        <v>3935.51912863587</v>
      </c>
      <c r="F2" s="11" t="n">
        <f aca="false">E2-G2</f>
        <v>1362.63439176946</v>
      </c>
      <c r="G2" s="11" t="n">
        <f aca="false">B2*(WithMortgage!$B$8/12)</f>
        <v>2572.88473686641</v>
      </c>
      <c r="H2" s="11" t="n">
        <f aca="false">F2</f>
        <v>1362.63439176946</v>
      </c>
      <c r="I2" s="11" t="n">
        <f aca="false">B2-F2</f>
        <v>725098.93837051</v>
      </c>
    </row>
    <row r="3" customFormat="false" ht="14.4" hidden="false" customHeight="false" outlineLevel="0" collapsed="false">
      <c r="A3" s="0" t="n">
        <v>2</v>
      </c>
      <c r="B3" s="11" t="n">
        <f aca="false">I2</f>
        <v>725098.93837051</v>
      </c>
      <c r="C3" s="11" t="n">
        <f aca="false">C2+((2-WithMortgage!$B$11)*WithMortgage!$B$5*AmortSchedule!$F2)</f>
        <v>27626.369602126</v>
      </c>
      <c r="D3" s="11" t="n">
        <f aca="false">D2+(WithMortgage!$B$11*WithMortgage!$B$5*AmortSchedule!$F2)</f>
        <v>246184.584513949</v>
      </c>
      <c r="E3" s="11" t="n">
        <f aca="false">WithMortgage!$B$12</f>
        <v>3935.51912863587</v>
      </c>
      <c r="F3" s="11" t="n">
        <f aca="false">E3-G3</f>
        <v>1367.46038857365</v>
      </c>
      <c r="G3" s="11" t="n">
        <f aca="false">B3*(WithMortgage!$B$8/12)</f>
        <v>2568.05874006222</v>
      </c>
      <c r="H3" s="11" t="n">
        <f aca="false">F3+H2</f>
        <v>2730.09478034311</v>
      </c>
      <c r="I3" s="11" t="n">
        <f aca="false">B3-F3</f>
        <v>723731.477981936</v>
      </c>
    </row>
    <row r="4" customFormat="false" ht="14.4" hidden="false" customHeight="false" outlineLevel="0" collapsed="false">
      <c r="A4" s="0" t="n">
        <v>3</v>
      </c>
      <c r="B4" s="11" t="n">
        <f aca="false">I3</f>
        <v>723731.477981936</v>
      </c>
      <c r="C4" s="11" t="n">
        <f aca="false">C3+((2-WithMortgage!$B$11)*WithMortgage!$B$5*AmortSchedule!$F3)</f>
        <v>27899.8616798407</v>
      </c>
      <c r="D4" s="11" t="n">
        <f aca="false">D3+(WithMortgage!$B$11*WithMortgage!$B$5*AmortSchedule!$F3)</f>
        <v>246184.584513949</v>
      </c>
      <c r="E4" s="11" t="n">
        <f aca="false">WithMortgage!$B$12</f>
        <v>3935.51912863587</v>
      </c>
      <c r="F4" s="11" t="n">
        <f aca="false">E4-G4</f>
        <v>1372.30347744985</v>
      </c>
      <c r="G4" s="11" t="n">
        <f aca="false">B4*(WithMortgage!$B$8/12)</f>
        <v>2563.21565118602</v>
      </c>
      <c r="H4" s="11" t="n">
        <f aca="false">F4+H3</f>
        <v>4102.39825779296</v>
      </c>
      <c r="I4" s="11" t="n">
        <f aca="false">B4-F4</f>
        <v>722359.174504486</v>
      </c>
    </row>
    <row r="5" customFormat="false" ht="14.4" hidden="false" customHeight="false" outlineLevel="0" collapsed="false">
      <c r="A5" s="0" t="n">
        <v>4</v>
      </c>
      <c r="B5" s="11" t="n">
        <f aca="false">I4</f>
        <v>722359.174504486</v>
      </c>
      <c r="C5" s="11" t="n">
        <f aca="false">C4+((2-WithMortgage!$B$11)*WithMortgage!$B$5*AmortSchedule!$F4)</f>
        <v>28174.3223753307</v>
      </c>
      <c r="D5" s="11" t="n">
        <f aca="false">D4+(WithMortgage!$B$11*WithMortgage!$B$5*AmortSchedule!$F4)</f>
        <v>246184.584513949</v>
      </c>
      <c r="E5" s="11" t="n">
        <f aca="false">WithMortgage!$B$12</f>
        <v>3935.51912863587</v>
      </c>
      <c r="F5" s="11" t="n">
        <f aca="false">E5-G5</f>
        <v>1377.16371893248</v>
      </c>
      <c r="G5" s="11" t="n">
        <f aca="false">B5*(WithMortgage!$B$8/12)</f>
        <v>2558.35540970339</v>
      </c>
      <c r="H5" s="11" t="n">
        <f aca="false">F5+H4</f>
        <v>5479.56197672544</v>
      </c>
      <c r="I5" s="11" t="n">
        <f aca="false">B5-F5</f>
        <v>720982.010785554</v>
      </c>
    </row>
    <row r="6" customFormat="false" ht="14.4" hidden="false" customHeight="false" outlineLevel="0" collapsed="false">
      <c r="A6" s="0" t="n">
        <v>5</v>
      </c>
      <c r="B6" s="11" t="n">
        <f aca="false">I5</f>
        <v>720982.010785554</v>
      </c>
      <c r="C6" s="11" t="n">
        <f aca="false">C5+((2-WithMortgage!$B$11)*WithMortgage!$B$5*AmortSchedule!$F5)</f>
        <v>28449.7551191172</v>
      </c>
      <c r="D6" s="11" t="n">
        <f aca="false">D5+(WithMortgage!$B$11*WithMortgage!$B$5*AmortSchedule!$F5)</f>
        <v>246184.584513949</v>
      </c>
      <c r="E6" s="11" t="n">
        <f aca="false">WithMortgage!$B$12</f>
        <v>3935.51912863587</v>
      </c>
      <c r="F6" s="11" t="n">
        <f aca="false">E6-G6</f>
        <v>1382.04117377037</v>
      </c>
      <c r="G6" s="11" t="n">
        <f aca="false">B6*(WithMortgage!$B$8/12)</f>
        <v>2553.4779548655</v>
      </c>
      <c r="H6" s="11" t="n">
        <f aca="false">F6+H5</f>
        <v>6861.6031504958</v>
      </c>
      <c r="I6" s="11" t="n">
        <f aca="false">B6-F6</f>
        <v>719599.969611784</v>
      </c>
    </row>
    <row r="7" customFormat="false" ht="14.4" hidden="false" customHeight="false" outlineLevel="0" collapsed="false">
      <c r="A7" s="0" t="n">
        <v>6</v>
      </c>
      <c r="B7" s="11" t="n">
        <f aca="false">I6</f>
        <v>719599.969611784</v>
      </c>
      <c r="C7" s="11" t="n">
        <f aca="false">C6+((2-WithMortgage!$B$11)*WithMortgage!$B$5*AmortSchedule!$F6)</f>
        <v>28726.1633538713</v>
      </c>
      <c r="D7" s="11" t="n">
        <f aca="false">D6+(WithMortgage!$B$11*WithMortgage!$B$5*AmortSchedule!$F6)</f>
        <v>246184.584513949</v>
      </c>
      <c r="E7" s="11" t="n">
        <f aca="false">WithMortgage!$B$12</f>
        <v>3935.51912863587</v>
      </c>
      <c r="F7" s="11" t="n">
        <f aca="false">E7-G7</f>
        <v>1386.93590292747</v>
      </c>
      <c r="G7" s="11" t="n">
        <f aca="false">B7*(WithMortgage!$B$8/12)</f>
        <v>2548.5832257084</v>
      </c>
      <c r="H7" s="11" t="n">
        <f aca="false">F7+H6</f>
        <v>8248.53905342327</v>
      </c>
      <c r="I7" s="11" t="n">
        <f aca="false">B7-F7</f>
        <v>718213.033708856</v>
      </c>
    </row>
    <row r="8" customFormat="false" ht="14.4" hidden="false" customHeight="false" outlineLevel="0" collapsed="false">
      <c r="A8" s="0" t="n">
        <v>7</v>
      </c>
      <c r="B8" s="11" t="n">
        <f aca="false">I7</f>
        <v>718213.033708856</v>
      </c>
      <c r="C8" s="11" t="n">
        <f aca="false">C7+((2-WithMortgage!$B$11)*WithMortgage!$B$5*AmortSchedule!$F7)</f>
        <v>29003.5505344568</v>
      </c>
      <c r="D8" s="11" t="n">
        <f aca="false">D7+(WithMortgage!$B$11*WithMortgage!$B$5*AmortSchedule!$F7)</f>
        <v>246184.584513949</v>
      </c>
      <c r="E8" s="11" t="n">
        <f aca="false">WithMortgage!$B$12</f>
        <v>3935.51912863587</v>
      </c>
      <c r="F8" s="11" t="n">
        <f aca="false">E8-G8</f>
        <v>1391.84796758367</v>
      </c>
      <c r="G8" s="11" t="n">
        <f aca="false">B8*(WithMortgage!$B$8/12)</f>
        <v>2543.6711610522</v>
      </c>
      <c r="H8" s="11" t="n">
        <f aca="false">F8+H7</f>
        <v>9640.38702100694</v>
      </c>
      <c r="I8" s="11" t="n">
        <f aca="false">B8-F8</f>
        <v>716821.185741272</v>
      </c>
    </row>
    <row r="9" customFormat="false" ht="14.4" hidden="false" customHeight="false" outlineLevel="0" collapsed="false">
      <c r="A9" s="0" t="n">
        <v>8</v>
      </c>
      <c r="B9" s="11" t="n">
        <f aca="false">I8</f>
        <v>716821.185741272</v>
      </c>
      <c r="C9" s="11" t="n">
        <f aca="false">C8+((2-WithMortgage!$B$11)*WithMortgage!$B$5*AmortSchedule!$F8)</f>
        <v>29281.9201279735</v>
      </c>
      <c r="D9" s="11" t="n">
        <f aca="false">D8+(WithMortgage!$B$11*WithMortgage!$B$5*AmortSchedule!$F8)</f>
        <v>246184.584513949</v>
      </c>
      <c r="E9" s="11" t="n">
        <f aca="false">WithMortgage!$B$12</f>
        <v>3935.51912863587</v>
      </c>
      <c r="F9" s="11" t="n">
        <f aca="false">E9-G9</f>
        <v>1396.77742913553</v>
      </c>
      <c r="G9" s="11" t="n">
        <f aca="false">B9*(WithMortgage!$B$8/12)</f>
        <v>2538.74169950034</v>
      </c>
      <c r="H9" s="11" t="n">
        <f aca="false">F9+H8</f>
        <v>11037.1644501425</v>
      </c>
      <c r="I9" s="11" t="n">
        <f aca="false">B9-F9</f>
        <v>715424.408312137</v>
      </c>
    </row>
    <row r="10" customFormat="false" ht="14.4" hidden="false" customHeight="false" outlineLevel="0" collapsed="false">
      <c r="A10" s="0" t="n">
        <v>9</v>
      </c>
      <c r="B10" s="11" t="n">
        <f aca="false">I9</f>
        <v>715424.408312137</v>
      </c>
      <c r="C10" s="11" t="n">
        <f aca="false">C9+((2-WithMortgage!$B$11)*WithMortgage!$B$5*AmortSchedule!$F9)</f>
        <v>29561.2756138006</v>
      </c>
      <c r="D10" s="11" t="n">
        <f aca="false">D9+(WithMortgage!$B$11*WithMortgage!$B$5*AmortSchedule!$F9)</f>
        <v>246184.584513949</v>
      </c>
      <c r="E10" s="11" t="n">
        <f aca="false">WithMortgage!$B$12</f>
        <v>3935.51912863587</v>
      </c>
      <c r="F10" s="11" t="n">
        <f aca="false">E10-G10</f>
        <v>1401.72434919705</v>
      </c>
      <c r="G10" s="11" t="n">
        <f aca="false">B10*(WithMortgage!$B$8/12)</f>
        <v>2533.79477943882</v>
      </c>
      <c r="H10" s="11" t="n">
        <f aca="false">F10+H9</f>
        <v>12438.8887993395</v>
      </c>
      <c r="I10" s="11" t="n">
        <f aca="false">B10-F10</f>
        <v>714022.68396294</v>
      </c>
    </row>
    <row r="11" customFormat="false" ht="14.4" hidden="false" customHeight="false" outlineLevel="0" collapsed="false">
      <c r="A11" s="0" t="n">
        <v>10</v>
      </c>
      <c r="B11" s="11" t="n">
        <f aca="false">I10</f>
        <v>714022.68396294</v>
      </c>
      <c r="C11" s="11" t="n">
        <f aca="false">C10+((2-WithMortgage!$B$11)*WithMortgage!$B$5*AmortSchedule!$F10)</f>
        <v>29841.62048364</v>
      </c>
      <c r="D11" s="11" t="n">
        <f aca="false">D10+(WithMortgage!$B$11*WithMortgage!$B$5*AmortSchedule!$F10)</f>
        <v>246184.584513949</v>
      </c>
      <c r="E11" s="11" t="n">
        <f aca="false">WithMortgage!$B$12</f>
        <v>3935.51912863587</v>
      </c>
      <c r="F11" s="11" t="n">
        <f aca="false">E11-G11</f>
        <v>1406.68878960046</v>
      </c>
      <c r="G11" s="11" t="n">
        <f aca="false">B11*(WithMortgage!$B$8/12)</f>
        <v>2528.83033903541</v>
      </c>
      <c r="H11" s="11" t="n">
        <f aca="false">F11+H10</f>
        <v>13845.57758894</v>
      </c>
      <c r="I11" s="11" t="n">
        <f aca="false">B11-F11</f>
        <v>712615.995173339</v>
      </c>
    </row>
    <row r="12" customFormat="false" ht="14.4" hidden="false" customHeight="false" outlineLevel="0" collapsed="false">
      <c r="A12" s="0" t="n">
        <v>11</v>
      </c>
      <c r="B12" s="11" t="n">
        <f aca="false">I11</f>
        <v>712615.995173339</v>
      </c>
      <c r="C12" s="11" t="n">
        <f aca="false">C11+((2-WithMortgage!$B$11)*WithMortgage!$B$5*AmortSchedule!$F11)</f>
        <v>30122.9582415601</v>
      </c>
      <c r="D12" s="11" t="n">
        <f aca="false">D11+(WithMortgage!$B$11*WithMortgage!$B$5*AmortSchedule!$F11)</f>
        <v>246184.584513949</v>
      </c>
      <c r="E12" s="11" t="n">
        <f aca="false">WithMortgage!$B$12</f>
        <v>3935.51912863587</v>
      </c>
      <c r="F12" s="11" t="n">
        <f aca="false">E12-G12</f>
        <v>1411.67081239696</v>
      </c>
      <c r="G12" s="11" t="n">
        <f aca="false">B12*(WithMortgage!$B$8/12)</f>
        <v>2523.84831623891</v>
      </c>
      <c r="H12" s="11" t="n">
        <f aca="false">F12+H11</f>
        <v>15257.2484013369</v>
      </c>
      <c r="I12" s="11" t="n">
        <f aca="false">B12-F12</f>
        <v>711204.324360943</v>
      </c>
    </row>
    <row r="13" customFormat="false" ht="14.4" hidden="false" customHeight="false" outlineLevel="0" collapsed="false">
      <c r="A13" s="0" t="n">
        <v>12</v>
      </c>
      <c r="B13" s="11" t="n">
        <f aca="false">I12</f>
        <v>711204.324360943</v>
      </c>
      <c r="C13" s="11" t="n">
        <f aca="false">C12+((2-WithMortgage!$B$11)*WithMortgage!$B$5*AmortSchedule!$F12)</f>
        <v>30405.2924040395</v>
      </c>
      <c r="D13" s="11" t="n">
        <f aca="false">D12+(WithMortgage!$B$11*WithMortgage!$B$5*AmortSchedule!$F12)</f>
        <v>246184.584513949</v>
      </c>
      <c r="E13" s="11" t="n">
        <f aca="false">WithMortgage!$B$12</f>
        <v>3935.51912863587</v>
      </c>
      <c r="F13" s="11" t="n">
        <f aca="false">E13-G13</f>
        <v>1416.67047985753</v>
      </c>
      <c r="G13" s="11" t="n">
        <f aca="false">B13*(WithMortgage!$B$8/12)</f>
        <v>2518.84864877834</v>
      </c>
      <c r="H13" s="11" t="n">
        <f aca="false">F13+H12</f>
        <v>16673.9188811945</v>
      </c>
      <c r="I13" s="11" t="n">
        <f aca="false">B13-F13</f>
        <v>709787.653881085</v>
      </c>
    </row>
    <row r="14" customFormat="false" ht="14.4" hidden="false" customHeight="false" outlineLevel="0" collapsed="false">
      <c r="A14" s="0" t="n">
        <v>13</v>
      </c>
      <c r="B14" s="11" t="n">
        <f aca="false">I13</f>
        <v>709787.653881085</v>
      </c>
      <c r="C14" s="11" t="n">
        <f aca="false">C13+((2-WithMortgage!$B$11)*WithMortgage!$B$5*AmortSchedule!$F13)</f>
        <v>30688.626500011</v>
      </c>
      <c r="D14" s="11" t="n">
        <f aca="false">D13+(WithMortgage!$B$11*WithMortgage!$B$5*AmortSchedule!$F13)</f>
        <v>246184.584513949</v>
      </c>
      <c r="E14" s="11" t="n">
        <f aca="false">WithMortgage!$B$12</f>
        <v>3935.51912863587</v>
      </c>
      <c r="F14" s="11" t="n">
        <f aca="false">E14-G14</f>
        <v>1421.68785447369</v>
      </c>
      <c r="G14" s="11" t="n">
        <f aca="false">B14*(WithMortgage!$B$8/12)</f>
        <v>2513.83127416218</v>
      </c>
      <c r="H14" s="11" t="n">
        <f aca="false">F14+H13</f>
        <v>18095.6067356682</v>
      </c>
      <c r="I14" s="11" t="n">
        <f aca="false">B14-F14</f>
        <v>708365.966026611</v>
      </c>
    </row>
    <row r="15" customFormat="false" ht="14.4" hidden="false" customHeight="false" outlineLevel="0" collapsed="false">
      <c r="A15" s="0" t="n">
        <v>14</v>
      </c>
      <c r="B15" s="11" t="n">
        <f aca="false">I14</f>
        <v>708365.966026611</v>
      </c>
      <c r="C15" s="11" t="n">
        <f aca="false">C14+((2-WithMortgage!$B$11)*WithMortgage!$B$5*AmortSchedule!$F14)</f>
        <v>30972.9640709057</v>
      </c>
      <c r="D15" s="11" t="n">
        <f aca="false">D14+(WithMortgage!$B$11*WithMortgage!$B$5*AmortSchedule!$F14)</f>
        <v>246184.584513949</v>
      </c>
      <c r="E15" s="11" t="n">
        <f aca="false">WithMortgage!$B$12</f>
        <v>3935.51912863587</v>
      </c>
      <c r="F15" s="11" t="n">
        <f aca="false">E15-G15</f>
        <v>1426.72299895829</v>
      </c>
      <c r="G15" s="11" t="n">
        <f aca="false">B15*(WithMortgage!$B$8/12)</f>
        <v>2508.79612967758</v>
      </c>
      <c r="H15" s="11" t="n">
        <f aca="false">F15+H14</f>
        <v>19522.3297346264</v>
      </c>
      <c r="I15" s="11" t="n">
        <f aca="false">B15-F15</f>
        <v>706939.243027653</v>
      </c>
    </row>
    <row r="16" customFormat="false" ht="14.4" hidden="false" customHeight="false" outlineLevel="0" collapsed="false">
      <c r="A16" s="0" t="n">
        <v>15</v>
      </c>
      <c r="B16" s="11" t="n">
        <f aca="false">I15</f>
        <v>706939.243027653</v>
      </c>
      <c r="C16" s="11" t="n">
        <f aca="false">C15+((2-WithMortgage!$B$11)*WithMortgage!$B$5*AmortSchedule!$F15)</f>
        <v>31258.3086706974</v>
      </c>
      <c r="D16" s="11" t="n">
        <f aca="false">D15+(WithMortgage!$B$11*WithMortgage!$B$5*AmortSchedule!$F15)</f>
        <v>246184.584513949</v>
      </c>
      <c r="E16" s="11" t="n">
        <f aca="false">WithMortgage!$B$12</f>
        <v>3935.51912863587</v>
      </c>
      <c r="F16" s="11" t="n">
        <f aca="false">E16-G16</f>
        <v>1431.77597624626</v>
      </c>
      <c r="G16" s="11" t="n">
        <f aca="false">B16*(WithMortgage!$B$8/12)</f>
        <v>2503.7431523896</v>
      </c>
      <c r="H16" s="11" t="n">
        <f aca="false">F16+H15</f>
        <v>20954.1057108727</v>
      </c>
      <c r="I16" s="11" t="n">
        <f aca="false">B16-F16</f>
        <v>705507.467051407</v>
      </c>
    </row>
    <row r="17" customFormat="false" ht="14.4" hidden="false" customHeight="false" outlineLevel="0" collapsed="false">
      <c r="A17" s="0" t="n">
        <v>16</v>
      </c>
      <c r="B17" s="11" t="n">
        <f aca="false">I16</f>
        <v>705507.467051407</v>
      </c>
      <c r="C17" s="11" t="n">
        <f aca="false">C16+((2-WithMortgage!$B$11)*WithMortgage!$B$5*AmortSchedule!$F16)</f>
        <v>31544.6638659466</v>
      </c>
      <c r="D17" s="11" t="n">
        <f aca="false">D16+(WithMortgage!$B$11*WithMortgage!$B$5*AmortSchedule!$F16)</f>
        <v>246184.584513949</v>
      </c>
      <c r="E17" s="11" t="n">
        <f aca="false">WithMortgage!$B$12</f>
        <v>3935.51912863587</v>
      </c>
      <c r="F17" s="11" t="n">
        <f aca="false">E17-G17</f>
        <v>1436.84684949547</v>
      </c>
      <c r="G17" s="11" t="n">
        <f aca="false">B17*(WithMortgage!$B$8/12)</f>
        <v>2498.6722791404</v>
      </c>
      <c r="H17" s="11" t="n">
        <f aca="false">F17+H16</f>
        <v>22390.9525603682</v>
      </c>
      <c r="I17" s="11" t="n">
        <f aca="false">B17-F17</f>
        <v>704070.620201911</v>
      </c>
    </row>
    <row r="18" customFormat="false" ht="14.4" hidden="false" customHeight="false" outlineLevel="0" collapsed="false">
      <c r="A18" s="0" t="n">
        <v>17</v>
      </c>
      <c r="B18" s="11" t="n">
        <f aca="false">I17</f>
        <v>704070.620201911</v>
      </c>
      <c r="C18" s="11" t="n">
        <f aca="false">C17+((2-WithMortgage!$B$11)*WithMortgage!$B$5*AmortSchedule!$F17)</f>
        <v>31832.0332358457</v>
      </c>
      <c r="D18" s="11" t="n">
        <f aca="false">D17+(WithMortgage!$B$11*WithMortgage!$B$5*AmortSchedule!$F17)</f>
        <v>246184.584513949</v>
      </c>
      <c r="E18" s="11" t="n">
        <f aca="false">WithMortgage!$B$12</f>
        <v>3935.51912863587</v>
      </c>
      <c r="F18" s="11" t="n">
        <f aca="false">E18-G18</f>
        <v>1441.93568208743</v>
      </c>
      <c r="G18" s="11" t="n">
        <f aca="false">B18*(WithMortgage!$B$8/12)</f>
        <v>2493.58344654844</v>
      </c>
      <c r="H18" s="11" t="n">
        <f aca="false">F18+H17</f>
        <v>23832.8882424556</v>
      </c>
      <c r="I18" s="11" t="n">
        <f aca="false">B18-F18</f>
        <v>702628.684519824</v>
      </c>
    </row>
    <row r="19" customFormat="false" ht="14.4" hidden="false" customHeight="false" outlineLevel="0" collapsed="false">
      <c r="A19" s="0" t="n">
        <v>18</v>
      </c>
      <c r="B19" s="11" t="n">
        <f aca="false">I18</f>
        <v>702628.684519824</v>
      </c>
      <c r="C19" s="11" t="n">
        <f aca="false">C18+((2-WithMortgage!$B$11)*WithMortgage!$B$5*AmortSchedule!$F18)</f>
        <v>32120.4203722632</v>
      </c>
      <c r="D19" s="11" t="n">
        <f aca="false">D18+(WithMortgage!$B$11*WithMortgage!$B$5*AmortSchedule!$F18)</f>
        <v>246184.584513949</v>
      </c>
      <c r="E19" s="11" t="n">
        <f aca="false">WithMortgage!$B$12</f>
        <v>3935.51912863587</v>
      </c>
      <c r="F19" s="11" t="n">
        <f aca="false">E19-G19</f>
        <v>1447.04253762816</v>
      </c>
      <c r="G19" s="11" t="n">
        <f aca="false">B19*(WithMortgage!$B$8/12)</f>
        <v>2488.47659100771</v>
      </c>
      <c r="H19" s="11" t="n">
        <f aca="false">F19+H18</f>
        <v>25279.9307800838</v>
      </c>
      <c r="I19" s="11" t="n">
        <f aca="false">B19-F19</f>
        <v>701181.641982196</v>
      </c>
    </row>
    <row r="20" customFormat="false" ht="14.4" hidden="false" customHeight="false" outlineLevel="0" collapsed="false">
      <c r="A20" s="0" t="n">
        <v>19</v>
      </c>
      <c r="B20" s="11" t="n">
        <f aca="false">I19</f>
        <v>701181.641982196</v>
      </c>
      <c r="C20" s="11" t="n">
        <f aca="false">C19+((2-WithMortgage!$B$11)*WithMortgage!$B$5*AmortSchedule!$F19)</f>
        <v>32409.8288797889</v>
      </c>
      <c r="D20" s="11" t="n">
        <f aca="false">D19+(WithMortgage!$B$11*WithMortgage!$B$5*AmortSchedule!$F19)</f>
        <v>246184.584513949</v>
      </c>
      <c r="E20" s="11" t="n">
        <f aca="false">WithMortgage!$B$12</f>
        <v>3935.51912863587</v>
      </c>
      <c r="F20" s="11" t="n">
        <f aca="false">E20-G20</f>
        <v>1452.16747994893</v>
      </c>
      <c r="G20" s="11" t="n">
        <f aca="false">B20*(WithMortgage!$B$8/12)</f>
        <v>2483.35164868694</v>
      </c>
      <c r="H20" s="11" t="n">
        <f aca="false">F20+H19</f>
        <v>26732.0982600327</v>
      </c>
      <c r="I20" s="11" t="n">
        <f aca="false">B20-F20</f>
        <v>699729.474502247</v>
      </c>
    </row>
    <row r="21" customFormat="false" ht="14.4" hidden="false" customHeight="false" outlineLevel="0" collapsed="false">
      <c r="A21" s="0" t="n">
        <v>20</v>
      </c>
      <c r="B21" s="11" t="n">
        <f aca="false">I20</f>
        <v>699729.474502247</v>
      </c>
      <c r="C21" s="11" t="n">
        <f aca="false">C20+((2-WithMortgage!$B$11)*WithMortgage!$B$5*AmortSchedule!$F20)</f>
        <v>32700.2623757786</v>
      </c>
      <c r="D21" s="11" t="n">
        <f aca="false">D20+(WithMortgage!$B$11*WithMortgage!$B$5*AmortSchedule!$F20)</f>
        <v>246184.584513949</v>
      </c>
      <c r="E21" s="11" t="n">
        <f aca="false">WithMortgage!$B$12</f>
        <v>3935.51912863587</v>
      </c>
      <c r="F21" s="11" t="n">
        <f aca="false">E21-G21</f>
        <v>1457.31057310708</v>
      </c>
      <c r="G21" s="11" t="n">
        <f aca="false">B21*(WithMortgage!$B$8/12)</f>
        <v>2478.20855552879</v>
      </c>
      <c r="H21" s="11" t="n">
        <f aca="false">F21+H20</f>
        <v>28189.4088331398</v>
      </c>
      <c r="I21" s="11" t="n">
        <f aca="false">B21-F21</f>
        <v>698272.16392914</v>
      </c>
    </row>
    <row r="22" customFormat="false" ht="14.4" hidden="false" customHeight="false" outlineLevel="0" collapsed="false">
      <c r="A22" s="0" t="n">
        <v>21</v>
      </c>
      <c r="B22" s="11" t="n">
        <f aca="false">I21</f>
        <v>698272.16392914</v>
      </c>
      <c r="C22" s="11" t="n">
        <f aca="false">C21+((2-WithMortgage!$B$11)*WithMortgage!$B$5*AmortSchedule!$F21)</f>
        <v>32991.7244904001</v>
      </c>
      <c r="D22" s="11" t="n">
        <f aca="false">D21+(WithMortgage!$B$11*WithMortgage!$B$5*AmortSchedule!$F21)</f>
        <v>246184.584513949</v>
      </c>
      <c r="E22" s="11" t="n">
        <f aca="false">WithMortgage!$B$12</f>
        <v>3935.51912863587</v>
      </c>
      <c r="F22" s="11" t="n">
        <f aca="false">E22-G22</f>
        <v>1462.47188138683</v>
      </c>
      <c r="G22" s="11" t="n">
        <f aca="false">B22*(WithMortgage!$B$8/12)</f>
        <v>2473.04724724904</v>
      </c>
      <c r="H22" s="11" t="n">
        <f aca="false">F22+H21</f>
        <v>29651.8807145266</v>
      </c>
      <c r="I22" s="11" t="n">
        <f aca="false">B22-F22</f>
        <v>696809.692047753</v>
      </c>
    </row>
    <row r="23" customFormat="false" ht="14.4" hidden="false" customHeight="false" outlineLevel="0" collapsed="false">
      <c r="A23" s="0" t="n">
        <v>22</v>
      </c>
      <c r="B23" s="11" t="n">
        <f aca="false">I22</f>
        <v>696809.692047753</v>
      </c>
      <c r="C23" s="11" t="n">
        <f aca="false">C22+((2-WithMortgage!$B$11)*WithMortgage!$B$5*AmortSchedule!$F22)</f>
        <v>33284.2188666774</v>
      </c>
      <c r="D23" s="11" t="n">
        <f aca="false">D22+(WithMortgage!$B$11*WithMortgage!$B$5*AmortSchedule!$F22)</f>
        <v>246184.584513949</v>
      </c>
      <c r="E23" s="11" t="n">
        <f aca="false">WithMortgage!$B$12</f>
        <v>3935.51912863587</v>
      </c>
      <c r="F23" s="11" t="n">
        <f aca="false">E23-G23</f>
        <v>1467.65146930008</v>
      </c>
      <c r="G23" s="11" t="n">
        <f aca="false">B23*(WithMortgage!$B$8/12)</f>
        <v>2467.86765933579</v>
      </c>
      <c r="H23" s="11" t="n">
        <f aca="false">F23+H22</f>
        <v>31119.5321838267</v>
      </c>
      <c r="I23" s="11" t="n">
        <f aca="false">B23-F23</f>
        <v>695342.040578453</v>
      </c>
    </row>
    <row r="24" customFormat="false" ht="14.4" hidden="false" customHeight="false" outlineLevel="0" collapsed="false">
      <c r="A24" s="0" t="n">
        <v>23</v>
      </c>
      <c r="B24" s="11" t="n">
        <f aca="false">I23</f>
        <v>695342.040578453</v>
      </c>
      <c r="C24" s="11" t="n">
        <f aca="false">C23+((2-WithMortgage!$B$11)*WithMortgage!$B$5*AmortSchedule!$F23)</f>
        <v>33577.7491605374</v>
      </c>
      <c r="D24" s="11" t="n">
        <f aca="false">D23+(WithMortgage!$B$11*WithMortgage!$B$5*AmortSchedule!$F23)</f>
        <v>246184.584513949</v>
      </c>
      <c r="E24" s="11" t="n">
        <f aca="false">WithMortgage!$B$12</f>
        <v>3935.51912863587</v>
      </c>
      <c r="F24" s="11" t="n">
        <f aca="false">E24-G24</f>
        <v>1472.84940158718</v>
      </c>
      <c r="G24" s="11" t="n">
        <f aca="false">B24*(WithMortgage!$B$8/12)</f>
        <v>2462.66972704869</v>
      </c>
      <c r="H24" s="11" t="n">
        <f aca="false">F24+H23</f>
        <v>32592.3815854139</v>
      </c>
      <c r="I24" s="11" t="n">
        <f aca="false">B24-F24</f>
        <v>693869.191176866</v>
      </c>
    </row>
    <row r="25" customFormat="false" ht="14.4" hidden="false" customHeight="false" outlineLevel="0" collapsed="false">
      <c r="A25" s="0" t="n">
        <v>24</v>
      </c>
      <c r="B25" s="11" t="n">
        <f aca="false">I24</f>
        <v>693869.191176866</v>
      </c>
      <c r="C25" s="11" t="n">
        <f aca="false">C24+((2-WithMortgage!$B$11)*WithMortgage!$B$5*AmortSchedule!$F24)</f>
        <v>33872.3190408549</v>
      </c>
      <c r="D25" s="11" t="n">
        <f aca="false">D24+(WithMortgage!$B$11*WithMortgage!$B$5*AmortSchedule!$F24)</f>
        <v>246184.584513949</v>
      </c>
      <c r="E25" s="11" t="n">
        <f aca="false">WithMortgage!$B$12</f>
        <v>3935.51912863587</v>
      </c>
      <c r="F25" s="11" t="n">
        <f aca="false">E25-G25</f>
        <v>1478.0657432178</v>
      </c>
      <c r="G25" s="11" t="n">
        <f aca="false">B25*(WithMortgage!$B$8/12)</f>
        <v>2457.45338541807</v>
      </c>
      <c r="H25" s="11" t="n">
        <f aca="false">F25+H24</f>
        <v>34070.4473286317</v>
      </c>
      <c r="I25" s="11" t="n">
        <f aca="false">B25-F25</f>
        <v>692391.125433648</v>
      </c>
    </row>
    <row r="26" customFormat="false" ht="14.4" hidden="false" customHeight="false" outlineLevel="0" collapsed="false">
      <c r="A26" s="0" t="n">
        <v>25</v>
      </c>
      <c r="B26" s="11" t="n">
        <f aca="false">I25</f>
        <v>692391.125433648</v>
      </c>
      <c r="C26" s="11" t="n">
        <f aca="false">C25+((2-WithMortgage!$B$11)*WithMortgage!$B$5*AmortSchedule!$F25)</f>
        <v>34167.9321894984</v>
      </c>
      <c r="D26" s="11" t="n">
        <f aca="false">D25+(WithMortgage!$B$11*WithMortgage!$B$5*AmortSchedule!$F25)</f>
        <v>246184.584513949</v>
      </c>
      <c r="E26" s="11" t="n">
        <f aca="false">WithMortgage!$B$12</f>
        <v>3935.51912863587</v>
      </c>
      <c r="F26" s="11" t="n">
        <f aca="false">E26-G26</f>
        <v>1483.3005593917</v>
      </c>
      <c r="G26" s="11" t="n">
        <f aca="false">B26*(WithMortgage!$B$8/12)</f>
        <v>2452.21856924417</v>
      </c>
      <c r="H26" s="11" t="n">
        <f aca="false">F26+H25</f>
        <v>35553.7478880234</v>
      </c>
      <c r="I26" s="11" t="n">
        <f aca="false">B26-F26</f>
        <v>690907.824874256</v>
      </c>
    </row>
    <row r="27" customFormat="false" ht="14.4" hidden="false" customHeight="false" outlineLevel="0" collapsed="false">
      <c r="A27" s="0" t="n">
        <v>26</v>
      </c>
      <c r="B27" s="11" t="n">
        <f aca="false">I26</f>
        <v>690907.824874256</v>
      </c>
      <c r="C27" s="11" t="n">
        <f aca="false">C26+((2-WithMortgage!$B$11)*WithMortgage!$B$5*AmortSchedule!$F26)</f>
        <v>34464.5923013768</v>
      </c>
      <c r="D27" s="11" t="n">
        <f aca="false">D26+(WithMortgage!$B$11*WithMortgage!$B$5*AmortSchedule!$F26)</f>
        <v>246184.584513949</v>
      </c>
      <c r="E27" s="11" t="n">
        <f aca="false">WithMortgage!$B$12</f>
        <v>3935.51912863587</v>
      </c>
      <c r="F27" s="11" t="n">
        <f aca="false">E27-G27</f>
        <v>1488.55391553955</v>
      </c>
      <c r="G27" s="11" t="n">
        <f aca="false">B27*(WithMortgage!$B$8/12)</f>
        <v>2446.96521309632</v>
      </c>
      <c r="H27" s="11" t="n">
        <f aca="false">F27+H26</f>
        <v>37042.3018035629</v>
      </c>
      <c r="I27" s="11" t="n">
        <f aca="false">B27-F27</f>
        <v>689419.270958717</v>
      </c>
    </row>
    <row r="28" customFormat="false" ht="14.4" hidden="false" customHeight="false" outlineLevel="0" collapsed="false">
      <c r="A28" s="0" t="n">
        <v>27</v>
      </c>
      <c r="B28" s="11" t="n">
        <f aca="false">I27</f>
        <v>689419.270958717</v>
      </c>
      <c r="C28" s="11" t="n">
        <f aca="false">C27+((2-WithMortgage!$B$11)*WithMortgage!$B$5*AmortSchedule!$F27)</f>
        <v>34762.3030844847</v>
      </c>
      <c r="D28" s="11" t="n">
        <f aca="false">D27+(WithMortgage!$B$11*WithMortgage!$B$5*AmortSchedule!$F27)</f>
        <v>246184.584513949</v>
      </c>
      <c r="E28" s="11" t="n">
        <f aca="false">WithMortgage!$B$12</f>
        <v>3935.51912863587</v>
      </c>
      <c r="F28" s="11" t="n">
        <f aca="false">E28-G28</f>
        <v>1493.82587732375</v>
      </c>
      <c r="G28" s="11" t="n">
        <f aca="false">B28*(WithMortgage!$B$8/12)</f>
        <v>2441.69325131212</v>
      </c>
      <c r="H28" s="11" t="n">
        <f aca="false">F28+H27</f>
        <v>38536.1276808867</v>
      </c>
      <c r="I28" s="11" t="n">
        <f aca="false">B28-F28</f>
        <v>687925.445081393</v>
      </c>
    </row>
    <row r="29" customFormat="false" ht="14.4" hidden="false" customHeight="false" outlineLevel="0" collapsed="false">
      <c r="A29" s="0" t="n">
        <v>28</v>
      </c>
      <c r="B29" s="11" t="n">
        <f aca="false">I28</f>
        <v>687925.445081393</v>
      </c>
      <c r="C29" s="11" t="n">
        <f aca="false">C28+((2-WithMortgage!$B$11)*WithMortgage!$B$5*AmortSchedule!$F28)</f>
        <v>35061.0682599494</v>
      </c>
      <c r="D29" s="11" t="n">
        <f aca="false">D28+(WithMortgage!$B$11*WithMortgage!$B$5*AmortSchedule!$F28)</f>
        <v>246184.584513949</v>
      </c>
      <c r="E29" s="11" t="n">
        <f aca="false">WithMortgage!$B$12</f>
        <v>3935.51912863587</v>
      </c>
      <c r="F29" s="11" t="n">
        <f aca="false">E29-G29</f>
        <v>1499.11651063927</v>
      </c>
      <c r="G29" s="11" t="n">
        <f aca="false">B29*(WithMortgage!$B$8/12)</f>
        <v>2436.4026179966</v>
      </c>
      <c r="H29" s="11" t="n">
        <f aca="false">F29+H28</f>
        <v>40035.2441915259</v>
      </c>
      <c r="I29" s="11" t="n">
        <f aca="false">B29-F29</f>
        <v>686426.328570753</v>
      </c>
    </row>
    <row r="30" customFormat="false" ht="14.4" hidden="false" customHeight="false" outlineLevel="0" collapsed="false">
      <c r="A30" s="0" t="n">
        <v>29</v>
      </c>
      <c r="B30" s="11" t="n">
        <f aca="false">I29</f>
        <v>686426.328570753</v>
      </c>
      <c r="C30" s="11" t="n">
        <f aca="false">C29+((2-WithMortgage!$B$11)*WithMortgage!$B$5*AmortSchedule!$F29)</f>
        <v>35360.8915620773</v>
      </c>
      <c r="D30" s="11" t="n">
        <f aca="false">D29+(WithMortgage!$B$11*WithMortgage!$B$5*AmortSchedule!$F29)</f>
        <v>246184.584513949</v>
      </c>
      <c r="E30" s="11" t="n">
        <f aca="false">WithMortgage!$B$12</f>
        <v>3935.51912863587</v>
      </c>
      <c r="F30" s="11" t="n">
        <f aca="false">E30-G30</f>
        <v>1504.42588161445</v>
      </c>
      <c r="G30" s="11" t="n">
        <f aca="false">B30*(WithMortgage!$B$8/12)</f>
        <v>2431.09324702142</v>
      </c>
      <c r="H30" s="11" t="n">
        <f aca="false">F30+H29</f>
        <v>41539.6700731404</v>
      </c>
      <c r="I30" s="11" t="n">
        <f aca="false">B30-F30</f>
        <v>684921.902689139</v>
      </c>
    </row>
    <row r="31" customFormat="false" ht="14.4" hidden="false" customHeight="false" outlineLevel="0" collapsed="false">
      <c r="A31" s="0" t="n">
        <v>30</v>
      </c>
      <c r="B31" s="11" t="n">
        <f aca="false">I30</f>
        <v>684921.902689139</v>
      </c>
      <c r="C31" s="11" t="n">
        <f aca="false">C30+((2-WithMortgage!$B$11)*WithMortgage!$B$5*AmortSchedule!$F30)</f>
        <v>35661.7767384002</v>
      </c>
      <c r="D31" s="11" t="n">
        <f aca="false">D30+(WithMortgage!$B$11*WithMortgage!$B$5*AmortSchedule!$F30)</f>
        <v>246184.584513949</v>
      </c>
      <c r="E31" s="11" t="n">
        <f aca="false">WithMortgage!$B$12</f>
        <v>3935.51912863587</v>
      </c>
      <c r="F31" s="11" t="n">
        <f aca="false">E31-G31</f>
        <v>1509.75405661184</v>
      </c>
      <c r="G31" s="11" t="n">
        <f aca="false">B31*(WithMortgage!$B$8/12)</f>
        <v>2425.76507202403</v>
      </c>
      <c r="H31" s="11" t="n">
        <f aca="false">F31+H30</f>
        <v>43049.4241297522</v>
      </c>
      <c r="I31" s="11" t="n">
        <f aca="false">B31-F31</f>
        <v>683412.148632527</v>
      </c>
    </row>
    <row r="32" customFormat="false" ht="14.4" hidden="false" customHeight="false" outlineLevel="0" collapsed="false">
      <c r="A32" s="0" t="n">
        <v>31</v>
      </c>
      <c r="B32" s="11" t="n">
        <f aca="false">I31</f>
        <v>683412.148632527</v>
      </c>
      <c r="C32" s="11" t="n">
        <f aca="false">C31+((2-WithMortgage!$B$11)*WithMortgage!$B$5*AmortSchedule!$F31)</f>
        <v>35963.7275497226</v>
      </c>
      <c r="D32" s="11" t="n">
        <f aca="false">D31+(WithMortgage!$B$11*WithMortgage!$B$5*AmortSchedule!$F31)</f>
        <v>246184.584513949</v>
      </c>
      <c r="E32" s="11" t="n">
        <f aca="false">WithMortgage!$B$12</f>
        <v>3935.51912863587</v>
      </c>
      <c r="F32" s="11" t="n">
        <f aca="false">E32-G32</f>
        <v>1515.101102229</v>
      </c>
      <c r="G32" s="11" t="n">
        <f aca="false">B32*(WithMortgage!$B$8/12)</f>
        <v>2420.41802640687</v>
      </c>
      <c r="H32" s="11" t="n">
        <f aca="false">F32+H31</f>
        <v>44564.5252319812</v>
      </c>
      <c r="I32" s="11" t="n">
        <f aca="false">B32-F32</f>
        <v>681897.047530298</v>
      </c>
    </row>
    <row r="33" customFormat="false" ht="14.4" hidden="false" customHeight="false" outlineLevel="0" collapsed="false">
      <c r="A33" s="0" t="n">
        <v>32</v>
      </c>
      <c r="B33" s="11" t="n">
        <f aca="false">I32</f>
        <v>681897.047530298</v>
      </c>
      <c r="C33" s="11" t="n">
        <f aca="false">C32+((2-WithMortgage!$B$11)*WithMortgage!$B$5*AmortSchedule!$F32)</f>
        <v>36266.7477701684</v>
      </c>
      <c r="D33" s="11" t="n">
        <f aca="false">D32+(WithMortgage!$B$11*WithMortgage!$B$5*AmortSchedule!$F32)</f>
        <v>246184.584513949</v>
      </c>
      <c r="E33" s="11" t="n">
        <f aca="false">WithMortgage!$B$12</f>
        <v>3935.51912863587</v>
      </c>
      <c r="F33" s="11" t="n">
        <f aca="false">E33-G33</f>
        <v>1520.4670852994</v>
      </c>
      <c r="G33" s="11" t="n">
        <f aca="false">B33*(WithMortgage!$B$8/12)</f>
        <v>2415.05204333647</v>
      </c>
      <c r="H33" s="11" t="n">
        <f aca="false">F33+H32</f>
        <v>46084.9923172806</v>
      </c>
      <c r="I33" s="11" t="n">
        <f aca="false">B33-F33</f>
        <v>680376.580444999</v>
      </c>
    </row>
    <row r="34" customFormat="false" ht="14.4" hidden="false" customHeight="false" outlineLevel="0" collapsed="false">
      <c r="A34" s="0" t="n">
        <v>33</v>
      </c>
      <c r="B34" s="11" t="n">
        <f aca="false">I33</f>
        <v>680376.580444999</v>
      </c>
      <c r="C34" s="11" t="n">
        <f aca="false">C33+((2-WithMortgage!$B$11)*WithMortgage!$B$5*AmortSchedule!$F33)</f>
        <v>36570.8411872282</v>
      </c>
      <c r="D34" s="11" t="n">
        <f aca="false">D33+(WithMortgage!$B$11*WithMortgage!$B$5*AmortSchedule!$F33)</f>
        <v>246184.584513949</v>
      </c>
      <c r="E34" s="11" t="n">
        <f aca="false">WithMortgage!$B$12</f>
        <v>3935.51912863587</v>
      </c>
      <c r="F34" s="11" t="n">
        <f aca="false">E34-G34</f>
        <v>1525.85207289316</v>
      </c>
      <c r="G34" s="11" t="n">
        <f aca="false">B34*(WithMortgage!$B$8/12)</f>
        <v>2409.6670557427</v>
      </c>
      <c r="H34" s="11" t="n">
        <f aca="false">F34+H33</f>
        <v>47610.8443901738</v>
      </c>
      <c r="I34" s="11" t="n">
        <f aca="false">B34-F34</f>
        <v>678850.728372106</v>
      </c>
    </row>
    <row r="35" customFormat="false" ht="14.4" hidden="false" customHeight="false" outlineLevel="0" collapsed="false">
      <c r="A35" s="0" t="n">
        <v>34</v>
      </c>
      <c r="B35" s="11" t="n">
        <f aca="false">I34</f>
        <v>678850.728372106</v>
      </c>
      <c r="C35" s="11" t="n">
        <f aca="false">C34+((2-WithMortgage!$B$11)*WithMortgage!$B$5*AmortSchedule!$F34)</f>
        <v>36876.0116018069</v>
      </c>
      <c r="D35" s="11" t="n">
        <f aca="false">D34+(WithMortgage!$B$11*WithMortgage!$B$5*AmortSchedule!$F34)</f>
        <v>246184.584513949</v>
      </c>
      <c r="E35" s="11" t="n">
        <f aca="false">WithMortgage!$B$12</f>
        <v>3935.51912863587</v>
      </c>
      <c r="F35" s="11" t="n">
        <f aca="false">E35-G35</f>
        <v>1531.25613231799</v>
      </c>
      <c r="G35" s="11" t="n">
        <f aca="false">B35*(WithMortgage!$B$8/12)</f>
        <v>2404.26299631787</v>
      </c>
      <c r="H35" s="11" t="n">
        <f aca="false">F35+H34</f>
        <v>49142.1005224918</v>
      </c>
      <c r="I35" s="11" t="n">
        <f aca="false">B35-F35</f>
        <v>677319.472239788</v>
      </c>
    </row>
    <row r="36" customFormat="false" ht="14.4" hidden="false" customHeight="false" outlineLevel="0" collapsed="false">
      <c r="A36" s="0" t="n">
        <v>35</v>
      </c>
      <c r="B36" s="11" t="n">
        <f aca="false">I35</f>
        <v>677319.472239788</v>
      </c>
      <c r="C36" s="11" t="n">
        <f aca="false">C35+((2-WithMortgage!$B$11)*WithMortgage!$B$5*AmortSchedule!$F35)</f>
        <v>37182.2628282705</v>
      </c>
      <c r="D36" s="11" t="n">
        <f aca="false">D35+(WithMortgage!$B$11*WithMortgage!$B$5*AmortSchedule!$F35)</f>
        <v>246184.584513949</v>
      </c>
      <c r="E36" s="11" t="n">
        <f aca="false">WithMortgage!$B$12</f>
        <v>3935.51912863587</v>
      </c>
      <c r="F36" s="11" t="n">
        <f aca="false">E36-G36</f>
        <v>1536.67933111995</v>
      </c>
      <c r="G36" s="11" t="n">
        <f aca="false">B36*(WithMortgage!$B$8/12)</f>
        <v>2398.83979751592</v>
      </c>
      <c r="H36" s="11" t="n">
        <f aca="false">F36+H35</f>
        <v>50678.7798536117</v>
      </c>
      <c r="I36" s="11" t="n">
        <f aca="false">B36-F36</f>
        <v>675782.792908668</v>
      </c>
    </row>
    <row r="37" customFormat="false" ht="14.4" hidden="false" customHeight="false" outlineLevel="0" collapsed="false">
      <c r="A37" s="0" t="n">
        <v>36</v>
      </c>
      <c r="B37" s="11" t="n">
        <f aca="false">I36</f>
        <v>675782.792908668</v>
      </c>
      <c r="C37" s="11" t="n">
        <f aca="false">C36+((2-WithMortgage!$B$11)*WithMortgage!$B$5*AmortSchedule!$F36)</f>
        <v>37489.5986944945</v>
      </c>
      <c r="D37" s="11" t="n">
        <f aca="false">D36+(WithMortgage!$B$11*WithMortgage!$B$5*AmortSchedule!$F36)</f>
        <v>246184.584513949</v>
      </c>
      <c r="E37" s="11" t="n">
        <f aca="false">WithMortgage!$B$12</f>
        <v>3935.51912863587</v>
      </c>
      <c r="F37" s="11" t="n">
        <f aca="false">E37-G37</f>
        <v>1542.12173708434</v>
      </c>
      <c r="G37" s="11" t="n">
        <f aca="false">B37*(WithMortgage!$B$8/12)</f>
        <v>2393.39739155153</v>
      </c>
      <c r="H37" s="11" t="n">
        <f aca="false">F37+H36</f>
        <v>52220.9015906961</v>
      </c>
      <c r="I37" s="11" t="n">
        <f aca="false">B37-F37</f>
        <v>674240.671171583</v>
      </c>
    </row>
    <row r="38" customFormat="false" ht="14.4" hidden="false" customHeight="false" outlineLevel="0" collapsed="false">
      <c r="A38" s="0" t="n">
        <v>37</v>
      </c>
      <c r="B38" s="11" t="n">
        <f aca="false">I37</f>
        <v>674240.671171583</v>
      </c>
      <c r="C38" s="11" t="n">
        <f aca="false">C37+((2-WithMortgage!$B$11)*WithMortgage!$B$5*AmortSchedule!$F37)</f>
        <v>37798.0230419113</v>
      </c>
      <c r="D38" s="11" t="n">
        <f aca="false">D37+(WithMortgage!$B$11*WithMortgage!$B$5*AmortSchedule!$F37)</f>
        <v>246184.584513949</v>
      </c>
      <c r="E38" s="11" t="n">
        <f aca="false">WithMortgage!$B$12</f>
        <v>3935.51912863587</v>
      </c>
      <c r="F38" s="11" t="n">
        <f aca="false">E38-G38</f>
        <v>1547.58341823651</v>
      </c>
      <c r="G38" s="11" t="n">
        <f aca="false">B38*(WithMortgage!$B$8/12)</f>
        <v>2387.93571039936</v>
      </c>
      <c r="H38" s="11" t="n">
        <f aca="false">F38+H37</f>
        <v>53768.4850089326</v>
      </c>
      <c r="I38" s="11" t="n">
        <f aca="false">B38-F38</f>
        <v>672693.087753347</v>
      </c>
    </row>
    <row r="39" customFormat="false" ht="14.4" hidden="false" customHeight="false" outlineLevel="0" collapsed="false">
      <c r="A39" s="0" t="n">
        <v>38</v>
      </c>
      <c r="B39" s="11" t="n">
        <f aca="false">I38</f>
        <v>672693.087753347</v>
      </c>
      <c r="C39" s="11" t="n">
        <f aca="false">C38+((2-WithMortgage!$B$11)*WithMortgage!$B$5*AmortSchedule!$F38)</f>
        <v>38107.5397255586</v>
      </c>
      <c r="D39" s="11" t="n">
        <f aca="false">D38+(WithMortgage!$B$11*WithMortgage!$B$5*AmortSchedule!$F38)</f>
        <v>246184.584513949</v>
      </c>
      <c r="E39" s="11" t="n">
        <f aca="false">WithMortgage!$B$12</f>
        <v>3935.51912863587</v>
      </c>
      <c r="F39" s="11" t="n">
        <f aca="false">E39-G39</f>
        <v>1553.06444284277</v>
      </c>
      <c r="G39" s="11" t="n">
        <f aca="false">B39*(WithMortgage!$B$8/12)</f>
        <v>2382.4546857931</v>
      </c>
      <c r="H39" s="11" t="n">
        <f aca="false">F39+H38</f>
        <v>55321.5494517754</v>
      </c>
      <c r="I39" s="11" t="n">
        <f aca="false">B39-F39</f>
        <v>671140.023310504</v>
      </c>
    </row>
    <row r="40" customFormat="false" ht="14.4" hidden="false" customHeight="false" outlineLevel="0" collapsed="false">
      <c r="A40" s="0" t="n">
        <v>39</v>
      </c>
      <c r="B40" s="11" t="n">
        <f aca="false">I39</f>
        <v>671140.023310504</v>
      </c>
      <c r="C40" s="11" t="n">
        <f aca="false">C39+((2-WithMortgage!$B$11)*WithMortgage!$B$5*AmortSchedule!$F39)</f>
        <v>38418.1526141272</v>
      </c>
      <c r="D40" s="11" t="n">
        <f aca="false">D39+(WithMortgage!$B$11*WithMortgage!$B$5*AmortSchedule!$F39)</f>
        <v>246184.584513949</v>
      </c>
      <c r="E40" s="11" t="n">
        <f aca="false">WithMortgage!$B$12</f>
        <v>3935.51912863587</v>
      </c>
      <c r="F40" s="11" t="n">
        <f aca="false">E40-G40</f>
        <v>1558.56487941117</v>
      </c>
      <c r="G40" s="11" t="n">
        <f aca="false">B40*(WithMortgage!$B$8/12)</f>
        <v>2376.9542492247</v>
      </c>
      <c r="H40" s="11" t="n">
        <f aca="false">F40+H39</f>
        <v>56880.1143311865</v>
      </c>
      <c r="I40" s="11" t="n">
        <f aca="false">B40-F40</f>
        <v>669581.458431093</v>
      </c>
    </row>
    <row r="41" customFormat="false" ht="14.4" hidden="false" customHeight="false" outlineLevel="0" collapsed="false">
      <c r="A41" s="0" t="n">
        <v>40</v>
      </c>
      <c r="B41" s="11" t="n">
        <f aca="false">I40</f>
        <v>669581.458431093</v>
      </c>
      <c r="C41" s="11" t="n">
        <f aca="false">C40+((2-WithMortgage!$B$11)*WithMortgage!$B$5*AmortSchedule!$F40)</f>
        <v>38729.8655900094</v>
      </c>
      <c r="D41" s="11" t="n">
        <f aca="false">D40+(WithMortgage!$B$11*WithMortgage!$B$5*AmortSchedule!$F40)</f>
        <v>246184.584513949</v>
      </c>
      <c r="E41" s="11" t="n">
        <f aca="false">WithMortgage!$B$12</f>
        <v>3935.51912863587</v>
      </c>
      <c r="F41" s="11" t="n">
        <f aca="false">E41-G41</f>
        <v>1564.08479669241</v>
      </c>
      <c r="G41" s="11" t="n">
        <f aca="false">B41*(WithMortgage!$B$8/12)</f>
        <v>2371.43433194345</v>
      </c>
      <c r="H41" s="11" t="n">
        <f aca="false">F41+H40</f>
        <v>58444.1991278789</v>
      </c>
      <c r="I41" s="11" t="n">
        <f aca="false">B41-F41</f>
        <v>668017.373634401</v>
      </c>
    </row>
    <row r="42" customFormat="false" ht="14.4" hidden="false" customHeight="false" outlineLevel="0" collapsed="false">
      <c r="A42" s="0" t="n">
        <v>41</v>
      </c>
      <c r="B42" s="11" t="n">
        <f aca="false">I41</f>
        <v>668017.373634401</v>
      </c>
      <c r="C42" s="11" t="n">
        <f aca="false">C41+((2-WithMortgage!$B$11)*WithMortgage!$B$5*AmortSchedule!$F41)</f>
        <v>39042.6825493479</v>
      </c>
      <c r="D42" s="11" t="n">
        <f aca="false">D41+(WithMortgage!$B$11*WithMortgage!$B$5*AmortSchedule!$F41)</f>
        <v>246184.584513949</v>
      </c>
      <c r="E42" s="11" t="n">
        <f aca="false">WithMortgage!$B$12</f>
        <v>3935.51912863587</v>
      </c>
      <c r="F42" s="11" t="n">
        <f aca="false">E42-G42</f>
        <v>1569.6242636807</v>
      </c>
      <c r="G42" s="11" t="n">
        <f aca="false">B42*(WithMortgage!$B$8/12)</f>
        <v>2365.89486495517</v>
      </c>
      <c r="H42" s="11" t="n">
        <f aca="false">F42+H41</f>
        <v>60013.8233915596</v>
      </c>
      <c r="I42" s="11" t="n">
        <f aca="false">B42-F42</f>
        <v>666447.74937072</v>
      </c>
    </row>
    <row r="43" customFormat="false" ht="14.4" hidden="false" customHeight="false" outlineLevel="0" collapsed="false">
      <c r="A43" s="0" t="n">
        <v>42</v>
      </c>
      <c r="B43" s="11" t="n">
        <f aca="false">I42</f>
        <v>666447.74937072</v>
      </c>
      <c r="C43" s="11" t="n">
        <f aca="false">C42+((2-WithMortgage!$B$11)*WithMortgage!$B$5*AmortSchedule!$F42)</f>
        <v>39356.607402084</v>
      </c>
      <c r="D43" s="11" t="n">
        <f aca="false">D42+(WithMortgage!$B$11*WithMortgage!$B$5*AmortSchedule!$F42)</f>
        <v>246184.584513949</v>
      </c>
      <c r="E43" s="11" t="n">
        <f aca="false">WithMortgage!$B$12</f>
        <v>3935.51912863587</v>
      </c>
      <c r="F43" s="11" t="n">
        <f aca="false">E43-G43</f>
        <v>1575.18334961457</v>
      </c>
      <c r="G43" s="11" t="n">
        <f aca="false">B43*(WithMortgage!$B$8/12)</f>
        <v>2360.3357790213</v>
      </c>
      <c r="H43" s="11" t="n">
        <f aca="false">F43+H42</f>
        <v>61589.0067411742</v>
      </c>
      <c r="I43" s="11" t="n">
        <f aca="false">B43-F43</f>
        <v>664872.566021105</v>
      </c>
    </row>
    <row r="44" customFormat="false" ht="14.4" hidden="false" customHeight="false" outlineLevel="0" collapsed="false">
      <c r="A44" s="0" t="n">
        <v>43</v>
      </c>
      <c r="B44" s="11" t="n">
        <f aca="false">I43</f>
        <v>664872.566021105</v>
      </c>
      <c r="C44" s="11" t="n">
        <f aca="false">C43+((2-WithMortgage!$B$11)*WithMortgage!$B$5*AmortSchedule!$F43)</f>
        <v>39671.644072007</v>
      </c>
      <c r="D44" s="11" t="n">
        <f aca="false">D43+(WithMortgage!$B$11*WithMortgage!$B$5*AmortSchedule!$F43)</f>
        <v>246184.584513949</v>
      </c>
      <c r="E44" s="11" t="n">
        <f aca="false">WithMortgage!$B$12</f>
        <v>3935.51912863587</v>
      </c>
      <c r="F44" s="11" t="n">
        <f aca="false">E44-G44</f>
        <v>1580.76212397779</v>
      </c>
      <c r="G44" s="11" t="n">
        <f aca="false">B44*(WithMortgage!$B$8/12)</f>
        <v>2354.75700465808</v>
      </c>
      <c r="H44" s="11" t="n">
        <f aca="false">F44+H43</f>
        <v>63169.768865152</v>
      </c>
      <c r="I44" s="11" t="n">
        <f aca="false">B44-F44</f>
        <v>663291.803897128</v>
      </c>
    </row>
    <row r="45" customFormat="false" ht="14.4" hidden="false" customHeight="false" outlineLevel="0" collapsed="false">
      <c r="A45" s="0" t="n">
        <v>44</v>
      </c>
      <c r="B45" s="11" t="n">
        <f aca="false">I44</f>
        <v>663291.803897128</v>
      </c>
      <c r="C45" s="11" t="n">
        <f aca="false">C44+((2-WithMortgage!$B$11)*WithMortgage!$B$5*AmortSchedule!$F44)</f>
        <v>39987.7964968025</v>
      </c>
      <c r="D45" s="11" t="n">
        <f aca="false">D44+(WithMortgage!$B$11*WithMortgage!$B$5*AmortSchedule!$F44)</f>
        <v>246184.584513949</v>
      </c>
      <c r="E45" s="11" t="n">
        <f aca="false">WithMortgage!$B$12</f>
        <v>3935.51912863587</v>
      </c>
      <c r="F45" s="11" t="n">
        <f aca="false">E45-G45</f>
        <v>1586.36065650021</v>
      </c>
      <c r="G45" s="11" t="n">
        <f aca="false">B45*(WithMortgage!$B$8/12)</f>
        <v>2349.15847213566</v>
      </c>
      <c r="H45" s="11" t="n">
        <f aca="false">F45+H44</f>
        <v>64756.1295216522</v>
      </c>
      <c r="I45" s="11" t="n">
        <f aca="false">B45-F45</f>
        <v>661705.443240627</v>
      </c>
    </row>
    <row r="46" customFormat="false" ht="14.4" hidden="false" customHeight="false" outlineLevel="0" collapsed="false">
      <c r="A46" s="0" t="n">
        <v>45</v>
      </c>
      <c r="B46" s="11" t="n">
        <f aca="false">I45</f>
        <v>661705.443240627</v>
      </c>
      <c r="C46" s="11" t="n">
        <f aca="false">C45+((2-WithMortgage!$B$11)*WithMortgage!$B$5*AmortSchedule!$F45)</f>
        <v>40305.0686281026</v>
      </c>
      <c r="D46" s="11" t="n">
        <f aca="false">D45+(WithMortgage!$B$11*WithMortgage!$B$5*AmortSchedule!$F45)</f>
        <v>246184.584513949</v>
      </c>
      <c r="E46" s="11" t="n">
        <f aca="false">WithMortgage!$B$12</f>
        <v>3935.51912863587</v>
      </c>
      <c r="F46" s="11" t="n">
        <f aca="false">E46-G46</f>
        <v>1591.97901715865</v>
      </c>
      <c r="G46" s="11" t="n">
        <f aca="false">B46*(WithMortgage!$B$8/12)</f>
        <v>2343.54011147722</v>
      </c>
      <c r="H46" s="11" t="n">
        <f aca="false">F46+H45</f>
        <v>66348.1085388109</v>
      </c>
      <c r="I46" s="11" t="n">
        <f aca="false">B46-F46</f>
        <v>660113.464223469</v>
      </c>
    </row>
    <row r="47" customFormat="false" ht="14.4" hidden="false" customHeight="false" outlineLevel="0" collapsed="false">
      <c r="A47" s="0" t="n">
        <v>46</v>
      </c>
      <c r="B47" s="11" t="n">
        <f aca="false">I46</f>
        <v>660113.464223469</v>
      </c>
      <c r="C47" s="11" t="n">
        <f aca="false">C46+((2-WithMortgage!$B$11)*WithMortgage!$B$5*AmortSchedule!$F46)</f>
        <v>40623.4644315343</v>
      </c>
      <c r="D47" s="11" t="n">
        <f aca="false">D46+(WithMortgage!$B$11*WithMortgage!$B$5*AmortSchedule!$F46)</f>
        <v>246184.584513949</v>
      </c>
      <c r="E47" s="11" t="n">
        <f aca="false">WithMortgage!$B$12</f>
        <v>3935.51912863587</v>
      </c>
      <c r="F47" s="11" t="n">
        <f aca="false">E47-G47</f>
        <v>1597.61727617775</v>
      </c>
      <c r="G47" s="11" t="n">
        <f aca="false">B47*(WithMortgage!$B$8/12)</f>
        <v>2337.90185245812</v>
      </c>
      <c r="H47" s="11" t="n">
        <f aca="false">F47+H46</f>
        <v>67945.7258149886</v>
      </c>
      <c r="I47" s="11" t="n">
        <f aca="false">B47-F47</f>
        <v>658515.846947291</v>
      </c>
    </row>
    <row r="48" customFormat="false" ht="14.4" hidden="false" customHeight="false" outlineLevel="0" collapsed="false">
      <c r="A48" s="0" t="n">
        <v>47</v>
      </c>
      <c r="B48" s="11" t="n">
        <f aca="false">I47</f>
        <v>658515.846947291</v>
      </c>
      <c r="C48" s="11" t="n">
        <f aca="false">C47+((2-WithMortgage!$B$11)*WithMortgage!$B$5*AmortSchedule!$F47)</f>
        <v>40942.9878867698</v>
      </c>
      <c r="D48" s="11" t="n">
        <f aca="false">D47+(WithMortgage!$B$11*WithMortgage!$B$5*AmortSchedule!$F47)</f>
        <v>246184.584513949</v>
      </c>
      <c r="E48" s="11" t="n">
        <f aca="false">WithMortgage!$B$12</f>
        <v>3935.51912863587</v>
      </c>
      <c r="F48" s="11" t="n">
        <f aca="false">E48-G48</f>
        <v>1603.27550403088</v>
      </c>
      <c r="G48" s="11" t="n">
        <f aca="false">B48*(WithMortgage!$B$8/12)</f>
        <v>2332.24362460499</v>
      </c>
      <c r="H48" s="11" t="n">
        <f aca="false">F48+H47</f>
        <v>69549.0013190195</v>
      </c>
      <c r="I48" s="11" t="n">
        <f aca="false">B48-F48</f>
        <v>656912.57144326</v>
      </c>
    </row>
    <row r="49" customFormat="false" ht="14.4" hidden="false" customHeight="false" outlineLevel="0" collapsed="false">
      <c r="A49" s="0" t="n">
        <v>48</v>
      </c>
      <c r="B49" s="11" t="n">
        <f aca="false">I48</f>
        <v>656912.57144326</v>
      </c>
      <c r="C49" s="11" t="n">
        <f aca="false">C48+((2-WithMortgage!$B$11)*WithMortgage!$B$5*AmortSchedule!$F48)</f>
        <v>41263.642987576</v>
      </c>
      <c r="D49" s="11" t="n">
        <f aca="false">D48+(WithMortgage!$B$11*WithMortgage!$B$5*AmortSchedule!$F48)</f>
        <v>246184.584513949</v>
      </c>
      <c r="E49" s="11" t="n">
        <f aca="false">WithMortgage!$B$12</f>
        <v>3935.51912863587</v>
      </c>
      <c r="F49" s="11" t="n">
        <f aca="false">E49-G49</f>
        <v>1608.95377144099</v>
      </c>
      <c r="G49" s="11" t="n">
        <f aca="false">B49*(WithMortgage!$B$8/12)</f>
        <v>2326.56535719488</v>
      </c>
      <c r="H49" s="11" t="n">
        <f aca="false">F49+H48</f>
        <v>71157.9550904605</v>
      </c>
      <c r="I49" s="11" t="n">
        <f aca="false">B49-F49</f>
        <v>655303.617671819</v>
      </c>
    </row>
    <row r="50" customFormat="false" ht="14.4" hidden="false" customHeight="false" outlineLevel="0" collapsed="false">
      <c r="A50" s="0" t="n">
        <v>49</v>
      </c>
      <c r="B50" s="11" t="n">
        <f aca="false">I49</f>
        <v>655303.617671819</v>
      </c>
      <c r="C50" s="11" t="n">
        <f aca="false">C49+((2-WithMortgage!$B$11)*WithMortgage!$B$5*AmortSchedule!$F49)</f>
        <v>41585.4337418642</v>
      </c>
      <c r="D50" s="11" t="n">
        <f aca="false">D49+(WithMortgage!$B$11*WithMortgage!$B$5*AmortSchedule!$F49)</f>
        <v>246184.584513949</v>
      </c>
      <c r="E50" s="11" t="n">
        <f aca="false">WithMortgage!$B$12</f>
        <v>3935.51912863587</v>
      </c>
      <c r="F50" s="11" t="n">
        <f aca="false">E50-G50</f>
        <v>1614.65214938151</v>
      </c>
      <c r="G50" s="11" t="n">
        <f aca="false">B50*(WithMortgage!$B$8/12)</f>
        <v>2320.86697925436</v>
      </c>
      <c r="H50" s="11" t="n">
        <f aca="false">F50+H49</f>
        <v>72772.607239842</v>
      </c>
      <c r="I50" s="11" t="n">
        <f aca="false">B50-F50</f>
        <v>653688.965522438</v>
      </c>
    </row>
    <row r="51" customFormat="false" ht="14.4" hidden="false" customHeight="false" outlineLevel="0" collapsed="false">
      <c r="A51" s="0" t="n">
        <v>50</v>
      </c>
      <c r="B51" s="11" t="n">
        <f aca="false">I50</f>
        <v>653688.965522438</v>
      </c>
      <c r="C51" s="11" t="n">
        <f aca="false">C50+((2-WithMortgage!$B$11)*WithMortgage!$B$5*AmortSchedule!$F50)</f>
        <v>41908.3641717405</v>
      </c>
      <c r="D51" s="11" t="n">
        <f aca="false">D50+(WithMortgage!$B$11*WithMortgage!$B$5*AmortSchedule!$F50)</f>
        <v>246184.584513949</v>
      </c>
      <c r="E51" s="11" t="n">
        <f aca="false">WithMortgage!$B$12</f>
        <v>3935.51912863587</v>
      </c>
      <c r="F51" s="11" t="n">
        <f aca="false">E51-G51</f>
        <v>1620.37070907724</v>
      </c>
      <c r="G51" s="11" t="n">
        <f aca="false">B51*(WithMortgage!$B$8/12)</f>
        <v>2315.14841955863</v>
      </c>
      <c r="H51" s="11" t="n">
        <f aca="false">F51+H50</f>
        <v>74392.9779489192</v>
      </c>
      <c r="I51" s="11" t="n">
        <f aca="false">B51-F51</f>
        <v>652068.594813361</v>
      </c>
    </row>
    <row r="52" customFormat="false" ht="14.4" hidden="false" customHeight="false" outlineLevel="0" collapsed="false">
      <c r="A52" s="0" t="n">
        <v>51</v>
      </c>
      <c r="B52" s="11" t="n">
        <f aca="false">I51</f>
        <v>652068.594813361</v>
      </c>
      <c r="C52" s="11" t="n">
        <f aca="false">C51+((2-WithMortgage!$B$11)*WithMortgage!$B$5*AmortSchedule!$F51)</f>
        <v>42232.438313556</v>
      </c>
      <c r="D52" s="11" t="n">
        <f aca="false">D51+(WithMortgage!$B$11*WithMortgage!$B$5*AmortSchedule!$F51)</f>
        <v>246184.584513949</v>
      </c>
      <c r="E52" s="11" t="n">
        <f aca="false">WithMortgage!$B$12</f>
        <v>3935.51912863587</v>
      </c>
      <c r="F52" s="11" t="n">
        <f aca="false">E52-G52</f>
        <v>1626.10952200522</v>
      </c>
      <c r="G52" s="11" t="n">
        <f aca="false">B52*(WithMortgage!$B$8/12)</f>
        <v>2309.40960663065</v>
      </c>
      <c r="H52" s="11" t="n">
        <f aca="false">F52+H51</f>
        <v>76019.0874709245</v>
      </c>
      <c r="I52" s="11" t="n">
        <f aca="false">B52-F52</f>
        <v>650442.485291355</v>
      </c>
    </row>
    <row r="53" customFormat="false" ht="14.4" hidden="false" customHeight="false" outlineLevel="0" collapsed="false">
      <c r="A53" s="0" t="n">
        <v>52</v>
      </c>
      <c r="B53" s="11" t="n">
        <f aca="false">I52</f>
        <v>650442.485291355</v>
      </c>
      <c r="C53" s="11" t="n">
        <f aca="false">C52+((2-WithMortgage!$B$11)*WithMortgage!$B$5*AmortSchedule!$F52)</f>
        <v>42557.660217957</v>
      </c>
      <c r="D53" s="11" t="n">
        <f aca="false">D52+(WithMortgage!$B$11*WithMortgage!$B$5*AmortSchedule!$F52)</f>
        <v>246184.584513949</v>
      </c>
      <c r="E53" s="11" t="n">
        <f aca="false">WithMortgage!$B$12</f>
        <v>3935.51912863587</v>
      </c>
      <c r="F53" s="11" t="n">
        <f aca="false">E53-G53</f>
        <v>1631.86865989565</v>
      </c>
      <c r="G53" s="11" t="n">
        <f aca="false">B53*(WithMortgage!$B$8/12)</f>
        <v>2303.65046874022</v>
      </c>
      <c r="H53" s="11" t="n">
        <f aca="false">F53+H52</f>
        <v>77650.9561308201</v>
      </c>
      <c r="I53" s="11" t="n">
        <f aca="false">B53-F53</f>
        <v>648810.61663146</v>
      </c>
    </row>
    <row r="54" customFormat="false" ht="14.4" hidden="false" customHeight="false" outlineLevel="0" collapsed="false">
      <c r="A54" s="0" t="n">
        <v>53</v>
      </c>
      <c r="B54" s="11" t="n">
        <f aca="false">I53</f>
        <v>648810.61663146</v>
      </c>
      <c r="C54" s="11" t="n">
        <f aca="false">C53+((2-WithMortgage!$B$11)*WithMortgage!$B$5*AmortSchedule!$F53)</f>
        <v>42884.0339499361</v>
      </c>
      <c r="D54" s="11" t="n">
        <f aca="false">D53+(WithMortgage!$B$11*WithMortgage!$B$5*AmortSchedule!$F53)</f>
        <v>246184.584513949</v>
      </c>
      <c r="E54" s="11" t="n">
        <f aca="false">WithMortgage!$B$12</f>
        <v>3935.51912863587</v>
      </c>
      <c r="F54" s="11" t="n">
        <f aca="false">E54-G54</f>
        <v>1637.64819473278</v>
      </c>
      <c r="G54" s="11" t="n">
        <f aca="false">B54*(WithMortgage!$B$8/12)</f>
        <v>2297.87093390309</v>
      </c>
      <c r="H54" s="11" t="n">
        <f aca="false">F54+H53</f>
        <v>79288.6043255529</v>
      </c>
      <c r="I54" s="11" t="n">
        <f aca="false">B54-F54</f>
        <v>647172.968436727</v>
      </c>
    </row>
    <row r="55" customFormat="false" ht="14.4" hidden="false" customHeight="false" outlineLevel="0" collapsed="false">
      <c r="A55" s="0" t="n">
        <v>54</v>
      </c>
      <c r="B55" s="11" t="n">
        <f aca="false">I54</f>
        <v>647172.968436727</v>
      </c>
      <c r="C55" s="11" t="n">
        <f aca="false">C54+((2-WithMortgage!$B$11)*WithMortgage!$B$5*AmortSchedule!$F54)</f>
        <v>43211.5635888827</v>
      </c>
      <c r="D55" s="11" t="n">
        <f aca="false">D54+(WithMortgage!$B$11*WithMortgage!$B$5*AmortSchedule!$F54)</f>
        <v>246184.584513949</v>
      </c>
      <c r="E55" s="11" t="n">
        <f aca="false">WithMortgage!$B$12</f>
        <v>3935.51912863587</v>
      </c>
      <c r="F55" s="11" t="n">
        <f aca="false">E55-G55</f>
        <v>1643.44819875579</v>
      </c>
      <c r="G55" s="11" t="n">
        <f aca="false">B55*(WithMortgage!$B$8/12)</f>
        <v>2292.07092988007</v>
      </c>
      <c r="H55" s="11" t="n">
        <f aca="false">F55+H54</f>
        <v>80932.0525243087</v>
      </c>
      <c r="I55" s="11" t="n">
        <f aca="false">B55-F55</f>
        <v>645529.520237971</v>
      </c>
    </row>
    <row r="56" customFormat="false" ht="14.4" hidden="false" customHeight="false" outlineLevel="0" collapsed="false">
      <c r="A56" s="0" t="n">
        <v>55</v>
      </c>
      <c r="B56" s="11" t="n">
        <f aca="false">I55</f>
        <v>645529.520237971</v>
      </c>
      <c r="C56" s="11" t="n">
        <f aca="false">C55+((2-WithMortgage!$B$11)*WithMortgage!$B$5*AmortSchedule!$F55)</f>
        <v>43540.2532286339</v>
      </c>
      <c r="D56" s="11" t="n">
        <f aca="false">D55+(WithMortgage!$B$11*WithMortgage!$B$5*AmortSchedule!$F55)</f>
        <v>246184.584513949</v>
      </c>
      <c r="E56" s="11" t="n">
        <f aca="false">WithMortgage!$B$12</f>
        <v>3935.51912863587</v>
      </c>
      <c r="F56" s="11" t="n">
        <f aca="false">E56-G56</f>
        <v>1649.26874445972</v>
      </c>
      <c r="G56" s="11" t="n">
        <f aca="false">B56*(WithMortgage!$B$8/12)</f>
        <v>2286.25038417615</v>
      </c>
      <c r="H56" s="11" t="n">
        <f aca="false">F56+H55</f>
        <v>82581.3212687684</v>
      </c>
      <c r="I56" s="11" t="n">
        <f aca="false">B56-F56</f>
        <v>643880.251493512</v>
      </c>
    </row>
    <row r="57" customFormat="false" ht="14.4" hidden="false" customHeight="false" outlineLevel="0" collapsed="false">
      <c r="A57" s="0" t="n">
        <v>56</v>
      </c>
      <c r="B57" s="11" t="n">
        <f aca="false">I56</f>
        <v>643880.251493512</v>
      </c>
      <c r="C57" s="11" t="n">
        <f aca="false">C56+((2-WithMortgage!$B$11)*WithMortgage!$B$5*AmortSchedule!$F56)</f>
        <v>43870.1069775258</v>
      </c>
      <c r="D57" s="11" t="n">
        <f aca="false">D56+(WithMortgage!$B$11*WithMortgage!$B$5*AmortSchedule!$F56)</f>
        <v>246184.584513949</v>
      </c>
      <c r="E57" s="11" t="n">
        <f aca="false">WithMortgage!$B$12</f>
        <v>3935.51912863587</v>
      </c>
      <c r="F57" s="11" t="n">
        <f aca="false">E57-G57</f>
        <v>1655.10990459635</v>
      </c>
      <c r="G57" s="11" t="n">
        <f aca="false">B57*(WithMortgage!$B$8/12)</f>
        <v>2280.40922403952</v>
      </c>
      <c r="H57" s="11" t="n">
        <f aca="false">F57+H56</f>
        <v>84236.4311733648</v>
      </c>
      <c r="I57" s="11" t="n">
        <f aca="false">B57-F57</f>
        <v>642225.141588915</v>
      </c>
    </row>
    <row r="58" customFormat="false" ht="14.4" hidden="false" customHeight="false" outlineLevel="0" collapsed="false">
      <c r="A58" s="0" t="n">
        <v>57</v>
      </c>
      <c r="B58" s="11" t="n">
        <f aca="false">I57</f>
        <v>642225.141588915</v>
      </c>
      <c r="C58" s="11" t="n">
        <f aca="false">C57+((2-WithMortgage!$B$11)*WithMortgage!$B$5*AmortSchedule!$F57)</f>
        <v>44201.1289584451</v>
      </c>
      <c r="D58" s="11" t="n">
        <f aca="false">D57+(WithMortgage!$B$11*WithMortgage!$B$5*AmortSchedule!$F57)</f>
        <v>246184.584513949</v>
      </c>
      <c r="E58" s="11" t="n">
        <f aca="false">WithMortgage!$B$12</f>
        <v>3935.51912863587</v>
      </c>
      <c r="F58" s="11" t="n">
        <f aca="false">E58-G58</f>
        <v>1660.97175217513</v>
      </c>
      <c r="G58" s="11" t="n">
        <f aca="false">B58*(WithMortgage!$B$8/12)</f>
        <v>2274.54737646074</v>
      </c>
      <c r="H58" s="11" t="n">
        <f aca="false">F58+H57</f>
        <v>85897.4029255399</v>
      </c>
      <c r="I58" s="11" t="n">
        <f aca="false">B58-F58</f>
        <v>640564.16983674</v>
      </c>
    </row>
    <row r="59" customFormat="false" ht="14.4" hidden="false" customHeight="false" outlineLevel="0" collapsed="false">
      <c r="A59" s="0" t="n">
        <v>58</v>
      </c>
      <c r="B59" s="11" t="n">
        <f aca="false">I58</f>
        <v>640564.16983674</v>
      </c>
      <c r="C59" s="11" t="n">
        <f aca="false">C58+((2-WithMortgage!$B$11)*WithMortgage!$B$5*AmortSchedule!$F58)</f>
        <v>44533.3233088801</v>
      </c>
      <c r="D59" s="11" t="n">
        <f aca="false">D58+(WithMortgage!$B$11*WithMortgage!$B$5*AmortSchedule!$F58)</f>
        <v>246184.584513949</v>
      </c>
      <c r="E59" s="11" t="n">
        <f aca="false">WithMortgage!$B$12</f>
        <v>3935.51912863587</v>
      </c>
      <c r="F59" s="11" t="n">
        <f aca="false">E59-G59</f>
        <v>1666.85436046408</v>
      </c>
      <c r="G59" s="11" t="n">
        <f aca="false">B59*(WithMortgage!$B$8/12)</f>
        <v>2268.66476817179</v>
      </c>
      <c r="H59" s="11" t="n">
        <f aca="false">F59+H58</f>
        <v>87564.257286004</v>
      </c>
      <c r="I59" s="11" t="n">
        <f aca="false">B59-F59</f>
        <v>638897.315476276</v>
      </c>
    </row>
    <row r="60" customFormat="false" ht="14.4" hidden="false" customHeight="false" outlineLevel="0" collapsed="false">
      <c r="A60" s="0" t="n">
        <v>59</v>
      </c>
      <c r="B60" s="11" t="n">
        <f aca="false">I59</f>
        <v>638897.315476276</v>
      </c>
      <c r="C60" s="11" t="n">
        <f aca="false">C59+((2-WithMortgage!$B$11)*WithMortgage!$B$5*AmortSchedule!$F59)</f>
        <v>44866.6941809729</v>
      </c>
      <c r="D60" s="11" t="n">
        <f aca="false">D59+(WithMortgage!$B$11*WithMortgage!$B$5*AmortSchedule!$F59)</f>
        <v>246184.584513949</v>
      </c>
      <c r="E60" s="11" t="n">
        <f aca="false">WithMortgage!$B$12</f>
        <v>3935.51912863587</v>
      </c>
      <c r="F60" s="11" t="n">
        <f aca="false">E60-G60</f>
        <v>1672.75780299072</v>
      </c>
      <c r="G60" s="11" t="n">
        <f aca="false">B60*(WithMortgage!$B$8/12)</f>
        <v>2262.76132564514</v>
      </c>
      <c r="H60" s="11" t="n">
        <f aca="false">F60+H59</f>
        <v>89237.0150889947</v>
      </c>
      <c r="I60" s="11" t="n">
        <f aca="false">B60-F60</f>
        <v>637224.557673285</v>
      </c>
    </row>
    <row r="61" customFormat="false" ht="14.4" hidden="false" customHeight="false" outlineLevel="0" collapsed="false">
      <c r="A61" s="0" t="n">
        <v>60</v>
      </c>
      <c r="B61" s="11" t="n">
        <f aca="false">I60</f>
        <v>637224.557673285</v>
      </c>
      <c r="C61" s="11" t="n">
        <f aca="false">C60+((2-WithMortgage!$B$11)*WithMortgage!$B$5*AmortSchedule!$F60)</f>
        <v>45201.2457415711</v>
      </c>
      <c r="D61" s="11" t="n">
        <f aca="false">D60+(WithMortgage!$B$11*WithMortgage!$B$5*AmortSchedule!$F60)</f>
        <v>246184.584513949</v>
      </c>
      <c r="E61" s="11" t="n">
        <f aca="false">WithMortgage!$B$12</f>
        <v>3935.51912863587</v>
      </c>
      <c r="F61" s="11" t="n">
        <f aca="false">E61-G61</f>
        <v>1678.68215354298</v>
      </c>
      <c r="G61" s="11" t="n">
        <f aca="false">B61*(WithMortgage!$B$8/12)</f>
        <v>2256.83697509289</v>
      </c>
      <c r="H61" s="11" t="n">
        <f aca="false">F61+H60</f>
        <v>90915.6972425377</v>
      </c>
      <c r="I61" s="11" t="n">
        <f aca="false">B61-F61</f>
        <v>635545.875519742</v>
      </c>
    </row>
    <row r="62" customFormat="false" ht="14.4" hidden="false" customHeight="false" outlineLevel="0" collapsed="false">
      <c r="A62" s="0" t="n">
        <v>61</v>
      </c>
      <c r="B62" s="11" t="n">
        <f aca="false">I61</f>
        <v>635545.875519742</v>
      </c>
      <c r="C62" s="11" t="n">
        <f aca="false">C61+((2-WithMortgage!$B$11)*WithMortgage!$B$5*AmortSchedule!$F61)</f>
        <v>45536.9821722797</v>
      </c>
      <c r="D62" s="11" t="n">
        <f aca="false">D61+(WithMortgage!$B$11*WithMortgage!$B$5*AmortSchedule!$F61)</f>
        <v>246184.584513949</v>
      </c>
      <c r="E62" s="11" t="n">
        <f aca="false">WithMortgage!$B$12</f>
        <v>3935.51912863587</v>
      </c>
      <c r="F62" s="11" t="n">
        <f aca="false">E62-G62</f>
        <v>1684.62748617012</v>
      </c>
      <c r="G62" s="11" t="n">
        <f aca="false">B62*(WithMortgage!$B$8/12)</f>
        <v>2250.89164246575</v>
      </c>
      <c r="H62" s="11" t="n">
        <f aca="false">F62+H61</f>
        <v>92600.3247287078</v>
      </c>
      <c r="I62" s="11" t="n">
        <f aca="false">B62-F62</f>
        <v>633861.248033572</v>
      </c>
    </row>
    <row r="63" customFormat="false" ht="14.4" hidden="false" customHeight="false" outlineLevel="0" collapsed="false">
      <c r="A63" s="0" t="n">
        <v>62</v>
      </c>
      <c r="B63" s="11" t="n">
        <f aca="false">I62</f>
        <v>633861.248033572</v>
      </c>
      <c r="C63" s="11" t="n">
        <f aca="false">C62+((2-WithMortgage!$B$11)*WithMortgage!$B$5*AmortSchedule!$F62)</f>
        <v>45873.9076695137</v>
      </c>
      <c r="D63" s="11" t="n">
        <f aca="false">D62+(WithMortgage!$B$11*WithMortgage!$B$5*AmortSchedule!$F62)</f>
        <v>246184.584513949</v>
      </c>
      <c r="E63" s="11" t="n">
        <f aca="false">WithMortgage!$B$12</f>
        <v>3935.51912863587</v>
      </c>
      <c r="F63" s="11" t="n">
        <f aca="false">E63-G63</f>
        <v>1690.59387518363</v>
      </c>
      <c r="G63" s="11" t="n">
        <f aca="false">B63*(WithMortgage!$B$8/12)</f>
        <v>2244.92525345223</v>
      </c>
      <c r="H63" s="11" t="n">
        <f aca="false">F63+H62</f>
        <v>94290.9186038914</v>
      </c>
      <c r="I63" s="11" t="n">
        <f aca="false">B63-F63</f>
        <v>632170.654158389</v>
      </c>
    </row>
    <row r="64" customFormat="false" ht="14.4" hidden="false" customHeight="false" outlineLevel="0" collapsed="false">
      <c r="A64" s="0" t="n">
        <v>63</v>
      </c>
      <c r="B64" s="11" t="n">
        <f aca="false">I63</f>
        <v>632170.654158389</v>
      </c>
      <c r="C64" s="11" t="n">
        <f aca="false">C63+((2-WithMortgage!$B$11)*WithMortgage!$B$5*AmortSchedule!$F63)</f>
        <v>46212.0264445504</v>
      </c>
      <c r="D64" s="11" t="n">
        <f aca="false">D63+(WithMortgage!$B$11*WithMortgage!$B$5*AmortSchedule!$F63)</f>
        <v>246184.584513949</v>
      </c>
      <c r="E64" s="11" t="n">
        <f aca="false">WithMortgage!$B$12</f>
        <v>3935.51912863587</v>
      </c>
      <c r="F64" s="11" t="n">
        <f aca="false">E64-G64</f>
        <v>1696.58139515824</v>
      </c>
      <c r="G64" s="11" t="n">
        <f aca="false">B64*(WithMortgage!$B$8/12)</f>
        <v>2238.93773347763</v>
      </c>
      <c r="H64" s="11" t="n">
        <f aca="false">F64+H63</f>
        <v>95987.4999990497</v>
      </c>
      <c r="I64" s="11" t="n">
        <f aca="false">B64-F64</f>
        <v>630474.07276323</v>
      </c>
    </row>
    <row r="65" customFormat="false" ht="14.4" hidden="false" customHeight="false" outlineLevel="0" collapsed="false">
      <c r="A65" s="0" t="n">
        <v>64</v>
      </c>
      <c r="B65" s="11" t="n">
        <f aca="false">I64</f>
        <v>630474.07276323</v>
      </c>
      <c r="C65" s="11" t="n">
        <f aca="false">C64+((2-WithMortgage!$B$11)*WithMortgage!$B$5*AmortSchedule!$F64)</f>
        <v>46551.342723582</v>
      </c>
      <c r="D65" s="11" t="n">
        <f aca="false">D64+(WithMortgage!$B$11*WithMortgage!$B$5*AmortSchedule!$F64)</f>
        <v>246184.584513949</v>
      </c>
      <c r="E65" s="11" t="n">
        <f aca="false">WithMortgage!$B$12</f>
        <v>3935.51912863587</v>
      </c>
      <c r="F65" s="11" t="n">
        <f aca="false">E65-G65</f>
        <v>1702.59012093276</v>
      </c>
      <c r="G65" s="11" t="n">
        <f aca="false">B65*(WithMortgage!$B$8/12)</f>
        <v>2232.92900770311</v>
      </c>
      <c r="H65" s="11" t="n">
        <f aca="false">F65+H64</f>
        <v>97690.0901199824</v>
      </c>
      <c r="I65" s="11" t="n">
        <f aca="false">B65-F65</f>
        <v>628771.482642298</v>
      </c>
    </row>
    <row r="66" customFormat="false" ht="14.4" hidden="false" customHeight="false" outlineLevel="0" collapsed="false">
      <c r="A66" s="0" t="n">
        <v>65</v>
      </c>
      <c r="B66" s="11" t="n">
        <f aca="false">I65</f>
        <v>628771.482642298</v>
      </c>
      <c r="C66" s="11" t="n">
        <f aca="false">C65+((2-WithMortgage!$B$11)*WithMortgage!$B$5*AmortSchedule!$F65)</f>
        <v>46891.8607477686</v>
      </c>
      <c r="D66" s="11" t="n">
        <f aca="false">D65+(WithMortgage!$B$11*WithMortgage!$B$5*AmortSchedule!$F65)</f>
        <v>246184.584513949</v>
      </c>
      <c r="E66" s="11" t="n">
        <f aca="false">WithMortgage!$B$12</f>
        <v>3935.51912863587</v>
      </c>
      <c r="F66" s="11" t="n">
        <f aca="false">E66-G66</f>
        <v>1708.62012761107</v>
      </c>
      <c r="G66" s="11" t="n">
        <f aca="false">B66*(WithMortgage!$B$8/12)</f>
        <v>2226.8990010248</v>
      </c>
      <c r="H66" s="11" t="n">
        <f aca="false">F66+H65</f>
        <v>99398.7102475935</v>
      </c>
      <c r="I66" s="11" t="n">
        <f aca="false">B66-F66</f>
        <v>627062.862514686</v>
      </c>
    </row>
    <row r="67" customFormat="false" ht="14.4" hidden="false" customHeight="false" outlineLevel="0" collapsed="false">
      <c r="A67" s="0" t="n">
        <v>66</v>
      </c>
      <c r="B67" s="11" t="n">
        <f aca="false">I66</f>
        <v>627062.862514686</v>
      </c>
      <c r="C67" s="11" t="n">
        <f aca="false">C66+((2-WithMortgage!$B$11)*WithMortgage!$B$5*AmortSchedule!$F66)</f>
        <v>47233.5847732908</v>
      </c>
      <c r="D67" s="11" t="n">
        <f aca="false">D66+(WithMortgage!$B$11*WithMortgage!$B$5*AmortSchedule!$F66)</f>
        <v>246184.584513949</v>
      </c>
      <c r="E67" s="11" t="n">
        <f aca="false">WithMortgage!$B$12</f>
        <v>3935.51912863587</v>
      </c>
      <c r="F67" s="11" t="n">
        <f aca="false">E67-G67</f>
        <v>1714.67149056302</v>
      </c>
      <c r="G67" s="11" t="n">
        <f aca="false">B67*(WithMortgage!$B$8/12)</f>
        <v>2220.84763807285</v>
      </c>
      <c r="H67" s="11" t="n">
        <f aca="false">F67+H66</f>
        <v>101113.381738157</v>
      </c>
      <c r="I67" s="11" t="n">
        <f aca="false">B67-F67</f>
        <v>625348.191024123</v>
      </c>
    </row>
    <row r="68" customFormat="false" ht="14.4" hidden="false" customHeight="false" outlineLevel="0" collapsed="false">
      <c r="A68" s="0" t="n">
        <v>67</v>
      </c>
      <c r="B68" s="11" t="n">
        <f aca="false">I67</f>
        <v>625348.191024123</v>
      </c>
      <c r="C68" s="11" t="n">
        <f aca="false">C67+((2-WithMortgage!$B$11)*WithMortgage!$B$5*AmortSchedule!$F67)</f>
        <v>47576.5190714034</v>
      </c>
      <c r="D68" s="11" t="n">
        <f aca="false">D67+(WithMortgage!$B$11*WithMortgage!$B$5*AmortSchedule!$F67)</f>
        <v>246184.584513949</v>
      </c>
      <c r="E68" s="11" t="n">
        <f aca="false">WithMortgage!$B$12</f>
        <v>3935.51912863587</v>
      </c>
      <c r="F68" s="11" t="n">
        <f aca="false">E68-G68</f>
        <v>1720.74428542543</v>
      </c>
      <c r="G68" s="11" t="n">
        <f aca="false">B68*(WithMortgage!$B$8/12)</f>
        <v>2214.77484321044</v>
      </c>
      <c r="H68" s="11" t="n">
        <f aca="false">F68+H67</f>
        <v>102834.126023582</v>
      </c>
      <c r="I68" s="11" t="n">
        <f aca="false">B68-F68</f>
        <v>623627.446738698</v>
      </c>
    </row>
    <row r="69" customFormat="false" ht="14.4" hidden="false" customHeight="false" outlineLevel="0" collapsed="false">
      <c r="A69" s="0" t="n">
        <v>68</v>
      </c>
      <c r="B69" s="11" t="n">
        <f aca="false">I68</f>
        <v>623627.446738698</v>
      </c>
      <c r="C69" s="11" t="n">
        <f aca="false">C68+((2-WithMortgage!$B$11)*WithMortgage!$B$5*AmortSchedule!$F68)</f>
        <v>47920.6679284885</v>
      </c>
      <c r="D69" s="11" t="n">
        <f aca="false">D68+(WithMortgage!$B$11*WithMortgage!$B$5*AmortSchedule!$F68)</f>
        <v>246184.584513949</v>
      </c>
      <c r="E69" s="11" t="n">
        <f aca="false">WithMortgage!$B$12</f>
        <v>3935.51912863587</v>
      </c>
      <c r="F69" s="11" t="n">
        <f aca="false">E69-G69</f>
        <v>1726.83858810298</v>
      </c>
      <c r="G69" s="11" t="n">
        <f aca="false">B69*(WithMortgage!$B$8/12)</f>
        <v>2208.68054053289</v>
      </c>
      <c r="H69" s="11" t="n">
        <f aca="false">F69+H68</f>
        <v>104560.964611685</v>
      </c>
      <c r="I69" s="11" t="n">
        <f aca="false">B69-F69</f>
        <v>621900.608150595</v>
      </c>
    </row>
    <row r="70" customFormat="false" ht="14.4" hidden="false" customHeight="false" outlineLevel="0" collapsed="false">
      <c r="A70" s="0" t="n">
        <v>69</v>
      </c>
      <c r="B70" s="11" t="n">
        <f aca="false">I69</f>
        <v>621900.608150595</v>
      </c>
      <c r="C70" s="11" t="n">
        <f aca="false">C69+((2-WithMortgage!$B$11)*WithMortgage!$B$5*AmortSchedule!$F69)</f>
        <v>48266.0356461091</v>
      </c>
      <c r="D70" s="11" t="n">
        <f aca="false">D69+(WithMortgage!$B$11*WithMortgage!$B$5*AmortSchedule!$F69)</f>
        <v>246184.584513949</v>
      </c>
      <c r="E70" s="11" t="n">
        <f aca="false">WithMortgage!$B$12</f>
        <v>3935.51912863587</v>
      </c>
      <c r="F70" s="11" t="n">
        <f aca="false">E70-G70</f>
        <v>1732.95447476918</v>
      </c>
      <c r="G70" s="11" t="n">
        <f aca="false">B70*(WithMortgage!$B$8/12)</f>
        <v>2202.56465386669</v>
      </c>
      <c r="H70" s="11" t="n">
        <f aca="false">F70+H69</f>
        <v>106293.919086454</v>
      </c>
      <c r="I70" s="11" t="n">
        <f aca="false">B70-F70</f>
        <v>620167.653675826</v>
      </c>
    </row>
    <row r="71" customFormat="false" ht="14.4" hidden="false" customHeight="false" outlineLevel="0" collapsed="false">
      <c r="A71" s="0" t="n">
        <v>70</v>
      </c>
      <c r="B71" s="11" t="n">
        <f aca="false">I70</f>
        <v>620167.653675826</v>
      </c>
      <c r="C71" s="11" t="n">
        <f aca="false">C70+((2-WithMortgage!$B$11)*WithMortgage!$B$5*AmortSchedule!$F70)</f>
        <v>48612.6265410629</v>
      </c>
      <c r="D71" s="11" t="n">
        <f aca="false">D70+(WithMortgage!$B$11*WithMortgage!$B$5*AmortSchedule!$F70)</f>
        <v>246184.584513949</v>
      </c>
      <c r="E71" s="11" t="n">
        <f aca="false">WithMortgage!$B$12</f>
        <v>3935.51912863587</v>
      </c>
      <c r="F71" s="11" t="n">
        <f aca="false">E71-G71</f>
        <v>1739.09202186732</v>
      </c>
      <c r="G71" s="11" t="n">
        <f aca="false">B71*(WithMortgage!$B$8/12)</f>
        <v>2196.42710676855</v>
      </c>
      <c r="H71" s="11" t="n">
        <f aca="false">F71+H70</f>
        <v>108033.011108321</v>
      </c>
      <c r="I71" s="11" t="n">
        <f aca="false">B71-F71</f>
        <v>618428.561653959</v>
      </c>
    </row>
    <row r="72" customFormat="false" ht="14.4" hidden="false" customHeight="false" outlineLevel="0" collapsed="false">
      <c r="A72" s="0" t="n">
        <v>71</v>
      </c>
      <c r="B72" s="11" t="n">
        <f aca="false">I71</f>
        <v>618428.561653959</v>
      </c>
      <c r="C72" s="11" t="n">
        <f aca="false">C71+((2-WithMortgage!$B$11)*WithMortgage!$B$5*AmortSchedule!$F71)</f>
        <v>48960.4449454364</v>
      </c>
      <c r="D72" s="11" t="n">
        <f aca="false">D71+(WithMortgage!$B$11*WithMortgage!$B$5*AmortSchedule!$F71)</f>
        <v>246184.584513949</v>
      </c>
      <c r="E72" s="11" t="n">
        <f aca="false">WithMortgage!$B$12</f>
        <v>3935.51912863587</v>
      </c>
      <c r="F72" s="11" t="n">
        <f aca="false">E72-G72</f>
        <v>1745.25130611143</v>
      </c>
      <c r="G72" s="11" t="n">
        <f aca="false">B72*(WithMortgage!$B$8/12)</f>
        <v>2190.26782252444</v>
      </c>
      <c r="H72" s="11" t="n">
        <f aca="false">F72+H71</f>
        <v>109778.262414433</v>
      </c>
      <c r="I72" s="11" t="n">
        <f aca="false">B72-F72</f>
        <v>616683.310347847</v>
      </c>
    </row>
    <row r="73" s="13" customFormat="true" ht="14.4" hidden="false" customHeight="false" outlineLevel="0" collapsed="false">
      <c r="A73" s="13" t="n">
        <v>72</v>
      </c>
      <c r="B73" s="14" t="n">
        <f aca="false">I72</f>
        <v>616683.310347847</v>
      </c>
      <c r="C73" s="14" t="n">
        <f aca="false">C72+((2-WithMortgage!$B$11)*WithMortgage!$B$5*AmortSchedule!$F72)</f>
        <v>49309.4952066587</v>
      </c>
      <c r="D73" s="14" t="n">
        <f aca="false">D72+(WithMortgage!$B$11*WithMortgage!$B$5*AmortSchedule!$F72)</f>
        <v>246184.584513949</v>
      </c>
      <c r="E73" s="14" t="n">
        <f aca="false">WithMortgage!$B$12</f>
        <v>3935.51912863587</v>
      </c>
      <c r="F73" s="14" t="n">
        <f aca="false">E73-G73</f>
        <v>1751.43240448724</v>
      </c>
      <c r="G73" s="14" t="n">
        <f aca="false">B73*(WithMortgage!$B$8/12)</f>
        <v>2184.08672414863</v>
      </c>
      <c r="H73" s="14" t="n">
        <f aca="false">F73+H72</f>
        <v>111529.69481892</v>
      </c>
      <c r="I73" s="14" t="n">
        <f aca="false">B73-F73</f>
        <v>614931.87794336</v>
      </c>
    </row>
    <row r="74" customFormat="false" ht="14.4" hidden="false" customHeight="false" outlineLevel="0" collapsed="false">
      <c r="A74" s="0" t="n">
        <v>73</v>
      </c>
      <c r="B74" s="11" t="n">
        <f aca="false">I73</f>
        <v>614931.87794336</v>
      </c>
      <c r="C74" s="11" t="n">
        <f aca="false">C73+((2-WithMortgage!$B$11)*WithMortgage!$B$5*AmortSchedule!$F73)</f>
        <v>49659.7816875561</v>
      </c>
      <c r="D74" s="11" t="n">
        <f aca="false">D73+(WithMortgage!$B$11*WithMortgage!$B$5*AmortSchedule!$F73)</f>
        <v>246184.584513949</v>
      </c>
      <c r="E74" s="11" t="n">
        <f aca="false">WithMortgage!$B$12</f>
        <v>3935.51912863587</v>
      </c>
      <c r="F74" s="11" t="n">
        <f aca="false">E74-G74</f>
        <v>1757.63539425314</v>
      </c>
      <c r="G74" s="11" t="n">
        <f aca="false">B74*(WithMortgage!$B$8/12)</f>
        <v>2177.88373438273</v>
      </c>
      <c r="H74" s="11" t="n">
        <f aca="false">F74+H73</f>
        <v>113287.330213173</v>
      </c>
      <c r="I74" s="11" t="n">
        <f aca="false">B74-F74</f>
        <v>613174.242549107</v>
      </c>
    </row>
    <row r="75" customFormat="false" ht="14.4" hidden="false" customHeight="false" outlineLevel="0" collapsed="false">
      <c r="A75" s="0" t="n">
        <v>74</v>
      </c>
      <c r="B75" s="11" t="n">
        <f aca="false">I74</f>
        <v>613174.242549107</v>
      </c>
      <c r="C75" s="11" t="n">
        <f aca="false">C74+((2-WithMortgage!$B$11)*WithMortgage!$B$5*AmortSchedule!$F74)</f>
        <v>50011.3087664068</v>
      </c>
      <c r="D75" s="11" t="n">
        <f aca="false">D74+(WithMortgage!$B$11*WithMortgage!$B$5*AmortSchedule!$F74)</f>
        <v>246184.584513949</v>
      </c>
      <c r="E75" s="11" t="n">
        <f aca="false">WithMortgage!$B$12</f>
        <v>3935.51912863587</v>
      </c>
      <c r="F75" s="11" t="n">
        <f aca="false">E75-G75</f>
        <v>1763.86035294112</v>
      </c>
      <c r="G75" s="11" t="n">
        <f aca="false">B75*(WithMortgage!$B$8/12)</f>
        <v>2171.65877569475</v>
      </c>
      <c r="H75" s="11" t="n">
        <f aca="false">F75+H74</f>
        <v>115051.190566114</v>
      </c>
      <c r="I75" s="11" t="n">
        <f aca="false">B75-F75</f>
        <v>611410.382196166</v>
      </c>
    </row>
    <row r="76" customFormat="false" ht="14.4" hidden="false" customHeight="false" outlineLevel="0" collapsed="false">
      <c r="A76" s="0" t="n">
        <v>75</v>
      </c>
      <c r="B76" s="11" t="n">
        <f aca="false">I75</f>
        <v>611410.382196166</v>
      </c>
      <c r="C76" s="11" t="n">
        <f aca="false">C75+((2-WithMortgage!$B$11)*WithMortgage!$B$5*AmortSchedule!$F75)</f>
        <v>50364.080836995</v>
      </c>
      <c r="D76" s="11" t="n">
        <f aca="false">D75+(WithMortgage!$B$11*WithMortgage!$B$5*AmortSchedule!$F75)</f>
        <v>246184.584513949</v>
      </c>
      <c r="E76" s="11" t="n">
        <f aca="false">WithMortgage!$B$12</f>
        <v>3935.51912863587</v>
      </c>
      <c r="F76" s="11" t="n">
        <f aca="false">E76-G76</f>
        <v>1770.10735835778</v>
      </c>
      <c r="G76" s="11" t="n">
        <f aca="false">B76*(WithMortgage!$B$8/12)</f>
        <v>2165.41177027809</v>
      </c>
      <c r="H76" s="11" t="n">
        <f aca="false">F76+H75</f>
        <v>116821.297924472</v>
      </c>
      <c r="I76" s="11" t="n">
        <f aca="false">B76-F76</f>
        <v>609640.274837808</v>
      </c>
    </row>
    <row r="77" customFormat="false" ht="14.4" hidden="false" customHeight="false" outlineLevel="0" collapsed="false">
      <c r="A77" s="0" t="n">
        <v>76</v>
      </c>
      <c r="B77" s="11" t="n">
        <f aca="false">I76</f>
        <v>609640.274837808</v>
      </c>
      <c r="C77" s="11" t="n">
        <f aca="false">C76+((2-WithMortgage!$B$11)*WithMortgage!$B$5*AmortSchedule!$F76)</f>
        <v>50718.1023086665</v>
      </c>
      <c r="D77" s="11" t="n">
        <f aca="false">D76+(WithMortgage!$B$11*WithMortgage!$B$5*AmortSchedule!$F76)</f>
        <v>246184.584513949</v>
      </c>
      <c r="E77" s="11" t="n">
        <f aca="false">WithMortgage!$B$12</f>
        <v>3935.51912863587</v>
      </c>
      <c r="F77" s="11" t="n">
        <f aca="false">E77-G77</f>
        <v>1776.3764885853</v>
      </c>
      <c r="G77" s="11" t="n">
        <f aca="false">B77*(WithMortgage!$B$8/12)</f>
        <v>2159.14264005057</v>
      </c>
      <c r="H77" s="11" t="n">
        <f aca="false">F77+H76</f>
        <v>118597.674413057</v>
      </c>
      <c r="I77" s="11" t="n">
        <f aca="false">B77-F77</f>
        <v>607863.898349223</v>
      </c>
    </row>
    <row r="78" customFormat="false" ht="14.4" hidden="false" customHeight="false" outlineLevel="0" collapsed="false">
      <c r="A78" s="0" t="n">
        <v>77</v>
      </c>
      <c r="B78" s="11" t="n">
        <f aca="false">I77</f>
        <v>607863.898349223</v>
      </c>
      <c r="C78" s="11" t="n">
        <f aca="false">C77+((2-WithMortgage!$B$11)*WithMortgage!$B$5*AmortSchedule!$F77)</f>
        <v>51073.3776063836</v>
      </c>
      <c r="D78" s="11" t="n">
        <f aca="false">D77+(WithMortgage!$B$11*WithMortgage!$B$5*AmortSchedule!$F77)</f>
        <v>246184.584513949</v>
      </c>
      <c r="E78" s="11" t="n">
        <f aca="false">WithMortgage!$B$12</f>
        <v>3935.51912863587</v>
      </c>
      <c r="F78" s="11" t="n">
        <f aca="false">E78-G78</f>
        <v>1782.66782198237</v>
      </c>
      <c r="G78" s="11" t="n">
        <f aca="false">B78*(WithMortgage!$B$8/12)</f>
        <v>2152.8513066535</v>
      </c>
      <c r="H78" s="11" t="n">
        <f aca="false">F78+H77</f>
        <v>120380.34223504</v>
      </c>
      <c r="I78" s="11" t="n">
        <f aca="false">B78-F78</f>
        <v>606081.23052724</v>
      </c>
    </row>
    <row r="79" customFormat="false" ht="14.4" hidden="false" customHeight="false" outlineLevel="0" collapsed="false">
      <c r="A79" s="0" t="n">
        <v>78</v>
      </c>
      <c r="B79" s="11" t="n">
        <f aca="false">I78</f>
        <v>606081.23052724</v>
      </c>
      <c r="C79" s="11" t="n">
        <f aca="false">C78+((2-WithMortgage!$B$11)*WithMortgage!$B$5*AmortSchedule!$F78)</f>
        <v>51429.9111707801</v>
      </c>
      <c r="D79" s="11" t="n">
        <f aca="false">D78+(WithMortgage!$B$11*WithMortgage!$B$5*AmortSchedule!$F78)</f>
        <v>246184.584513949</v>
      </c>
      <c r="E79" s="11" t="n">
        <f aca="false">WithMortgage!$B$12</f>
        <v>3935.51912863587</v>
      </c>
      <c r="F79" s="11" t="n">
        <f aca="false">E79-G79</f>
        <v>1788.98143718523</v>
      </c>
      <c r="G79" s="11" t="n">
        <f aca="false">B79*(WithMortgage!$B$8/12)</f>
        <v>2146.53769145064</v>
      </c>
      <c r="H79" s="11" t="n">
        <f aca="false">F79+H78</f>
        <v>122169.323672225</v>
      </c>
      <c r="I79" s="11" t="n">
        <f aca="false">B79-F79</f>
        <v>604292.249090055</v>
      </c>
    </row>
    <row r="80" customFormat="false" ht="14.4" hidden="false" customHeight="false" outlineLevel="0" collapsed="false">
      <c r="A80" s="0" t="n">
        <v>79</v>
      </c>
      <c r="B80" s="11" t="n">
        <f aca="false">I79</f>
        <v>604292.249090055</v>
      </c>
      <c r="C80" s="11" t="n">
        <f aca="false">C79+((2-WithMortgage!$B$11)*WithMortgage!$B$5*AmortSchedule!$F79)</f>
        <v>51787.7074582171</v>
      </c>
      <c r="D80" s="11" t="n">
        <f aca="false">D79+(WithMortgage!$B$11*WithMortgage!$B$5*AmortSchedule!$F79)</f>
        <v>246184.584513949</v>
      </c>
      <c r="E80" s="11" t="n">
        <f aca="false">WithMortgage!$B$12</f>
        <v>3935.51912863587</v>
      </c>
      <c r="F80" s="11" t="n">
        <f aca="false">E80-G80</f>
        <v>1795.31741310859</v>
      </c>
      <c r="G80" s="11" t="n">
        <f aca="false">B80*(WithMortgage!$B$8/12)</f>
        <v>2140.20171552728</v>
      </c>
      <c r="H80" s="11" t="n">
        <f aca="false">F80+H79</f>
        <v>123964.641085334</v>
      </c>
      <c r="I80" s="11" t="n">
        <f aca="false">B80-F80</f>
        <v>602496.931676946</v>
      </c>
    </row>
    <row r="81" customFormat="false" ht="14.4" hidden="false" customHeight="false" outlineLevel="0" collapsed="false">
      <c r="A81" s="0" t="n">
        <v>80</v>
      </c>
      <c r="B81" s="11" t="n">
        <f aca="false">I80</f>
        <v>602496.931676946</v>
      </c>
      <c r="C81" s="11" t="n">
        <f aca="false">C80+((2-WithMortgage!$B$11)*WithMortgage!$B$5*AmortSchedule!$F80)</f>
        <v>52146.7709408388</v>
      </c>
      <c r="D81" s="11" t="n">
        <f aca="false">D80+(WithMortgage!$B$11*WithMortgage!$B$5*AmortSchedule!$F80)</f>
        <v>246184.584513949</v>
      </c>
      <c r="E81" s="11" t="n">
        <f aca="false">WithMortgage!$B$12</f>
        <v>3935.51912863587</v>
      </c>
      <c r="F81" s="11" t="n">
        <f aca="false">E81-G81</f>
        <v>1801.67582894668</v>
      </c>
      <c r="G81" s="11" t="n">
        <f aca="false">B81*(WithMortgage!$B$8/12)</f>
        <v>2133.84329968919</v>
      </c>
      <c r="H81" s="11" t="n">
        <f aca="false">F81+H80</f>
        <v>125766.31691428</v>
      </c>
      <c r="I81" s="11" t="n">
        <f aca="false">B81-F81</f>
        <v>600695.255848</v>
      </c>
    </row>
    <row r="82" customFormat="false" ht="14.4" hidden="false" customHeight="false" outlineLevel="0" collapsed="false">
      <c r="A82" s="0" t="n">
        <v>81</v>
      </c>
      <c r="B82" s="11" t="n">
        <f aca="false">I81</f>
        <v>600695.255848</v>
      </c>
      <c r="C82" s="11" t="n">
        <f aca="false">C81+((2-WithMortgage!$B$11)*WithMortgage!$B$5*AmortSchedule!$F81)</f>
        <v>52507.1061066282</v>
      </c>
      <c r="D82" s="11" t="n">
        <f aca="false">D81+(WithMortgage!$B$11*WithMortgage!$B$5*AmortSchedule!$F81)</f>
        <v>246184.584513949</v>
      </c>
      <c r="E82" s="11" t="n">
        <f aca="false">WithMortgage!$B$12</f>
        <v>3935.51912863587</v>
      </c>
      <c r="F82" s="11" t="n">
        <f aca="false">E82-G82</f>
        <v>1808.0567641742</v>
      </c>
      <c r="G82" s="11" t="n">
        <f aca="false">B82*(WithMortgage!$B$8/12)</f>
        <v>2127.46236446167</v>
      </c>
      <c r="H82" s="11" t="n">
        <f aca="false">F82+H81</f>
        <v>127574.373678455</v>
      </c>
      <c r="I82" s="11" t="n">
        <f aca="false">B82-F82</f>
        <v>598887.199083826</v>
      </c>
    </row>
    <row r="83" customFormat="false" ht="14.4" hidden="false" customHeight="false" outlineLevel="0" collapsed="false">
      <c r="A83" s="0" t="n">
        <v>82</v>
      </c>
      <c r="B83" s="11" t="n">
        <f aca="false">I82</f>
        <v>598887.199083826</v>
      </c>
      <c r="C83" s="11" t="n">
        <f aca="false">C82+((2-WithMortgage!$B$11)*WithMortgage!$B$5*AmortSchedule!$F82)</f>
        <v>52868.717459463</v>
      </c>
      <c r="D83" s="11" t="n">
        <f aca="false">D82+(WithMortgage!$B$11*WithMortgage!$B$5*AmortSchedule!$F82)</f>
        <v>246184.584513949</v>
      </c>
      <c r="E83" s="11" t="n">
        <f aca="false">WithMortgage!$B$12</f>
        <v>3935.51912863587</v>
      </c>
      <c r="F83" s="11" t="n">
        <f aca="false">E83-G83</f>
        <v>1814.46029854732</v>
      </c>
      <c r="G83" s="11" t="n">
        <f aca="false">B83*(WithMortgage!$B$8/12)</f>
        <v>2121.05883008855</v>
      </c>
      <c r="H83" s="11" t="n">
        <f aca="false">F83+H82</f>
        <v>129388.833977002</v>
      </c>
      <c r="I83" s="11" t="n">
        <f aca="false">B83-F83</f>
        <v>597072.738785278</v>
      </c>
    </row>
    <row r="84" customFormat="false" ht="14.4" hidden="false" customHeight="false" outlineLevel="0" collapsed="false">
      <c r="A84" s="0" t="n">
        <v>83</v>
      </c>
      <c r="B84" s="11" t="n">
        <f aca="false">I83</f>
        <v>597072.738785278</v>
      </c>
      <c r="C84" s="11" t="n">
        <f aca="false">C83+((2-WithMortgage!$B$11)*WithMortgage!$B$5*AmortSchedule!$F83)</f>
        <v>53231.6095191725</v>
      </c>
      <c r="D84" s="11" t="n">
        <f aca="false">D83+(WithMortgage!$B$11*WithMortgage!$B$5*AmortSchedule!$F83)</f>
        <v>246184.584513949</v>
      </c>
      <c r="E84" s="11" t="n">
        <f aca="false">WithMortgage!$B$12</f>
        <v>3935.51912863587</v>
      </c>
      <c r="F84" s="11" t="n">
        <f aca="false">E84-G84</f>
        <v>1820.88651210468</v>
      </c>
      <c r="G84" s="11" t="n">
        <f aca="false">B84*(WithMortgage!$B$8/12)</f>
        <v>2114.63261653119</v>
      </c>
      <c r="H84" s="11" t="n">
        <f aca="false">F84+H83</f>
        <v>131209.720489107</v>
      </c>
      <c r="I84" s="11" t="n">
        <f aca="false">B84-F84</f>
        <v>595251.852273174</v>
      </c>
    </row>
    <row r="85" customFormat="false" ht="14.4" hidden="false" customHeight="false" outlineLevel="0" collapsed="false">
      <c r="A85" s="0" t="n">
        <v>84</v>
      </c>
      <c r="B85" s="11" t="n">
        <f aca="false">I84</f>
        <v>595251.852273174</v>
      </c>
      <c r="C85" s="11" t="n">
        <f aca="false">C84+((2-WithMortgage!$B$11)*WithMortgage!$B$5*AmortSchedule!$F84)</f>
        <v>53595.7868215934</v>
      </c>
      <c r="D85" s="11" t="n">
        <f aca="false">D84+(WithMortgage!$B$11*WithMortgage!$B$5*AmortSchedule!$F84)</f>
        <v>246184.584513949</v>
      </c>
      <c r="E85" s="11" t="n">
        <f aca="false">WithMortgage!$B$12</f>
        <v>3935.51912863587</v>
      </c>
      <c r="F85" s="11" t="n">
        <f aca="false">E85-G85</f>
        <v>1827.33548516838</v>
      </c>
      <c r="G85" s="11" t="n">
        <f aca="false">B85*(WithMortgage!$B$8/12)</f>
        <v>2108.18364346749</v>
      </c>
      <c r="H85" s="11" t="n">
        <f aca="false">F85+H84</f>
        <v>133037.055974275</v>
      </c>
      <c r="I85" s="11" t="n">
        <f aca="false">B85-F85</f>
        <v>593424.516788005</v>
      </c>
    </row>
    <row r="86" customFormat="false" ht="14.4" hidden="false" customHeight="false" outlineLevel="0" collapsed="false">
      <c r="A86" s="0" t="n">
        <v>85</v>
      </c>
      <c r="B86" s="11" t="n">
        <f aca="false">I85</f>
        <v>593424.516788005</v>
      </c>
      <c r="C86" s="11" t="n">
        <f aca="false">C85+((2-WithMortgage!$B$11)*WithMortgage!$B$5*AmortSchedule!$F85)</f>
        <v>53961.2539186271</v>
      </c>
      <c r="D86" s="11" t="n">
        <f aca="false">D85+(WithMortgage!$B$11*WithMortgage!$B$5*AmortSchedule!$F85)</f>
        <v>246184.584513949</v>
      </c>
      <c r="E86" s="11" t="n">
        <f aca="false">WithMortgage!$B$12</f>
        <v>3935.51912863587</v>
      </c>
      <c r="F86" s="11" t="n">
        <f aca="false">E86-G86</f>
        <v>1833.80729834502</v>
      </c>
      <c r="G86" s="11" t="n">
        <f aca="false">B86*(WithMortgage!$B$8/12)</f>
        <v>2101.71183029085</v>
      </c>
      <c r="H86" s="11" t="n">
        <f aca="false">F86+H85</f>
        <v>134870.86327262</v>
      </c>
      <c r="I86" s="11" t="n">
        <f aca="false">B86-F86</f>
        <v>591590.70948966</v>
      </c>
    </row>
    <row r="87" customFormat="false" ht="14.4" hidden="false" customHeight="false" outlineLevel="0" collapsed="false">
      <c r="A87" s="0" t="n">
        <v>86</v>
      </c>
      <c r="B87" s="11" t="n">
        <f aca="false">I86</f>
        <v>591590.70948966</v>
      </c>
      <c r="C87" s="11" t="n">
        <f aca="false">C86+((2-WithMortgage!$B$11)*WithMortgage!$B$5*AmortSchedule!$F86)</f>
        <v>54328.0153782961</v>
      </c>
      <c r="D87" s="11" t="n">
        <f aca="false">D86+(WithMortgage!$B$11*WithMortgage!$B$5*AmortSchedule!$F86)</f>
        <v>246184.584513949</v>
      </c>
      <c r="E87" s="11" t="n">
        <f aca="false">WithMortgage!$B$12</f>
        <v>3935.51912863587</v>
      </c>
      <c r="F87" s="11" t="n">
        <f aca="false">E87-G87</f>
        <v>1840.30203252666</v>
      </c>
      <c r="G87" s="11" t="n">
        <f aca="false">B87*(WithMortgage!$B$8/12)</f>
        <v>2095.21709610921</v>
      </c>
      <c r="H87" s="11" t="n">
        <f aca="false">F87+H86</f>
        <v>136711.165305147</v>
      </c>
      <c r="I87" s="11" t="n">
        <f aca="false">B87-F87</f>
        <v>589750.407457134</v>
      </c>
    </row>
    <row r="88" customFormat="false" ht="14.4" hidden="false" customHeight="false" outlineLevel="0" collapsed="false">
      <c r="A88" s="0" t="n">
        <v>87</v>
      </c>
      <c r="B88" s="11" t="n">
        <f aca="false">I87</f>
        <v>589750.407457134</v>
      </c>
      <c r="C88" s="11" t="n">
        <f aca="false">C87+((2-WithMortgage!$B$11)*WithMortgage!$B$5*AmortSchedule!$F87)</f>
        <v>54696.0757848014</v>
      </c>
      <c r="D88" s="11" t="n">
        <f aca="false">D87+(WithMortgage!$B$11*WithMortgage!$B$5*AmortSchedule!$F87)</f>
        <v>246184.584513949</v>
      </c>
      <c r="E88" s="11" t="n">
        <f aca="false">WithMortgage!$B$12</f>
        <v>3935.51912863587</v>
      </c>
      <c r="F88" s="11" t="n">
        <f aca="false">E88-G88</f>
        <v>1846.81976889185</v>
      </c>
      <c r="G88" s="11" t="n">
        <f aca="false">B88*(WithMortgage!$B$8/12)</f>
        <v>2088.69935974401</v>
      </c>
      <c r="H88" s="11" t="n">
        <f aca="false">F88+H87</f>
        <v>138557.985074038</v>
      </c>
      <c r="I88" s="11" t="n">
        <f aca="false">B88-F88</f>
        <v>587903.587688242</v>
      </c>
    </row>
    <row r="89" customFormat="false" ht="14.4" hidden="false" customHeight="false" outlineLevel="0" collapsed="false">
      <c r="A89" s="0" t="n">
        <v>88</v>
      </c>
      <c r="B89" s="11" t="n">
        <f aca="false">I88</f>
        <v>587903.587688242</v>
      </c>
      <c r="C89" s="11" t="n">
        <f aca="false">C88+((2-WithMortgage!$B$11)*WithMortgage!$B$5*AmortSchedule!$F88)</f>
        <v>55065.4397385798</v>
      </c>
      <c r="D89" s="11" t="n">
        <f aca="false">D88+(WithMortgage!$B$11*WithMortgage!$B$5*AmortSchedule!$F88)</f>
        <v>246184.584513949</v>
      </c>
      <c r="E89" s="11" t="n">
        <f aca="false">WithMortgage!$B$12</f>
        <v>3935.51912863587</v>
      </c>
      <c r="F89" s="11" t="n">
        <f aca="false">E89-G89</f>
        <v>1853.36058890668</v>
      </c>
      <c r="G89" s="11" t="n">
        <f aca="false">B89*(WithMortgage!$B$8/12)</f>
        <v>2082.15853972919</v>
      </c>
      <c r="H89" s="11" t="n">
        <f aca="false">F89+H88</f>
        <v>140411.345662945</v>
      </c>
      <c r="I89" s="11" t="n">
        <f aca="false">B89-F89</f>
        <v>586050.227099335</v>
      </c>
    </row>
    <row r="90" customFormat="false" ht="14.4" hidden="false" customHeight="false" outlineLevel="0" collapsed="false">
      <c r="A90" s="0" t="n">
        <v>89</v>
      </c>
      <c r="B90" s="11" t="n">
        <f aca="false">I89</f>
        <v>586050.227099335</v>
      </c>
      <c r="C90" s="11" t="n">
        <f aca="false">C89+((2-WithMortgage!$B$11)*WithMortgage!$B$5*AmortSchedule!$F89)</f>
        <v>55436.1118563611</v>
      </c>
      <c r="D90" s="11" t="n">
        <f aca="false">D89+(WithMortgage!$B$11*WithMortgage!$B$5*AmortSchedule!$F89)</f>
        <v>246184.584513949</v>
      </c>
      <c r="E90" s="11" t="n">
        <f aca="false">WithMortgage!$B$12</f>
        <v>3935.51912863587</v>
      </c>
      <c r="F90" s="11" t="n">
        <f aca="false">E90-G90</f>
        <v>1859.92457432572</v>
      </c>
      <c r="G90" s="11" t="n">
        <f aca="false">B90*(WithMortgage!$B$8/12)</f>
        <v>2075.59455431014</v>
      </c>
      <c r="H90" s="11" t="n">
        <f aca="false">F90+H89</f>
        <v>142271.270237271</v>
      </c>
      <c r="I90" s="11" t="n">
        <f aca="false">B90-F90</f>
        <v>584190.302525009</v>
      </c>
    </row>
    <row r="91" customFormat="false" ht="14.4" hidden="false" customHeight="false" outlineLevel="0" collapsed="false">
      <c r="A91" s="0" t="n">
        <v>90</v>
      </c>
      <c r="B91" s="11" t="n">
        <f aca="false">I90</f>
        <v>584190.302525009</v>
      </c>
      <c r="C91" s="11" t="n">
        <f aca="false">C90+((2-WithMortgage!$B$11)*WithMortgage!$B$5*AmortSchedule!$F90)</f>
        <v>55808.0967712263</v>
      </c>
      <c r="D91" s="11" t="n">
        <f aca="false">D90+(WithMortgage!$B$11*WithMortgage!$B$5*AmortSchedule!$F90)</f>
        <v>246184.584513949</v>
      </c>
      <c r="E91" s="11" t="n">
        <f aca="false">WithMortgage!$B$12</f>
        <v>3935.51912863587</v>
      </c>
      <c r="F91" s="11" t="n">
        <f aca="false">E91-G91</f>
        <v>1866.51180719313</v>
      </c>
      <c r="G91" s="11" t="n">
        <f aca="false">B91*(WithMortgage!$B$8/12)</f>
        <v>2069.00732144274</v>
      </c>
      <c r="H91" s="11" t="n">
        <f aca="false">F91+H90</f>
        <v>144137.782044464</v>
      </c>
      <c r="I91" s="11" t="n">
        <f aca="false">B91-F91</f>
        <v>582323.790717816</v>
      </c>
    </row>
    <row r="92" customFormat="false" ht="14.4" hidden="false" customHeight="false" outlineLevel="0" collapsed="false">
      <c r="A92" s="0" t="n">
        <v>91</v>
      </c>
      <c r="B92" s="11" t="n">
        <f aca="false">I91</f>
        <v>582323.790717816</v>
      </c>
      <c r="C92" s="11" t="n">
        <f aca="false">C91+((2-WithMortgage!$B$11)*WithMortgage!$B$5*AmortSchedule!$F91)</f>
        <v>56181.3991326649</v>
      </c>
      <c r="D92" s="11" t="n">
        <f aca="false">D91+(WithMortgage!$B$11*WithMortgage!$B$5*AmortSchedule!$F91)</f>
        <v>246184.584513949</v>
      </c>
      <c r="E92" s="11" t="n">
        <f aca="false">WithMortgage!$B$12</f>
        <v>3935.51912863587</v>
      </c>
      <c r="F92" s="11" t="n">
        <f aca="false">E92-G92</f>
        <v>1873.1223698436</v>
      </c>
      <c r="G92" s="11" t="n">
        <f aca="false">B92*(WithMortgage!$B$8/12)</f>
        <v>2062.39675879227</v>
      </c>
      <c r="H92" s="11" t="n">
        <f aca="false">F92+H91</f>
        <v>146010.904414308</v>
      </c>
      <c r="I92" s="11" t="n">
        <f aca="false">B92-F92</f>
        <v>580450.668347972</v>
      </c>
    </row>
    <row r="93" customFormat="false" ht="14.4" hidden="false" customHeight="false" outlineLevel="0" collapsed="false">
      <c r="A93" s="0" t="n">
        <v>92</v>
      </c>
      <c r="B93" s="11" t="n">
        <f aca="false">I92</f>
        <v>580450.668347972</v>
      </c>
      <c r="C93" s="11" t="n">
        <f aca="false">C92+((2-WithMortgage!$B$11)*WithMortgage!$B$5*AmortSchedule!$F92)</f>
        <v>56556.0236066336</v>
      </c>
      <c r="D93" s="11" t="n">
        <f aca="false">D92+(WithMortgage!$B$11*WithMortgage!$B$5*AmortSchedule!$F92)</f>
        <v>246184.584513949</v>
      </c>
      <c r="E93" s="11" t="n">
        <f aca="false">WithMortgage!$B$12</f>
        <v>3935.51912863587</v>
      </c>
      <c r="F93" s="11" t="n">
        <f aca="false">E93-G93</f>
        <v>1879.75634490347</v>
      </c>
      <c r="G93" s="11" t="n">
        <f aca="false">B93*(WithMortgage!$B$8/12)</f>
        <v>2055.7627837324</v>
      </c>
      <c r="H93" s="11" t="n">
        <f aca="false">F93+H92</f>
        <v>147890.660759211</v>
      </c>
      <c r="I93" s="11" t="n">
        <f aca="false">B93-F93</f>
        <v>578570.912003069</v>
      </c>
    </row>
    <row r="94" customFormat="false" ht="14.4" hidden="false" customHeight="false" outlineLevel="0" collapsed="false">
      <c r="A94" s="0" t="n">
        <v>93</v>
      </c>
      <c r="B94" s="11" t="n">
        <f aca="false">I93</f>
        <v>578570.912003069</v>
      </c>
      <c r="C94" s="11" t="n">
        <f aca="false">C93+((2-WithMortgage!$B$11)*WithMortgage!$B$5*AmortSchedule!$F93)</f>
        <v>56931.9748756143</v>
      </c>
      <c r="D94" s="11" t="n">
        <f aca="false">D93+(WithMortgage!$B$11*WithMortgage!$B$5*AmortSchedule!$F93)</f>
        <v>246184.584513949</v>
      </c>
      <c r="E94" s="11" t="n">
        <f aca="false">WithMortgage!$B$12</f>
        <v>3935.51912863587</v>
      </c>
      <c r="F94" s="11" t="n">
        <f aca="false">E94-G94</f>
        <v>1886.41381529167</v>
      </c>
      <c r="G94" s="11" t="n">
        <f aca="false">B94*(WithMortgage!$B$8/12)</f>
        <v>2049.1053133442</v>
      </c>
      <c r="H94" s="11" t="n">
        <f aca="false">F94+H93</f>
        <v>149777.074574503</v>
      </c>
      <c r="I94" s="11" t="n">
        <f aca="false">B94-F94</f>
        <v>576684.498187777</v>
      </c>
    </row>
    <row r="95" customFormat="false" ht="14.4" hidden="false" customHeight="false" outlineLevel="0" collapsed="false">
      <c r="A95" s="0" t="n">
        <v>94</v>
      </c>
      <c r="B95" s="11" t="n">
        <f aca="false">I94</f>
        <v>576684.498187777</v>
      </c>
      <c r="C95" s="11" t="n">
        <f aca="false">C94+((2-WithMortgage!$B$11)*WithMortgage!$B$5*AmortSchedule!$F94)</f>
        <v>57309.2576386726</v>
      </c>
      <c r="D95" s="11" t="n">
        <f aca="false">D94+(WithMortgage!$B$11*WithMortgage!$B$5*AmortSchedule!$F94)</f>
        <v>246184.584513949</v>
      </c>
      <c r="E95" s="11" t="n">
        <f aca="false">WithMortgage!$B$12</f>
        <v>3935.51912863587</v>
      </c>
      <c r="F95" s="11" t="n">
        <f aca="false">E95-G95</f>
        <v>1893.09486422082</v>
      </c>
      <c r="G95" s="11" t="n">
        <f aca="false">B95*(WithMortgage!$B$8/12)</f>
        <v>2042.42426441504</v>
      </c>
      <c r="H95" s="11" t="n">
        <f aca="false">F95+H94</f>
        <v>151670.169438724</v>
      </c>
      <c r="I95" s="11" t="n">
        <f aca="false">B95-F95</f>
        <v>574791.403323556</v>
      </c>
    </row>
    <row r="96" customFormat="false" ht="14.4" hidden="false" customHeight="false" outlineLevel="0" collapsed="false">
      <c r="A96" s="0" t="n">
        <v>95</v>
      </c>
      <c r="B96" s="11" t="n">
        <f aca="false">I95</f>
        <v>574791.403323556</v>
      </c>
      <c r="C96" s="11" t="n">
        <f aca="false">C95+((2-WithMortgage!$B$11)*WithMortgage!$B$5*AmortSchedule!$F95)</f>
        <v>57687.8766115168</v>
      </c>
      <c r="D96" s="11" t="n">
        <f aca="false">D95+(WithMortgage!$B$11*WithMortgage!$B$5*AmortSchedule!$F95)</f>
        <v>246184.584513949</v>
      </c>
      <c r="E96" s="11" t="n">
        <f aca="false">WithMortgage!$B$12</f>
        <v>3935.51912863587</v>
      </c>
      <c r="F96" s="11" t="n">
        <f aca="false">E96-G96</f>
        <v>1899.79957519827</v>
      </c>
      <c r="G96" s="11" t="n">
        <f aca="false">B96*(WithMortgage!$B$8/12)</f>
        <v>2035.7195534376</v>
      </c>
      <c r="H96" s="11" t="n">
        <f aca="false">F96+H95</f>
        <v>153569.969013922</v>
      </c>
      <c r="I96" s="11" t="n">
        <f aca="false">B96-F96</f>
        <v>572891.603748358</v>
      </c>
    </row>
    <row r="97" s="13" customFormat="true" ht="14.4" hidden="false" customHeight="false" outlineLevel="0" collapsed="false">
      <c r="A97" s="13" t="n">
        <v>96</v>
      </c>
      <c r="B97" s="14" t="n">
        <f aca="false">I96</f>
        <v>572891.603748358</v>
      </c>
      <c r="C97" s="14" t="n">
        <f aca="false">C96+((2-WithMortgage!$B$11)*WithMortgage!$B$5*AmortSchedule!$F96)</f>
        <v>58067.8365265565</v>
      </c>
      <c r="D97" s="14" t="n">
        <f aca="false">D96+(WithMortgage!$B$11*WithMortgage!$B$5*AmortSchedule!$F96)</f>
        <v>246184.584513949</v>
      </c>
      <c r="E97" s="14" t="n">
        <f aca="false">WithMortgage!$B$12</f>
        <v>3935.51912863587</v>
      </c>
      <c r="F97" s="14" t="n">
        <f aca="false">E97-G97</f>
        <v>1906.5280320271</v>
      </c>
      <c r="G97" s="14" t="n">
        <f aca="false">B97*(WithMortgage!$B$8/12)</f>
        <v>2028.99109660877</v>
      </c>
      <c r="H97" s="14" t="n">
        <f aca="false">F97+H96</f>
        <v>155476.497045949</v>
      </c>
      <c r="I97" s="14" t="n">
        <f aca="false">B97-F97</f>
        <v>570985.075716331</v>
      </c>
    </row>
    <row r="98" customFormat="false" ht="14.4" hidden="false" customHeight="false" outlineLevel="0" collapsed="false">
      <c r="A98" s="0" t="n">
        <v>97</v>
      </c>
      <c r="B98" s="11" t="n">
        <f aca="false">I97</f>
        <v>570985.075716331</v>
      </c>
      <c r="C98" s="11" t="n">
        <f aca="false">C97+((2-WithMortgage!$B$11)*WithMortgage!$B$5*AmortSchedule!$F97)</f>
        <v>58449.1421329619</v>
      </c>
      <c r="D98" s="11" t="n">
        <f aca="false">D97+(WithMortgage!$B$11*WithMortgage!$B$5*AmortSchedule!$F97)</f>
        <v>246184.584513949</v>
      </c>
      <c r="E98" s="11" t="n">
        <f aca="false">WithMortgage!$B$12</f>
        <v>3935.51912863587</v>
      </c>
      <c r="F98" s="11" t="n">
        <f aca="false">E98-G98</f>
        <v>1913.2803188072</v>
      </c>
      <c r="G98" s="11" t="n">
        <f aca="false">B98*(WithMortgage!$B$8/12)</f>
        <v>2022.23880982867</v>
      </c>
      <c r="H98" s="11" t="n">
        <f aca="false">F98+H97</f>
        <v>157389.777364756</v>
      </c>
      <c r="I98" s="11" t="n">
        <f aca="false">B98-F98</f>
        <v>569071.795397524</v>
      </c>
    </row>
    <row r="99" customFormat="false" ht="14.4" hidden="false" customHeight="false" outlineLevel="0" collapsed="false">
      <c r="A99" s="0" t="n">
        <v>98</v>
      </c>
      <c r="B99" s="11" t="n">
        <f aca="false">I98</f>
        <v>569071.795397524</v>
      </c>
      <c r="C99" s="11" t="n">
        <f aca="false">C98+((2-WithMortgage!$B$11)*WithMortgage!$B$5*AmortSchedule!$F98)</f>
        <v>58831.7981967233</v>
      </c>
      <c r="D99" s="11" t="n">
        <f aca="false">D98+(WithMortgage!$B$11*WithMortgage!$B$5*AmortSchedule!$F98)</f>
        <v>246184.584513949</v>
      </c>
      <c r="E99" s="11" t="n">
        <f aca="false">WithMortgage!$B$12</f>
        <v>3935.51912863587</v>
      </c>
      <c r="F99" s="11" t="n">
        <f aca="false">E99-G99</f>
        <v>1920.05651993631</v>
      </c>
      <c r="G99" s="11" t="n">
        <f aca="false">B99*(WithMortgage!$B$8/12)</f>
        <v>2015.46260869956</v>
      </c>
      <c r="H99" s="11" t="n">
        <f aca="false">F99+H98</f>
        <v>159309.833884692</v>
      </c>
      <c r="I99" s="11" t="n">
        <f aca="false">B99-F99</f>
        <v>567151.738877588</v>
      </c>
    </row>
    <row r="100" customFormat="false" ht="14.4" hidden="false" customHeight="false" outlineLevel="0" collapsed="false">
      <c r="A100" s="0" t="n">
        <v>99</v>
      </c>
      <c r="B100" s="11" t="n">
        <f aca="false">I99</f>
        <v>567151.738877588</v>
      </c>
      <c r="C100" s="11" t="n">
        <f aca="false">C99+((2-WithMortgage!$B$11)*WithMortgage!$B$5*AmortSchedule!$F99)</f>
        <v>59215.8095007106</v>
      </c>
      <c r="D100" s="11" t="n">
        <f aca="false">D99+(WithMortgage!$B$11*WithMortgage!$B$5*AmortSchedule!$F99)</f>
        <v>246184.584513949</v>
      </c>
      <c r="E100" s="11" t="n">
        <f aca="false">WithMortgage!$B$12</f>
        <v>3935.51912863587</v>
      </c>
      <c r="F100" s="11" t="n">
        <f aca="false">E100-G100</f>
        <v>1926.85672011108</v>
      </c>
      <c r="G100" s="11" t="n">
        <f aca="false">B100*(WithMortgage!$B$8/12)</f>
        <v>2008.66240852479</v>
      </c>
      <c r="H100" s="11" t="n">
        <f aca="false">F100+H99</f>
        <v>161236.690604803</v>
      </c>
      <c r="I100" s="11" t="n">
        <f aca="false">B100-F100</f>
        <v>565224.882157476</v>
      </c>
    </row>
    <row r="101" customFormat="false" ht="14.4" hidden="false" customHeight="false" outlineLevel="0" collapsed="false">
      <c r="A101" s="0" t="n">
        <v>100</v>
      </c>
      <c r="B101" s="11" t="n">
        <f aca="false">I100</f>
        <v>565224.882157476</v>
      </c>
      <c r="C101" s="11" t="n">
        <f aca="false">C100+((2-WithMortgage!$B$11)*WithMortgage!$B$5*AmortSchedule!$F100)</f>
        <v>59601.1808447328</v>
      </c>
      <c r="D101" s="11" t="n">
        <f aca="false">D100+(WithMortgage!$B$11*WithMortgage!$B$5*AmortSchedule!$F100)</f>
        <v>246184.584513949</v>
      </c>
      <c r="E101" s="11" t="n">
        <f aca="false">WithMortgage!$B$12</f>
        <v>3935.51912863587</v>
      </c>
      <c r="F101" s="11" t="n">
        <f aca="false">E101-G101</f>
        <v>1933.68100432814</v>
      </c>
      <c r="G101" s="11" t="n">
        <f aca="false">B101*(WithMortgage!$B$8/12)</f>
        <v>2001.83812430773</v>
      </c>
      <c r="H101" s="11" t="n">
        <f aca="false">F101+H100</f>
        <v>163170.371609132</v>
      </c>
      <c r="I101" s="11" t="n">
        <f aca="false">B101-F101</f>
        <v>563291.201153148</v>
      </c>
    </row>
    <row r="102" customFormat="false" ht="14.4" hidden="false" customHeight="false" outlineLevel="0" collapsed="false">
      <c r="A102" s="0" t="n">
        <v>101</v>
      </c>
      <c r="B102" s="11" t="n">
        <f aca="false">I101</f>
        <v>563291.201153148</v>
      </c>
      <c r="C102" s="11" t="n">
        <f aca="false">C101+((2-WithMortgage!$B$11)*WithMortgage!$B$5*AmortSchedule!$F101)</f>
        <v>59987.9170455984</v>
      </c>
      <c r="D102" s="11" t="n">
        <f aca="false">D101+(WithMortgage!$B$11*WithMortgage!$B$5*AmortSchedule!$F101)</f>
        <v>246184.584513949</v>
      </c>
      <c r="E102" s="11" t="n">
        <f aca="false">WithMortgage!$B$12</f>
        <v>3935.51912863587</v>
      </c>
      <c r="F102" s="11" t="n">
        <f aca="false">E102-G102</f>
        <v>1940.52945788514</v>
      </c>
      <c r="G102" s="11" t="n">
        <f aca="false">B102*(WithMortgage!$B$8/12)</f>
        <v>1994.98967075073</v>
      </c>
      <c r="H102" s="11" t="n">
        <f aca="false">F102+H101</f>
        <v>165110.901067017</v>
      </c>
      <c r="I102" s="11" t="n">
        <f aca="false">B102-F102</f>
        <v>561350.671695263</v>
      </c>
    </row>
    <row r="103" customFormat="false" ht="14.4" hidden="false" customHeight="false" outlineLevel="0" collapsed="false">
      <c r="A103" s="0" t="n">
        <v>102</v>
      </c>
      <c r="B103" s="11" t="n">
        <f aca="false">I102</f>
        <v>561350.671695263</v>
      </c>
      <c r="C103" s="11" t="n">
        <f aca="false">C102+((2-WithMortgage!$B$11)*WithMortgage!$B$5*AmortSchedule!$F102)</f>
        <v>60376.0229371754</v>
      </c>
      <c r="D103" s="11" t="n">
        <f aca="false">D102+(WithMortgage!$B$11*WithMortgage!$B$5*AmortSchedule!$F102)</f>
        <v>246184.584513949</v>
      </c>
      <c r="E103" s="11" t="n">
        <f aca="false">WithMortgage!$B$12</f>
        <v>3935.51912863587</v>
      </c>
      <c r="F103" s="11" t="n">
        <f aca="false">E103-G103</f>
        <v>1947.40216638181</v>
      </c>
      <c r="G103" s="11" t="n">
        <f aca="false">B103*(WithMortgage!$B$8/12)</f>
        <v>1988.11696225406</v>
      </c>
      <c r="H103" s="11" t="n">
        <f aca="false">F103+H102</f>
        <v>167058.303233399</v>
      </c>
      <c r="I103" s="11" t="n">
        <f aca="false">B103-F103</f>
        <v>559403.269528881</v>
      </c>
    </row>
    <row r="104" customFormat="false" ht="14.4" hidden="false" customHeight="false" outlineLevel="0" collapsed="false">
      <c r="A104" s="0" t="n">
        <v>103</v>
      </c>
      <c r="B104" s="11" t="n">
        <f aca="false">I103</f>
        <v>559403.269528881</v>
      </c>
      <c r="C104" s="11" t="n">
        <f aca="false">C103+((2-WithMortgage!$B$11)*WithMortgage!$B$5*AmortSchedule!$F103)</f>
        <v>60765.5033704518</v>
      </c>
      <c r="D104" s="11" t="n">
        <f aca="false">D103+(WithMortgage!$B$11*WithMortgage!$B$5*AmortSchedule!$F103)</f>
        <v>246184.584513949</v>
      </c>
      <c r="E104" s="11" t="n">
        <f aca="false">WithMortgage!$B$12</f>
        <v>3935.51912863587</v>
      </c>
      <c r="F104" s="11" t="n">
        <f aca="false">E104-G104</f>
        <v>1954.29921572108</v>
      </c>
      <c r="G104" s="11" t="n">
        <f aca="false">B104*(WithMortgage!$B$8/12)</f>
        <v>1981.21991291479</v>
      </c>
      <c r="H104" s="11" t="n">
        <f aca="false">F104+H103</f>
        <v>169012.60244912</v>
      </c>
      <c r="I104" s="11" t="n">
        <f aca="false">B104-F104</f>
        <v>557448.97031316</v>
      </c>
    </row>
    <row r="105" customFormat="false" ht="14.4" hidden="false" customHeight="false" outlineLevel="0" collapsed="false">
      <c r="A105" s="0" t="n">
        <v>104</v>
      </c>
      <c r="B105" s="11" t="n">
        <f aca="false">I104</f>
        <v>557448.97031316</v>
      </c>
      <c r="C105" s="11" t="n">
        <f aca="false">C104+((2-WithMortgage!$B$11)*WithMortgage!$B$5*AmortSchedule!$F104)</f>
        <v>61156.363213596</v>
      </c>
      <c r="D105" s="11" t="n">
        <f aca="false">D104+(WithMortgage!$B$11*WithMortgage!$B$5*AmortSchedule!$F104)</f>
        <v>246184.584513949</v>
      </c>
      <c r="E105" s="11" t="n">
        <f aca="false">WithMortgage!$B$12</f>
        <v>3935.51912863587</v>
      </c>
      <c r="F105" s="11" t="n">
        <f aca="false">E105-G105</f>
        <v>1961.22069211009</v>
      </c>
      <c r="G105" s="11" t="n">
        <f aca="false">B105*(WithMortgage!$B$8/12)</f>
        <v>1974.29843652578</v>
      </c>
      <c r="H105" s="11" t="n">
        <f aca="false">F105+H104</f>
        <v>170973.82314123</v>
      </c>
      <c r="I105" s="11" t="n">
        <f aca="false">B105-F105</f>
        <v>555487.74962105</v>
      </c>
    </row>
    <row r="106" customFormat="false" ht="14.4" hidden="false" customHeight="false" outlineLevel="0" collapsed="false">
      <c r="A106" s="0" t="n">
        <v>105</v>
      </c>
      <c r="B106" s="11" t="n">
        <f aca="false">I105</f>
        <v>555487.74962105</v>
      </c>
      <c r="C106" s="11" t="n">
        <f aca="false">C105+((2-WithMortgage!$B$11)*WithMortgage!$B$5*AmortSchedule!$F105)</f>
        <v>61548.607352018</v>
      </c>
      <c r="D106" s="11" t="n">
        <f aca="false">D105+(WithMortgage!$B$11*WithMortgage!$B$5*AmortSchedule!$F105)</f>
        <v>246184.584513949</v>
      </c>
      <c r="E106" s="11" t="n">
        <f aca="false">WithMortgage!$B$12</f>
        <v>3935.51912863587</v>
      </c>
      <c r="F106" s="11" t="n">
        <f aca="false">E106-G106</f>
        <v>1968.16668206132</v>
      </c>
      <c r="G106" s="11" t="n">
        <f aca="false">B106*(WithMortgage!$B$8/12)</f>
        <v>1967.35244657455</v>
      </c>
      <c r="H106" s="11" t="n">
        <f aca="false">F106+H105</f>
        <v>172941.989823291</v>
      </c>
      <c r="I106" s="11" t="n">
        <f aca="false">B106-F106</f>
        <v>553519.582938989</v>
      </c>
    </row>
    <row r="107" customFormat="false" ht="14.4" hidden="false" customHeight="false" outlineLevel="0" collapsed="false">
      <c r="A107" s="0" t="n">
        <v>106</v>
      </c>
      <c r="B107" s="11" t="n">
        <f aca="false">I106</f>
        <v>553519.582938989</v>
      </c>
      <c r="C107" s="11" t="n">
        <f aca="false">C106+((2-WithMortgage!$B$11)*WithMortgage!$B$5*AmortSchedule!$F106)</f>
        <v>61942.2406884303</v>
      </c>
      <c r="D107" s="11" t="n">
        <f aca="false">D106+(WithMortgage!$B$11*WithMortgage!$B$5*AmortSchedule!$F106)</f>
        <v>246184.584513949</v>
      </c>
      <c r="E107" s="11" t="n">
        <f aca="false">WithMortgage!$B$12</f>
        <v>3935.51912863587</v>
      </c>
      <c r="F107" s="11" t="n">
        <f aca="false">E107-G107</f>
        <v>1975.13727239362</v>
      </c>
      <c r="G107" s="11" t="n">
        <f aca="false">B107*(WithMortgage!$B$8/12)</f>
        <v>1960.38185624225</v>
      </c>
      <c r="H107" s="11" t="n">
        <f aca="false">F107+H106</f>
        <v>174917.127095685</v>
      </c>
      <c r="I107" s="11" t="n">
        <f aca="false">B107-F107</f>
        <v>551544.445666595</v>
      </c>
    </row>
    <row r="108" customFormat="false" ht="14.4" hidden="false" customHeight="false" outlineLevel="0" collapsed="false">
      <c r="A108" s="0" t="n">
        <v>107</v>
      </c>
      <c r="B108" s="11" t="n">
        <f aca="false">I107</f>
        <v>551544.445666595</v>
      </c>
      <c r="C108" s="11" t="n">
        <f aca="false">C107+((2-WithMortgage!$B$11)*WithMortgage!$B$5*AmortSchedule!$F107)</f>
        <v>62337.268142909</v>
      </c>
      <c r="D108" s="11" t="n">
        <f aca="false">D107+(WithMortgage!$B$11*WithMortgage!$B$5*AmortSchedule!$F107)</f>
        <v>246184.584513949</v>
      </c>
      <c r="E108" s="11" t="n">
        <f aca="false">WithMortgage!$B$12</f>
        <v>3935.51912863587</v>
      </c>
      <c r="F108" s="11" t="n">
        <f aca="false">E108-G108</f>
        <v>1982.13255023334</v>
      </c>
      <c r="G108" s="11" t="n">
        <f aca="false">B108*(WithMortgage!$B$8/12)</f>
        <v>1953.38657840252</v>
      </c>
      <c r="H108" s="11" t="n">
        <f aca="false">F108+H107</f>
        <v>176899.259645918</v>
      </c>
      <c r="I108" s="11" t="n">
        <f aca="false">B108-F108</f>
        <v>549562.313116362</v>
      </c>
    </row>
    <row r="109" customFormat="false" ht="14.4" hidden="false" customHeight="false" outlineLevel="0" collapsed="false">
      <c r="A109" s="0" t="n">
        <v>108</v>
      </c>
      <c r="B109" s="11" t="n">
        <f aca="false">I108</f>
        <v>549562.313116362</v>
      </c>
      <c r="C109" s="11" t="n">
        <f aca="false">C108+((2-WithMortgage!$B$11)*WithMortgage!$B$5*AmortSchedule!$F108)</f>
        <v>62733.6946529557</v>
      </c>
      <c r="D109" s="11" t="n">
        <f aca="false">D108+(WithMortgage!$B$11*WithMortgage!$B$5*AmortSchedule!$F108)</f>
        <v>246184.584513949</v>
      </c>
      <c r="E109" s="11" t="n">
        <f aca="false">WithMortgage!$B$12</f>
        <v>3935.51912863587</v>
      </c>
      <c r="F109" s="11" t="n">
        <f aca="false">E109-G109</f>
        <v>1989.15260301542</v>
      </c>
      <c r="G109" s="11" t="n">
        <f aca="false">B109*(WithMortgage!$B$8/12)</f>
        <v>1946.36652562045</v>
      </c>
      <c r="H109" s="11" t="n">
        <f aca="false">F109+H108</f>
        <v>178888.412248933</v>
      </c>
      <c r="I109" s="11" t="n">
        <f aca="false">B109-F109</f>
        <v>547573.160513346</v>
      </c>
    </row>
    <row r="110" customFormat="false" ht="14.4" hidden="false" customHeight="false" outlineLevel="0" collapsed="false">
      <c r="A110" s="0" t="n">
        <v>109</v>
      </c>
      <c r="B110" s="11" t="n">
        <f aca="false">I109</f>
        <v>547573.160513346</v>
      </c>
      <c r="C110" s="11" t="n">
        <f aca="false">C109+((2-WithMortgage!$B$11)*WithMortgage!$B$5*AmortSchedule!$F109)</f>
        <v>63131.5251735588</v>
      </c>
      <c r="D110" s="11" t="n">
        <f aca="false">D109+(WithMortgage!$B$11*WithMortgage!$B$5*AmortSchedule!$F109)</f>
        <v>246184.584513949</v>
      </c>
      <c r="E110" s="11" t="n">
        <f aca="false">WithMortgage!$B$12</f>
        <v>3935.51912863587</v>
      </c>
      <c r="F110" s="11" t="n">
        <f aca="false">E110-G110</f>
        <v>1996.19751848443</v>
      </c>
      <c r="G110" s="11" t="n">
        <f aca="false">B110*(WithMortgage!$B$8/12)</f>
        <v>1939.32161015144</v>
      </c>
      <c r="H110" s="11" t="n">
        <f aca="false">F110+H109</f>
        <v>180884.609767418</v>
      </c>
      <c r="I110" s="11" t="n">
        <f aca="false">B110-F110</f>
        <v>545576.962994862</v>
      </c>
    </row>
    <row r="111" customFormat="false" ht="14.4" hidden="false" customHeight="false" outlineLevel="0" collapsed="false">
      <c r="A111" s="0" t="n">
        <v>110</v>
      </c>
      <c r="B111" s="11" t="n">
        <f aca="false">I110</f>
        <v>545576.962994862</v>
      </c>
      <c r="C111" s="11" t="n">
        <f aca="false">C110+((2-WithMortgage!$B$11)*WithMortgage!$B$5*AmortSchedule!$F110)</f>
        <v>63530.7646772557</v>
      </c>
      <c r="D111" s="11" t="n">
        <f aca="false">D110+(WithMortgage!$B$11*WithMortgage!$B$5*AmortSchedule!$F110)</f>
        <v>246184.584513949</v>
      </c>
      <c r="E111" s="11" t="n">
        <f aca="false">WithMortgage!$B$12</f>
        <v>3935.51912863587</v>
      </c>
      <c r="F111" s="11" t="n">
        <f aca="false">E111-G111</f>
        <v>2003.26738469573</v>
      </c>
      <c r="G111" s="11" t="n">
        <f aca="false">B111*(WithMortgage!$B$8/12)</f>
        <v>1932.25174394014</v>
      </c>
      <c r="H111" s="11" t="n">
        <f aca="false">F111+H110</f>
        <v>182887.877152114</v>
      </c>
      <c r="I111" s="11" t="n">
        <f aca="false">B111-F111</f>
        <v>543573.695610166</v>
      </c>
    </row>
    <row r="112" customFormat="false" ht="14.4" hidden="false" customHeight="false" outlineLevel="0" collapsed="false">
      <c r="A112" s="0" t="n">
        <v>111</v>
      </c>
      <c r="B112" s="11" t="n">
        <f aca="false">I111</f>
        <v>543573.695610166</v>
      </c>
      <c r="C112" s="11" t="n">
        <f aca="false">C111+((2-WithMortgage!$B$11)*WithMortgage!$B$5*AmortSchedule!$F111)</f>
        <v>63931.4181541948</v>
      </c>
      <c r="D112" s="11" t="n">
        <f aca="false">D111+(WithMortgage!$B$11*WithMortgage!$B$5*AmortSchedule!$F111)</f>
        <v>246184.584513949</v>
      </c>
      <c r="E112" s="11" t="n">
        <f aca="false">WithMortgage!$B$12</f>
        <v>3935.51912863587</v>
      </c>
      <c r="F112" s="11" t="n">
        <f aca="false">E112-G112</f>
        <v>2010.36229001653</v>
      </c>
      <c r="G112" s="11" t="n">
        <f aca="false">B112*(WithMortgage!$B$8/12)</f>
        <v>1925.15683861934</v>
      </c>
      <c r="H112" s="11" t="n">
        <f aca="false">F112+H111</f>
        <v>184898.23944213</v>
      </c>
      <c r="I112" s="11" t="n">
        <f aca="false">B112-F112</f>
        <v>541563.33332015</v>
      </c>
    </row>
    <row r="113" customFormat="false" ht="14.4" hidden="false" customHeight="false" outlineLevel="0" collapsed="false">
      <c r="A113" s="0" t="n">
        <v>112</v>
      </c>
      <c r="B113" s="11" t="n">
        <f aca="false">I112</f>
        <v>541563.33332015</v>
      </c>
      <c r="C113" s="11" t="n">
        <f aca="false">C112+((2-WithMortgage!$B$11)*WithMortgage!$B$5*AmortSchedule!$F112)</f>
        <v>64333.4906121981</v>
      </c>
      <c r="D113" s="11" t="n">
        <f aca="false">D112+(WithMortgage!$B$11*WithMortgage!$B$5*AmortSchedule!$F112)</f>
        <v>246184.584513949</v>
      </c>
      <c r="E113" s="11" t="n">
        <f aca="false">WithMortgage!$B$12</f>
        <v>3935.51912863587</v>
      </c>
      <c r="F113" s="11" t="n">
        <f aca="false">E113-G113</f>
        <v>2017.48232312701</v>
      </c>
      <c r="G113" s="11" t="n">
        <f aca="false">B113*(WithMortgage!$B$8/12)</f>
        <v>1918.03680550886</v>
      </c>
      <c r="H113" s="11" t="n">
        <f aca="false">F113+H112</f>
        <v>186915.721765257</v>
      </c>
      <c r="I113" s="11" t="n">
        <f aca="false">B113-F113</f>
        <v>539545.850997023</v>
      </c>
    </row>
    <row r="114" customFormat="false" ht="14.4" hidden="false" customHeight="false" outlineLevel="0" collapsed="false">
      <c r="A114" s="0" t="n">
        <v>113</v>
      </c>
      <c r="B114" s="11" t="n">
        <f aca="false">I113</f>
        <v>539545.850997023</v>
      </c>
      <c r="C114" s="11" t="n">
        <f aca="false">C113+((2-WithMortgage!$B$11)*WithMortgage!$B$5*AmortSchedule!$F113)</f>
        <v>64736.9870768235</v>
      </c>
      <c r="D114" s="11" t="n">
        <f aca="false">D113+(WithMortgage!$B$11*WithMortgage!$B$5*AmortSchedule!$F113)</f>
        <v>246184.584513949</v>
      </c>
      <c r="E114" s="11" t="n">
        <f aca="false">WithMortgage!$B$12</f>
        <v>3935.51912863587</v>
      </c>
      <c r="F114" s="11" t="n">
        <f aca="false">E114-G114</f>
        <v>2024.62757302141</v>
      </c>
      <c r="G114" s="11" t="n">
        <f aca="false">B114*(WithMortgage!$B$8/12)</f>
        <v>1910.89155561446</v>
      </c>
      <c r="H114" s="11" t="n">
        <f aca="false">F114+H113</f>
        <v>188940.349338279</v>
      </c>
      <c r="I114" s="11" t="n">
        <f aca="false">B114-F114</f>
        <v>537521.223424001</v>
      </c>
    </row>
    <row r="115" customFormat="false" ht="14.4" hidden="false" customHeight="false" outlineLevel="0" collapsed="false">
      <c r="A115" s="0" t="n">
        <v>114</v>
      </c>
      <c r="B115" s="11" t="n">
        <f aca="false">I114</f>
        <v>537521.223424001</v>
      </c>
      <c r="C115" s="11" t="n">
        <f aca="false">C114+((2-WithMortgage!$B$11)*WithMortgage!$B$5*AmortSchedule!$F114)</f>
        <v>65141.9125914278</v>
      </c>
      <c r="D115" s="11" t="n">
        <f aca="false">D114+(WithMortgage!$B$11*WithMortgage!$B$5*AmortSchedule!$F114)</f>
        <v>246184.584513949</v>
      </c>
      <c r="E115" s="11" t="n">
        <f aca="false">WithMortgage!$B$12</f>
        <v>3935.51912863587</v>
      </c>
      <c r="F115" s="11" t="n">
        <f aca="false">E115-G115</f>
        <v>2031.7981290092</v>
      </c>
      <c r="G115" s="11" t="n">
        <f aca="false">B115*(WithMortgage!$B$8/12)</f>
        <v>1903.72099962667</v>
      </c>
      <c r="H115" s="11" t="n">
        <f aca="false">F115+H114</f>
        <v>190972.147467288</v>
      </c>
      <c r="I115" s="11" t="n">
        <f aca="false">B115-F115</f>
        <v>535489.425294992</v>
      </c>
    </row>
    <row r="116" customFormat="false" ht="14.4" hidden="false" customHeight="false" outlineLevel="0" collapsed="false">
      <c r="A116" s="0" t="n">
        <v>115</v>
      </c>
      <c r="B116" s="11" t="n">
        <f aca="false">I115</f>
        <v>535489.425294992</v>
      </c>
      <c r="C116" s="11" t="n">
        <f aca="false">C115+((2-WithMortgage!$B$11)*WithMortgage!$B$5*AmortSchedule!$F115)</f>
        <v>65548.2722172296</v>
      </c>
      <c r="D116" s="11" t="n">
        <f aca="false">D115+(WithMortgage!$B$11*WithMortgage!$B$5*AmortSchedule!$F115)</f>
        <v>246184.584513949</v>
      </c>
      <c r="E116" s="11" t="n">
        <f aca="false">WithMortgage!$B$12</f>
        <v>3935.51912863587</v>
      </c>
      <c r="F116" s="11" t="n">
        <f aca="false">E116-G116</f>
        <v>2038.99408071611</v>
      </c>
      <c r="G116" s="11" t="n">
        <f aca="false">B116*(WithMortgage!$B$8/12)</f>
        <v>1896.52504791976</v>
      </c>
      <c r="H116" s="11" t="n">
        <f aca="false">F116+H115</f>
        <v>193011.141548004</v>
      </c>
      <c r="I116" s="11" t="n">
        <f aca="false">B116-F116</f>
        <v>533450.431214276</v>
      </c>
    </row>
    <row r="117" customFormat="false" ht="14.4" hidden="false" customHeight="false" outlineLevel="0" collapsed="false">
      <c r="A117" s="0" t="n">
        <v>116</v>
      </c>
      <c r="B117" s="11" t="n">
        <f aca="false">I116</f>
        <v>533450.431214276</v>
      </c>
      <c r="C117" s="11" t="n">
        <f aca="false">C116+((2-WithMortgage!$B$11)*WithMortgage!$B$5*AmortSchedule!$F116)</f>
        <v>65956.0710333729</v>
      </c>
      <c r="D117" s="11" t="n">
        <f aca="false">D116+(WithMortgage!$B$11*WithMortgage!$B$5*AmortSchedule!$F116)</f>
        <v>246184.584513949</v>
      </c>
      <c r="E117" s="11" t="n">
        <f aca="false">WithMortgage!$B$12</f>
        <v>3935.51912863587</v>
      </c>
      <c r="F117" s="11" t="n">
        <f aca="false">E117-G117</f>
        <v>2046.21551808531</v>
      </c>
      <c r="G117" s="11" t="n">
        <f aca="false">B117*(WithMortgage!$B$8/12)</f>
        <v>1889.30361055056</v>
      </c>
      <c r="H117" s="11" t="n">
        <f aca="false">F117+H116</f>
        <v>195057.357066089</v>
      </c>
      <c r="I117" s="11" t="n">
        <f aca="false">B117-F117</f>
        <v>531404.215696191</v>
      </c>
    </row>
    <row r="118" customFormat="false" ht="14.4" hidden="false" customHeight="false" outlineLevel="0" collapsed="false">
      <c r="A118" s="0" t="n">
        <v>117</v>
      </c>
      <c r="B118" s="11" t="n">
        <f aca="false">I117</f>
        <v>531404.215696191</v>
      </c>
      <c r="C118" s="11" t="n">
        <f aca="false">C117+((2-WithMortgage!$B$11)*WithMortgage!$B$5*AmortSchedule!$F117)</f>
        <v>66365.3141369899</v>
      </c>
      <c r="D118" s="11" t="n">
        <f aca="false">D117+(WithMortgage!$B$11*WithMortgage!$B$5*AmortSchedule!$F117)</f>
        <v>246184.584513949</v>
      </c>
      <c r="E118" s="11" t="n">
        <f aca="false">WithMortgage!$B$12</f>
        <v>3935.51912863587</v>
      </c>
      <c r="F118" s="11" t="n">
        <f aca="false">E118-G118</f>
        <v>2053.46253137853</v>
      </c>
      <c r="G118" s="11" t="n">
        <f aca="false">B118*(WithMortgage!$B$8/12)</f>
        <v>1882.05659725734</v>
      </c>
      <c r="H118" s="11" t="n">
        <f aca="false">F118+H117</f>
        <v>197110.819597468</v>
      </c>
      <c r="I118" s="11" t="n">
        <f aca="false">B118-F118</f>
        <v>529350.753164812</v>
      </c>
    </row>
    <row r="119" customFormat="false" ht="14.4" hidden="false" customHeight="false" outlineLevel="0" collapsed="false">
      <c r="A119" s="0" t="n">
        <v>118</v>
      </c>
      <c r="B119" s="11" t="n">
        <f aca="false">I118</f>
        <v>529350.753164812</v>
      </c>
      <c r="C119" s="11" t="n">
        <f aca="false">C118+((2-WithMortgage!$B$11)*WithMortgage!$B$5*AmortSchedule!$F118)</f>
        <v>66776.0066432656</v>
      </c>
      <c r="D119" s="11" t="n">
        <f aca="false">D118+(WithMortgage!$B$11*WithMortgage!$B$5*AmortSchedule!$F118)</f>
        <v>246184.584513949</v>
      </c>
      <c r="E119" s="11" t="n">
        <f aca="false">WithMortgage!$B$12</f>
        <v>3935.51912863587</v>
      </c>
      <c r="F119" s="11" t="n">
        <f aca="false">E119-G119</f>
        <v>2060.73521117716</v>
      </c>
      <c r="G119" s="11" t="n">
        <f aca="false">B119*(WithMortgage!$B$8/12)</f>
        <v>1874.78391745871</v>
      </c>
      <c r="H119" s="11" t="n">
        <f aca="false">F119+H118</f>
        <v>199171.554808645</v>
      </c>
      <c r="I119" s="11" t="n">
        <f aca="false">B119-F119</f>
        <v>527290.017953635</v>
      </c>
    </row>
    <row r="120" customFormat="false" ht="14.4" hidden="false" customHeight="false" outlineLevel="0" collapsed="false">
      <c r="A120" s="0" t="n">
        <v>119</v>
      </c>
      <c r="B120" s="11" t="n">
        <f aca="false">I119</f>
        <v>527290.017953635</v>
      </c>
      <c r="C120" s="11" t="n">
        <f aca="false">C119+((2-WithMortgage!$B$11)*WithMortgage!$B$5*AmortSchedule!$F119)</f>
        <v>67188.1536855011</v>
      </c>
      <c r="D120" s="11" t="n">
        <f aca="false">D119+(WithMortgage!$B$11*WithMortgage!$B$5*AmortSchedule!$F119)</f>
        <v>246184.584513949</v>
      </c>
      <c r="E120" s="11" t="n">
        <f aca="false">WithMortgage!$B$12</f>
        <v>3935.51912863587</v>
      </c>
      <c r="F120" s="11" t="n">
        <f aca="false">E120-G120</f>
        <v>2068.03364838341</v>
      </c>
      <c r="G120" s="11" t="n">
        <f aca="false">B120*(WithMortgage!$B$8/12)</f>
        <v>1867.48548025246</v>
      </c>
      <c r="H120" s="11" t="n">
        <f aca="false">F120+H119</f>
        <v>201239.588457028</v>
      </c>
      <c r="I120" s="11" t="n">
        <f aca="false">B120-F120</f>
        <v>525221.984305252</v>
      </c>
    </row>
    <row r="121" s="13" customFormat="true" ht="14.4" hidden="false" customHeight="false" outlineLevel="0" collapsed="false">
      <c r="A121" s="13" t="n">
        <v>120</v>
      </c>
      <c r="B121" s="14" t="n">
        <f aca="false">I120</f>
        <v>525221.984305252</v>
      </c>
      <c r="C121" s="14" t="n">
        <f aca="false">C120+((2-WithMortgage!$B$11)*WithMortgage!$B$5*AmortSchedule!$F120)</f>
        <v>67601.7604151777</v>
      </c>
      <c r="D121" s="14" t="n">
        <f aca="false">D120+(WithMortgage!$B$11*WithMortgage!$B$5*AmortSchedule!$F120)</f>
        <v>246184.584513949</v>
      </c>
      <c r="E121" s="14" t="n">
        <f aca="false">WithMortgage!$B$12</f>
        <v>3935.51912863587</v>
      </c>
      <c r="F121" s="14" t="n">
        <f aca="false">E121-G121</f>
        <v>2075.35793422144</v>
      </c>
      <c r="G121" s="14" t="n">
        <f aca="false">B121*(WithMortgage!$B$8/12)</f>
        <v>1860.16119441443</v>
      </c>
      <c r="H121" s="14" t="n">
        <f aca="false">F121+H120</f>
        <v>203314.94639125</v>
      </c>
      <c r="I121" s="14" t="n">
        <f aca="false">B121-F121</f>
        <v>523146.62637103</v>
      </c>
    </row>
    <row r="122" customFormat="false" ht="14.4" hidden="false" customHeight="false" outlineLevel="0" collapsed="false">
      <c r="A122" s="0" t="n">
        <v>121</v>
      </c>
      <c r="B122" s="14" t="n">
        <f aca="false">I121</f>
        <v>523146.62637103</v>
      </c>
      <c r="C122" s="14" t="n">
        <f aca="false">C121+((2-WithMortgage!$B$11)*WithMortgage!$B$5*AmortSchedule!$F121)</f>
        <v>68016.832002022</v>
      </c>
      <c r="D122" s="14" t="n">
        <f aca="false">D121+(WithMortgage!$B$11*WithMortgage!$B$5*AmortSchedule!$F121)</f>
        <v>246184.584513949</v>
      </c>
      <c r="E122" s="11"/>
      <c r="F122" s="11"/>
      <c r="G122" s="11"/>
      <c r="H122" s="11"/>
      <c r="I12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4"/>
  <cols>
    <col collapsed="false" hidden="false" max="1" min="1" style="0" width="19.3886639676113"/>
    <col collapsed="false" hidden="false" max="3" min="2" style="0" width="14.1417004048583"/>
    <col collapsed="false" hidden="false" max="4" min="4" style="0" width="20.0323886639676"/>
    <col collapsed="false" hidden="false" max="7" min="5" style="0" width="14.1417004048583"/>
    <col collapsed="false" hidden="false" max="8" min="8" style="0" width="20.0323886639676"/>
    <col collapsed="false" hidden="false" max="12" min="9" style="0" width="14.1417004048583"/>
    <col collapsed="false" hidden="false" max="1025" min="13" style="0" width="8.57085020242915"/>
  </cols>
  <sheetData>
    <row r="1" customFormat="false" ht="14.4" hidden="false" customHeight="false" outlineLevel="0" collapsed="false">
      <c r="A1" s="0" t="s">
        <v>0</v>
      </c>
      <c r="B1" s="1" t="n">
        <v>1000000</v>
      </c>
      <c r="D1" s="2" t="s">
        <v>1</v>
      </c>
      <c r="H1" s="2" t="s">
        <v>38</v>
      </c>
    </row>
    <row r="2" customFormat="false" ht="14.4" hidden="false" customHeight="false" outlineLevel="0" collapsed="false">
      <c r="A2" s="0" t="s">
        <v>3</v>
      </c>
      <c r="B2" s="3" t="n">
        <v>0.2</v>
      </c>
      <c r="D2" s="0" t="s">
        <v>4</v>
      </c>
      <c r="E2" s="1" t="n">
        <v>1000000</v>
      </c>
      <c r="H2" s="0" t="s">
        <v>0</v>
      </c>
      <c r="I2" s="5" t="n">
        <f aca="false">E2*(1+B4)^B9</f>
        <v>1126162.419264</v>
      </c>
    </row>
    <row r="3" customFormat="false" ht="14.4" hidden="false" customHeight="false" outlineLevel="0" collapsed="false">
      <c r="A3" s="0" t="s">
        <v>5</v>
      </c>
      <c r="B3" s="6" t="n">
        <v>30</v>
      </c>
      <c r="E3" s="0" t="s">
        <v>6</v>
      </c>
      <c r="F3" s="0" t="s">
        <v>7</v>
      </c>
      <c r="I3" s="0" t="s">
        <v>7</v>
      </c>
      <c r="J3" s="0" t="s">
        <v>6</v>
      </c>
      <c r="K3" s="0" t="s">
        <v>8</v>
      </c>
    </row>
    <row r="4" customFormat="false" ht="14.4" hidden="false" customHeight="false" outlineLevel="0" collapsed="false">
      <c r="A4" s="0" t="s">
        <v>15</v>
      </c>
      <c r="B4" s="3" t="n">
        <v>0.02</v>
      </c>
      <c r="D4" s="0" t="s">
        <v>10</v>
      </c>
      <c r="E4" s="7" t="n">
        <f aca="false">F4/$E$2</f>
        <v>0.13676921361886</v>
      </c>
      <c r="F4" s="8" t="n">
        <f aca="false">($E$2-$F$6)*B7</f>
        <v>136769.21361886</v>
      </c>
      <c r="H4" s="0" t="s">
        <v>10</v>
      </c>
      <c r="I4" s="5" t="n">
        <f aca="false">MAX(I2-I6-I5,0)</f>
        <v>357206.192830795</v>
      </c>
      <c r="J4" s="9" t="n">
        <f aca="false">I4/$I$2</f>
        <v>0.317188876773428</v>
      </c>
      <c r="K4" s="5" t="n">
        <f aca="false">MAX(I2-K6-K5,0)</f>
        <v>357206.192830795</v>
      </c>
    </row>
    <row r="5" customFormat="false" ht="14.4" hidden="false" customHeight="false" outlineLevel="0" collapsed="false">
      <c r="A5" s="0" t="s">
        <v>16</v>
      </c>
      <c r="B5" s="10" t="n">
        <v>0.0425</v>
      </c>
      <c r="D5" s="0" t="s">
        <v>12</v>
      </c>
      <c r="E5" s="7" t="n">
        <f aca="false">F5/$E$2</f>
        <v>0.13676921361886</v>
      </c>
      <c r="F5" s="8" t="n">
        <f aca="false">($E$2-$F$6)*B8</f>
        <v>136769.21361886</v>
      </c>
      <c r="H5" s="0" t="s">
        <v>12</v>
      </c>
      <c r="I5" s="5" t="n">
        <f aca="false">MIN(F5*(1+B4)^B9,I2-I6)</f>
        <v>154024.348489851</v>
      </c>
      <c r="J5" s="9" t="n">
        <f aca="false">I5/$I$2</f>
        <v>0.13676921361886</v>
      </c>
      <c r="K5" s="5" t="n">
        <f aca="false">MAX(I5,MIN(I2-I6,F5))</f>
        <v>154024.348489851</v>
      </c>
    </row>
    <row r="6" customFormat="false" ht="14.4" hidden="false" customHeight="false" outlineLevel="0" collapsed="false">
      <c r="A6" s="0" t="s">
        <v>9</v>
      </c>
      <c r="B6" s="6" t="n">
        <v>25</v>
      </c>
      <c r="D6" s="0" t="s">
        <v>14</v>
      </c>
      <c r="E6" s="7" t="n">
        <f aca="false">F6/$E$2</f>
        <v>0.726461572762279</v>
      </c>
      <c r="F6" s="5" t="n">
        <f aca="false">-FV(B5/12,(B3-B6)*12,-B11,E2*(1-B2),0)</f>
        <v>726461.572762279</v>
      </c>
      <c r="H6" s="0" t="s">
        <v>14</v>
      </c>
      <c r="I6" s="5" t="n">
        <f aca="false">-FV(B5/12,B9*12,-B11,F6,0)</f>
        <v>614931.877943355</v>
      </c>
      <c r="J6" s="9" t="n">
        <f aca="false">I6/$I$2</f>
        <v>0.546041909607711</v>
      </c>
      <c r="K6" s="5" t="n">
        <f aca="false">MIN(I2,I6)</f>
        <v>614931.877943355</v>
      </c>
    </row>
    <row r="7" customFormat="false" ht="14.4" hidden="false" customHeight="false" outlineLevel="0" collapsed="false">
      <c r="A7" s="0" t="s">
        <v>11</v>
      </c>
      <c r="B7" s="3" t="n">
        <v>0.5</v>
      </c>
    </row>
    <row r="8" customFormat="false" ht="14.4" hidden="false" customHeight="false" outlineLevel="0" collapsed="false">
      <c r="A8" s="0" t="s">
        <v>13</v>
      </c>
      <c r="B8" s="3" t="n">
        <v>0.5</v>
      </c>
    </row>
    <row r="9" customFormat="false" ht="14.4" hidden="false" customHeight="false" outlineLevel="0" collapsed="false">
      <c r="A9" s="0" t="s">
        <v>18</v>
      </c>
      <c r="B9" s="6" t="n">
        <v>6</v>
      </c>
      <c r="D9" s="0" t="s">
        <v>17</v>
      </c>
      <c r="E9" s="8" t="n">
        <f aca="false">-(1-B10)*F5</f>
        <v>-95738.4495332023</v>
      </c>
      <c r="H9" s="0" t="s">
        <v>17</v>
      </c>
      <c r="I9" s="5" t="n">
        <f aca="false">K5</f>
        <v>154024.348489851</v>
      </c>
    </row>
    <row r="10" customFormat="false" ht="14.4" hidden="false" customHeight="false" outlineLevel="0" collapsed="false">
      <c r="A10" s="0" t="s">
        <v>20</v>
      </c>
      <c r="B10" s="3" t="n">
        <v>0.3</v>
      </c>
      <c r="D10" s="0" t="s">
        <v>39</v>
      </c>
      <c r="E10" s="8" t="n">
        <v>0</v>
      </c>
      <c r="H10" s="0" t="s">
        <v>22</v>
      </c>
      <c r="I10" s="9" t="n">
        <f aca="false">-I9/SUM(E10,E9)-1</f>
        <v>0.608803456091429</v>
      </c>
    </row>
    <row r="11" customFormat="false" ht="14.4" hidden="false" customHeight="false" outlineLevel="0" collapsed="false">
      <c r="A11" s="0" t="s">
        <v>26</v>
      </c>
      <c r="B11" s="5" t="n">
        <f aca="false">-PMT(B5/12,B3*12,B1*(1-B2),0)</f>
        <v>3935.51912863587</v>
      </c>
      <c r="H11" s="0" t="s">
        <v>25</v>
      </c>
      <c r="I11" s="9" t="n">
        <f aca="false">(1+I10)^(1/B9)-1</f>
        <v>0.0824732305297566</v>
      </c>
    </row>
    <row r="14" customFormat="false" ht="14.4" hidden="false" customHeight="false" outlineLevel="0" collapsed="false">
      <c r="A14" s="2" t="s">
        <v>40</v>
      </c>
      <c r="B14" s="2" t="n">
        <v>0</v>
      </c>
      <c r="C14" s="2" t="n">
        <v>1</v>
      </c>
      <c r="D14" s="2" t="n">
        <v>2</v>
      </c>
      <c r="E14" s="2" t="n">
        <v>3</v>
      </c>
      <c r="F14" s="2" t="n">
        <v>4</v>
      </c>
      <c r="G14" s="2" t="n">
        <v>5</v>
      </c>
      <c r="H14" s="2" t="n">
        <v>6</v>
      </c>
      <c r="I14" s="2" t="n">
        <v>7</v>
      </c>
      <c r="J14" s="2" t="n">
        <v>8</v>
      </c>
      <c r="K14" s="2" t="n">
        <v>9</v>
      </c>
      <c r="L14" s="2" t="n">
        <v>10</v>
      </c>
    </row>
    <row r="15" customFormat="false" ht="14.4" hidden="false" customHeight="false" outlineLevel="0" collapsed="false">
      <c r="A15" s="2" t="s">
        <v>0</v>
      </c>
      <c r="B15" s="8" t="n">
        <f aca="false">E2</f>
        <v>1000000</v>
      </c>
      <c r="C15" s="8" t="n">
        <f aca="false">IF(C14&lt;=$B$9,B15*(1+$B$4),0)</f>
        <v>1020000</v>
      </c>
      <c r="D15" s="8" t="n">
        <f aca="false">IF(D14&lt;=$B$9,C15*(1+$B$4),0)</f>
        <v>1040400</v>
      </c>
      <c r="E15" s="8" t="n">
        <f aca="false">IF(E14&lt;=$B$9,D15*(1+$B$4),0)</f>
        <v>1061208</v>
      </c>
      <c r="F15" s="8" t="n">
        <f aca="false">IF(F14&lt;=$B$9,E15*(1+$B$4),0)</f>
        <v>1082432.16</v>
      </c>
      <c r="G15" s="8" t="n">
        <f aca="false">IF(G14&lt;=$B$9,F15*(1+$B$4),0)</f>
        <v>1104080.8032</v>
      </c>
      <c r="H15" s="8" t="n">
        <f aca="false">IF(H14&lt;=$B$9,G15*(1+$B$4),0)</f>
        <v>1126162.419264</v>
      </c>
      <c r="I15" s="8" t="n">
        <f aca="false">IF(I14&lt;=$B$9,H15*(1+$B$4),0)</f>
        <v>0</v>
      </c>
      <c r="J15" s="8" t="n">
        <f aca="false">IF(J14&lt;=$B$9,I15*(1+$B$4),0)</f>
        <v>0</v>
      </c>
      <c r="K15" s="8" t="n">
        <f aca="false">IF(K14&lt;=$B$9,J15*(1+$B$4),0)</f>
        <v>0</v>
      </c>
      <c r="L15" s="8" t="n">
        <f aca="false">IF(L14&lt;=$B$9,K15*(1+$B$4),0)</f>
        <v>0</v>
      </c>
    </row>
    <row r="16" customFormat="false" ht="14.4" hidden="false" customHeight="false" outlineLevel="0" collapsed="false">
      <c r="A16" s="2" t="s">
        <v>31</v>
      </c>
      <c r="B16" s="8" t="n">
        <f aca="false">F4</f>
        <v>136769.21361886</v>
      </c>
      <c r="C16" s="8" t="n">
        <f aca="false">IF(C12&lt;=$B$9,C15-C20-C18,0)</f>
        <v>170707.748227678</v>
      </c>
      <c r="D16" s="8" t="n">
        <f aca="false">IF(D12&lt;=$B$9,D15-D20-D18,0)</f>
        <v>205714.184717291</v>
      </c>
      <c r="E16" s="8" t="n">
        <f aca="false">IF(E12&lt;=$B$9,E15-E20-E18,0)</f>
        <v>241826.745182375</v>
      </c>
      <c r="F16" s="8" t="n">
        <f aca="false">IF(F12&lt;=$B$9,F15-F20-F18,0)</f>
        <v>279085.147009219</v>
      </c>
      <c r="G16" s="8" t="n">
        <f aca="false">IF(G12&lt;=$B$9,G15-G20-G18,0)</f>
        <v>317530.664454918</v>
      </c>
      <c r="H16" s="8" t="n">
        <f aca="false">IF(H12&lt;=$B$9,H15-H20-H18,0)</f>
        <v>357206.192830794</v>
      </c>
      <c r="I16" s="8" t="n">
        <f aca="false">IF(I12&lt;=$B$9,I15-I20-I18,0)</f>
        <v>0</v>
      </c>
      <c r="J16" s="8" t="n">
        <f aca="false">IF(J12&lt;=$B$9,J15-J20-J18,0)</f>
        <v>0</v>
      </c>
      <c r="K16" s="8" t="n">
        <f aca="false">IF(K12&lt;=$B$9,K15-K20-K18,0)</f>
        <v>0</v>
      </c>
      <c r="L16" s="8" t="n">
        <f aca="false">IF(L12&lt;=$B$9,L15-L20-L18,0)</f>
        <v>0</v>
      </c>
    </row>
    <row r="17" customFormat="false" ht="14.4" hidden="false" customHeight="false" outlineLevel="0" collapsed="false">
      <c r="A17" s="2" t="s">
        <v>11</v>
      </c>
      <c r="B17" s="9" t="n">
        <f aca="false">B16/SUM(B$16,B$18,B$20)</f>
        <v>0.13676921361886</v>
      </c>
      <c r="C17" s="9" t="n">
        <f aca="false">C16/SUM(C$16,C$18,C$20)</f>
        <v>0.167360537478116</v>
      </c>
      <c r="D17" s="9" t="n">
        <f aca="false">D16/SUM(D$16,D$18,D$20)</f>
        <v>0.197726052208085</v>
      </c>
      <c r="E17" s="9" t="n">
        <f aca="false">E16/SUM(E$16,E$18,E$20)</f>
        <v>0.227878743076169</v>
      </c>
      <c r="F17" s="9" t="n">
        <f aca="false">F16/SUM(F$16,F$18,F$20)</f>
        <v>0.257831536536404</v>
      </c>
      <c r="G17" s="9" t="n">
        <f aca="false">G16/SUM(G$16,G$18,G$20)</f>
        <v>0.287597305862584</v>
      </c>
      <c r="H17" s="9" t="n">
        <f aca="false">H16/SUM(H$16,H$18,H$20)</f>
        <v>0.317188876773428</v>
      </c>
      <c r="I17" s="9" t="e">
        <f aca="false">I16/SUM(I$16,I$18,I$20)</f>
        <v>#DIV/0!</v>
      </c>
      <c r="J17" s="9" t="e">
        <f aca="false">J16/SUM(J$16,J$18,J$20)</f>
        <v>#DIV/0!</v>
      </c>
      <c r="K17" s="9" t="e">
        <f aca="false">K16/SUM(K$16,K$18,K$20)</f>
        <v>#DIV/0!</v>
      </c>
      <c r="L17" s="9" t="e">
        <f aca="false">L16/SUM(L$16,L$18,L$20)</f>
        <v>#DIV/0!</v>
      </c>
    </row>
    <row r="18" customFormat="false" ht="14.4" hidden="false" customHeight="false" outlineLevel="0" collapsed="false">
      <c r="A18" s="2" t="s">
        <v>32</v>
      </c>
      <c r="B18" s="8" t="n">
        <f aca="false">F5</f>
        <v>136769.21361886</v>
      </c>
      <c r="C18" s="8" t="n">
        <f aca="false">IF(C14&lt;=$B$9,B18*(1+$B$4),0)</f>
        <v>139504.597891238</v>
      </c>
      <c r="D18" s="8" t="n">
        <f aca="false">IF(D14&lt;=$B$9,C18*(1+$B$4),0)</f>
        <v>142294.689849062</v>
      </c>
      <c r="E18" s="8" t="n">
        <f aca="false">IF(E14&lt;=$B$9,D18*(1+$B$4),0)</f>
        <v>145140.583646044</v>
      </c>
      <c r="F18" s="8" t="n">
        <f aca="false">IF(F14&lt;=$B$9,E18*(1+$B$4),0)</f>
        <v>148043.395318964</v>
      </c>
      <c r="G18" s="8" t="n">
        <f aca="false">IF(G14&lt;=$B$9,F18*(1+$B$4),0)</f>
        <v>151004.263225344</v>
      </c>
      <c r="H18" s="8" t="n">
        <f aca="false">IF(H14&lt;=$B$9,G18*(1+$B$4),0)</f>
        <v>154024.348489851</v>
      </c>
      <c r="I18" s="8" t="n">
        <f aca="false">IF(I14&lt;=$B$9,H18*(1+$B$4),0)</f>
        <v>0</v>
      </c>
      <c r="J18" s="8" t="n">
        <f aca="false">IF(J14&lt;=$B$9,I18*(1+$B$4),0)</f>
        <v>0</v>
      </c>
      <c r="K18" s="8" t="n">
        <f aca="false">IF(K14&lt;=$B$9,J18*(1+$B$4),0)</f>
        <v>0</v>
      </c>
      <c r="L18" s="8" t="n">
        <f aca="false">IF(L14&lt;=$B$9,K18*(1+$B$4),0)</f>
        <v>0</v>
      </c>
    </row>
    <row r="19" customFormat="false" ht="14.4" hidden="false" customHeight="false" outlineLevel="0" collapsed="false">
      <c r="A19" s="2" t="s">
        <v>13</v>
      </c>
      <c r="B19" s="9" t="n">
        <f aca="false">B18/SUM(B$16,B$18,B$20)</f>
        <v>0.13676921361886</v>
      </c>
      <c r="C19" s="9" t="n">
        <f aca="false">C18/SUM(C$16,C$18,C$20)</f>
        <v>0.13676921361886</v>
      </c>
      <c r="D19" s="9" t="n">
        <f aca="false">D18/SUM(D$16,D$18,D$20)</f>
        <v>0.13676921361886</v>
      </c>
      <c r="E19" s="9" t="n">
        <f aca="false">E18/SUM(E$16,E$18,E$20)</f>
        <v>0.13676921361886</v>
      </c>
      <c r="F19" s="9" t="n">
        <f aca="false">F18/SUM(F$16,F$18,F$20)</f>
        <v>0.13676921361886</v>
      </c>
      <c r="G19" s="9" t="n">
        <f aca="false">G18/SUM(G$16,G$18,G$20)</f>
        <v>0.13676921361886</v>
      </c>
      <c r="H19" s="9" t="n">
        <f aca="false">H18/SUM(H$16,H$18,H$20)</f>
        <v>0.13676921361886</v>
      </c>
      <c r="I19" s="9" t="e">
        <f aca="false">I18/SUM(I$16,I$18,I$20)</f>
        <v>#DIV/0!</v>
      </c>
      <c r="J19" s="9" t="e">
        <f aca="false">J18/SUM(J$16,J$18,J$20)</f>
        <v>#DIV/0!</v>
      </c>
      <c r="K19" s="9" t="e">
        <f aca="false">K18/SUM(K$16,K$18,K$20)</f>
        <v>#DIV/0!</v>
      </c>
      <c r="L19" s="9" t="e">
        <f aca="false">L18/SUM(L$16,L$18,L$20)</f>
        <v>#DIV/0!</v>
      </c>
    </row>
    <row r="20" customFormat="false" ht="14.4" hidden="false" customHeight="false" outlineLevel="0" collapsed="false">
      <c r="A20" s="2" t="s">
        <v>41</v>
      </c>
      <c r="B20" s="8" t="n">
        <f aca="false">F6</f>
        <v>726461.572762279</v>
      </c>
      <c r="C20" s="8" t="n">
        <f aca="false">IF(C14&lt;=$B$9,-FV($B$5/12,C$14*12,-$B$11,$F$6,0),0)</f>
        <v>709787.653881084</v>
      </c>
      <c r="D20" s="8" t="n">
        <f aca="false">IF(D14&lt;=$B$9,-FV($B$5/12,D$14*12,-$B$11,$F$6,0),0)</f>
        <v>692391.125433646</v>
      </c>
      <c r="E20" s="8" t="n">
        <f aca="false">IF(E14&lt;=$B$9,-FV($B$5/12,E$14*12,-$B$11,$F$6,0),0)</f>
        <v>674240.671171581</v>
      </c>
      <c r="F20" s="8" t="n">
        <f aca="false">IF(F14&lt;=$B$9,-FV($B$5/12,F$14*12,-$B$11,$F$6,0),0)</f>
        <v>655303.617671816</v>
      </c>
      <c r="G20" s="8" t="n">
        <f aca="false">IF(G14&lt;=$B$9,-FV($B$5/12,G$14*12,-$B$11,$F$6,0),0)</f>
        <v>635545.875519738</v>
      </c>
      <c r="H20" s="8" t="n">
        <f aca="false">IF(H14&lt;=$B$9,-FV($B$5/12,H$14*12,-$B$11,$F$6,0),0)</f>
        <v>614931.877943355</v>
      </c>
      <c r="I20" s="8" t="n">
        <f aca="false">IF(I14&lt;=$B$9,-FV($B$5/12,I$14*12,-$B$11,$F$6,0),0)</f>
        <v>0</v>
      </c>
      <c r="J20" s="8" t="n">
        <f aca="false">IF(J14&lt;=$B$9,-FV($B$5/12,J$14*12,-$B$11,$F$6,0),0)</f>
        <v>0</v>
      </c>
      <c r="K20" s="8" t="n">
        <f aca="false">IF(K14&lt;=$B$9,-FV($B$5/12,K$14*12,-$B$11,$F$6,0),0)</f>
        <v>0</v>
      </c>
      <c r="L20" s="8" t="n">
        <f aca="false">IF(L14&lt;=$B$9,-FV($B$5/12,L$14*12,-$B$11,$F$6,0),0)</f>
        <v>0</v>
      </c>
    </row>
    <row r="21" customFormat="false" ht="14.4" hidden="false" customHeight="false" outlineLevel="0" collapsed="false">
      <c r="A21" s="2" t="s">
        <v>42</v>
      </c>
      <c r="B21" s="9" t="n">
        <f aca="false">B20/SUM(B$16,B$18,B$20)</f>
        <v>0.726461572762279</v>
      </c>
      <c r="C21" s="9" t="n">
        <f aca="false">C20/SUM(C$16,C$18,C$20)</f>
        <v>0.695870248903024</v>
      </c>
      <c r="D21" s="9" t="n">
        <f aca="false">D20/SUM(D$16,D$18,D$20)</f>
        <v>0.665504734173055</v>
      </c>
      <c r="E21" s="9" t="n">
        <f aca="false">E20/SUM(E$16,E$18,E$20)</f>
        <v>0.635352043304971</v>
      </c>
      <c r="F21" s="9" t="n">
        <f aca="false">F20/SUM(F$16,F$18,F$20)</f>
        <v>0.605399249844735</v>
      </c>
      <c r="G21" s="9" t="n">
        <f aca="false">G20/SUM(G$16,G$18,G$20)</f>
        <v>0.575633480518556</v>
      </c>
      <c r="H21" s="9" t="n">
        <f aca="false">H20/SUM(H$16,H$18,H$20)</f>
        <v>0.546041909607712</v>
      </c>
      <c r="I21" s="9" t="e">
        <f aca="false">I20/SUM(I$16,I$18,I$20)</f>
        <v>#DIV/0!</v>
      </c>
      <c r="J21" s="9" t="e">
        <f aca="false">J20/SUM(J$16,J$18,J$20)</f>
        <v>#DIV/0!</v>
      </c>
      <c r="K21" s="9" t="e">
        <f aca="false">K20/SUM(K$16,K$18,K$20)</f>
        <v>#DIV/0!</v>
      </c>
      <c r="L21" s="9" t="e">
        <f aca="false">L20/SUM(L$16,L$18,L$20)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2017-04-30T17:46:59Z</dcterms:created>
  <dc:creator>snow wang</dc:creator>
  <dc:description/>
  <dc:language>en-US</dc:language>
  <cp:lastModifiedBy/>
  <dcterms:modified xsi:type="dcterms:W3CDTF">2017-06-02T12:14:55Z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