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D8F9E2AD-690D-4D42-9FBF-2C01DA589D20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34" i="1" l="1"/>
  <c r="A33" i="1"/>
  <c r="A32" i="1"/>
  <c r="A3" i="1"/>
  <c r="A4" i="1"/>
  <c r="A5" i="1" s="1"/>
  <c r="A6" i="1" s="1"/>
  <c r="A7" i="1" s="1"/>
  <c r="A8" i="1" s="1"/>
  <c r="A9" i="1" s="1"/>
  <c r="J17" i="1"/>
  <c r="J32" i="1" l="1"/>
  <c r="G29" i="1"/>
  <c r="G37" i="1"/>
  <c r="G34" i="1"/>
  <c r="G24" i="1"/>
  <c r="G35" i="1"/>
  <c r="G25" i="1"/>
  <c r="G28" i="1"/>
  <c r="G26" i="1"/>
  <c r="G22" i="1"/>
  <c r="G23" i="1"/>
  <c r="G30" i="1"/>
  <c r="G33" i="1"/>
  <c r="G27" i="1"/>
  <c r="G21" i="1"/>
  <c r="G38" i="1"/>
  <c r="A10" i="1"/>
  <c r="A11" i="1" s="1"/>
  <c r="A12" i="1" s="1"/>
  <c r="A13" i="1" s="1"/>
  <c r="A14" i="1" s="1"/>
  <c r="A15" i="1" s="1"/>
  <c r="A16" i="1" s="1"/>
  <c r="J18" i="1"/>
  <c r="A17" i="1" l="1"/>
  <c r="A18" i="1" s="1"/>
  <c r="A19" i="1" s="1"/>
  <c r="A20" i="1" s="1"/>
  <c r="A21" i="1" s="1"/>
  <c r="J38" i="1"/>
  <c r="J21" i="1"/>
  <c r="J27" i="1"/>
  <c r="J33" i="1"/>
  <c r="J30" i="1"/>
  <c r="J29" i="1"/>
  <c r="J37" i="1"/>
  <c r="J34" i="1"/>
  <c r="J24" i="1"/>
  <c r="J35" i="1"/>
  <c r="J36" i="1"/>
  <c r="J31" i="1"/>
  <c r="J25" i="1"/>
  <c r="J28" i="1"/>
  <c r="J26" i="1"/>
  <c r="J22" i="1"/>
  <c r="J23" i="1"/>
  <c r="J20" i="1"/>
  <c r="J19" i="1"/>
  <c r="J16" i="1"/>
  <c r="J15" i="1"/>
  <c r="J14" i="1"/>
  <c r="J13" i="1"/>
  <c r="J12" i="1"/>
  <c r="J11" i="1"/>
  <c r="J10" i="1"/>
  <c r="J9" i="1"/>
  <c r="J7" i="1"/>
  <c r="J2" i="1"/>
  <c r="J8" i="1"/>
  <c r="J4" i="1"/>
  <c r="J3" i="1"/>
  <c r="J5" i="1"/>
  <c r="J6" i="1"/>
  <c r="J39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<sst xmlns="http://schemas.openxmlformats.org/spreadsheetml/2006/main" count="217" uniqueCount="142">
  <si>
    <t>Qty</t>
  </si>
  <si>
    <t>Value</t>
  </si>
  <si>
    <t>Footprint</t>
  </si>
  <si>
    <t>Description</t>
  </si>
  <si>
    <t>Capacitor 18pF</t>
  </si>
  <si>
    <t>Capacitor 0.01uF</t>
  </si>
  <si>
    <t>Capacitor 0.1uF</t>
  </si>
  <si>
    <t xml:space="preserve">Capacitor 1uF </t>
  </si>
  <si>
    <t>Capacitor 10uF</t>
  </si>
  <si>
    <t>Capacitor 22uF</t>
  </si>
  <si>
    <t>Capacitor 47uF</t>
  </si>
  <si>
    <t>Resistor 100</t>
  </si>
  <si>
    <t>Resistor 1k</t>
  </si>
  <si>
    <t>Resistor 2k</t>
  </si>
  <si>
    <t>Resistor 10k</t>
  </si>
  <si>
    <t>Resistor 100k</t>
  </si>
  <si>
    <t>Resistor 330k</t>
  </si>
  <si>
    <t>Resistor 500k</t>
  </si>
  <si>
    <t>Resistor 1M</t>
  </si>
  <si>
    <t>D1</t>
  </si>
  <si>
    <t>Schottky diode</t>
  </si>
  <si>
    <t>D2</t>
  </si>
  <si>
    <t>Power indicator LED</t>
  </si>
  <si>
    <t>SPDT</t>
  </si>
  <si>
    <t>U7</t>
  </si>
  <si>
    <t>4-channel ADC</t>
  </si>
  <si>
    <t>U10</t>
  </si>
  <si>
    <t>Voltage detector (for clean reset)</t>
  </si>
  <si>
    <t>Electric switches (for Z tests)</t>
  </si>
  <si>
    <t>Y1</t>
  </si>
  <si>
    <t>Item</t>
  </si>
  <si>
    <t>Reference</t>
  </si>
  <si>
    <t>Through Hole</t>
  </si>
  <si>
    <t>1053</t>
  </si>
  <si>
    <t>36-1053-ND</t>
  </si>
  <si>
    <t>LIR2450 Battery Holder</t>
  </si>
  <si>
    <t>-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</si>
  <si>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</si>
  <si>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</si>
  <si>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</si>
  <si>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</si>
  <si>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</si>
  <si>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</si>
  <si>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</si>
  <si>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</si>
  <si>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</si>
  <si>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</si>
  <si>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</si>
  <si>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</si>
  <si>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</si>
  <si>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</si>
  <si>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</si>
  <si>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</si>
  <si>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</si>
  <si>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</si>
  <si>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</si>
  <si>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</si>
  <si>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</si>
  <si>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</si>
  <si>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</si>
  <si>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</si>
  <si>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</si>
  <si>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</si>
  <si>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</si>
  <si>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</si>
  <si>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</si>
  <si>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</si>
  <si>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</si>
  <si>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</si>
  <si>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</si>
  <si>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</si>
  <si>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</si>
  <si>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</si>
  <si>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</si>
  <si>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</si>
  <si>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</si>
  <si>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</si>
  <si>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</si>
  <si>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</si>
  <si>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</si>
  <si>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</si>
  <si>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</si>
  <si>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</si>
  <si>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</si>
  <si>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</si>
  <si>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</si>
  <si>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</si>
  <si>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</si>
  <si>
    <t>1 MΩ</t>
  </si>
  <si>
    <t>100 Ω</t>
  </si>
  <si>
    <t>47 µF</t>
  </si>
  <si>
    <t>22 µF</t>
  </si>
  <si>
    <t>10 µF</t>
  </si>
  <si>
    <t>1 µF</t>
  </si>
  <si>
    <t>0.1 µF</t>
  </si>
  <si>
    <t>0.01 µF</t>
  </si>
  <si>
    <t>18 pF</t>
  </si>
  <si>
    <t>500 kΩ</t>
  </si>
  <si>
    <t>1 kΩ</t>
  </si>
  <si>
    <t>2 kΩ</t>
  </si>
  <si>
    <t>10 kΩ</t>
  </si>
  <si>
    <t>100 kΩ</t>
  </si>
  <si>
    <t>330 kΩ</t>
  </si>
  <si>
    <t>Blue</t>
  </si>
  <si>
    <t>https://www.digikey.com/product-detail/en/keystone-electronics/1053/36-1053-ND/2745672</t>
  </si>
  <si>
    <t>3.7V</t>
  </si>
  <si>
    <t>24.5mm Coin Battery</t>
  </si>
  <si>
    <t>1572-1621-ND</t>
  </si>
  <si>
    <t>https://www.digikey.com/product-detail/en/illinois-capacitor/RJD2450/1572-1621-ND/6159139</t>
  </si>
  <si>
    <t>Toggle switch (power switch)</t>
  </si>
  <si>
    <t>R4, R9, R13, R14, R22, R27</t>
  </si>
  <si>
    <t>R8, R26</t>
  </si>
  <si>
    <t>R1, R2, R3, R17</t>
  </si>
  <si>
    <t>R30</t>
  </si>
  <si>
    <t>R5</t>
  </si>
  <si>
    <t>R20, R21</t>
  </si>
  <si>
    <t>R10, R11, R18, R19, R31</t>
  </si>
  <si>
    <t>R6, R7, R12, R15, R16, R23, R24, R25, R28, R29</t>
  </si>
  <si>
    <t>B1 (a)</t>
  </si>
  <si>
    <t>B1 (b)</t>
  </si>
  <si>
    <t>SW2</t>
  </si>
  <si>
    <t>SW1</t>
  </si>
  <si>
    <t>U11 (a)</t>
  </si>
  <si>
    <t>U11 (b)</t>
  </si>
  <si>
    <t>U19</t>
  </si>
  <si>
    <t>U18, U21</t>
  </si>
  <si>
    <t>U1</t>
  </si>
  <si>
    <t>U5, U6</t>
  </si>
  <si>
    <t>U17</t>
  </si>
  <si>
    <t>U20</t>
  </si>
  <si>
    <t>U14, U15, U16</t>
  </si>
  <si>
    <t>U4</t>
  </si>
  <si>
    <t>U3, U8, U9</t>
  </si>
  <si>
    <t>U2</t>
  </si>
  <si>
    <t>C7</t>
  </si>
  <si>
    <t>C19</t>
  </si>
  <si>
    <t>C1, C11</t>
  </si>
  <si>
    <t>C16, C17</t>
  </si>
  <si>
    <t>C22, C27, C36</t>
  </si>
  <si>
    <t>C2, C3, C4, C5, C12, C15, C18, C21, C24, C25, C29, C30, C32, C33</t>
  </si>
  <si>
    <t>C6, C8, C9, C10, C13, C14, C20, C23, C26, C28, C31, C34, C35</t>
  </si>
  <si>
    <t>D3, D4, D5, D6, D7, D8, D9, D10, D11, 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</si>
</sst>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2" fillId="2" borderId="0" xfId="0" applyFont="1" applyFill="1" applyBorder="1" applyAlignment="1"/>
    <xf numFmtId="44" fontId="0" fillId="0" borderId="0" xfId="2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/>
    <xf numFmtId="0" fontId="2" fillId="0" borderId="0" xfId="0" applyFont="1" applyFill="1" applyBorder="1" applyAlignment="1"/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0" applyFont="1" applyBorder="1" applyAlignment="1"/>
    <xf numFmtId="0" fontId="1" fillId="0" borderId="0" xfId="0" quotePrefix="1" applyFont="1" applyFill="1" applyBorder="1" applyAlignment="1"/>
    <xf numFmtId="0" fontId="0" fillId="0" borderId="0" xfId="0" applyFont="1" applyFill="1" applyBorder="1" applyAlignment="1"/>
    <xf numFmtId="44" fontId="0" fillId="0" borderId="0" xfId="2" applyFont="1" applyFill="1" applyBorder="1" applyAlignment="1"/>
    <xf numFmtId="0" fontId="0" fillId="0" borderId="0" xfId="0" applyFont="1" applyFill="1" applyBorder="1" applyAlignment="1">
      <alignment horizontal="center"/>
    </xf>
    <xf numFmtId="0" fontId="8" fillId="3" borderId="0" xfId="0" applyFont="1" applyFill="1" applyBorder="1" applyAlignment="1"/>
    <xf numFmtId="44" fontId="9" fillId="3" borderId="0" xfId="0" applyNumberFormat="1" applyFont="1" applyFill="1" applyBorder="1" applyAlignment="1"/>
    <xf numFmtId="0" fontId="7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61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88900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4DE3DD9F-170D-DC40-BB09-B032F1947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732000" cy="1273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illinois-capacitor/RJD2450/1572-1621-ND/6159139" TargetMode="External"/><Relationship Id="rId4" Type="http://schemas.openxmlformats.org/officeDocument/2006/relationships/hyperlink" Target="https://www.digikey.com/product-detail/en/keystone-electronics/1053/36-1053-ND/2745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.75" customHeight="1" x14ac:dyDescent="0.15"/>
  <cols>
    <col min="1" max="1" width="5.83203125" customWidth="1"/>
    <col min="2" max="2" width="52.664062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98" customWidth="1"/>
    <col min="8" max="8" width="6.33203125" customWidth="1"/>
    <col min="9" max="9" width="10.6640625" customWidth="1"/>
    <col min="10" max="10" width="10.83203125" customWidth="1"/>
  </cols>
  <sheetData>
    <row r="1" spans="1:10" s="4" customFormat="1" ht="14" thickBot="1" x14ac:dyDescent="0.2">
      <c r="A1" s="24" t="s">
        <v>30</v>
      </c>
      <c r="B1" s="3" t="s">
        <v>31</v>
      </c>
      <c r="C1" s="3" t="s">
        <v>1</v>
      </c>
      <c r="D1" s="3" t="s">
        <v>2</v>
      </c>
      <c r="E1" s="3" t="s">
        <v>3</v>
      </c>
      <c r="F1" s="3" t="s">
        <v>43</v>
      </c>
      <c r="G1" s="3" t="s">
        <v>44</v>
      </c>
      <c r="H1" s="3" t="s">
        <v>0</v>
      </c>
      <c r="I1" s="3" t="s">
        <v>78</v>
      </c>
      <c r="J1" s="3" t="s">
        <v>77</v>
      </c>
    </row>
    <row r="2" spans="1:10" ht="16" x14ac:dyDescent="0.2">
      <c r="A2" s="6">
        <v>1</v>
      </c>
      <c r="B2" s="7" t="s">
        <v>136</v>
      </c>
      <c r="C2" s="8" t="s">
        <v>91</v>
      </c>
      <c r="D2" s="8" t="s">
        <v>32</v>
      </c>
      <c r="E2" s="8" t="s">
        <v>9</v>
      </c>
      <c r="F2" s="9" t="s">
        <v>65</v>
      </c>
      <c r="G2" s="9" t="s">
        <v>65</v>
      </c>
      <c r="H2" s="8">
        <v>2</v>
      </c>
      <c r="I2" s="10">
        <v>0</v>
      </c>
      <c r="J2" s="10">
        <f>I2*H2</f>
        <v>0</v>
      </c>
    </row>
    <row r="3" spans="1:10" ht="16" x14ac:dyDescent="0.2">
      <c r="A3" s="6">
        <f t="shared" ref="A3:A20" si="0">A2+1</f>
        <v>2</v>
      </c>
      <c r="B3" s="7" t="s">
        <v>139</v>
      </c>
      <c r="C3" s="8" t="s">
        <v>94</v>
      </c>
      <c r="D3" s="8" t="s">
        <v>32</v>
      </c>
      <c r="E3" s="8" t="s">
        <v>6</v>
      </c>
      <c r="F3" s="9" t="s">
        <v>65</v>
      </c>
      <c r="G3" s="9" t="s">
        <v>65</v>
      </c>
      <c r="H3" s="11">
        <v>14</v>
      </c>
      <c r="I3" s="10">
        <v>0</v>
      </c>
      <c r="J3" s="10">
        <f>I3*H3</f>
        <v>0</v>
      </c>
    </row>
    <row r="4" spans="1:10" ht="16" x14ac:dyDescent="0.2">
      <c r="A4" s="6">
        <f t="shared" si="0"/>
        <v>3</v>
      </c>
      <c r="B4" s="7" t="s">
        <v>140</v>
      </c>
      <c r="C4" s="8" t="s">
        <v>93</v>
      </c>
      <c r="D4" s="8" t="s">
        <v>32</v>
      </c>
      <c r="E4" s="8" t="s">
        <v>7</v>
      </c>
      <c r="F4" s="9" t="s">
        <v>65</v>
      </c>
      <c r="G4" s="9" t="s">
        <v>65</v>
      </c>
      <c r="H4" s="8">
        <v>13</v>
      </c>
      <c r="I4" s="10">
        <v>0</v>
      </c>
      <c r="J4" s="10">
        <f>I4*H4</f>
        <v>0</v>
      </c>
    </row>
    <row r="5" spans="1:10" ht="16" x14ac:dyDescent="0.2">
      <c r="A5" s="6">
        <f t="shared" si="0"/>
        <v>4</v>
      </c>
      <c r="B5" s="7" t="s">
        <v>134</v>
      </c>
      <c r="C5" s="8" t="s">
        <v>95</v>
      </c>
      <c r="D5" s="8" t="s">
        <v>32</v>
      </c>
      <c r="E5" s="8" t="s">
        <v>5</v>
      </c>
      <c r="F5" s="9" t="s">
        <v>65</v>
      </c>
      <c r="G5" s="9" t="s">
        <v>65</v>
      </c>
      <c r="H5" s="11">
        <v>1</v>
      </c>
      <c r="I5" s="10">
        <v>0</v>
      </c>
      <c r="J5" s="10">
        <f t="shared" ref="J5:J38" si="1">I5*H5</f>
        <v>0</v>
      </c>
    </row>
    <row r="6" spans="1:10" ht="16" x14ac:dyDescent="0.2">
      <c r="A6" s="6">
        <f t="shared" si="0"/>
        <v>5</v>
      </c>
      <c r="B6" s="7" t="s">
        <v>137</v>
      </c>
      <c r="C6" s="8" t="s">
        <v>96</v>
      </c>
      <c r="D6" s="8" t="s">
        <v>32</v>
      </c>
      <c r="E6" s="8" t="s">
        <v>4</v>
      </c>
      <c r="F6" s="9" t="s">
        <v>65</v>
      </c>
      <c r="G6" s="9" t="s">
        <v>65</v>
      </c>
      <c r="H6" s="8">
        <v>2</v>
      </c>
      <c r="I6" s="10"/>
      <c r="J6" s="10">
        <f>I6*H6</f>
        <v>0</v>
      </c>
    </row>
    <row r="7" spans="1:10" ht="16" x14ac:dyDescent="0.2">
      <c r="A7" s="6">
        <f t="shared" si="0"/>
        <v>6</v>
      </c>
      <c r="B7" s="7" t="s">
        <v>135</v>
      </c>
      <c r="C7" s="7" t="s">
        <v>90</v>
      </c>
      <c r="D7" s="8" t="s">
        <v>32</v>
      </c>
      <c r="E7" s="8" t="s">
        <v>10</v>
      </c>
      <c r="F7" s="9" t="s">
        <v>65</v>
      </c>
      <c r="G7" s="9" t="s">
        <v>65</v>
      </c>
      <c r="H7" s="8">
        <v>1</v>
      </c>
      <c r="I7" s="10">
        <v>0</v>
      </c>
      <c r="J7" s="10">
        <f t="shared" si="1"/>
        <v>0</v>
      </c>
    </row>
    <row r="8" spans="1:10" ht="16" x14ac:dyDescent="0.2">
      <c r="A8" s="6">
        <f t="shared" si="0"/>
        <v>7</v>
      </c>
      <c r="B8" s="7" t="s">
        <v>138</v>
      </c>
      <c r="C8" s="8" t="s">
        <v>92</v>
      </c>
      <c r="D8" s="8" t="s">
        <v>32</v>
      </c>
      <c r="E8" s="8" t="s">
        <v>8</v>
      </c>
      <c r="F8" s="9" t="s">
        <v>65</v>
      </c>
      <c r="G8" s="9" t="s">
        <v>65</v>
      </c>
      <c r="H8" s="8">
        <v>3</v>
      </c>
      <c r="I8" s="10">
        <v>0</v>
      </c>
      <c r="J8" s="10">
        <f>I8*H8</f>
        <v>0</v>
      </c>
    </row>
    <row r="9" spans="1:10" ht="16" x14ac:dyDescent="0.2">
      <c r="A9" s="6">
        <f t="shared" si="0"/>
        <v>8</v>
      </c>
      <c r="B9" s="7" t="s">
        <v>114</v>
      </c>
      <c r="C9" s="12" t="s">
        <v>89</v>
      </c>
      <c r="D9" s="8" t="s">
        <v>32</v>
      </c>
      <c r="E9" s="8" t="s">
        <v>11</v>
      </c>
      <c r="F9" s="9" t="s">
        <v>65</v>
      </c>
      <c r="G9" s="9" t="s">
        <v>65</v>
      </c>
      <c r="H9" s="11">
        <v>1</v>
      </c>
      <c r="I9" s="10">
        <v>0</v>
      </c>
      <c r="J9" s="10">
        <f t="shared" si="1"/>
        <v>0</v>
      </c>
    </row>
    <row r="10" spans="1:10" ht="16" x14ac:dyDescent="0.2">
      <c r="A10" s="6">
        <f t="shared" si="0"/>
        <v>9</v>
      </c>
      <c r="B10" s="7" t="s">
        <v>116</v>
      </c>
      <c r="C10" s="8" t="s">
        <v>98</v>
      </c>
      <c r="D10" s="8" t="s">
        <v>32</v>
      </c>
      <c r="E10" s="8" t="s">
        <v>12</v>
      </c>
      <c r="F10" s="9" t="s">
        <v>65</v>
      </c>
      <c r="G10" s="9" t="s">
        <v>65</v>
      </c>
      <c r="H10" s="8">
        <v>5</v>
      </c>
      <c r="I10" s="10">
        <v>0</v>
      </c>
      <c r="J10" s="10">
        <f t="shared" si="1"/>
        <v>0</v>
      </c>
    </row>
    <row r="11" spans="1:10" ht="16" x14ac:dyDescent="0.2">
      <c r="A11" s="6">
        <f t="shared" si="0"/>
        <v>10</v>
      </c>
      <c r="B11" s="7" t="s">
        <v>115</v>
      </c>
      <c r="C11" s="8" t="s">
        <v>99</v>
      </c>
      <c r="D11" s="8" t="s">
        <v>32</v>
      </c>
      <c r="E11" s="8" t="s">
        <v>13</v>
      </c>
      <c r="F11" s="9" t="s">
        <v>65</v>
      </c>
      <c r="G11" s="9" t="s">
        <v>65</v>
      </c>
      <c r="H11" s="8">
        <v>2</v>
      </c>
      <c r="I11" s="10">
        <v>0</v>
      </c>
      <c r="J11" s="10">
        <f t="shared" si="1"/>
        <v>0</v>
      </c>
    </row>
    <row r="12" spans="1:10" ht="16" x14ac:dyDescent="0.2">
      <c r="A12" s="6">
        <f t="shared" si="0"/>
        <v>11</v>
      </c>
      <c r="B12" s="7" t="s">
        <v>113</v>
      </c>
      <c r="C12" s="8" t="s">
        <v>100</v>
      </c>
      <c r="D12" s="8" t="s">
        <v>32</v>
      </c>
      <c r="E12" s="8" t="s">
        <v>14</v>
      </c>
      <c r="F12" s="9" t="s">
        <v>65</v>
      </c>
      <c r="G12" s="9" t="s">
        <v>65</v>
      </c>
      <c r="H12" s="8">
        <v>1</v>
      </c>
      <c r="I12" s="10">
        <v>0</v>
      </c>
      <c r="J12" s="10">
        <f t="shared" si="1"/>
        <v>0</v>
      </c>
    </row>
    <row r="13" spans="1:10" ht="16" x14ac:dyDescent="0.2">
      <c r="A13" s="6">
        <f t="shared" si="0"/>
        <v>12</v>
      </c>
      <c r="B13" s="7" t="s">
        <v>117</v>
      </c>
      <c r="C13" s="8" t="s">
        <v>101</v>
      </c>
      <c r="D13" s="8" t="s">
        <v>32</v>
      </c>
      <c r="E13" s="8" t="s">
        <v>15</v>
      </c>
      <c r="F13" s="9" t="s">
        <v>65</v>
      </c>
      <c r="G13" s="9" t="s">
        <v>65</v>
      </c>
      <c r="H13" s="8">
        <v>10</v>
      </c>
      <c r="I13" s="10">
        <v>0</v>
      </c>
      <c r="J13" s="10">
        <f t="shared" si="1"/>
        <v>0</v>
      </c>
    </row>
    <row r="14" spans="1:10" ht="16" x14ac:dyDescent="0.2">
      <c r="A14" s="6">
        <f t="shared" si="0"/>
        <v>13</v>
      </c>
      <c r="B14" s="8" t="s">
        <v>112</v>
      </c>
      <c r="C14" s="8" t="s">
        <v>102</v>
      </c>
      <c r="D14" s="8" t="s">
        <v>32</v>
      </c>
      <c r="E14" s="8" t="s">
        <v>16</v>
      </c>
      <c r="F14" s="9" t="s">
        <v>65</v>
      </c>
      <c r="G14" s="9" t="s">
        <v>65</v>
      </c>
      <c r="H14" s="8">
        <v>4</v>
      </c>
      <c r="I14" s="10">
        <v>0</v>
      </c>
      <c r="J14" s="10">
        <f t="shared" si="1"/>
        <v>0</v>
      </c>
    </row>
    <row r="15" spans="1:10" ht="16" x14ac:dyDescent="0.2">
      <c r="A15" s="6">
        <f t="shared" si="0"/>
        <v>14</v>
      </c>
      <c r="B15" s="8" t="s">
        <v>111</v>
      </c>
      <c r="C15" s="8" t="s">
        <v>97</v>
      </c>
      <c r="D15" s="8" t="s">
        <v>32</v>
      </c>
      <c r="E15" s="8" t="s">
        <v>17</v>
      </c>
      <c r="F15" s="9" t="s">
        <v>65</v>
      </c>
      <c r="G15" s="9" t="s">
        <v>65</v>
      </c>
      <c r="H15" s="8">
        <v>2</v>
      </c>
      <c r="I15" s="10">
        <v>0</v>
      </c>
      <c r="J15" s="10">
        <f t="shared" si="1"/>
        <v>0</v>
      </c>
    </row>
    <row r="16" spans="1:10" ht="16" x14ac:dyDescent="0.2">
      <c r="A16" s="6">
        <f t="shared" si="0"/>
        <v>15</v>
      </c>
      <c r="B16" s="8" t="s">
        <v>110</v>
      </c>
      <c r="C16" s="8" t="s">
        <v>88</v>
      </c>
      <c r="D16" s="8" t="s">
        <v>32</v>
      </c>
      <c r="E16" s="8" t="s">
        <v>18</v>
      </c>
      <c r="F16" s="9" t="s">
        <v>65</v>
      </c>
      <c r="G16" s="9" t="s">
        <v>65</v>
      </c>
      <c r="H16" s="8">
        <v>6</v>
      </c>
      <c r="I16" s="10">
        <v>0</v>
      </c>
      <c r="J16" s="10">
        <f t="shared" si="1"/>
        <v>0</v>
      </c>
    </row>
    <row r="17" spans="1:10" ht="16" x14ac:dyDescent="0.2">
      <c r="A17" s="6">
        <f t="shared" si="0"/>
        <v>16</v>
      </c>
      <c r="B17" s="7" t="s">
        <v>118</v>
      </c>
      <c r="C17" s="8" t="s">
        <v>105</v>
      </c>
      <c r="D17" s="13" t="s">
        <v>36</v>
      </c>
      <c r="E17" s="8" t="s">
        <v>106</v>
      </c>
      <c r="F17" s="14" t="s">
        <v>107</v>
      </c>
      <c r="G17" s="15" t="s">
        <v>108</v>
      </c>
      <c r="H17" s="8">
        <v>1</v>
      </c>
      <c r="I17" s="10">
        <v>3.82</v>
      </c>
      <c r="J17" s="10">
        <f t="shared" ref="J17" si="2">I17*H17</f>
        <v>3.82</v>
      </c>
    </row>
    <row r="18" spans="1:10" ht="16" x14ac:dyDescent="0.2">
      <c r="A18" s="6">
        <f>A17+1</f>
        <v>17</v>
      </c>
      <c r="B18" s="7" t="s">
        <v>119</v>
      </c>
      <c r="C18" s="13" t="s">
        <v>36</v>
      </c>
      <c r="D18" s="13" t="s">
        <v>33</v>
      </c>
      <c r="E18" s="8" t="s">
        <v>35</v>
      </c>
      <c r="F18" s="5" t="s">
        <v>34</v>
      </c>
      <c r="G18" s="15" t="s">
        <v>104</v>
      </c>
      <c r="H18" s="8">
        <v>1</v>
      </c>
      <c r="I18" s="10">
        <v>1.79</v>
      </c>
      <c r="J18" s="10">
        <f t="shared" si="1"/>
        <v>1.79</v>
      </c>
    </row>
    <row r="19" spans="1:10" ht="16" x14ac:dyDescent="0.2">
      <c r="A19" s="6">
        <f t="shared" si="0"/>
        <v>18</v>
      </c>
      <c r="B19" s="7" t="s">
        <v>19</v>
      </c>
      <c r="C19" s="13" t="s">
        <v>36</v>
      </c>
      <c r="D19" s="8" t="s">
        <v>32</v>
      </c>
      <c r="E19" s="8" t="s">
        <v>20</v>
      </c>
      <c r="F19" s="5" t="s">
        <v>66</v>
      </c>
      <c r="G19" s="15" t="s">
        <v>67</v>
      </c>
      <c r="H19" s="8">
        <v>1</v>
      </c>
      <c r="I19" s="10">
        <v>0.47</v>
      </c>
      <c r="J19" s="10">
        <f t="shared" si="1"/>
        <v>0.47</v>
      </c>
    </row>
    <row r="20" spans="1:10" ht="16" x14ac:dyDescent="0.2">
      <c r="A20" s="6">
        <f t="shared" si="0"/>
        <v>19</v>
      </c>
      <c r="B20" s="7" t="s">
        <v>21</v>
      </c>
      <c r="C20" s="8" t="s">
        <v>103</v>
      </c>
      <c r="D20" s="8" t="s">
        <v>32</v>
      </c>
      <c r="E20" s="8" t="s">
        <v>22</v>
      </c>
      <c r="F20" s="5" t="s">
        <v>68</v>
      </c>
      <c r="G20" s="15" t="s">
        <v>69</v>
      </c>
      <c r="H20" s="8">
        <v>1</v>
      </c>
      <c r="I20" s="10">
        <v>0.56000000000000005</v>
      </c>
      <c r="J20" s="10">
        <f t="shared" si="1"/>
        <v>0.56000000000000005</v>
      </c>
    </row>
    <row r="21" spans="1:10" ht="16" x14ac:dyDescent="0.2">
      <c r="A21" s="6">
        <f t="shared" ref="A21:A34" si="3">A20+1</f>
        <v>20</v>
      </c>
      <c r="B21" s="7" t="s">
        <v>141</v>
      </c>
      <c r="C21" s="13" t="s">
        <v>36</v>
      </c>
      <c r="D21" s="8" t="s">
        <v>32</v>
      </c>
      <c r="E21" s="8" t="s">
        <v>81</v>
      </c>
      <c r="F21" s="5" t="s">
        <v>60</v>
      </c>
      <c r="G21" s="16" t="str">
        <f>HYPERLINK("https://www.digikey.com/product-detail/en/on-semiconductor/1N5234BTR/1N5234BFSCT-ND/3504334")</f>
        <v>https://www.digikey.com/product-detail/en/on-semiconductor/1N5234BTR/1N5234BFSCT-ND/3504334</v>
      </c>
      <c r="H21" s="8">
        <v>10</v>
      </c>
      <c r="I21" s="10">
        <v>0.121</v>
      </c>
      <c r="J21" s="10">
        <f>I21*H21</f>
        <v>1.21</v>
      </c>
    </row>
    <row r="22" spans="1:10" ht="16" x14ac:dyDescent="0.2">
      <c r="A22" s="6">
        <f t="shared" si="3"/>
        <v>21</v>
      </c>
      <c r="B22" s="7" t="s">
        <v>121</v>
      </c>
      <c r="C22" s="8" t="s">
        <v>37</v>
      </c>
      <c r="D22" s="8" t="s">
        <v>32</v>
      </c>
      <c r="E22" s="8" t="s">
        <v>64</v>
      </c>
      <c r="F22" s="5" t="s">
        <v>48</v>
      </c>
      <c r="G22" s="16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2" s="8">
        <v>1</v>
      </c>
      <c r="I22" s="10">
        <v>0.23</v>
      </c>
      <c r="J22" s="10">
        <f>I22*H22</f>
        <v>0.23</v>
      </c>
    </row>
    <row r="23" spans="1:10" ht="16" x14ac:dyDescent="0.2">
      <c r="A23" s="6">
        <f t="shared" si="3"/>
        <v>22</v>
      </c>
      <c r="B23" s="7" t="s">
        <v>120</v>
      </c>
      <c r="C23" s="8" t="s">
        <v>23</v>
      </c>
      <c r="D23" s="17" t="s">
        <v>87</v>
      </c>
      <c r="E23" s="8" t="s">
        <v>109</v>
      </c>
      <c r="F23" s="5" t="s">
        <v>47</v>
      </c>
      <c r="G23" s="16" t="str">
        <f>HYPERLINK("https://www.digikey.com/product-detail/en/e-switch/EG1218/EG1903-ND/101726")</f>
        <v>https://www.digikey.com/product-detail/en/e-switch/EG1218/EG1903-ND/101726</v>
      </c>
      <c r="H23" s="8">
        <v>1</v>
      </c>
      <c r="I23" s="10">
        <v>0.57999999999999996</v>
      </c>
      <c r="J23" s="10">
        <f t="shared" si="1"/>
        <v>0.57999999999999996</v>
      </c>
    </row>
    <row r="24" spans="1:10" ht="16" x14ac:dyDescent="0.2">
      <c r="A24" s="6">
        <f t="shared" si="3"/>
        <v>23</v>
      </c>
      <c r="B24" s="7" t="s">
        <v>126</v>
      </c>
      <c r="C24" s="13" t="s">
        <v>36</v>
      </c>
      <c r="D24" s="8" t="s">
        <v>80</v>
      </c>
      <c r="E24" s="8" t="s">
        <v>79</v>
      </c>
      <c r="F24" s="5" t="s">
        <v>53</v>
      </c>
      <c r="G24" s="16" t="str">
        <f>HYPERLINK("https://www.digikey.com/product-detail/en/microchip-technology/MCP4921-E-P/MCP4921-E-P-ND/716280")</f>
        <v>https://www.digikey.com/product-detail/en/microchip-technology/MCP4921-E-P/MCP4921-E-P-ND/716280</v>
      </c>
      <c r="H24" s="8">
        <v>1</v>
      </c>
      <c r="I24" s="10">
        <v>2.09</v>
      </c>
      <c r="J24" s="10">
        <f>I24*H24</f>
        <v>2.09</v>
      </c>
    </row>
    <row r="25" spans="1:10" s="2" customFormat="1" ht="16" x14ac:dyDescent="0.2">
      <c r="A25" s="6">
        <f t="shared" si="3"/>
        <v>24</v>
      </c>
      <c r="B25" s="7" t="s">
        <v>133</v>
      </c>
      <c r="C25" s="18" t="s">
        <v>36</v>
      </c>
      <c r="D25" s="7" t="s">
        <v>80</v>
      </c>
      <c r="E25" s="7" t="s">
        <v>40</v>
      </c>
      <c r="F25" s="19" t="s">
        <v>51</v>
      </c>
      <c r="G25" s="15" t="str">
        <f>HYPERLINK("https://www.digikey.com/product-detail/en/texas-instruments/TL972IP/296-34316-5-ND/1906129")</f>
        <v>https://www.digikey.com/product-detail/en/texas-instruments/TL972IP/296-34316-5-ND/1906129</v>
      </c>
      <c r="H25" s="7">
        <v>1</v>
      </c>
      <c r="I25" s="20">
        <v>0.84</v>
      </c>
      <c r="J25" s="20">
        <f>I25*H25</f>
        <v>0.84</v>
      </c>
    </row>
    <row r="26" spans="1:10" ht="16" x14ac:dyDescent="0.2">
      <c r="A26" s="6">
        <f t="shared" si="3"/>
        <v>25</v>
      </c>
      <c r="B26" s="7" t="s">
        <v>132</v>
      </c>
      <c r="C26" s="13" t="s">
        <v>36</v>
      </c>
      <c r="D26" s="8" t="s">
        <v>80</v>
      </c>
      <c r="E26" s="8" t="s">
        <v>40</v>
      </c>
      <c r="F26" s="5" t="s">
        <v>49</v>
      </c>
      <c r="G26" s="16" t="str">
        <f>HYPERLINK("https://www.digikey.com/product-detail/en/microchip-technology/TC7650CPA/TC7650CPA-ND/115291")</f>
        <v>https://www.digikey.com/product-detail/en/microchip-technology/TC7650CPA/TC7650CPA-ND/115291</v>
      </c>
      <c r="H26" s="8">
        <v>3</v>
      </c>
      <c r="I26" s="10">
        <v>3.61</v>
      </c>
      <c r="J26" s="10">
        <f t="shared" si="1"/>
        <v>10.83</v>
      </c>
    </row>
    <row r="27" spans="1:10" ht="16" x14ac:dyDescent="0.2">
      <c r="A27" s="6">
        <f t="shared" si="3"/>
        <v>26</v>
      </c>
      <c r="B27" s="7" t="s">
        <v>131</v>
      </c>
      <c r="C27" s="13" t="s">
        <v>36</v>
      </c>
      <c r="D27" s="8" t="s">
        <v>80</v>
      </c>
      <c r="E27" s="8" t="s">
        <v>42</v>
      </c>
      <c r="F27" s="5" t="s">
        <v>59</v>
      </c>
      <c r="G27" s="16" t="str">
        <f>HYPERLINK("https://www.digikey.com/product-detail/en/texas-instruments/CD40107BE/296-3504-5-ND/376603")</f>
        <v>https://www.digikey.com/product-detail/en/texas-instruments/CD40107BE/296-3504-5-ND/376603</v>
      </c>
      <c r="H27" s="8">
        <v>1</v>
      </c>
      <c r="I27" s="10">
        <v>0.54</v>
      </c>
      <c r="J27" s="10">
        <f>I27*H27</f>
        <v>0.54</v>
      </c>
    </row>
    <row r="28" spans="1:10" ht="16" x14ac:dyDescent="0.2">
      <c r="A28" s="6">
        <f t="shared" si="3"/>
        <v>27</v>
      </c>
      <c r="B28" s="7" t="s">
        <v>127</v>
      </c>
      <c r="C28" s="13" t="s">
        <v>36</v>
      </c>
      <c r="D28" s="8" t="s">
        <v>80</v>
      </c>
      <c r="E28" s="8" t="s">
        <v>41</v>
      </c>
      <c r="F28" s="5" t="s">
        <v>50</v>
      </c>
      <c r="G28" s="16" t="str">
        <f>HYPERLINK("https://www.digikey.com/product-detail/en/analog-devices-inc/AD627ANZ/AD627ANZ-ND/750980")</f>
        <v>https://www.digikey.com/product-detail/en/analog-devices-inc/AD627ANZ/AD627ANZ-ND/750980</v>
      </c>
      <c r="H28" s="8">
        <v>2</v>
      </c>
      <c r="I28" s="10">
        <v>8.5299999999999994</v>
      </c>
      <c r="J28" s="10">
        <f t="shared" si="1"/>
        <v>17.059999999999999</v>
      </c>
    </row>
    <row r="29" spans="1:10" ht="16" x14ac:dyDescent="0.2">
      <c r="A29" s="6">
        <f t="shared" si="3"/>
        <v>28</v>
      </c>
      <c r="B29" s="7" t="s">
        <v>24</v>
      </c>
      <c r="C29" s="13" t="s">
        <v>36</v>
      </c>
      <c r="D29" s="8" t="s">
        <v>80</v>
      </c>
      <c r="E29" s="8" t="s">
        <v>40</v>
      </c>
      <c r="F29" s="5" t="s">
        <v>56</v>
      </c>
      <c r="G29" s="16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29" s="8">
        <v>1</v>
      </c>
      <c r="I29" s="10">
        <v>6.15</v>
      </c>
      <c r="J29" s="10">
        <f>I29*H29</f>
        <v>6.15</v>
      </c>
    </row>
    <row r="30" spans="1:10" ht="16" x14ac:dyDescent="0.2">
      <c r="A30" s="6">
        <f t="shared" si="3"/>
        <v>29</v>
      </c>
      <c r="B30" s="7" t="s">
        <v>26</v>
      </c>
      <c r="C30" s="13" t="s">
        <v>36</v>
      </c>
      <c r="D30" s="8" t="s">
        <v>80</v>
      </c>
      <c r="E30" s="8" t="s">
        <v>40</v>
      </c>
      <c r="F30" s="5" t="s">
        <v>57</v>
      </c>
      <c r="G30" s="16" t="str">
        <f>HYPERLINK("https://www.digikey.com/product-detail/en/microchip-technology/MCP6002-I-P/MCP6002-I-P-ND/500875")</f>
        <v>https://www.digikey.com/product-detail/en/microchip-technology/MCP6002-I-P/MCP6002-I-P-ND/500875</v>
      </c>
      <c r="H30" s="8">
        <v>1</v>
      </c>
      <c r="I30" s="10">
        <v>0.35</v>
      </c>
      <c r="J30" s="10">
        <f>I30*H30</f>
        <v>0.35</v>
      </c>
    </row>
    <row r="31" spans="1:10" ht="16" x14ac:dyDescent="0.2">
      <c r="A31" s="6">
        <f t="shared" si="3"/>
        <v>30</v>
      </c>
      <c r="B31" s="7" t="s">
        <v>122</v>
      </c>
      <c r="C31" s="13" t="s">
        <v>36</v>
      </c>
      <c r="D31" s="8" t="s">
        <v>74</v>
      </c>
      <c r="E31" s="8" t="s">
        <v>25</v>
      </c>
      <c r="F31" s="5" t="s">
        <v>82</v>
      </c>
      <c r="G31" s="16" t="s">
        <v>83</v>
      </c>
      <c r="H31" s="8">
        <v>1</v>
      </c>
      <c r="I31" s="10">
        <v>3.42</v>
      </c>
      <c r="J31" s="10">
        <f t="shared" si="1"/>
        <v>3.42</v>
      </c>
    </row>
    <row r="32" spans="1:10" ht="16" x14ac:dyDescent="0.2">
      <c r="A32" s="21">
        <f t="shared" si="3"/>
        <v>31</v>
      </c>
      <c r="B32" s="7" t="s">
        <v>123</v>
      </c>
      <c r="C32" s="13" t="s">
        <v>36</v>
      </c>
      <c r="D32" s="8" t="s">
        <v>86</v>
      </c>
      <c r="E32" s="8" t="s">
        <v>75</v>
      </c>
      <c r="F32" s="5" t="s">
        <v>72</v>
      </c>
      <c r="G32" s="16" t="s">
        <v>73</v>
      </c>
      <c r="H32" s="8">
        <v>1</v>
      </c>
      <c r="I32" s="10">
        <v>5.79</v>
      </c>
      <c r="J32" s="10">
        <f t="shared" si="1"/>
        <v>5.79</v>
      </c>
    </row>
    <row r="33" spans="1:10" s="2" customFormat="1" ht="16" x14ac:dyDescent="0.2">
      <c r="A33" s="21">
        <f t="shared" si="3"/>
        <v>32</v>
      </c>
      <c r="B33" s="7" t="s">
        <v>130</v>
      </c>
      <c r="C33" s="18" t="s">
        <v>36</v>
      </c>
      <c r="D33" s="7" t="s">
        <v>80</v>
      </c>
      <c r="E33" s="7" t="s">
        <v>28</v>
      </c>
      <c r="F33" s="19" t="s">
        <v>58</v>
      </c>
      <c r="G33" s="15" t="str">
        <f>HYPERLINK("https://www.digikey.com/product-detail/en/texas-instruments/TS12A4514P/296-21908-5-ND/1629081")</f>
        <v>https://www.digikey.com/product-detail/en/texas-instruments/TS12A4514P/296-21908-5-ND/1629081</v>
      </c>
      <c r="H33" s="7">
        <v>3</v>
      </c>
      <c r="I33" s="20">
        <v>0.76</v>
      </c>
      <c r="J33" s="20">
        <f>I33*H33</f>
        <v>2.2800000000000002</v>
      </c>
    </row>
    <row r="34" spans="1:10" s="2" customFormat="1" ht="16" x14ac:dyDescent="0.2">
      <c r="A34" s="21">
        <f t="shared" si="3"/>
        <v>33</v>
      </c>
      <c r="B34" s="7" t="s">
        <v>128</v>
      </c>
      <c r="C34" s="18" t="s">
        <v>36</v>
      </c>
      <c r="D34" s="7" t="s">
        <v>84</v>
      </c>
      <c r="E34" s="7" t="s">
        <v>39</v>
      </c>
      <c r="F34" s="19" t="s">
        <v>54</v>
      </c>
      <c r="G34" s="15" t="str">
        <f>HYPERLINK("https://www.digikey.com/product-detail/en/sparkfun-electronics/BOB-00544/1568-1345-ND/5824094")</f>
        <v>https://www.digikey.com/product-detail/en/sparkfun-electronics/BOB-00544/1568-1345-ND/5824094</v>
      </c>
      <c r="H34" s="7">
        <v>1</v>
      </c>
      <c r="I34" s="20">
        <v>3.95</v>
      </c>
      <c r="J34" s="20">
        <f>I34*H34</f>
        <v>3.95</v>
      </c>
    </row>
    <row r="35" spans="1:10" ht="16" x14ac:dyDescent="0.2">
      <c r="A35" s="6">
        <f t="shared" ref="A35:A38" si="4">A34+1</f>
        <v>34</v>
      </c>
      <c r="B35" s="7" t="s">
        <v>125</v>
      </c>
      <c r="C35" s="8" t="s">
        <v>62</v>
      </c>
      <c r="D35" s="8" t="s">
        <v>80</v>
      </c>
      <c r="E35" s="8" t="s">
        <v>63</v>
      </c>
      <c r="F35" s="5" t="s">
        <v>52</v>
      </c>
      <c r="G35" s="16" t="str">
        <f>HYPERLINK("https://www.digikey.com/product-detail/en/texas-instruments/TPS7230QP/296-1965-5-ND")</f>
        <v>https://www.digikey.com/product-detail/en/texas-instruments/TPS7230QP/296-1965-5-ND</v>
      </c>
      <c r="H35" s="8">
        <v>2</v>
      </c>
      <c r="I35" s="10">
        <v>2.0099999999999998</v>
      </c>
      <c r="J35" s="10">
        <f t="shared" si="1"/>
        <v>4.0199999999999996</v>
      </c>
    </row>
    <row r="36" spans="1:10" ht="16" x14ac:dyDescent="0.2">
      <c r="A36" s="6">
        <f t="shared" si="4"/>
        <v>35</v>
      </c>
      <c r="B36" s="7" t="s">
        <v>124</v>
      </c>
      <c r="C36" s="13" t="s">
        <v>36</v>
      </c>
      <c r="D36" s="8" t="s">
        <v>85</v>
      </c>
      <c r="E36" s="8" t="s">
        <v>76</v>
      </c>
      <c r="F36" s="5" t="s">
        <v>70</v>
      </c>
      <c r="G36" s="16" t="s">
        <v>71</v>
      </c>
      <c r="H36" s="8">
        <v>1</v>
      </c>
      <c r="I36" s="10">
        <v>24.95</v>
      </c>
      <c r="J36" s="10">
        <f>I36*H36</f>
        <v>24.95</v>
      </c>
    </row>
    <row r="37" spans="1:10" ht="16" x14ac:dyDescent="0.2">
      <c r="A37" s="6">
        <f t="shared" si="4"/>
        <v>36</v>
      </c>
      <c r="B37" s="7" t="s">
        <v>129</v>
      </c>
      <c r="C37" s="13" t="s">
        <v>36</v>
      </c>
      <c r="D37" s="8" t="s">
        <v>80</v>
      </c>
      <c r="E37" s="8" t="s">
        <v>27</v>
      </c>
      <c r="F37" s="5" t="s">
        <v>55</v>
      </c>
      <c r="G37" s="16" t="str">
        <f>HYPERLINK("https://www.digikey.com/product-detail/en/texas-instruments/UCC3946N/296-11547-5-ND/381725")</f>
        <v>https://www.digikey.com/product-detail/en/texas-instruments/UCC3946N/296-11547-5-ND/381725</v>
      </c>
      <c r="H37" s="8">
        <v>1</v>
      </c>
      <c r="I37" s="10">
        <v>3.76</v>
      </c>
      <c r="J37" s="10">
        <f t="shared" si="1"/>
        <v>3.76</v>
      </c>
    </row>
    <row r="38" spans="1:10" ht="16" x14ac:dyDescent="0.2">
      <c r="A38" s="6">
        <f t="shared" si="4"/>
        <v>37</v>
      </c>
      <c r="B38" s="7" t="s">
        <v>29</v>
      </c>
      <c r="C38" s="8" t="s">
        <v>45</v>
      </c>
      <c r="D38" s="8" t="s">
        <v>38</v>
      </c>
      <c r="E38" s="8" t="s">
        <v>46</v>
      </c>
      <c r="F38" s="5" t="s">
        <v>61</v>
      </c>
      <c r="G38" s="16" t="str">
        <f>HYPERLINK("https://www.digikey.com/product-detail/en/ecs-inc/ECS-32-17-1X/X980-ND/827472")</f>
        <v>https://www.digikey.com/product-detail/en/ecs-inc/ECS-32-17-1X/X980-ND/827472</v>
      </c>
      <c r="H38" s="8">
        <v>1</v>
      </c>
      <c r="I38" s="10">
        <v>0.6</v>
      </c>
      <c r="J38" s="10">
        <f t="shared" si="1"/>
        <v>0.6</v>
      </c>
    </row>
    <row r="39" spans="1:10" ht="16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3">
        <f>SUM(J5:J38)</f>
        <v>95.29</v>
      </c>
    </row>
    <row r="40" spans="1:10" ht="13" x14ac:dyDescent="0.15">
      <c r="F40" s="1"/>
      <c r="G40" s="1"/>
    </row>
    <row r="41" spans="1:10" ht="13" x14ac:dyDescent="0.15">
      <c r="F41" s="1"/>
      <c r="G41" s="1"/>
    </row>
    <row r="42" spans="1:10" ht="13" x14ac:dyDescent="0.15">
      <c r="F42" s="1"/>
      <c r="G42" s="1"/>
    </row>
    <row r="43" spans="1:10" ht="13" x14ac:dyDescent="0.15">
      <c r="F43" s="1"/>
      <c r="G43" s="1"/>
    </row>
    <row r="44" spans="1:10" ht="13" x14ac:dyDescent="0.15">
      <c r="F44" s="1"/>
      <c r="G44" s="1"/>
    </row>
    <row r="45" spans="1:10" ht="13" x14ac:dyDescent="0.15">
      <c r="F45" s="1"/>
      <c r="G45" s="1"/>
    </row>
    <row r="46" spans="1:10" ht="13" x14ac:dyDescent="0.15">
      <c r="F46" s="1"/>
      <c r="G46" s="1"/>
    </row>
  </sheetData>
  <hyperlinks>
    <hyperlink ref="G36" r:id="rId1" xr:uid="{37BFE692-EDA8-1446-9E5E-61AFD48D33D2}"/>
    <hyperlink ref="G32" r:id="rId2" xr:uid="{33E52614-69E5-BA47-A168-249F7DE800B0}"/>
    <hyperlink ref="G31" r:id="rId3" xr:uid="{40F8D817-FCF3-4842-92FB-A7B7E80FDA63}"/>
    <hyperlink ref="G18" r:id="rId4" xr:uid="{36CABD11-8D9D-D840-957C-C012435070E7}"/>
    <hyperlink ref="G17" r:id="rId5" xr:uid="{254EC463-AF73-324F-8605-E93C0AEAEE29}"/>
  </hyperlinks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2018-03-20T10:55:43Z</dcterms:modified>
</cp:coreProperties>
</file>