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achine Learning\Linear Regression\"/>
    </mc:Choice>
  </mc:AlternateContent>
  <xr:revisionPtr revIDLastSave="0" documentId="10_ncr:100000_{3B80C763-3C17-42F6-9629-7754BD230D01}" xr6:coauthVersionLast="31" xr6:coauthVersionMax="31" xr10:uidLastSave="{00000000-0000-0000-0000-000000000000}"/>
  <bookViews>
    <workbookView xWindow="0" yWindow="0" windowWidth="20520" windowHeight="9165" activeTab="3" xr2:uid="{00000000-000D-0000-FFFF-FFFF00000000}"/>
  </bookViews>
  <sheets>
    <sheet name="Scatter Plot" sheetId="1" r:id="rId1"/>
    <sheet name="Regression Summary Output" sheetId="3" r:id="rId2"/>
    <sheet name="Summary Data" sheetId="7" r:id="rId3"/>
    <sheet name="Source Data" sheetId="2" r:id="rId4"/>
  </sheets>
  <definedNames>
    <definedName name="Data_Set">'Scatter Plot'!$A$2:$C$13</definedName>
    <definedName name="Range">'Scatter Plot'!$A$1:$C$13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'Source Data'!$G$8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C34" i="1"/>
  <c r="C35" i="1" s="1"/>
  <c r="E25" i="7"/>
  <c r="E29" i="1"/>
  <c r="H31" i="2" l="1"/>
  <c r="E31" i="2"/>
  <c r="F31" i="2" s="1"/>
  <c r="G31" i="2" s="1"/>
  <c r="G11" i="2"/>
  <c r="H11" i="2" s="1"/>
  <c r="G27" i="2"/>
  <c r="H27" i="2" s="1"/>
  <c r="F8" i="2"/>
  <c r="G8" i="2" s="1"/>
  <c r="H8" i="2" s="1"/>
  <c r="F9" i="2"/>
  <c r="F12" i="2"/>
  <c r="G12" i="2" s="1"/>
  <c r="H12" i="2" s="1"/>
  <c r="F13" i="2"/>
  <c r="F16" i="2"/>
  <c r="G16" i="2" s="1"/>
  <c r="H16" i="2" s="1"/>
  <c r="F17" i="2"/>
  <c r="F20" i="2"/>
  <c r="G20" i="2" s="1"/>
  <c r="H20" i="2" s="1"/>
  <c r="F21" i="2"/>
  <c r="F24" i="2"/>
  <c r="G24" i="2" s="1"/>
  <c r="H24" i="2" s="1"/>
  <c r="F25" i="2"/>
  <c r="F28" i="2"/>
  <c r="G28" i="2" s="1"/>
  <c r="H28" i="2" s="1"/>
  <c r="F29" i="2"/>
  <c r="E6" i="2"/>
  <c r="F6" i="2" s="1"/>
  <c r="E7" i="2"/>
  <c r="F7" i="2" s="1"/>
  <c r="I7" i="2" s="1"/>
  <c r="E8" i="2"/>
  <c r="E9" i="2"/>
  <c r="E10" i="2"/>
  <c r="F10" i="2" s="1"/>
  <c r="E11" i="2"/>
  <c r="F11" i="2" s="1"/>
  <c r="I11" i="2" s="1"/>
  <c r="E12" i="2"/>
  <c r="E13" i="2"/>
  <c r="E14" i="2"/>
  <c r="F14" i="2" s="1"/>
  <c r="E15" i="2"/>
  <c r="F15" i="2" s="1"/>
  <c r="I15" i="2" s="1"/>
  <c r="E16" i="2"/>
  <c r="E17" i="2"/>
  <c r="E18" i="2"/>
  <c r="F18" i="2" s="1"/>
  <c r="E19" i="2"/>
  <c r="F19" i="2" s="1"/>
  <c r="I19" i="2" s="1"/>
  <c r="E20" i="2"/>
  <c r="E21" i="2"/>
  <c r="E22" i="2"/>
  <c r="F22" i="2" s="1"/>
  <c r="E23" i="2"/>
  <c r="F23" i="2" s="1"/>
  <c r="I23" i="2" s="1"/>
  <c r="E24" i="2"/>
  <c r="E25" i="2"/>
  <c r="E26" i="2"/>
  <c r="F26" i="2" s="1"/>
  <c r="E27" i="2"/>
  <c r="F27" i="2" s="1"/>
  <c r="I27" i="2" s="1"/>
  <c r="E28" i="2"/>
  <c r="E29" i="2"/>
  <c r="E30" i="2"/>
  <c r="F30" i="2" s="1"/>
  <c r="E5" i="2"/>
  <c r="I5" i="2" s="1"/>
  <c r="G25" i="2" l="1"/>
  <c r="H25" i="2" s="1"/>
  <c r="I25" i="2"/>
  <c r="G17" i="2"/>
  <c r="H17" i="2" s="1"/>
  <c r="I17" i="2"/>
  <c r="G9" i="2"/>
  <c r="H9" i="2" s="1"/>
  <c r="I9" i="2"/>
  <c r="G23" i="2"/>
  <c r="H23" i="2" s="1"/>
  <c r="G7" i="2"/>
  <c r="H7" i="2" s="1"/>
  <c r="G30" i="2"/>
  <c r="H30" i="2" s="1"/>
  <c r="I30" i="2"/>
  <c r="G26" i="2"/>
  <c r="H26" i="2" s="1"/>
  <c r="I26" i="2"/>
  <c r="G22" i="2"/>
  <c r="H22" i="2" s="1"/>
  <c r="I22" i="2"/>
  <c r="G18" i="2"/>
  <c r="H18" i="2" s="1"/>
  <c r="I18" i="2"/>
  <c r="G14" i="2"/>
  <c r="H14" i="2" s="1"/>
  <c r="I14" i="2"/>
  <c r="G10" i="2"/>
  <c r="H10" i="2" s="1"/>
  <c r="I10" i="2"/>
  <c r="G6" i="2"/>
  <c r="H6" i="2" s="1"/>
  <c r="I6" i="2"/>
  <c r="I33" i="2" s="1"/>
  <c r="G19" i="2"/>
  <c r="H19" i="2" s="1"/>
  <c r="G29" i="2"/>
  <c r="H29" i="2" s="1"/>
  <c r="I29" i="2"/>
  <c r="G21" i="2"/>
  <c r="H21" i="2" s="1"/>
  <c r="I21" i="2"/>
  <c r="G13" i="2"/>
  <c r="H13" i="2" s="1"/>
  <c r="I13" i="2"/>
  <c r="G5" i="2"/>
  <c r="G15" i="2"/>
  <c r="H15" i="2" s="1"/>
  <c r="I28" i="2"/>
  <c r="I24" i="2"/>
  <c r="I20" i="2"/>
  <c r="I16" i="2"/>
  <c r="I12" i="2"/>
  <c r="I8" i="2"/>
  <c r="I31" i="2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30" i="1"/>
  <c r="E31" i="1"/>
  <c r="E2" i="1"/>
  <c r="H5" i="2" l="1"/>
  <c r="H33" i="2" s="1"/>
  <c r="G33" i="2"/>
  <c r="C3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<sst xmlns="http://schemas.openxmlformats.org/spreadsheetml/2006/main" count="77" uniqueCount="43">
  <si>
    <t>Year</t>
  </si>
  <si>
    <t>Total Sales</t>
  </si>
  <si>
    <t>Oil Price</t>
  </si>
  <si>
    <t>Qty MC205</t>
  </si>
  <si>
    <t>MinMax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</si>
  <si>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</si>
  <si>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</si>
  <si>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</si>
  <si>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</si>
  <si>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</si>
  <si>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</si>
  <si>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</si>
  <si>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</si>
  <si>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</si>
  <si>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</si>
  <si>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</si>
  <si>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</si>
  <si>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</si>
  <si>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</si>
  <si>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</si>
  <si>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</si>
  <si>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</si>
  <si>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</si>
  <si>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</si>
  <si>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</si>
  <si>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</si>
  <si>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</si>
  <si>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</si>
  <si>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</si>
  <si>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</si>
  <si>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</si>
  <si>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</si>
  <si>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Total Sales</t>
  </si>
  <si>
    <t>3 MA</t>
  </si>
  <si>
    <t>Error</t>
  </si>
  <si>
    <t>|Error|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</si>
  <si>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</si>
  <si>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|%Error|</t>
  </si>
  <si>
    <t>MAD</t>
  </si>
  <si>
    <t>MSE</t>
  </si>
  <si>
    <t>MAPE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</si>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</sst>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14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1" fillId="2" borderId="0" xfId="0" applyFont="1" applyFill="1" applyBorder="1"/>
    <xf numFmtId="2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Alignment="1">
      <alignment horizontal="right"/>
    </xf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757108486439194"/>
                  <c:y val="-0.3532855788859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Plot'!$B$2:$B$31</c:f>
              <c:numCache>
                <c:formatCode>"$"#,##0.00</c:formatCode>
                <c:ptCount val="30"/>
                <c:pt idx="0">
                  <c:v>29.78</c:v>
                </c:pt>
                <c:pt idx="1">
                  <c:v>31.03</c:v>
                </c:pt>
                <c:pt idx="2">
                  <c:v>37.340000000000003</c:v>
                </c:pt>
                <c:pt idx="3">
                  <c:v>40.75</c:v>
                </c:pt>
                <c:pt idx="4">
                  <c:v>45.94</c:v>
                </c:pt>
                <c:pt idx="5">
                  <c:v>47.69</c:v>
                </c:pt>
                <c:pt idx="6">
                  <c:v>44.13</c:v>
                </c:pt>
                <c:pt idx="7">
                  <c:v>44.88</c:v>
                </c:pt>
                <c:pt idx="8">
                  <c:v>45.04</c:v>
                </c:pt>
                <c:pt idx="9">
                  <c:v>49.29</c:v>
                </c:pt>
                <c:pt idx="10">
                  <c:v>45.26</c:v>
                </c:pt>
                <c:pt idx="11">
                  <c:v>52.62</c:v>
                </c:pt>
                <c:pt idx="12">
                  <c:v>53.59</c:v>
                </c:pt>
                <c:pt idx="13">
                  <c:v>54.35</c:v>
                </c:pt>
                <c:pt idx="14">
                  <c:v>50.9</c:v>
                </c:pt>
                <c:pt idx="15">
                  <c:v>52.16</c:v>
                </c:pt>
                <c:pt idx="16">
                  <c:v>49.89</c:v>
                </c:pt>
                <c:pt idx="17">
                  <c:v>46.17</c:v>
                </c:pt>
                <c:pt idx="18">
                  <c:v>47.66</c:v>
                </c:pt>
                <c:pt idx="19">
                  <c:v>49.94</c:v>
                </c:pt>
                <c:pt idx="20">
                  <c:v>52.95</c:v>
                </c:pt>
                <c:pt idx="21">
                  <c:v>54.92</c:v>
                </c:pt>
                <c:pt idx="22">
                  <c:v>59.93</c:v>
                </c:pt>
                <c:pt idx="23">
                  <c:v>61.19</c:v>
                </c:pt>
                <c:pt idx="24">
                  <c:v>66.23</c:v>
                </c:pt>
                <c:pt idx="25">
                  <c:v>63.46</c:v>
                </c:pt>
                <c:pt idx="26">
                  <c:v>64.17</c:v>
                </c:pt>
                <c:pt idx="27">
                  <c:v>68.790000000000006</c:v>
                </c:pt>
                <c:pt idx="28">
                  <c:v>73.430000000000007</c:v>
                </c:pt>
                <c:pt idx="29">
                  <c:v>74.03</c:v>
                </c:pt>
              </c:numCache>
            </c:numRef>
          </c:xVal>
          <c:yVal>
            <c:numRef>
              <c:f>'Scatter Plot'!$C$2:$C$31</c:f>
              <c:numCache>
                <c:formatCode>"$"#,##0.00</c:formatCode>
                <c:ptCount val="30"/>
                <c:pt idx="0">
                  <c:v>1380587.63</c:v>
                </c:pt>
                <c:pt idx="1">
                  <c:v>970876.71000000008</c:v>
                </c:pt>
                <c:pt idx="2">
                  <c:v>867645.65</c:v>
                </c:pt>
                <c:pt idx="3">
                  <c:v>449015.42</c:v>
                </c:pt>
                <c:pt idx="4">
                  <c:v>478956.43000000005</c:v>
                </c:pt>
                <c:pt idx="5">
                  <c:v>689156.57000000007</c:v>
                </c:pt>
                <c:pt idx="6">
                  <c:v>714379.72000000009</c:v>
                </c:pt>
                <c:pt idx="7">
                  <c:v>718470.11</c:v>
                </c:pt>
                <c:pt idx="8">
                  <c:v>686869.03999999992</c:v>
                </c:pt>
                <c:pt idx="9">
                  <c:v>616082.58000000007</c:v>
                </c:pt>
                <c:pt idx="10">
                  <c:v>1077952.3399999999</c:v>
                </c:pt>
                <c:pt idx="11">
                  <c:v>1072832.5599999998</c:v>
                </c:pt>
                <c:pt idx="12">
                  <c:v>1059899.8500000001</c:v>
                </c:pt>
                <c:pt idx="13">
                  <c:v>719201.81</c:v>
                </c:pt>
                <c:pt idx="14">
                  <c:v>888970.7799999998</c:v>
                </c:pt>
                <c:pt idx="15">
                  <c:v>813867.23999999987</c:v>
                </c:pt>
                <c:pt idx="16">
                  <c:v>979944.9099999998</c:v>
                </c:pt>
                <c:pt idx="17">
                  <c:v>1231086.6600000001</c:v>
                </c:pt>
                <c:pt idx="18">
                  <c:v>1105607.45</c:v>
                </c:pt>
                <c:pt idx="19">
                  <c:v>1138003.3199999998</c:v>
                </c:pt>
                <c:pt idx="20">
                  <c:v>1305973.27</c:v>
                </c:pt>
                <c:pt idx="21">
                  <c:v>1305642.28</c:v>
                </c:pt>
                <c:pt idx="22">
                  <c:v>1260186.4699999997</c:v>
                </c:pt>
                <c:pt idx="23">
                  <c:v>1195280.0899999999</c:v>
                </c:pt>
                <c:pt idx="24">
                  <c:v>1281557.0299999998</c:v>
                </c:pt>
                <c:pt idx="25">
                  <c:v>1411238.4299999997</c:v>
                </c:pt>
                <c:pt idx="26">
                  <c:v>2046599.9</c:v>
                </c:pt>
                <c:pt idx="27">
                  <c:v>2017910.78</c:v>
                </c:pt>
                <c:pt idx="28">
                  <c:v>2510331.9899999993</c:v>
                </c:pt>
                <c:pt idx="29">
                  <c:v>1594924.0799999998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7-46A0-BD8C-AECC3E1A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08000"/>
        <c:axId val="1413279968"/>
      </c:scatterChart>
      <c:valAx>
        <c:axId val="16538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79968"/>
        <c:crosses val="autoZero"/>
        <c:crossBetween val="midCat"/>
      </c:valAx>
      <c:valAx>
        <c:axId val="1413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'Scatter Plot'!$B$2:$B$31</c:f>
              <c:numCache>
                <c:formatCode>"$"#,##0.00</c:formatCode>
                <c:ptCount val="30"/>
                <c:pt idx="0">
                  <c:v>29.78</c:v>
                </c:pt>
                <c:pt idx="1">
                  <c:v>31.03</c:v>
                </c:pt>
                <c:pt idx="2">
                  <c:v>37.340000000000003</c:v>
                </c:pt>
                <c:pt idx="3">
                  <c:v>40.75</c:v>
                </c:pt>
                <c:pt idx="4">
                  <c:v>45.94</c:v>
                </c:pt>
                <c:pt idx="5">
                  <c:v>47.69</c:v>
                </c:pt>
                <c:pt idx="6">
                  <c:v>44.13</c:v>
                </c:pt>
                <c:pt idx="7">
                  <c:v>44.88</c:v>
                </c:pt>
                <c:pt idx="8">
                  <c:v>45.04</c:v>
                </c:pt>
                <c:pt idx="9">
                  <c:v>49.29</c:v>
                </c:pt>
                <c:pt idx="10">
                  <c:v>45.26</c:v>
                </c:pt>
                <c:pt idx="11">
                  <c:v>52.62</c:v>
                </c:pt>
                <c:pt idx="12">
                  <c:v>53.59</c:v>
                </c:pt>
                <c:pt idx="13">
                  <c:v>54.35</c:v>
                </c:pt>
                <c:pt idx="14">
                  <c:v>50.9</c:v>
                </c:pt>
                <c:pt idx="15">
                  <c:v>52.16</c:v>
                </c:pt>
                <c:pt idx="16">
                  <c:v>49.89</c:v>
                </c:pt>
                <c:pt idx="17">
                  <c:v>46.17</c:v>
                </c:pt>
                <c:pt idx="18">
                  <c:v>47.66</c:v>
                </c:pt>
                <c:pt idx="19">
                  <c:v>49.94</c:v>
                </c:pt>
                <c:pt idx="20">
                  <c:v>52.95</c:v>
                </c:pt>
                <c:pt idx="21">
                  <c:v>54.92</c:v>
                </c:pt>
                <c:pt idx="22">
                  <c:v>59.93</c:v>
                </c:pt>
                <c:pt idx="23">
                  <c:v>61.19</c:v>
                </c:pt>
                <c:pt idx="24">
                  <c:v>66.23</c:v>
                </c:pt>
                <c:pt idx="25">
                  <c:v>63.46</c:v>
                </c:pt>
                <c:pt idx="26">
                  <c:v>64.17</c:v>
                </c:pt>
                <c:pt idx="27">
                  <c:v>68.790000000000006</c:v>
                </c:pt>
                <c:pt idx="28">
                  <c:v>73.430000000000007</c:v>
                </c:pt>
                <c:pt idx="29">
                  <c:v>74.03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48D-B542-F439D091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16367"/>
        <c:axId val="1951437471"/>
      </c:lineChart>
      <c:catAx>
        <c:axId val="195251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37471"/>
        <c:crosses val="autoZero"/>
        <c:auto val="1"/>
        <c:lblAlgn val="ctr"/>
        <c:lblOffset val="100"/>
        <c:noMultiLvlLbl val="0"/>
      </c:catAx>
      <c:valAx>
        <c:axId val="19514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Sales</c:v>
          </c:tx>
          <c:spPr>
            <a:ln w="19050">
              <a:noFill/>
            </a:ln>
          </c:spPr>
          <c:xVal>
            <c:numRef>
              <c:f>'Source Data'!$B$2:$B$31</c:f>
              <c:numCache>
                <c:formatCode>"$"#,##0.00</c:formatCode>
                <c:ptCount val="30"/>
                <c:pt idx="0">
                  <c:v>29.78</c:v>
                </c:pt>
                <c:pt idx="1">
                  <c:v>31.03</c:v>
                </c:pt>
                <c:pt idx="2">
                  <c:v>37.340000000000003</c:v>
                </c:pt>
                <c:pt idx="3">
                  <c:v>40.75</c:v>
                </c:pt>
                <c:pt idx="4">
                  <c:v>45.94</c:v>
                </c:pt>
                <c:pt idx="5">
                  <c:v>47.69</c:v>
                </c:pt>
                <c:pt idx="6">
                  <c:v>44.13</c:v>
                </c:pt>
                <c:pt idx="7">
                  <c:v>44.88</c:v>
                </c:pt>
                <c:pt idx="8">
                  <c:v>45.04</c:v>
                </c:pt>
                <c:pt idx="9">
                  <c:v>49.29</c:v>
                </c:pt>
                <c:pt idx="10">
                  <c:v>45.26</c:v>
                </c:pt>
                <c:pt idx="11">
                  <c:v>52.62</c:v>
                </c:pt>
                <c:pt idx="12">
                  <c:v>53.59</c:v>
                </c:pt>
                <c:pt idx="13">
                  <c:v>54.35</c:v>
                </c:pt>
                <c:pt idx="14">
                  <c:v>50.9</c:v>
                </c:pt>
                <c:pt idx="15">
                  <c:v>52.16</c:v>
                </c:pt>
                <c:pt idx="16">
                  <c:v>49.89</c:v>
                </c:pt>
                <c:pt idx="17">
                  <c:v>46.17</c:v>
                </c:pt>
                <c:pt idx="18">
                  <c:v>47.66</c:v>
                </c:pt>
                <c:pt idx="19">
                  <c:v>49.94</c:v>
                </c:pt>
                <c:pt idx="20">
                  <c:v>52.95</c:v>
                </c:pt>
                <c:pt idx="21">
                  <c:v>54.92</c:v>
                </c:pt>
                <c:pt idx="22">
                  <c:v>59.93</c:v>
                </c:pt>
                <c:pt idx="23">
                  <c:v>61.19</c:v>
                </c:pt>
                <c:pt idx="24">
                  <c:v>66.23</c:v>
                </c:pt>
                <c:pt idx="25">
                  <c:v>63.46</c:v>
                </c:pt>
                <c:pt idx="26">
                  <c:v>64.17</c:v>
                </c:pt>
                <c:pt idx="27">
                  <c:v>68.790000000000006</c:v>
                </c:pt>
                <c:pt idx="28">
                  <c:v>73.430000000000007</c:v>
                </c:pt>
                <c:pt idx="29">
                  <c:v>74.03</c:v>
                </c:pt>
              </c:numCache>
            </c:numRef>
          </c:xVal>
          <c:yVal>
            <c:numRef>
              <c:f>'Source Data'!$C$2:$C$31</c:f>
              <c:numCache>
                <c:formatCode>"$"#,##0.00</c:formatCode>
                <c:ptCount val="30"/>
                <c:pt idx="0">
                  <c:v>1380587.63</c:v>
                </c:pt>
                <c:pt idx="1">
                  <c:v>970876.71000000008</c:v>
                </c:pt>
                <c:pt idx="2">
                  <c:v>867645.65</c:v>
                </c:pt>
                <c:pt idx="3">
                  <c:v>449015.42</c:v>
                </c:pt>
                <c:pt idx="4">
                  <c:v>478956.43000000005</c:v>
                </c:pt>
                <c:pt idx="5">
                  <c:v>689156.57000000007</c:v>
                </c:pt>
                <c:pt idx="6">
                  <c:v>714379.72000000009</c:v>
                </c:pt>
                <c:pt idx="7">
                  <c:v>718470.11</c:v>
                </c:pt>
                <c:pt idx="8">
                  <c:v>686869.03999999992</c:v>
                </c:pt>
                <c:pt idx="9">
                  <c:v>616082.58000000007</c:v>
                </c:pt>
                <c:pt idx="10">
                  <c:v>1077952.3399999999</c:v>
                </c:pt>
                <c:pt idx="11">
                  <c:v>1072832.5599999998</c:v>
                </c:pt>
                <c:pt idx="12">
                  <c:v>1059899.8500000001</c:v>
                </c:pt>
                <c:pt idx="13">
                  <c:v>719201.81</c:v>
                </c:pt>
                <c:pt idx="14">
                  <c:v>888970.7799999998</c:v>
                </c:pt>
                <c:pt idx="15">
                  <c:v>813867.23999999987</c:v>
                </c:pt>
                <c:pt idx="16">
                  <c:v>979944.9099999998</c:v>
                </c:pt>
                <c:pt idx="17">
                  <c:v>1231086.6600000001</c:v>
                </c:pt>
                <c:pt idx="18">
                  <c:v>1105607.45</c:v>
                </c:pt>
                <c:pt idx="19">
                  <c:v>1138003.3199999998</c:v>
                </c:pt>
                <c:pt idx="20">
                  <c:v>1305973.27</c:v>
                </c:pt>
                <c:pt idx="21">
                  <c:v>1305642.28</c:v>
                </c:pt>
                <c:pt idx="22">
                  <c:v>1260186.4699999997</c:v>
                </c:pt>
                <c:pt idx="23">
                  <c:v>1195280.0899999999</c:v>
                </c:pt>
                <c:pt idx="24">
                  <c:v>1281557.0299999998</c:v>
                </c:pt>
                <c:pt idx="25">
                  <c:v>1411238.4299999997</c:v>
                </c:pt>
                <c:pt idx="26">
                  <c:v>2046599.9</c:v>
                </c:pt>
                <c:pt idx="27">
                  <c:v>2017910.78</c:v>
                </c:pt>
                <c:pt idx="28">
                  <c:v>2510331.9899999993</c:v>
                </c:pt>
                <c:pt idx="29">
                  <c:v>1594924.0799999998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95-4F31-B1BC-C3856CE04D35}"/>
            </c:ext>
          </c:extLst>
        </c:ser>
        <c:ser>
          <c:idx val="1"/>
          <c:order val="1"/>
          <c:tx>
            <c:v>Predicted Total Sales</c:v>
          </c:tx>
          <c:spPr>
            <a:ln w="19050">
              <a:noFill/>
            </a:ln>
          </c:spPr>
          <c:xVal>
            <c:numRef>
              <c:f>'Source Data'!$B$2:$B$31</c:f>
              <c:numCache>
                <c:formatCode>"$"#,##0.00</c:formatCode>
                <c:ptCount val="30"/>
                <c:pt idx="0">
                  <c:v>29.78</c:v>
                </c:pt>
                <c:pt idx="1">
                  <c:v>31.03</c:v>
                </c:pt>
                <c:pt idx="2">
                  <c:v>37.340000000000003</c:v>
                </c:pt>
                <c:pt idx="3">
                  <c:v>40.75</c:v>
                </c:pt>
                <c:pt idx="4">
                  <c:v>45.94</c:v>
                </c:pt>
                <c:pt idx="5">
                  <c:v>47.69</c:v>
                </c:pt>
                <c:pt idx="6">
                  <c:v>44.13</c:v>
                </c:pt>
                <c:pt idx="7">
                  <c:v>44.88</c:v>
                </c:pt>
                <c:pt idx="8">
                  <c:v>45.04</c:v>
                </c:pt>
                <c:pt idx="9">
                  <c:v>49.29</c:v>
                </c:pt>
                <c:pt idx="10">
                  <c:v>45.26</c:v>
                </c:pt>
                <c:pt idx="11">
                  <c:v>52.62</c:v>
                </c:pt>
                <c:pt idx="12">
                  <c:v>53.59</c:v>
                </c:pt>
                <c:pt idx="13">
                  <c:v>54.35</c:v>
                </c:pt>
                <c:pt idx="14">
                  <c:v>50.9</c:v>
                </c:pt>
                <c:pt idx="15">
                  <c:v>52.16</c:v>
                </c:pt>
                <c:pt idx="16">
                  <c:v>49.89</c:v>
                </c:pt>
                <c:pt idx="17">
                  <c:v>46.17</c:v>
                </c:pt>
                <c:pt idx="18">
                  <c:v>47.66</c:v>
                </c:pt>
                <c:pt idx="19">
                  <c:v>49.94</c:v>
                </c:pt>
                <c:pt idx="20">
                  <c:v>52.95</c:v>
                </c:pt>
                <c:pt idx="21">
                  <c:v>54.92</c:v>
                </c:pt>
                <c:pt idx="22">
                  <c:v>59.93</c:v>
                </c:pt>
                <c:pt idx="23">
                  <c:v>61.19</c:v>
                </c:pt>
                <c:pt idx="24">
                  <c:v>66.23</c:v>
                </c:pt>
                <c:pt idx="25">
                  <c:v>63.46</c:v>
                </c:pt>
                <c:pt idx="26">
                  <c:v>64.17</c:v>
                </c:pt>
                <c:pt idx="27">
                  <c:v>68.790000000000006</c:v>
                </c:pt>
                <c:pt idx="28">
                  <c:v>73.430000000000007</c:v>
                </c:pt>
                <c:pt idx="29">
                  <c:v>74.03</c:v>
                </c:pt>
              </c:numCache>
            </c:numRef>
          </c:xVal>
          <c:yVal>
            <c:numRef>
              <c:f>'Summary Data'!$B$25:$B$54</c:f>
              <c:numCache>
                <c:formatCode>"$"#,##0.00</c:formatCode>
                <c:ptCount val="30"/>
                <c:pt idx="0">
                  <c:v>492331.34241530113</c:v>
                </c:pt>
                <c:pt idx="1">
                  <c:v>527753.01734027767</c:v>
                </c:pt>
                <c:pt idx="2">
                  <c:v>706561.63236155943</c:v>
                </c:pt>
                <c:pt idx="3">
                  <c:v>803191.9615568954</c:v>
                </c:pt>
                <c:pt idx="4">
                  <c:v>950262.75584539818</c:v>
                </c:pt>
                <c:pt idx="5">
                  <c:v>999853.10074036522</c:v>
                </c:pt>
                <c:pt idx="6">
                  <c:v>898972.17055403208</c:v>
                </c:pt>
                <c:pt idx="7">
                  <c:v>920225.17550901813</c:v>
                </c:pt>
                <c:pt idx="8">
                  <c:v>924759.14989941497</c:v>
                </c:pt>
                <c:pt idx="9">
                  <c:v>1045192.8446443353</c:v>
                </c:pt>
                <c:pt idx="10">
                  <c:v>930993.36468621087</c:v>
                </c:pt>
                <c:pt idx="11">
                  <c:v>1139556.1866444729</c:v>
                </c:pt>
                <c:pt idx="12">
                  <c:v>1167043.4063862548</c:v>
                </c:pt>
                <c:pt idx="13">
                  <c:v>1188579.7847406405</c:v>
                </c:pt>
                <c:pt idx="14">
                  <c:v>1090815.9619477051</c:v>
                </c:pt>
                <c:pt idx="15">
                  <c:v>1126521.0102720815</c:v>
                </c:pt>
                <c:pt idx="16">
                  <c:v>1062195.2486083242</c:v>
                </c:pt>
                <c:pt idx="17">
                  <c:v>956780.344031594</c:v>
                </c:pt>
                <c:pt idx="18">
                  <c:v>999002.98054216593</c:v>
                </c:pt>
                <c:pt idx="19">
                  <c:v>1063612.1156053231</c:v>
                </c:pt>
                <c:pt idx="20">
                  <c:v>1148907.508824667</c:v>
                </c:pt>
                <c:pt idx="21">
                  <c:v>1204732.0685064299</c:v>
                </c:pt>
                <c:pt idx="22">
                  <c:v>1346702.141605736</c:v>
                </c:pt>
                <c:pt idx="23">
                  <c:v>1382407.1899301123</c:v>
                </c:pt>
                <c:pt idx="24">
                  <c:v>1525227.3832276179</c:v>
                </c:pt>
                <c:pt idx="25">
                  <c:v>1446732.9515938698</c:v>
                </c:pt>
                <c:pt idx="26">
                  <c:v>1466852.4629512564</c:v>
                </c:pt>
                <c:pt idx="27">
                  <c:v>1597770.9734739701</c:v>
                </c:pt>
                <c:pt idx="28">
                  <c:v>1729256.2307954831</c:v>
                </c:pt>
                <c:pt idx="29">
                  <c:v>1746258.6347594715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5-4F31-B1BC-C3856CE0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50239"/>
        <c:axId val="390170063"/>
      </c:scatterChart>
      <c:valAx>
        <c:axId val="84825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390170063"/>
        <c:crosses val="autoZero"/>
        <c:crossBetween val="midCat"/>
      </c:valAx>
      <c:valAx>
        <c:axId val="39017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8482502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97631</xdr:colOff>
      <xdr:row>8</xdr:row>
      <xdr:rowOff>78581</xdr:rowOff>
    </xdr:from>
    <xdr:to>
      <xdr:col>16</xdr:col>
      <xdr:colOff>135731</xdr:colOff>
      <xdr:row>23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79085-24D0-4207-9208-BE4081E4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</xdr:colOff>
      <xdr:row>25</xdr:row>
      <xdr:rowOff>52387</xdr:rowOff>
    </xdr:from>
    <xdr:to>
      <xdr:col>15</xdr:col>
      <xdr:colOff>45243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3799D-9B7D-478E-9B51-B111EE22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16</xdr:col>
      <xdr:colOff>133349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DCE72-102C-4D33-BAB3-656AF52C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5"/>
  <sheetViews>
    <sheetView workbookViewId="0">
      <selection activeCell="B2" sqref="B2:B31"/>
    </sheetView>
  </sheetViews>
  <sheetFormatPr defaultRowHeight="14.25" x14ac:dyDescent="0.45"/>
  <cols>
    <col min="1" max="1" width="10.19921875" bestFit="1" customWidth="1"/>
    <col min="3" max="3" width="13.19921875" bestFit="1" customWidth="1"/>
    <col min="4" max="4" width="9.796875" bestFit="1" customWidth="1"/>
  </cols>
  <sheetData>
    <row r="1" spans="1:5" x14ac:dyDescent="0.45">
      <c r="A1" s="1" t="s">
        <v>0</v>
      </c>
      <c r="B1" s="1" t="s">
        <v>2</v>
      </c>
      <c r="C1" s="1" t="s">
        <v>1</v>
      </c>
      <c r="D1" s="1" t="s">
        <v>3</v>
      </c>
      <c r="E1" s="6" t="s">
        <v>4</v>
      </c>
    </row>
    <row r="2" spans="1:5" x14ac:dyDescent="0.45">
      <c r="A2" s="2">
        <v>42370</v>
      </c>
      <c r="B2" s="3">
        <v>29.78</v>
      </c>
      <c r="C2" s="3">
        <v>1380587.63</v>
      </c>
      <c r="D2" s="4">
        <v>26</v>
      </c>
      <c r="E2" s="7">
        <f>(B2-MIN($B$2:$B$31)/MAX($B$2:$B$31)-MIN($B$2:$B$31))*(MAX($B$2:$B$31)-MIN($B$2:$B$31))+MIN($B$2:$B$31)</f>
        <v>11.979581250844273</v>
      </c>
    </row>
    <row r="3" spans="1:5" x14ac:dyDescent="0.45">
      <c r="A3" s="2">
        <f>A2+31</f>
        <v>42401</v>
      </c>
      <c r="B3" s="3">
        <v>31.03</v>
      </c>
      <c r="C3" s="3">
        <v>970876.71000000008</v>
      </c>
      <c r="D3" s="4">
        <v>30</v>
      </c>
      <c r="E3" s="7">
        <f t="shared" ref="E3:E31" si="0">(B3-MIN($B$2:$B$31)/MAX($B$2:$B$31)-MIN($B$2:$B$31))*(MAX($B$2:$B$31)-MIN($B$2:$B$31))+MIN($B$2:$B$31)</f>
        <v>67.292081250844276</v>
      </c>
    </row>
    <row r="4" spans="1:5" x14ac:dyDescent="0.45">
      <c r="A4" s="2">
        <f t="shared" ref="A4:A31" si="1">A3+31</f>
        <v>42432</v>
      </c>
      <c r="B4" s="3">
        <v>37.340000000000003</v>
      </c>
      <c r="C4" s="3">
        <v>867645.65</v>
      </c>
      <c r="D4" s="4">
        <v>62</v>
      </c>
      <c r="E4" s="7">
        <f t="shared" si="0"/>
        <v>346.50958125084424</v>
      </c>
    </row>
    <row r="5" spans="1:5" x14ac:dyDescent="0.45">
      <c r="A5" s="2">
        <f t="shared" si="1"/>
        <v>42463</v>
      </c>
      <c r="B5" s="3">
        <v>40.75</v>
      </c>
      <c r="C5" s="3">
        <v>449015.42</v>
      </c>
      <c r="D5" s="4">
        <v>6</v>
      </c>
      <c r="E5" s="7">
        <f t="shared" si="0"/>
        <v>497.40208125084405</v>
      </c>
    </row>
    <row r="6" spans="1:5" x14ac:dyDescent="0.45">
      <c r="A6" s="2">
        <f t="shared" si="1"/>
        <v>42494</v>
      </c>
      <c r="B6" s="3">
        <v>45.94</v>
      </c>
      <c r="C6" s="3">
        <v>478956.43000000005</v>
      </c>
      <c r="D6" s="4">
        <v>126</v>
      </c>
      <c r="E6" s="7">
        <f t="shared" si="0"/>
        <v>727.05958125084396</v>
      </c>
    </row>
    <row r="7" spans="1:5" x14ac:dyDescent="0.45">
      <c r="A7" s="2">
        <f t="shared" si="1"/>
        <v>42525</v>
      </c>
      <c r="B7" s="3">
        <v>47.69</v>
      </c>
      <c r="C7" s="3">
        <v>689156.57000000007</v>
      </c>
      <c r="D7" s="4">
        <v>26</v>
      </c>
      <c r="E7" s="7">
        <f t="shared" si="0"/>
        <v>804.49708125084396</v>
      </c>
    </row>
    <row r="8" spans="1:5" x14ac:dyDescent="0.45">
      <c r="A8" s="2">
        <f t="shared" si="1"/>
        <v>42556</v>
      </c>
      <c r="B8" s="3">
        <v>44.13</v>
      </c>
      <c r="C8" s="3">
        <v>714379.72000000009</v>
      </c>
      <c r="D8" s="4">
        <v>6</v>
      </c>
      <c r="E8" s="7">
        <f t="shared" si="0"/>
        <v>646.9670812508441</v>
      </c>
    </row>
    <row r="9" spans="1:5" x14ac:dyDescent="0.45">
      <c r="A9" s="2">
        <f t="shared" si="1"/>
        <v>42587</v>
      </c>
      <c r="B9" s="3">
        <v>44.88</v>
      </c>
      <c r="C9" s="3">
        <v>718470.11</v>
      </c>
      <c r="D9" s="4">
        <v>57</v>
      </c>
      <c r="E9" s="7">
        <f t="shared" si="0"/>
        <v>680.1545812508441</v>
      </c>
    </row>
    <row r="10" spans="1:5" x14ac:dyDescent="0.45">
      <c r="A10" s="2">
        <f t="shared" si="1"/>
        <v>42618</v>
      </c>
      <c r="B10" s="3">
        <v>45.04</v>
      </c>
      <c r="C10" s="3">
        <v>686869.03999999992</v>
      </c>
      <c r="D10" s="4">
        <v>35</v>
      </c>
      <c r="E10" s="7">
        <f t="shared" si="0"/>
        <v>687.23458125084403</v>
      </c>
    </row>
    <row r="11" spans="1:5" x14ac:dyDescent="0.45">
      <c r="A11" s="2">
        <f t="shared" si="1"/>
        <v>42649</v>
      </c>
      <c r="B11" s="3">
        <v>49.29</v>
      </c>
      <c r="C11" s="3">
        <v>616082.58000000007</v>
      </c>
      <c r="D11" s="4">
        <v>30</v>
      </c>
      <c r="E11" s="7">
        <f t="shared" si="0"/>
        <v>875.29708125084403</v>
      </c>
    </row>
    <row r="12" spans="1:5" x14ac:dyDescent="0.45">
      <c r="A12" s="2">
        <f t="shared" si="1"/>
        <v>42680</v>
      </c>
      <c r="B12" s="3">
        <v>45.26</v>
      </c>
      <c r="C12" s="3">
        <v>1077952.3399999999</v>
      </c>
      <c r="D12" s="4">
        <v>29</v>
      </c>
      <c r="E12" s="7">
        <f t="shared" si="0"/>
        <v>696.96958125084393</v>
      </c>
    </row>
    <row r="13" spans="1:5" x14ac:dyDescent="0.45">
      <c r="A13" s="2">
        <f t="shared" si="1"/>
        <v>42711</v>
      </c>
      <c r="B13" s="3">
        <v>52.62</v>
      </c>
      <c r="C13" s="3">
        <v>1072832.5599999998</v>
      </c>
      <c r="D13" s="4">
        <v>63</v>
      </c>
      <c r="E13" s="7">
        <f t="shared" si="0"/>
        <v>1022.6495812508439</v>
      </c>
    </row>
    <row r="14" spans="1:5" x14ac:dyDescent="0.45">
      <c r="A14" s="2">
        <f t="shared" si="1"/>
        <v>42742</v>
      </c>
      <c r="B14" s="3">
        <v>53.59</v>
      </c>
      <c r="C14" s="3">
        <v>1059899.8500000001</v>
      </c>
      <c r="D14" s="4">
        <v>42</v>
      </c>
      <c r="E14" s="7">
        <f t="shared" si="0"/>
        <v>1065.5720812508441</v>
      </c>
    </row>
    <row r="15" spans="1:5" x14ac:dyDescent="0.45">
      <c r="A15" s="2">
        <f t="shared" si="1"/>
        <v>42773</v>
      </c>
      <c r="B15" s="3">
        <v>54.35</v>
      </c>
      <c r="C15" s="3">
        <v>719201.81</v>
      </c>
      <c r="D15" s="4">
        <v>254</v>
      </c>
      <c r="E15" s="7">
        <f t="shared" si="0"/>
        <v>1099.202081250844</v>
      </c>
    </row>
    <row r="16" spans="1:5" x14ac:dyDescent="0.45">
      <c r="A16" s="2">
        <f t="shared" si="1"/>
        <v>42804</v>
      </c>
      <c r="B16" s="3">
        <v>50.9</v>
      </c>
      <c r="C16" s="3">
        <v>888970.7799999998</v>
      </c>
      <c r="D16" s="4">
        <v>39</v>
      </c>
      <c r="E16" s="7">
        <f t="shared" si="0"/>
        <v>946.53958125084398</v>
      </c>
    </row>
    <row r="17" spans="1:5" x14ac:dyDescent="0.45">
      <c r="A17" s="2">
        <f t="shared" si="1"/>
        <v>42835</v>
      </c>
      <c r="B17" s="3">
        <v>52.16</v>
      </c>
      <c r="C17" s="3">
        <v>813867.23999999987</v>
      </c>
      <c r="D17" s="4">
        <v>6</v>
      </c>
      <c r="E17" s="7">
        <f t="shared" si="0"/>
        <v>1002.2945812508439</v>
      </c>
    </row>
    <row r="18" spans="1:5" x14ac:dyDescent="0.45">
      <c r="A18" s="2">
        <f t="shared" si="1"/>
        <v>42866</v>
      </c>
      <c r="B18" s="3">
        <v>49.89</v>
      </c>
      <c r="C18" s="3">
        <v>979944.9099999998</v>
      </c>
      <c r="D18" s="4">
        <v>91</v>
      </c>
      <c r="E18" s="7">
        <f t="shared" si="0"/>
        <v>901.8470812508441</v>
      </c>
    </row>
    <row r="19" spans="1:5" x14ac:dyDescent="0.45">
      <c r="A19" s="2">
        <f t="shared" si="1"/>
        <v>42897</v>
      </c>
      <c r="B19" s="3">
        <v>46.17</v>
      </c>
      <c r="C19" s="3">
        <v>1231086.6600000001</v>
      </c>
      <c r="D19" s="4">
        <v>10</v>
      </c>
      <c r="E19" s="7">
        <f t="shared" si="0"/>
        <v>737.23708125084408</v>
      </c>
    </row>
    <row r="20" spans="1:5" x14ac:dyDescent="0.45">
      <c r="A20" s="2">
        <f t="shared" si="1"/>
        <v>42928</v>
      </c>
      <c r="B20" s="3">
        <v>47.66</v>
      </c>
      <c r="C20" s="3">
        <v>1105607.45</v>
      </c>
      <c r="D20" s="4">
        <v>35</v>
      </c>
      <c r="E20" s="7">
        <f t="shared" si="0"/>
        <v>803.16958125084386</v>
      </c>
    </row>
    <row r="21" spans="1:5" x14ac:dyDescent="0.45">
      <c r="A21" s="2">
        <f t="shared" si="1"/>
        <v>42959</v>
      </c>
      <c r="B21" s="3">
        <v>49.94</v>
      </c>
      <c r="C21" s="3">
        <v>1138003.3199999998</v>
      </c>
      <c r="D21" s="4">
        <v>32</v>
      </c>
      <c r="E21" s="7">
        <f t="shared" si="0"/>
        <v>904.05958125084396</v>
      </c>
    </row>
    <row r="22" spans="1:5" x14ac:dyDescent="0.45">
      <c r="A22" s="2">
        <f t="shared" si="1"/>
        <v>42990</v>
      </c>
      <c r="B22" s="3">
        <v>52.95</v>
      </c>
      <c r="C22" s="3">
        <v>1305973.27</v>
      </c>
      <c r="D22" s="4">
        <v>131</v>
      </c>
      <c r="E22" s="7">
        <f t="shared" si="0"/>
        <v>1037.2520812508442</v>
      </c>
    </row>
    <row r="23" spans="1:5" x14ac:dyDescent="0.45">
      <c r="A23" s="2">
        <f t="shared" si="1"/>
        <v>43021</v>
      </c>
      <c r="B23" s="3">
        <v>54.92</v>
      </c>
      <c r="C23" s="3">
        <v>1305642.28</v>
      </c>
      <c r="D23" s="4">
        <v>116</v>
      </c>
      <c r="E23" s="7">
        <f t="shared" si="0"/>
        <v>1124.4245812508441</v>
      </c>
    </row>
    <row r="24" spans="1:5" x14ac:dyDescent="0.45">
      <c r="A24" s="2">
        <f t="shared" si="1"/>
        <v>43052</v>
      </c>
      <c r="B24" s="3">
        <v>59.93</v>
      </c>
      <c r="C24" s="3">
        <v>1260186.4699999997</v>
      </c>
      <c r="D24" s="4">
        <v>240</v>
      </c>
      <c r="E24" s="7">
        <f>(B24-MIN($B$2:$B$31)/MAX($B$2:$B$31)-MIN($B$2:$B$31))*(MAX($B$2:$B$31)-MIN($B$2:$B$31))+MIN($B$2:$B$31)</f>
        <v>1346.117081250844</v>
      </c>
    </row>
    <row r="25" spans="1:5" x14ac:dyDescent="0.45">
      <c r="A25" s="2">
        <f t="shared" si="1"/>
        <v>43083</v>
      </c>
      <c r="B25" s="3">
        <v>61.19</v>
      </c>
      <c r="C25" s="3">
        <v>1195280.0899999999</v>
      </c>
      <c r="D25" s="4">
        <v>244</v>
      </c>
      <c r="E25" s="7">
        <f t="shared" si="0"/>
        <v>1401.8720812508438</v>
      </c>
    </row>
    <row r="26" spans="1:5" x14ac:dyDescent="0.45">
      <c r="A26" s="2">
        <f t="shared" si="1"/>
        <v>43114</v>
      </c>
      <c r="B26" s="3">
        <v>66.23</v>
      </c>
      <c r="C26" s="3">
        <v>1281557.0299999998</v>
      </c>
      <c r="D26" s="4">
        <v>222</v>
      </c>
      <c r="E26" s="7">
        <f t="shared" si="0"/>
        <v>1624.8920812508443</v>
      </c>
    </row>
    <row r="27" spans="1:5" x14ac:dyDescent="0.45">
      <c r="A27" s="2">
        <f t="shared" si="1"/>
        <v>43145</v>
      </c>
      <c r="B27" s="3">
        <v>63.46</v>
      </c>
      <c r="C27" s="3">
        <v>1411238.4299999997</v>
      </c>
      <c r="D27" s="4">
        <v>21</v>
      </c>
      <c r="E27" s="7">
        <f t="shared" si="0"/>
        <v>1502.3195812508441</v>
      </c>
    </row>
    <row r="28" spans="1:5" x14ac:dyDescent="0.45">
      <c r="A28" s="2">
        <f t="shared" si="1"/>
        <v>43176</v>
      </c>
      <c r="B28" s="3">
        <v>64.17</v>
      </c>
      <c r="C28" s="3">
        <v>2046599.9</v>
      </c>
      <c r="D28" s="4">
        <v>2</v>
      </c>
      <c r="E28" s="7">
        <f t="shared" si="0"/>
        <v>1533.7370812508441</v>
      </c>
    </row>
    <row r="29" spans="1:5" x14ac:dyDescent="0.45">
      <c r="A29" s="2">
        <f t="shared" si="1"/>
        <v>43207</v>
      </c>
      <c r="B29" s="3">
        <v>68.790000000000006</v>
      </c>
      <c r="C29" s="3">
        <v>2017910.78</v>
      </c>
      <c r="D29" s="4">
        <v>135</v>
      </c>
      <c r="E29" s="7">
        <f>(B29-MIN($B$2:$B$31)/MAX($B$2:$B$31)-MIN($B$2:$B$31))*(MAX($B$2:$B$31)-MIN($B$2:$B$31))+MIN($B$2:$B$31)</f>
        <v>1738.1720812508443</v>
      </c>
    </row>
    <row r="30" spans="1:5" x14ac:dyDescent="0.45">
      <c r="A30" s="2">
        <f t="shared" si="1"/>
        <v>43238</v>
      </c>
      <c r="B30" s="3">
        <v>73.430000000000007</v>
      </c>
      <c r="C30" s="3">
        <v>2510331.9899999993</v>
      </c>
      <c r="D30" s="4">
        <v>166</v>
      </c>
      <c r="E30" s="7">
        <f t="shared" si="0"/>
        <v>1943.4920812508444</v>
      </c>
    </row>
    <row r="31" spans="1:5" x14ac:dyDescent="0.45">
      <c r="A31" s="2">
        <f t="shared" si="1"/>
        <v>43269</v>
      </c>
      <c r="B31" s="3">
        <v>74.03</v>
      </c>
      <c r="C31" s="3">
        <v>1594924.0799999998</v>
      </c>
      <c r="D31" s="4">
        <v>91</v>
      </c>
      <c r="E31" s="7">
        <f t="shared" si="0"/>
        <v>1970.0420812508441</v>
      </c>
    </row>
    <row r="32" spans="1:5" x14ac:dyDescent="0.45">
      <c r="D32" t="s">
        <v>34</v>
      </c>
    </row>
    <row r="33" spans="2:4" x14ac:dyDescent="0.45">
      <c r="B33" s="3">
        <v>71.010000000000005</v>
      </c>
      <c r="C33" s="5">
        <f>(28337*B33)-351555</f>
        <v>1660655.37</v>
      </c>
    </row>
    <row r="34" spans="2:4" x14ac:dyDescent="0.45">
      <c r="B34" t="s">
        <v>41</v>
      </c>
      <c r="C34" s="5">
        <f>(C33*D34)+C33</f>
        <v>2042606.1051000003</v>
      </c>
      <c r="D34" s="4">
        <v>0.23</v>
      </c>
    </row>
    <row r="35" spans="2:4" x14ac:dyDescent="0.45">
      <c r="B35" t="s">
        <v>42</v>
      </c>
      <c r="C35" s="5">
        <f>C33-(C34*D34)</f>
        <v>1190855.9658270001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B30" sqref="B30"/>
    </sheetView>
  </sheetViews>
  <sheetFormatPr defaultRowHeight="14.25" x14ac:dyDescent="0.45"/>
  <cols>
    <col min="1" max="1" width="16.53125" bestFit="1" customWidth="1"/>
    <col min="2" max="2" width="11.73046875" bestFit="1" customWidth="1"/>
    <col min="3" max="3" width="13" bestFit="1" customWidth="1"/>
    <col min="4" max="5" width="11.73046875" bestFit="1" customWidth="1"/>
    <col min="6" max="6" width="12.1328125" bestFit="1" customWidth="1"/>
    <col min="7" max="9" width="11.73046875" bestFit="1" customWidth="1"/>
  </cols>
  <sheetData>
    <row r="1" spans="1:9" x14ac:dyDescent="0.45">
      <c r="A1" t="s">
        <v>5</v>
      </c>
    </row>
    <row r="2" spans="1:9" ht="14.65" thickBot="1" x14ac:dyDescent="0.5"/>
    <row r="3" spans="1:9" x14ac:dyDescent="0.45">
      <c r="A3" s="12" t="s">
        <v>6</v>
      </c>
      <c r="B3" s="12"/>
    </row>
    <row r="4" spans="1:9" x14ac:dyDescent="0.45">
      <c r="A4" s="9" t="s">
        <v>7</v>
      </c>
      <c r="B4" s="9">
        <v>0.75154802351809591</v>
      </c>
    </row>
    <row r="5" spans="1:9" x14ac:dyDescent="0.45">
      <c r="A5" s="9" t="s">
        <v>8</v>
      </c>
      <c r="B5" s="9">
        <v>0.56482443165395646</v>
      </c>
    </row>
    <row r="6" spans="1:9" x14ac:dyDescent="0.45">
      <c r="A6" s="9" t="s">
        <v>9</v>
      </c>
      <c r="B6" s="9">
        <v>0.53258920436906432</v>
      </c>
    </row>
    <row r="7" spans="1:9" x14ac:dyDescent="0.45">
      <c r="A7" s="9" t="s">
        <v>10</v>
      </c>
      <c r="B7" s="9">
        <v>7.4895466648548004</v>
      </c>
    </row>
    <row r="8" spans="1:9" ht="14.65" thickBot="1" x14ac:dyDescent="0.5">
      <c r="A8" s="10" t="s">
        <v>11</v>
      </c>
      <c r="B8" s="10">
        <v>30</v>
      </c>
    </row>
    <row r="10" spans="1:9" ht="14.65" thickBot="1" x14ac:dyDescent="0.5">
      <c r="A10" t="s">
        <v>12</v>
      </c>
    </row>
    <row r="11" spans="1:9" x14ac:dyDescent="0.45">
      <c r="A11" s="11"/>
      <c r="B11" s="11" t="s">
        <v>17</v>
      </c>
      <c r="C11" s="11" t="s">
        <v>18</v>
      </c>
      <c r="D11" s="11" t="s">
        <v>19</v>
      </c>
      <c r="E11" s="11" t="s">
        <v>20</v>
      </c>
      <c r="F11" s="11" t="s">
        <v>21</v>
      </c>
    </row>
    <row r="12" spans="1:9" x14ac:dyDescent="0.45">
      <c r="A12" s="9" t="s">
        <v>13</v>
      </c>
      <c r="B12" s="9">
        <v>2</v>
      </c>
      <c r="C12" s="9">
        <v>1965.7296803839831</v>
      </c>
      <c r="D12" s="9">
        <v>982.86484019199156</v>
      </c>
      <c r="E12" s="9">
        <v>17.521962127398314</v>
      </c>
      <c r="F12" s="9">
        <v>1.3242525564846608E-5</v>
      </c>
    </row>
    <row r="13" spans="1:9" x14ac:dyDescent="0.45">
      <c r="A13" s="9" t="s">
        <v>14</v>
      </c>
      <c r="B13" s="9">
        <v>27</v>
      </c>
      <c r="C13" s="9">
        <v>1514.5193496160168</v>
      </c>
      <c r="D13" s="9">
        <v>56.093309245037659</v>
      </c>
      <c r="E13" s="9"/>
      <c r="F13" s="9"/>
    </row>
    <row r="14" spans="1:9" ht="14.65" thickBot="1" x14ac:dyDescent="0.5">
      <c r="A14" s="10" t="s">
        <v>15</v>
      </c>
      <c r="B14" s="10">
        <v>29</v>
      </c>
      <c r="C14" s="10">
        <v>3480.2490299999999</v>
      </c>
      <c r="D14" s="10"/>
      <c r="E14" s="10"/>
      <c r="F14" s="10"/>
    </row>
    <row r="15" spans="1:9" ht="14.65" thickBot="1" x14ac:dyDescent="0.5"/>
    <row r="16" spans="1:9" x14ac:dyDescent="0.45">
      <c r="A16" s="11"/>
      <c r="B16" s="11" t="s">
        <v>22</v>
      </c>
      <c r="C16" s="11" t="s">
        <v>10</v>
      </c>
      <c r="D16" s="11" t="s">
        <v>23</v>
      </c>
      <c r="E16" s="11" t="s">
        <v>24</v>
      </c>
      <c r="F16" s="11" t="s">
        <v>25</v>
      </c>
      <c r="G16" s="11" t="s">
        <v>26</v>
      </c>
      <c r="H16" s="11" t="s">
        <v>27</v>
      </c>
      <c r="I16" s="11" t="s">
        <v>28</v>
      </c>
    </row>
    <row r="17" spans="1:9" x14ac:dyDescent="0.45">
      <c r="A17" s="9" t="s">
        <v>16</v>
      </c>
      <c r="B17" s="9">
        <v>32.650586222022262</v>
      </c>
      <c r="C17" s="9">
        <v>3.6609701020993968</v>
      </c>
      <c r="D17" s="9">
        <v>8.9185612860642216</v>
      </c>
      <c r="E17" s="9">
        <v>1.5584656360904099E-9</v>
      </c>
      <c r="F17" s="9">
        <v>25.138896046612771</v>
      </c>
      <c r="G17" s="9">
        <v>40.162276397431754</v>
      </c>
      <c r="H17" s="9">
        <v>25.138896046612771</v>
      </c>
      <c r="I17" s="9">
        <v>40.162276397431754</v>
      </c>
    </row>
    <row r="18" spans="1:9" x14ac:dyDescent="0.45">
      <c r="A18" s="9" t="s">
        <v>1</v>
      </c>
      <c r="B18" s="9">
        <v>1.3593205886990919E-5</v>
      </c>
      <c r="C18" s="9">
        <v>3.0553186105899946E-6</v>
      </c>
      <c r="D18" s="9">
        <v>4.4490305658714968</v>
      </c>
      <c r="E18" s="9">
        <v>1.3377101839312608E-4</v>
      </c>
      <c r="F18" s="9">
        <v>7.3242099242122208E-6</v>
      </c>
      <c r="G18" s="9">
        <v>1.986220184976962E-5</v>
      </c>
      <c r="H18" s="9">
        <v>7.3242099242122208E-6</v>
      </c>
      <c r="I18" s="9">
        <v>1.986220184976962E-5</v>
      </c>
    </row>
    <row r="19" spans="1:9" ht="14.65" thickBot="1" x14ac:dyDescent="0.5">
      <c r="A19" s="10" t="s">
        <v>3</v>
      </c>
      <c r="B19" s="10">
        <v>5.1162885035134241E-2</v>
      </c>
      <c r="C19" s="10">
        <v>1.8420921712985421E-2</v>
      </c>
      <c r="D19" s="10">
        <v>2.7774334982960216</v>
      </c>
      <c r="E19" s="10">
        <v>9.8405779576024883E-3</v>
      </c>
      <c r="F19" s="10">
        <v>1.3366275722736451E-2</v>
      </c>
      <c r="G19" s="10">
        <v>8.8959494347532031E-2</v>
      </c>
      <c r="H19" s="10">
        <v>1.3366275722736451E-2</v>
      </c>
      <c r="I19" s="10">
        <v>8.8959494347532031E-2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opLeftCell="A7" workbookViewId="0">
      <selection activeCell="E25" sqref="E25"/>
    </sheetView>
  </sheetViews>
  <sheetFormatPr defaultRowHeight="14.25" x14ac:dyDescent="0.45"/>
  <cols>
    <col min="2" max="2" width="18" bestFit="1" customWidth="1"/>
    <col min="3" max="3" width="13" bestFit="1" customWidth="1"/>
    <col min="5" max="5" width="12.1328125" bestFit="1" customWidth="1"/>
  </cols>
  <sheetData>
    <row r="1" spans="1:9" x14ac:dyDescent="0.45">
      <c r="A1" t="s">
        <v>5</v>
      </c>
    </row>
    <row r="2" spans="1:9" ht="14.65" thickBot="1" x14ac:dyDescent="0.5"/>
    <row r="3" spans="1:9" x14ac:dyDescent="0.45">
      <c r="A3" s="12" t="s">
        <v>6</v>
      </c>
      <c r="B3" s="12"/>
    </row>
    <row r="4" spans="1:9" x14ac:dyDescent="0.45">
      <c r="A4" s="9" t="s">
        <v>7</v>
      </c>
      <c r="B4" s="9">
        <v>0.6636949257926158</v>
      </c>
    </row>
    <row r="5" spans="1:9" x14ac:dyDescent="0.45">
      <c r="A5" s="9" t="s">
        <v>8</v>
      </c>
      <c r="B5" s="9">
        <v>0.4404909545228658</v>
      </c>
    </row>
    <row r="6" spans="1:9" x14ac:dyDescent="0.45">
      <c r="A6" s="9" t="s">
        <v>9</v>
      </c>
      <c r="B6" s="9">
        <v>0.42050848861296813</v>
      </c>
    </row>
    <row r="7" spans="1:9" x14ac:dyDescent="0.45">
      <c r="A7" s="9" t="s">
        <v>10</v>
      </c>
      <c r="B7" s="9">
        <v>356057.61929522542</v>
      </c>
    </row>
    <row r="8" spans="1:9" ht="14.65" thickBot="1" x14ac:dyDescent="0.5">
      <c r="A8" s="10" t="s">
        <v>11</v>
      </c>
      <c r="B8" s="10">
        <v>30</v>
      </c>
    </row>
    <row r="10" spans="1:9" ht="14.65" thickBot="1" x14ac:dyDescent="0.5">
      <c r="A10" t="s">
        <v>12</v>
      </c>
    </row>
    <row r="11" spans="1:9" x14ac:dyDescent="0.45">
      <c r="A11" s="11"/>
      <c r="B11" s="11" t="s">
        <v>17</v>
      </c>
      <c r="C11" s="11" t="s">
        <v>18</v>
      </c>
      <c r="D11" s="11" t="s">
        <v>19</v>
      </c>
      <c r="E11" s="11" t="s">
        <v>20</v>
      </c>
      <c r="F11" s="11" t="s">
        <v>21</v>
      </c>
    </row>
    <row r="12" spans="1:9" x14ac:dyDescent="0.45">
      <c r="A12" s="9" t="s">
        <v>13</v>
      </c>
      <c r="B12" s="9">
        <v>1</v>
      </c>
      <c r="C12" s="9">
        <v>2794656797655.7451</v>
      </c>
      <c r="D12" s="9">
        <v>2794656797655.7451</v>
      </c>
      <c r="E12" s="9">
        <v>22.043873689517127</v>
      </c>
      <c r="F12" s="9">
        <v>6.3820992875664534E-5</v>
      </c>
    </row>
    <row r="13" spans="1:9" x14ac:dyDescent="0.45">
      <c r="A13" s="9" t="s">
        <v>14</v>
      </c>
      <c r="B13" s="9">
        <v>28</v>
      </c>
      <c r="C13" s="9">
        <v>3549756791229.1436</v>
      </c>
      <c r="D13" s="9">
        <v>126777028258.1837</v>
      </c>
      <c r="E13" s="9"/>
      <c r="F13" s="9"/>
    </row>
    <row r="14" spans="1:9" ht="14.65" thickBot="1" x14ac:dyDescent="0.5">
      <c r="A14" s="10" t="s">
        <v>15</v>
      </c>
      <c r="B14" s="10">
        <v>29</v>
      </c>
      <c r="C14" s="10">
        <v>6344413588884.8887</v>
      </c>
      <c r="D14" s="10"/>
      <c r="E14" s="10"/>
      <c r="F14" s="10"/>
    </row>
    <row r="15" spans="1:9" ht="14.65" thickBot="1" x14ac:dyDescent="0.5"/>
    <row r="16" spans="1:9" x14ac:dyDescent="0.45">
      <c r="A16" s="11"/>
      <c r="B16" s="11" t="s">
        <v>22</v>
      </c>
      <c r="C16" s="11" t="s">
        <v>10</v>
      </c>
      <c r="D16" s="11" t="s">
        <v>23</v>
      </c>
      <c r="E16" s="11" t="s">
        <v>24</v>
      </c>
      <c r="F16" s="11" t="s">
        <v>25</v>
      </c>
      <c r="G16" s="11" t="s">
        <v>26</v>
      </c>
      <c r="H16" s="11" t="s">
        <v>27</v>
      </c>
      <c r="I16" s="11" t="s">
        <v>28</v>
      </c>
    </row>
    <row r="17" spans="1:9" x14ac:dyDescent="0.45">
      <c r="A17" s="9" t="s">
        <v>16</v>
      </c>
      <c r="B17" s="9">
        <v>-351554.64099734067</v>
      </c>
      <c r="C17" s="9">
        <v>320018.54404583498</v>
      </c>
      <c r="D17" s="9">
        <v>-1.0985445923002166</v>
      </c>
      <c r="E17" s="9">
        <v>0.28132355365926343</v>
      </c>
      <c r="F17" s="9">
        <v>-1007082.9121277451</v>
      </c>
      <c r="G17" s="9">
        <v>303973.63013306377</v>
      </c>
      <c r="H17" s="9">
        <v>-1007082.9121277451</v>
      </c>
      <c r="I17" s="9">
        <v>303973.63013306377</v>
      </c>
    </row>
    <row r="18" spans="1:9" ht="14.65" thickBot="1" x14ac:dyDescent="0.5">
      <c r="A18" s="10" t="s">
        <v>2</v>
      </c>
      <c r="B18" s="10">
        <v>28337.339939981255</v>
      </c>
      <c r="C18" s="10">
        <v>6035.5259724584921</v>
      </c>
      <c r="D18" s="10">
        <v>4.6950903814002496</v>
      </c>
      <c r="E18" s="10">
        <v>6.3820992875664412E-5</v>
      </c>
      <c r="F18" s="10">
        <v>15974.125433506591</v>
      </c>
      <c r="G18" s="10">
        <v>40700.554446455921</v>
      </c>
      <c r="H18" s="10">
        <v>15974.125433506591</v>
      </c>
      <c r="I18" s="10">
        <v>40700.554446455921</v>
      </c>
    </row>
    <row r="22" spans="1:9" x14ac:dyDescent="0.45">
      <c r="A22" t="s">
        <v>29</v>
      </c>
    </row>
    <row r="23" spans="1:9" ht="14.65" thickBot="1" x14ac:dyDescent="0.5"/>
    <row r="24" spans="1:9" x14ac:dyDescent="0.45">
      <c r="A24" s="11" t="s">
        <v>30</v>
      </c>
      <c r="B24" s="11" t="s">
        <v>32</v>
      </c>
      <c r="C24" s="11" t="s">
        <v>31</v>
      </c>
    </row>
    <row r="25" spans="1:9" x14ac:dyDescent="0.45">
      <c r="A25" s="9">
        <v>1</v>
      </c>
      <c r="B25" s="13">
        <v>492331.34241530113</v>
      </c>
      <c r="C25" s="13">
        <v>888256.28758469876</v>
      </c>
      <c r="E25" s="5">
        <f>(B18*71)+B17</f>
        <v>1660396.4947413285</v>
      </c>
    </row>
    <row r="26" spans="1:9" x14ac:dyDescent="0.45">
      <c r="A26" s="9">
        <v>2</v>
      </c>
      <c r="B26" s="13">
        <v>527753.01734027767</v>
      </c>
      <c r="C26" s="13">
        <v>443123.69265972241</v>
      </c>
    </row>
    <row r="27" spans="1:9" x14ac:dyDescent="0.45">
      <c r="A27" s="9">
        <v>3</v>
      </c>
      <c r="B27" s="13">
        <v>706561.63236155943</v>
      </c>
      <c r="C27" s="13">
        <v>161084.01763844059</v>
      </c>
    </row>
    <row r="28" spans="1:9" x14ac:dyDescent="0.45">
      <c r="A28" s="9">
        <v>4</v>
      </c>
      <c r="B28" s="13">
        <v>803191.9615568954</v>
      </c>
      <c r="C28" s="13">
        <v>-354176.54155689542</v>
      </c>
    </row>
    <row r="29" spans="1:9" x14ac:dyDescent="0.45">
      <c r="A29" s="9">
        <v>5</v>
      </c>
      <c r="B29" s="13">
        <v>950262.75584539818</v>
      </c>
      <c r="C29" s="13">
        <v>-471306.32584539813</v>
      </c>
    </row>
    <row r="30" spans="1:9" x14ac:dyDescent="0.45">
      <c r="A30" s="9">
        <v>6</v>
      </c>
      <c r="B30" s="13">
        <v>999853.10074036522</v>
      </c>
      <c r="C30" s="13">
        <v>-310696.53074036515</v>
      </c>
    </row>
    <row r="31" spans="1:9" x14ac:dyDescent="0.45">
      <c r="A31" s="9">
        <v>7</v>
      </c>
      <c r="B31" s="13">
        <v>898972.17055403208</v>
      </c>
      <c r="C31" s="13">
        <v>-184592.450554032</v>
      </c>
    </row>
    <row r="32" spans="1:9" x14ac:dyDescent="0.45">
      <c r="A32" s="9">
        <v>8</v>
      </c>
      <c r="B32" s="13">
        <v>920225.17550901813</v>
      </c>
      <c r="C32" s="13">
        <v>-201755.06550901814</v>
      </c>
    </row>
    <row r="33" spans="1:3" x14ac:dyDescent="0.45">
      <c r="A33" s="9">
        <v>9</v>
      </c>
      <c r="B33" s="13">
        <v>924759.14989941497</v>
      </c>
      <c r="C33" s="13">
        <v>-237890.10989941505</v>
      </c>
    </row>
    <row r="34" spans="1:3" x14ac:dyDescent="0.45">
      <c r="A34" s="9">
        <v>10</v>
      </c>
      <c r="B34" s="13">
        <v>1045192.8446443353</v>
      </c>
      <c r="C34" s="13">
        <v>-429110.26464433526</v>
      </c>
    </row>
    <row r="35" spans="1:3" x14ac:dyDescent="0.45">
      <c r="A35" s="9">
        <v>11</v>
      </c>
      <c r="B35" s="13">
        <v>930993.36468621087</v>
      </c>
      <c r="C35" s="13">
        <v>146958.97531378898</v>
      </c>
    </row>
    <row r="36" spans="1:3" x14ac:dyDescent="0.45">
      <c r="A36" s="9">
        <v>12</v>
      </c>
      <c r="B36" s="13">
        <v>1139556.1866444729</v>
      </c>
      <c r="C36" s="13">
        <v>-66723.626644473057</v>
      </c>
    </row>
    <row r="37" spans="1:3" x14ac:dyDescent="0.45">
      <c r="A37" s="9">
        <v>13</v>
      </c>
      <c r="B37" s="13">
        <v>1167043.4063862548</v>
      </c>
      <c r="C37" s="13">
        <v>-107143.55638625473</v>
      </c>
    </row>
    <row r="38" spans="1:3" x14ac:dyDescent="0.45">
      <c r="A38" s="9">
        <v>14</v>
      </c>
      <c r="B38" s="13">
        <v>1188579.7847406405</v>
      </c>
      <c r="C38" s="13">
        <v>-469377.97474064049</v>
      </c>
    </row>
    <row r="39" spans="1:3" x14ac:dyDescent="0.45">
      <c r="A39" s="9">
        <v>15</v>
      </c>
      <c r="B39" s="13">
        <v>1090815.9619477051</v>
      </c>
      <c r="C39" s="13">
        <v>-201845.18194770534</v>
      </c>
    </row>
    <row r="40" spans="1:3" x14ac:dyDescent="0.45">
      <c r="A40" s="9">
        <v>16</v>
      </c>
      <c r="B40" s="13">
        <v>1126521.0102720815</v>
      </c>
      <c r="C40" s="13">
        <v>-312653.7702720816</v>
      </c>
    </row>
    <row r="41" spans="1:3" x14ac:dyDescent="0.45">
      <c r="A41" s="9">
        <v>17</v>
      </c>
      <c r="B41" s="13">
        <v>1062195.2486083242</v>
      </c>
      <c r="C41" s="13">
        <v>-82250.338608324411</v>
      </c>
    </row>
    <row r="42" spans="1:3" x14ac:dyDescent="0.45">
      <c r="A42" s="9">
        <v>18</v>
      </c>
      <c r="B42" s="13">
        <v>956780.344031594</v>
      </c>
      <c r="C42" s="13">
        <v>274306.31596840615</v>
      </c>
    </row>
    <row r="43" spans="1:3" x14ac:dyDescent="0.45">
      <c r="A43" s="9">
        <v>19</v>
      </c>
      <c r="B43" s="13">
        <v>999002.98054216593</v>
      </c>
      <c r="C43" s="13">
        <v>106604.46945783403</v>
      </c>
    </row>
    <row r="44" spans="1:3" x14ac:dyDescent="0.45">
      <c r="A44" s="9">
        <v>20</v>
      </c>
      <c r="B44" s="13">
        <v>1063612.1156053231</v>
      </c>
      <c r="C44" s="13">
        <v>74391.204394676723</v>
      </c>
    </row>
    <row r="45" spans="1:3" x14ac:dyDescent="0.45">
      <c r="A45" s="9">
        <v>21</v>
      </c>
      <c r="B45" s="13">
        <v>1148907.508824667</v>
      </c>
      <c r="C45" s="13">
        <v>157065.76117533306</v>
      </c>
    </row>
    <row r="46" spans="1:3" x14ac:dyDescent="0.45">
      <c r="A46" s="9">
        <v>22</v>
      </c>
      <c r="B46" s="13">
        <v>1204732.0685064299</v>
      </c>
      <c r="C46" s="13">
        <v>100910.21149357012</v>
      </c>
    </row>
    <row r="47" spans="1:3" x14ac:dyDescent="0.45">
      <c r="A47" s="9">
        <v>23</v>
      </c>
      <c r="B47" s="13">
        <v>1346702.141605736</v>
      </c>
      <c r="C47" s="13">
        <v>-86515.67160573625</v>
      </c>
    </row>
    <row r="48" spans="1:3" x14ac:dyDescent="0.45">
      <c r="A48" s="9">
        <v>24</v>
      </c>
      <c r="B48" s="13">
        <v>1382407.1899301123</v>
      </c>
      <c r="C48" s="13">
        <v>-187127.09993011248</v>
      </c>
    </row>
    <row r="49" spans="1:3" x14ac:dyDescent="0.45">
      <c r="A49" s="9">
        <v>25</v>
      </c>
      <c r="B49" s="13">
        <v>1525227.3832276179</v>
      </c>
      <c r="C49" s="13">
        <v>-243670.35322761815</v>
      </c>
    </row>
    <row r="50" spans="1:3" x14ac:dyDescent="0.45">
      <c r="A50" s="9">
        <v>26</v>
      </c>
      <c r="B50" s="13">
        <v>1446732.9515938698</v>
      </c>
      <c r="C50" s="13">
        <v>-35494.521593870129</v>
      </c>
    </row>
    <row r="51" spans="1:3" x14ac:dyDescent="0.45">
      <c r="A51" s="9">
        <v>27</v>
      </c>
      <c r="B51" s="13">
        <v>1466852.4629512564</v>
      </c>
      <c r="C51" s="13">
        <v>579747.43704874348</v>
      </c>
    </row>
    <row r="52" spans="1:3" x14ac:dyDescent="0.45">
      <c r="A52" s="9">
        <v>28</v>
      </c>
      <c r="B52" s="13">
        <v>1597770.9734739701</v>
      </c>
      <c r="C52" s="13">
        <v>420139.80652602995</v>
      </c>
    </row>
    <row r="53" spans="1:3" x14ac:dyDescent="0.45">
      <c r="A53" s="9">
        <v>29</v>
      </c>
      <c r="B53" s="13">
        <v>1729256.2307954831</v>
      </c>
      <c r="C53" s="13">
        <v>781075.75920451619</v>
      </c>
    </row>
    <row r="54" spans="1:3" ht="14.65" thickBot="1" x14ac:dyDescent="0.5">
      <c r="A54" s="10">
        <v>30</v>
      </c>
      <c r="B54" s="14">
        <v>1746258.6347594715</v>
      </c>
      <c r="C54" s="14">
        <v>-151334.55475947168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tabSelected="1" workbookViewId="0">
      <selection activeCell="N19" sqref="N19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2.1328125" bestFit="1" customWidth="1"/>
    <col min="5" max="5" width="12.1328125" bestFit="1" customWidth="1"/>
    <col min="6" max="6" width="12.19921875" bestFit="1" customWidth="1"/>
    <col min="7" max="7" width="10.6640625" bestFit="1" customWidth="1"/>
    <col min="8" max="8" width="17.73046875" bestFit="1" customWidth="1"/>
  </cols>
  <sheetData>
    <row r="1" spans="1:9" ht="15.75" x14ac:dyDescent="0.45">
      <c r="A1" t="s">
        <v>0</v>
      </c>
      <c r="B1" t="s">
        <v>2</v>
      </c>
      <c r="C1" t="s">
        <v>1</v>
      </c>
      <c r="D1" t="s">
        <v>3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45">
      <c r="A2" s="8">
        <v>42370</v>
      </c>
      <c r="B2" s="5">
        <v>29.78</v>
      </c>
      <c r="C2" s="5">
        <v>1380587.63</v>
      </c>
      <c r="D2">
        <v>26</v>
      </c>
    </row>
    <row r="3" spans="1:9" x14ac:dyDescent="0.45">
      <c r="A3" s="8">
        <v>42401</v>
      </c>
      <c r="B3" s="5">
        <v>31.03</v>
      </c>
      <c r="C3" s="5">
        <v>970876.71000000008</v>
      </c>
      <c r="D3">
        <v>30</v>
      </c>
    </row>
    <row r="4" spans="1:9" x14ac:dyDescent="0.45">
      <c r="A4" s="8">
        <v>42432</v>
      </c>
      <c r="B4" s="5">
        <v>37.340000000000003</v>
      </c>
      <c r="C4" s="5">
        <v>867645.65</v>
      </c>
      <c r="D4">
        <v>62</v>
      </c>
    </row>
    <row r="5" spans="1:9" x14ac:dyDescent="0.45">
      <c r="A5" s="8">
        <v>42463</v>
      </c>
      <c r="B5" s="5">
        <v>40.75</v>
      </c>
      <c r="C5" s="5">
        <v>449015.42</v>
      </c>
      <c r="D5">
        <v>6</v>
      </c>
      <c r="E5" s="5">
        <f t="shared" ref="E5:E31" si="0">AVERAGE(C2:C4)</f>
        <v>1073036.6633333333</v>
      </c>
      <c r="F5" s="5">
        <f>C5-E5</f>
        <v>-624021.2433333334</v>
      </c>
      <c r="G5" s="5">
        <f>ABS(F5)</f>
        <v>624021.2433333334</v>
      </c>
      <c r="H5" s="5">
        <f>G5^2</f>
        <v>389402512131.2793</v>
      </c>
      <c r="I5" s="17">
        <f>ABS(F5/C5)</f>
        <v>1.3897545953618551</v>
      </c>
    </row>
    <row r="6" spans="1:9" x14ac:dyDescent="0.45">
      <c r="A6" s="8">
        <v>42494</v>
      </c>
      <c r="B6" s="5">
        <v>45.94</v>
      </c>
      <c r="C6" s="5">
        <v>478956.43000000005</v>
      </c>
      <c r="D6">
        <v>126</v>
      </c>
      <c r="E6" s="5">
        <f t="shared" si="0"/>
        <v>762512.59333333338</v>
      </c>
      <c r="F6" s="5">
        <f t="shared" ref="F6:F31" si="1">C6-E6</f>
        <v>-283556.16333333333</v>
      </c>
      <c r="G6" s="5">
        <f t="shared" ref="G6:G31" si="2">ABS(F6)</f>
        <v>283556.16333333333</v>
      </c>
      <c r="H6" s="5">
        <f t="shared" ref="H6:H31" si="3">G6^2</f>
        <v>80404097764.320007</v>
      </c>
      <c r="I6" s="17">
        <f t="shared" ref="I6:I31" si="4">ABS(F6/C6)</f>
        <v>0.59202913996442907</v>
      </c>
    </row>
    <row r="7" spans="1:9" x14ac:dyDescent="0.45">
      <c r="A7" s="8">
        <v>42525</v>
      </c>
      <c r="B7" s="5">
        <v>47.69</v>
      </c>
      <c r="C7" s="5">
        <v>689156.57000000007</v>
      </c>
      <c r="D7">
        <v>26</v>
      </c>
      <c r="E7" s="5">
        <f t="shared" si="0"/>
        <v>598539.16666666663</v>
      </c>
      <c r="F7" s="5">
        <f t="shared" si="1"/>
        <v>90617.403333333437</v>
      </c>
      <c r="G7" s="5">
        <f t="shared" si="2"/>
        <v>90617.403333333437</v>
      </c>
      <c r="H7" s="5">
        <f t="shared" si="3"/>
        <v>8211513786.87603</v>
      </c>
      <c r="I7" s="17">
        <f t="shared" si="4"/>
        <v>0.13149029883489818</v>
      </c>
    </row>
    <row r="8" spans="1:9" x14ac:dyDescent="0.45">
      <c r="A8" s="8">
        <v>42556</v>
      </c>
      <c r="B8" s="5">
        <v>44.13</v>
      </c>
      <c r="C8" s="5">
        <v>714379.72000000009</v>
      </c>
      <c r="D8">
        <v>6</v>
      </c>
      <c r="E8" s="5">
        <f t="shared" si="0"/>
        <v>539042.80666666676</v>
      </c>
      <c r="F8" s="5">
        <f t="shared" si="1"/>
        <v>175336.91333333333</v>
      </c>
      <c r="G8" s="5">
        <f t="shared" si="2"/>
        <v>175336.91333333333</v>
      </c>
      <c r="H8" s="5">
        <f t="shared" si="3"/>
        <v>30743033177.260845</v>
      </c>
      <c r="I8" s="17">
        <f t="shared" si="4"/>
        <v>0.24543937688115405</v>
      </c>
    </row>
    <row r="9" spans="1:9" x14ac:dyDescent="0.45">
      <c r="A9" s="8">
        <v>42587</v>
      </c>
      <c r="B9" s="5">
        <v>44.88</v>
      </c>
      <c r="C9" s="5">
        <v>718470.11</v>
      </c>
      <c r="D9">
        <v>57</v>
      </c>
      <c r="E9" s="5">
        <f t="shared" si="0"/>
        <v>627497.57333333336</v>
      </c>
      <c r="F9" s="5">
        <f t="shared" si="1"/>
        <v>90972.536666666623</v>
      </c>
      <c r="G9" s="5">
        <f t="shared" si="2"/>
        <v>90972.536666666623</v>
      </c>
      <c r="H9" s="5">
        <f t="shared" si="3"/>
        <v>8276002427.5680037</v>
      </c>
      <c r="I9" s="17">
        <f t="shared" si="4"/>
        <v>0.12661979308598742</v>
      </c>
    </row>
    <row r="10" spans="1:9" x14ac:dyDescent="0.45">
      <c r="A10" s="8">
        <v>42618</v>
      </c>
      <c r="B10" s="5">
        <v>45.04</v>
      </c>
      <c r="C10" s="5">
        <v>686869.03999999992</v>
      </c>
      <c r="D10">
        <v>35</v>
      </c>
      <c r="E10" s="5">
        <f t="shared" si="0"/>
        <v>707335.46666666667</v>
      </c>
      <c r="F10" s="5">
        <f t="shared" si="1"/>
        <v>-20466.426666666754</v>
      </c>
      <c r="G10" s="5">
        <f t="shared" si="2"/>
        <v>20466.426666666754</v>
      </c>
      <c r="H10" s="5">
        <f t="shared" si="3"/>
        <v>418874620.50204802</v>
      </c>
      <c r="I10" s="17">
        <f t="shared" si="4"/>
        <v>2.9796694092758577E-2</v>
      </c>
    </row>
    <row r="11" spans="1:9" x14ac:dyDescent="0.45">
      <c r="A11" s="8">
        <v>42649</v>
      </c>
      <c r="B11" s="5">
        <v>49.29</v>
      </c>
      <c r="C11" s="5">
        <v>616082.58000000007</v>
      </c>
      <c r="D11">
        <v>30</v>
      </c>
      <c r="E11" s="5">
        <f t="shared" si="0"/>
        <v>706572.95666666667</v>
      </c>
      <c r="F11" s="5">
        <f t="shared" si="1"/>
        <v>-90490.376666666591</v>
      </c>
      <c r="G11" s="5">
        <f t="shared" si="2"/>
        <v>90490.376666666591</v>
      </c>
      <c r="H11" s="5">
        <f t="shared" si="3"/>
        <v>8188508269.275197</v>
      </c>
      <c r="I11" s="17">
        <f t="shared" si="4"/>
        <v>0.14688027158090816</v>
      </c>
    </row>
    <row r="12" spans="1:9" x14ac:dyDescent="0.45">
      <c r="A12" s="8">
        <v>42680</v>
      </c>
      <c r="B12" s="5">
        <v>45.26</v>
      </c>
      <c r="C12" s="5">
        <v>1077952.3399999999</v>
      </c>
      <c r="D12">
        <v>29</v>
      </c>
      <c r="E12" s="5">
        <f t="shared" si="0"/>
        <v>673807.24333333329</v>
      </c>
      <c r="F12" s="5">
        <f t="shared" si="1"/>
        <v>404145.09666666656</v>
      </c>
      <c r="G12" s="5">
        <f t="shared" si="2"/>
        <v>404145.09666666656</v>
      </c>
      <c r="H12" s="5">
        <f t="shared" si="3"/>
        <v>163333259159.70926</v>
      </c>
      <c r="I12" s="17">
        <f t="shared" si="4"/>
        <v>0.3749192628188614</v>
      </c>
    </row>
    <row r="13" spans="1:9" x14ac:dyDescent="0.45">
      <c r="A13" s="8">
        <v>42711</v>
      </c>
      <c r="B13" s="5">
        <v>52.62</v>
      </c>
      <c r="C13" s="5">
        <v>1072832.5599999998</v>
      </c>
      <c r="D13">
        <v>63</v>
      </c>
      <c r="E13" s="5">
        <f t="shared" si="0"/>
        <v>793634.65333333332</v>
      </c>
      <c r="F13" s="5">
        <f t="shared" si="1"/>
        <v>279197.9066666665</v>
      </c>
      <c r="G13" s="5">
        <f t="shared" si="2"/>
        <v>279197.9066666665</v>
      </c>
      <c r="H13" s="5">
        <f t="shared" si="3"/>
        <v>77951471087.048615</v>
      </c>
      <c r="I13" s="17">
        <f t="shared" si="4"/>
        <v>0.26024369233039174</v>
      </c>
    </row>
    <row r="14" spans="1:9" x14ac:dyDescent="0.45">
      <c r="A14" s="8">
        <v>42742</v>
      </c>
      <c r="B14" s="5">
        <v>53.59</v>
      </c>
      <c r="C14" s="5">
        <v>1059899.8500000001</v>
      </c>
      <c r="D14">
        <v>42</v>
      </c>
      <c r="E14" s="5">
        <f t="shared" si="0"/>
        <v>922289.1599999998</v>
      </c>
      <c r="F14" s="5">
        <f t="shared" si="1"/>
        <v>137610.69000000029</v>
      </c>
      <c r="G14" s="5">
        <f t="shared" si="2"/>
        <v>137610.69000000029</v>
      </c>
      <c r="H14" s="5">
        <f t="shared" si="3"/>
        <v>18936702002.27618</v>
      </c>
      <c r="I14" s="17">
        <f t="shared" si="4"/>
        <v>0.12983367249273625</v>
      </c>
    </row>
    <row r="15" spans="1:9" x14ac:dyDescent="0.45">
      <c r="A15" s="8">
        <v>42773</v>
      </c>
      <c r="B15" s="5">
        <v>54.35</v>
      </c>
      <c r="C15" s="5">
        <v>719201.81</v>
      </c>
      <c r="D15">
        <v>254</v>
      </c>
      <c r="E15" s="5">
        <f t="shared" si="0"/>
        <v>1070228.2499999998</v>
      </c>
      <c r="F15" s="5">
        <f t="shared" si="1"/>
        <v>-351026.43999999971</v>
      </c>
      <c r="G15" s="5">
        <f t="shared" si="2"/>
        <v>351026.43999999971</v>
      </c>
      <c r="H15" s="5">
        <f t="shared" si="3"/>
        <v>123219561579.07339</v>
      </c>
      <c r="I15" s="17">
        <f t="shared" si="4"/>
        <v>0.48807780391987565</v>
      </c>
    </row>
    <row r="16" spans="1:9" x14ac:dyDescent="0.45">
      <c r="A16" s="8">
        <v>42804</v>
      </c>
      <c r="B16" s="5">
        <v>50.9</v>
      </c>
      <c r="C16" s="5">
        <v>888970.7799999998</v>
      </c>
      <c r="D16">
        <v>39</v>
      </c>
      <c r="E16" s="5">
        <f t="shared" si="0"/>
        <v>950644.74000000011</v>
      </c>
      <c r="F16" s="5">
        <f t="shared" si="1"/>
        <v>-61673.960000000312</v>
      </c>
      <c r="G16" s="5">
        <f t="shared" si="2"/>
        <v>61673.960000000312</v>
      </c>
      <c r="H16" s="5">
        <f t="shared" si="3"/>
        <v>3803677342.0816383</v>
      </c>
      <c r="I16" s="17">
        <f t="shared" si="4"/>
        <v>6.937681348761579E-2</v>
      </c>
    </row>
    <row r="17" spans="1:9" x14ac:dyDescent="0.45">
      <c r="A17" s="8">
        <v>42835</v>
      </c>
      <c r="B17" s="5">
        <v>52.16</v>
      </c>
      <c r="C17" s="5">
        <v>813867.23999999987</v>
      </c>
      <c r="D17">
        <v>6</v>
      </c>
      <c r="E17" s="5">
        <f t="shared" si="0"/>
        <v>889357.48</v>
      </c>
      <c r="F17" s="5">
        <f t="shared" si="1"/>
        <v>-75490.240000000107</v>
      </c>
      <c r="G17" s="5">
        <f t="shared" si="2"/>
        <v>75490.240000000107</v>
      </c>
      <c r="H17" s="5">
        <f t="shared" si="3"/>
        <v>5698776335.257616</v>
      </c>
      <c r="I17" s="17">
        <f t="shared" si="4"/>
        <v>9.2754980529748468E-2</v>
      </c>
    </row>
    <row r="18" spans="1:9" x14ac:dyDescent="0.45">
      <c r="A18" s="8">
        <v>42866</v>
      </c>
      <c r="B18" s="5">
        <v>49.89</v>
      </c>
      <c r="C18" s="5">
        <v>979944.9099999998</v>
      </c>
      <c r="D18">
        <v>91</v>
      </c>
      <c r="E18" s="5">
        <f t="shared" si="0"/>
        <v>807346.60999999987</v>
      </c>
      <c r="F18" s="5">
        <f t="shared" si="1"/>
        <v>172598.29999999993</v>
      </c>
      <c r="G18" s="5">
        <f t="shared" si="2"/>
        <v>172598.29999999993</v>
      </c>
      <c r="H18" s="5">
        <f t="shared" si="3"/>
        <v>29790173162.889977</v>
      </c>
      <c r="I18" s="17">
        <f t="shared" si="4"/>
        <v>0.17613061534244814</v>
      </c>
    </row>
    <row r="19" spans="1:9" x14ac:dyDescent="0.45">
      <c r="A19" s="8">
        <v>42897</v>
      </c>
      <c r="B19" s="5">
        <v>46.17</v>
      </c>
      <c r="C19" s="5">
        <v>1231086.6600000001</v>
      </c>
      <c r="D19">
        <v>10</v>
      </c>
      <c r="E19" s="5">
        <f t="shared" si="0"/>
        <v>894260.97666666645</v>
      </c>
      <c r="F19" s="5">
        <f t="shared" si="1"/>
        <v>336825.6833333337</v>
      </c>
      <c r="G19" s="5">
        <f t="shared" si="2"/>
        <v>336825.6833333337</v>
      </c>
      <c r="H19" s="5">
        <f t="shared" si="3"/>
        <v>113451540952.96719</v>
      </c>
      <c r="I19" s="17">
        <f t="shared" si="4"/>
        <v>0.27360030311215755</v>
      </c>
    </row>
    <row r="20" spans="1:9" x14ac:dyDescent="0.45">
      <c r="A20" s="8">
        <v>42928</v>
      </c>
      <c r="B20" s="5">
        <v>47.66</v>
      </c>
      <c r="C20" s="5">
        <v>1105607.45</v>
      </c>
      <c r="D20">
        <v>35</v>
      </c>
      <c r="E20" s="5">
        <f t="shared" si="0"/>
        <v>1008299.6033333332</v>
      </c>
      <c r="F20" s="5">
        <f t="shared" si="1"/>
        <v>97307.846666666795</v>
      </c>
      <c r="G20" s="5">
        <f t="shared" si="2"/>
        <v>97307.846666666795</v>
      </c>
      <c r="H20" s="5">
        <f t="shared" si="3"/>
        <v>9468817022.9035358</v>
      </c>
      <c r="I20" s="17">
        <f t="shared" si="4"/>
        <v>8.8013016434238756E-2</v>
      </c>
    </row>
    <row r="21" spans="1:9" x14ac:dyDescent="0.45">
      <c r="A21" s="8">
        <v>42959</v>
      </c>
      <c r="B21" s="5">
        <v>49.94</v>
      </c>
      <c r="C21" s="5">
        <v>1138003.3199999998</v>
      </c>
      <c r="D21">
        <v>32</v>
      </c>
      <c r="E21" s="5">
        <f t="shared" si="0"/>
        <v>1105546.3399999999</v>
      </c>
      <c r="F21" s="5">
        <f t="shared" si="1"/>
        <v>32456.979999999981</v>
      </c>
      <c r="G21" s="5">
        <f t="shared" si="2"/>
        <v>32456.979999999981</v>
      </c>
      <c r="H21" s="5">
        <f t="shared" si="3"/>
        <v>1053455550.7203988</v>
      </c>
      <c r="I21" s="17">
        <f t="shared" si="4"/>
        <v>2.852098884913621E-2</v>
      </c>
    </row>
    <row r="22" spans="1:9" x14ac:dyDescent="0.45">
      <c r="A22" s="8">
        <v>42990</v>
      </c>
      <c r="B22" s="5">
        <v>52.95</v>
      </c>
      <c r="C22" s="5">
        <v>1305973.27</v>
      </c>
      <c r="D22">
        <v>131</v>
      </c>
      <c r="E22" s="5">
        <f t="shared" si="0"/>
        <v>1158232.4766666668</v>
      </c>
      <c r="F22" s="5">
        <f t="shared" si="1"/>
        <v>147740.79333333322</v>
      </c>
      <c r="G22" s="5">
        <f t="shared" si="2"/>
        <v>147740.79333333322</v>
      </c>
      <c r="H22" s="5">
        <f t="shared" si="3"/>
        <v>21827342014.762676</v>
      </c>
      <c r="I22" s="17">
        <f t="shared" si="4"/>
        <v>0.11312696570989789</v>
      </c>
    </row>
    <row r="23" spans="1:9" x14ac:dyDescent="0.45">
      <c r="A23" s="8">
        <v>43021</v>
      </c>
      <c r="B23" s="5">
        <v>54.92</v>
      </c>
      <c r="C23" s="5">
        <v>1305642.28</v>
      </c>
      <c r="D23">
        <v>116</v>
      </c>
      <c r="E23" s="5">
        <f t="shared" si="0"/>
        <v>1183194.68</v>
      </c>
      <c r="F23" s="5">
        <f t="shared" si="1"/>
        <v>122447.60000000009</v>
      </c>
      <c r="G23" s="5">
        <f t="shared" si="2"/>
        <v>122447.60000000009</v>
      </c>
      <c r="H23" s="5">
        <f t="shared" si="3"/>
        <v>14993414745.760023</v>
      </c>
      <c r="I23" s="17">
        <f t="shared" si="4"/>
        <v>9.3783421290554475E-2</v>
      </c>
    </row>
    <row r="24" spans="1:9" x14ac:dyDescent="0.45">
      <c r="A24" s="8">
        <v>43052</v>
      </c>
      <c r="B24" s="5">
        <v>59.93</v>
      </c>
      <c r="C24" s="5">
        <v>1260186.4699999997</v>
      </c>
      <c r="D24">
        <v>240</v>
      </c>
      <c r="E24" s="5">
        <f t="shared" si="0"/>
        <v>1249872.9566666668</v>
      </c>
      <c r="F24" s="5">
        <f t="shared" si="1"/>
        <v>10313.513333332958</v>
      </c>
      <c r="G24" s="5">
        <f t="shared" si="2"/>
        <v>10313.513333332958</v>
      </c>
      <c r="H24" s="5">
        <f t="shared" si="3"/>
        <v>106368557.27683669</v>
      </c>
      <c r="I24" s="17">
        <f t="shared" si="4"/>
        <v>8.1841168579860728E-3</v>
      </c>
    </row>
    <row r="25" spans="1:9" x14ac:dyDescent="0.45">
      <c r="A25" s="8">
        <v>43083</v>
      </c>
      <c r="B25" s="5">
        <v>61.19</v>
      </c>
      <c r="C25" s="5">
        <v>1195280.0899999999</v>
      </c>
      <c r="D25">
        <v>244</v>
      </c>
      <c r="E25" s="5">
        <f t="shared" si="0"/>
        <v>1290600.6733333331</v>
      </c>
      <c r="F25" s="5">
        <f t="shared" si="1"/>
        <v>-95320.583333333256</v>
      </c>
      <c r="G25" s="5">
        <f t="shared" si="2"/>
        <v>95320.583333333256</v>
      </c>
      <c r="H25" s="5">
        <f t="shared" si="3"/>
        <v>9086013607.0069294</v>
      </c>
      <c r="I25" s="17">
        <f t="shared" si="4"/>
        <v>7.9747486911903018E-2</v>
      </c>
    </row>
    <row r="26" spans="1:9" x14ac:dyDescent="0.45">
      <c r="A26" s="8">
        <v>43114</v>
      </c>
      <c r="B26" s="5">
        <v>66.23</v>
      </c>
      <c r="C26" s="5">
        <v>1281557.0299999998</v>
      </c>
      <c r="D26">
        <v>222</v>
      </c>
      <c r="E26" s="5">
        <f t="shared" si="0"/>
        <v>1253702.9466666665</v>
      </c>
      <c r="F26" s="5">
        <f t="shared" si="1"/>
        <v>27854.083333333256</v>
      </c>
      <c r="G26" s="5">
        <f t="shared" si="2"/>
        <v>27854.083333333256</v>
      </c>
      <c r="H26" s="5">
        <f t="shared" si="3"/>
        <v>775849958.3402735</v>
      </c>
      <c r="I26" s="17">
        <f t="shared" si="4"/>
        <v>2.1734564035229286E-2</v>
      </c>
    </row>
    <row r="27" spans="1:9" x14ac:dyDescent="0.45">
      <c r="A27" s="8">
        <v>43145</v>
      </c>
      <c r="B27" s="5">
        <v>63.46</v>
      </c>
      <c r="C27" s="5">
        <v>1411238.4299999997</v>
      </c>
      <c r="D27">
        <v>21</v>
      </c>
      <c r="E27" s="5">
        <f t="shared" si="0"/>
        <v>1245674.5299999998</v>
      </c>
      <c r="F27" s="5">
        <f t="shared" si="1"/>
        <v>165563.89999999991</v>
      </c>
      <c r="G27" s="5">
        <f t="shared" si="2"/>
        <v>165563.89999999991</v>
      </c>
      <c r="H27" s="5">
        <f t="shared" si="3"/>
        <v>27411404983.209969</v>
      </c>
      <c r="I27" s="17">
        <f t="shared" si="4"/>
        <v>0.11731816288477911</v>
      </c>
    </row>
    <row r="28" spans="1:9" x14ac:dyDescent="0.45">
      <c r="A28" s="8">
        <v>43176</v>
      </c>
      <c r="B28" s="5">
        <v>64.17</v>
      </c>
      <c r="C28" s="5">
        <v>2046599.9</v>
      </c>
      <c r="D28">
        <v>2</v>
      </c>
      <c r="E28" s="5">
        <f t="shared" si="0"/>
        <v>1296025.1833333331</v>
      </c>
      <c r="F28" s="5">
        <f t="shared" si="1"/>
        <v>750574.71666666679</v>
      </c>
      <c r="G28" s="5">
        <f t="shared" si="2"/>
        <v>750574.71666666679</v>
      </c>
      <c r="H28" s="5">
        <f t="shared" si="3"/>
        <v>563362405299.24707</v>
      </c>
      <c r="I28" s="17">
        <f t="shared" si="4"/>
        <v>0.36674228151123572</v>
      </c>
    </row>
    <row r="29" spans="1:9" x14ac:dyDescent="0.45">
      <c r="A29" s="8">
        <v>43207</v>
      </c>
      <c r="B29" s="5">
        <v>68.790000000000006</v>
      </c>
      <c r="C29" s="5">
        <v>2017910.78</v>
      </c>
      <c r="D29">
        <v>135</v>
      </c>
      <c r="E29" s="5">
        <f t="shared" si="0"/>
        <v>1579798.4533333331</v>
      </c>
      <c r="F29" s="5">
        <f t="shared" si="1"/>
        <v>438112.32666666689</v>
      </c>
      <c r="G29" s="5">
        <f t="shared" si="2"/>
        <v>438112.32666666689</v>
      </c>
      <c r="H29" s="5">
        <f t="shared" si="3"/>
        <v>191942410777.28024</v>
      </c>
      <c r="I29" s="17">
        <f t="shared" si="4"/>
        <v>0.21711184211358783</v>
      </c>
    </row>
    <row r="30" spans="1:9" x14ac:dyDescent="0.45">
      <c r="A30" s="8">
        <v>43238</v>
      </c>
      <c r="B30" s="5">
        <v>73.430000000000007</v>
      </c>
      <c r="C30" s="5">
        <v>2510331.9899999993</v>
      </c>
      <c r="D30">
        <v>166</v>
      </c>
      <c r="E30" s="5">
        <f t="shared" si="0"/>
        <v>1825249.7033333331</v>
      </c>
      <c r="F30" s="5">
        <f t="shared" si="1"/>
        <v>685082.28666666616</v>
      </c>
      <c r="G30" s="5">
        <f t="shared" si="2"/>
        <v>685082.28666666616</v>
      </c>
      <c r="H30" s="5">
        <f t="shared" si="3"/>
        <v>469337739504.42816</v>
      </c>
      <c r="I30" s="17">
        <f t="shared" si="4"/>
        <v>0.27290505375213991</v>
      </c>
    </row>
    <row r="31" spans="1:9" x14ac:dyDescent="0.45">
      <c r="A31" s="8">
        <v>43269</v>
      </c>
      <c r="B31" s="5">
        <v>74.03</v>
      </c>
      <c r="C31" s="5">
        <v>1594924.0799999998</v>
      </c>
      <c r="D31">
        <v>91</v>
      </c>
      <c r="E31" s="5">
        <f t="shared" si="0"/>
        <v>2191614.2233333332</v>
      </c>
      <c r="F31" s="5">
        <f t="shared" si="1"/>
        <v>-596690.14333333331</v>
      </c>
      <c r="G31" s="5">
        <f t="shared" si="2"/>
        <v>596690.14333333331</v>
      </c>
      <c r="H31" s="5">
        <f t="shared" si="3"/>
        <v>356039127151.15387</v>
      </c>
      <c r="I31" s="17">
        <f t="shared" si="4"/>
        <v>0.37411821090150782</v>
      </c>
    </row>
    <row r="32" spans="1:9" x14ac:dyDescent="0.45">
      <c r="G32" s="15" t="s">
        <v>38</v>
      </c>
      <c r="H32" s="15" t="s">
        <v>39</v>
      </c>
      <c r="I32" s="15" t="s">
        <v>40</v>
      </c>
    </row>
    <row r="33" spans="7:9" x14ac:dyDescent="0.45">
      <c r="G33" s="5">
        <f>AVERAGE(G5:G31)</f>
        <v>235684.96864197531</v>
      </c>
      <c r="H33">
        <f>AVERAGE(H5:H31)</f>
        <v>101008668628.53612</v>
      </c>
      <c r="I33" s="16">
        <f>AVERAGE(I5:I31)</f>
        <v>0.23363901574400089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Scatter Plot</vt:lpstr>
      <vt:lpstr>Regression Summary Output</vt:lpstr>
      <vt:lpstr>Summary Data</vt:lpstr>
      <vt:lpstr>Source Data</vt:lpstr>
      <vt:lpstr>Data_Set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2018-07-16T18:26:24Z</dcterms:created>
  <dcterms:modified xsi:type="dcterms:W3CDTF">2018-07-24T21:35:24Z</dcterms:modified>
</cp:coreProperties>
</file>