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allumMatchett\python\streamlit\div7a\mock_worksheets\"/>
    </mc:Choice>
  </mc:AlternateContent>
  <xr:revisionPtr revIDLastSave="0" documentId="13_ncr:1_{824FEA0F-A49B-44BA-B1CA-14506E41225E}" xr6:coauthVersionLast="47" xr6:coauthVersionMax="47" xr10:uidLastSave="{00000000-0000-0000-0000-000000000000}"/>
  <bookViews>
    <workbookView minimized="1" xWindow="195" yWindow="2595" windowWidth="28410" windowHeight="10320" xr2:uid="{00000000-000D-0000-FFFF-FFFF00000000}"/>
  </bookViews>
  <sheets>
    <sheet name="Div 7A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2" i="1" l="1"/>
  <c r="V81" i="1"/>
  <c r="V80" i="1"/>
  <c r="V79" i="1"/>
  <c r="V78" i="1"/>
  <c r="V77" i="1"/>
  <c r="V76" i="1"/>
  <c r="V75" i="1"/>
  <c r="V74" i="1"/>
  <c r="V73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C5" i="1"/>
  <c r="C4" i="1"/>
  <c r="M1" i="1"/>
  <c r="I87" i="1"/>
  <c r="L66" i="1"/>
  <c r="E65" i="1"/>
  <c r="G64" i="1"/>
  <c r="I63" i="1"/>
  <c r="L62" i="1"/>
  <c r="E61" i="1"/>
  <c r="G60" i="1"/>
  <c r="I59" i="1"/>
  <c r="L58" i="1"/>
  <c r="E57" i="1"/>
  <c r="G56" i="1"/>
  <c r="I55" i="1"/>
  <c r="L54" i="1"/>
  <c r="E53" i="1"/>
  <c r="G52" i="1"/>
  <c r="H51" i="1"/>
  <c r="J50" i="1"/>
  <c r="M49" i="1"/>
  <c r="F48" i="1"/>
  <c r="H47" i="1"/>
  <c r="J46" i="1"/>
  <c r="M45" i="1"/>
  <c r="F44" i="1"/>
  <c r="H43" i="1"/>
  <c r="J42" i="1"/>
  <c r="M41" i="1"/>
  <c r="F40" i="1"/>
  <c r="G39" i="1"/>
  <c r="I38" i="1"/>
  <c r="L37" i="1"/>
  <c r="M36" i="1"/>
  <c r="I33" i="1"/>
  <c r="I29" i="1"/>
  <c r="E27" i="1"/>
  <c r="L24" i="1"/>
  <c r="I21" i="1"/>
  <c r="G18" i="1"/>
  <c r="J62" i="1"/>
  <c r="F60" i="1"/>
  <c r="J54" i="1"/>
  <c r="G51" i="1"/>
  <c r="I42" i="1"/>
  <c r="E40" i="1"/>
  <c r="I37" i="1"/>
  <c r="H33" i="1"/>
  <c r="F30" i="1"/>
  <c r="G87" i="1"/>
  <c r="I66" i="1"/>
  <c r="L65" i="1"/>
  <c r="E64" i="1"/>
  <c r="G63" i="1"/>
  <c r="I62" i="1"/>
  <c r="L61" i="1"/>
  <c r="E60" i="1"/>
  <c r="G59" i="1"/>
  <c r="I58" i="1"/>
  <c r="L57" i="1"/>
  <c r="E56" i="1"/>
  <c r="G55" i="1"/>
  <c r="I54" i="1"/>
  <c r="L53" i="1"/>
  <c r="E52" i="1"/>
  <c r="F51" i="1"/>
  <c r="H50" i="1"/>
  <c r="J49" i="1"/>
  <c r="M48" i="1"/>
  <c r="F47" i="1"/>
  <c r="H46" i="1"/>
  <c r="J45" i="1"/>
  <c r="M44" i="1"/>
  <c r="F43" i="1"/>
  <c r="H42" i="1"/>
  <c r="J41" i="1"/>
  <c r="M40" i="1"/>
  <c r="E39" i="1"/>
  <c r="G38" i="1"/>
  <c r="H37" i="1"/>
  <c r="I36" i="1"/>
  <c r="L35" i="1"/>
  <c r="E34" i="1"/>
  <c r="G33" i="1"/>
  <c r="I32" i="1"/>
  <c r="L31" i="1"/>
  <c r="E30" i="1"/>
  <c r="G29" i="1"/>
  <c r="I28" i="1"/>
  <c r="L27" i="1"/>
  <c r="E26" i="1"/>
  <c r="G25" i="1"/>
  <c r="I24" i="1"/>
  <c r="L23" i="1"/>
  <c r="E22" i="1"/>
  <c r="G21" i="1"/>
  <c r="I20" i="1"/>
  <c r="L19" i="1"/>
  <c r="E18" i="1"/>
  <c r="M35" i="1"/>
  <c r="J24" i="1"/>
  <c r="J20" i="1"/>
  <c r="J88" i="1"/>
  <c r="H66" i="1"/>
  <c r="J65" i="1"/>
  <c r="M64" i="1"/>
  <c r="F63" i="1"/>
  <c r="H62" i="1"/>
  <c r="J61" i="1"/>
  <c r="M60" i="1"/>
  <c r="F59" i="1"/>
  <c r="H58" i="1"/>
  <c r="J57" i="1"/>
  <c r="M56" i="1"/>
  <c r="F55" i="1"/>
  <c r="H54" i="1"/>
  <c r="J53" i="1"/>
  <c r="M52" i="1"/>
  <c r="E51" i="1"/>
  <c r="G50" i="1"/>
  <c r="I49" i="1"/>
  <c r="L48" i="1"/>
  <c r="E47" i="1"/>
  <c r="G46" i="1"/>
  <c r="I45" i="1"/>
  <c r="L44" i="1"/>
  <c r="E43" i="1"/>
  <c r="G42" i="1"/>
  <c r="I41" i="1"/>
  <c r="L40" i="1"/>
  <c r="F38" i="1"/>
  <c r="G37" i="1"/>
  <c r="H36" i="1"/>
  <c r="J35" i="1"/>
  <c r="M34" i="1"/>
  <c r="F33" i="1"/>
  <c r="H32" i="1"/>
  <c r="J31" i="1"/>
  <c r="M30" i="1"/>
  <c r="F29" i="1"/>
  <c r="H28" i="1"/>
  <c r="J27" i="1"/>
  <c r="M26" i="1"/>
  <c r="F25" i="1"/>
  <c r="H24" i="1"/>
  <c r="J23" i="1"/>
  <c r="M22" i="1"/>
  <c r="F21" i="1"/>
  <c r="H20" i="1"/>
  <c r="J19" i="1"/>
  <c r="M18" i="1"/>
  <c r="J87" i="1"/>
  <c r="M66" i="1"/>
  <c r="H64" i="1"/>
  <c r="F61" i="1"/>
  <c r="J55" i="1"/>
  <c r="F53" i="1"/>
  <c r="I43" i="1"/>
  <c r="M37" i="1"/>
  <c r="H34" i="1"/>
  <c r="J29" i="1"/>
  <c r="J25" i="1"/>
  <c r="F23" i="1"/>
  <c r="M20" i="1"/>
  <c r="H18" i="1"/>
  <c r="G34" i="1"/>
  <c r="E31" i="1"/>
  <c r="L28" i="1"/>
  <c r="I25" i="1"/>
  <c r="E23" i="1"/>
  <c r="L20" i="1"/>
  <c r="I88" i="1"/>
  <c r="G66" i="1"/>
  <c r="I65" i="1"/>
  <c r="L64" i="1"/>
  <c r="E63" i="1"/>
  <c r="G62" i="1"/>
  <c r="I61" i="1"/>
  <c r="L60" i="1"/>
  <c r="E59" i="1"/>
  <c r="G58" i="1"/>
  <c r="I57" i="1"/>
  <c r="L56" i="1"/>
  <c r="E55" i="1"/>
  <c r="G54" i="1"/>
  <c r="I53" i="1"/>
  <c r="L52" i="1"/>
  <c r="F50" i="1"/>
  <c r="H49" i="1"/>
  <c r="J48" i="1"/>
  <c r="M47" i="1"/>
  <c r="F46" i="1"/>
  <c r="H45" i="1"/>
  <c r="J44" i="1"/>
  <c r="M43" i="1"/>
  <c r="F42" i="1"/>
  <c r="H41" i="1"/>
  <c r="J40" i="1"/>
  <c r="M39" i="1"/>
  <c r="E38" i="1"/>
  <c r="F37" i="1"/>
  <c r="G36" i="1"/>
  <c r="I35" i="1"/>
  <c r="L34" i="1"/>
  <c r="E33" i="1"/>
  <c r="G32" i="1"/>
  <c r="I31" i="1"/>
  <c r="L30" i="1"/>
  <c r="E29" i="1"/>
  <c r="G28" i="1"/>
  <c r="I27" i="1"/>
  <c r="L26" i="1"/>
  <c r="E25" i="1"/>
  <c r="G24" i="1"/>
  <c r="I23" i="1"/>
  <c r="L22" i="1"/>
  <c r="E21" i="1"/>
  <c r="G20" i="1"/>
  <c r="I19" i="1"/>
  <c r="L18" i="1"/>
  <c r="F65" i="1"/>
  <c r="J59" i="1"/>
  <c r="H56" i="1"/>
  <c r="H52" i="1"/>
  <c r="E49" i="1"/>
  <c r="L46" i="1"/>
  <c r="G44" i="1"/>
  <c r="L42" i="1"/>
  <c r="G40" i="1"/>
  <c r="H39" i="1"/>
  <c r="M32" i="1"/>
  <c r="H30" i="1"/>
  <c r="F27" i="1"/>
  <c r="M24" i="1"/>
  <c r="H22" i="1"/>
  <c r="E35" i="1"/>
  <c r="G30" i="1"/>
  <c r="G26" i="1"/>
  <c r="M65" i="1"/>
  <c r="J58" i="1"/>
  <c r="F56" i="1"/>
  <c r="M53" i="1"/>
  <c r="F52" i="1"/>
  <c r="L49" i="1"/>
  <c r="I46" i="1"/>
  <c r="F39" i="1"/>
  <c r="M31" i="1"/>
  <c r="H29" i="1"/>
  <c r="M23" i="1"/>
  <c r="M19" i="1"/>
  <c r="H88" i="1"/>
  <c r="F66" i="1"/>
  <c r="H65" i="1"/>
  <c r="J64" i="1"/>
  <c r="M63" i="1"/>
  <c r="F62" i="1"/>
  <c r="H61" i="1"/>
  <c r="J60" i="1"/>
  <c r="M59" i="1"/>
  <c r="F58" i="1"/>
  <c r="H57" i="1"/>
  <c r="J56" i="1"/>
  <c r="M55" i="1"/>
  <c r="F54" i="1"/>
  <c r="H53" i="1"/>
  <c r="J52" i="1"/>
  <c r="M51" i="1"/>
  <c r="E50" i="1"/>
  <c r="G49" i="1"/>
  <c r="I48" i="1"/>
  <c r="L47" i="1"/>
  <c r="E46" i="1"/>
  <c r="G45" i="1"/>
  <c r="I44" i="1"/>
  <c r="L43" i="1"/>
  <c r="E42" i="1"/>
  <c r="G41" i="1"/>
  <c r="I40" i="1"/>
  <c r="L39" i="1"/>
  <c r="M38" i="1"/>
  <c r="E37" i="1"/>
  <c r="F36" i="1"/>
  <c r="H35" i="1"/>
  <c r="J34" i="1"/>
  <c r="M33" i="1"/>
  <c r="F32" i="1"/>
  <c r="H31" i="1"/>
  <c r="J30" i="1"/>
  <c r="M29" i="1"/>
  <c r="F28" i="1"/>
  <c r="H27" i="1"/>
  <c r="J26" i="1"/>
  <c r="M25" i="1"/>
  <c r="F24" i="1"/>
  <c r="H23" i="1"/>
  <c r="J22" i="1"/>
  <c r="M21" i="1"/>
  <c r="F20" i="1"/>
  <c r="H19" i="1"/>
  <c r="J18" i="1"/>
  <c r="J63" i="1"/>
  <c r="M58" i="1"/>
  <c r="M54" i="1"/>
  <c r="L50" i="1"/>
  <c r="I47" i="1"/>
  <c r="E45" i="1"/>
  <c r="L32" i="1"/>
  <c r="G22" i="1"/>
  <c r="E19" i="1"/>
  <c r="H87" i="1"/>
  <c r="J66" i="1"/>
  <c r="H63" i="1"/>
  <c r="M61" i="1"/>
  <c r="H59" i="1"/>
  <c r="M57" i="1"/>
  <c r="H55" i="1"/>
  <c r="I50" i="1"/>
  <c r="G47" i="1"/>
  <c r="L45" i="1"/>
  <c r="G43" i="1"/>
  <c r="L41" i="1"/>
  <c r="H38" i="1"/>
  <c r="L36" i="1"/>
  <c r="F34" i="1"/>
  <c r="M27" i="1"/>
  <c r="H25" i="1"/>
  <c r="H21" i="1"/>
  <c r="G88" i="1"/>
  <c r="E66" i="1"/>
  <c r="G65" i="1"/>
  <c r="I64" i="1"/>
  <c r="L63" i="1"/>
  <c r="E62" i="1"/>
  <c r="G61" i="1"/>
  <c r="I60" i="1"/>
  <c r="L59" i="1"/>
  <c r="E58" i="1"/>
  <c r="G57" i="1"/>
  <c r="I56" i="1"/>
  <c r="L55" i="1"/>
  <c r="E54" i="1"/>
  <c r="G53" i="1"/>
  <c r="I52" i="1"/>
  <c r="L51" i="1"/>
  <c r="M50" i="1"/>
  <c r="F49" i="1"/>
  <c r="H48" i="1"/>
  <c r="J47" i="1"/>
  <c r="M46" i="1"/>
  <c r="F45" i="1"/>
  <c r="H44" i="1"/>
  <c r="J43" i="1"/>
  <c r="M42" i="1"/>
  <c r="F41" i="1"/>
  <c r="H40" i="1"/>
  <c r="I39" i="1"/>
  <c r="L38" i="1"/>
  <c r="E36" i="1"/>
  <c r="G35" i="1"/>
  <c r="I34" i="1"/>
  <c r="L33" i="1"/>
  <c r="E32" i="1"/>
  <c r="G31" i="1"/>
  <c r="I30" i="1"/>
  <c r="L29" i="1"/>
  <c r="E28" i="1"/>
  <c r="G27" i="1"/>
  <c r="I26" i="1"/>
  <c r="L25" i="1"/>
  <c r="E24" i="1"/>
  <c r="G23" i="1"/>
  <c r="I22" i="1"/>
  <c r="L21" i="1"/>
  <c r="E20" i="1"/>
  <c r="G19" i="1"/>
  <c r="I18" i="1"/>
  <c r="C17" i="1"/>
  <c r="M62" i="1"/>
  <c r="H60" i="1"/>
  <c r="F57" i="1"/>
  <c r="I51" i="1"/>
  <c r="G48" i="1"/>
  <c r="E41" i="1"/>
  <c r="J38" i="1"/>
  <c r="F35" i="1"/>
  <c r="J33" i="1"/>
  <c r="F31" i="1"/>
  <c r="M28" i="1"/>
  <c r="H26" i="1"/>
  <c r="J21" i="1"/>
  <c r="F19" i="1"/>
  <c r="F64" i="1"/>
  <c r="E48" i="1"/>
  <c r="E44" i="1"/>
  <c r="J32" i="1"/>
  <c r="J28" i="1"/>
  <c r="F26" i="1"/>
  <c r="F22" i="1"/>
  <c r="F18" i="1"/>
  <c r="D44" i="1" l="1"/>
  <c r="D48" i="1"/>
  <c r="D41" i="1"/>
  <c r="D20" i="1"/>
  <c r="D24" i="1"/>
  <c r="D28" i="1"/>
  <c r="D32" i="1"/>
  <c r="D36" i="1"/>
  <c r="D54" i="1"/>
  <c r="D58" i="1"/>
  <c r="D62" i="1"/>
  <c r="D66" i="1"/>
  <c r="H90" i="1"/>
  <c r="D19" i="1"/>
  <c r="D45" i="1"/>
  <c r="D37" i="1"/>
  <c r="D42" i="1"/>
  <c r="D46" i="1"/>
  <c r="D50" i="1"/>
  <c r="D35" i="1"/>
  <c r="D49" i="1"/>
  <c r="D21" i="1"/>
  <c r="D25" i="1"/>
  <c r="D29" i="1"/>
  <c r="D33" i="1"/>
  <c r="D38" i="1"/>
  <c r="D55" i="1"/>
  <c r="D59" i="1"/>
  <c r="D63" i="1"/>
  <c r="D23" i="1"/>
  <c r="D31" i="1"/>
  <c r="J90" i="1"/>
  <c r="D43" i="1"/>
  <c r="D47" i="1"/>
  <c r="D51" i="1"/>
  <c r="D18" i="1"/>
  <c r="D22" i="1"/>
  <c r="D26" i="1"/>
  <c r="D30" i="1"/>
  <c r="D34" i="1"/>
  <c r="D39" i="1"/>
  <c r="D52" i="1"/>
  <c r="D56" i="1"/>
  <c r="D60" i="1"/>
  <c r="D64" i="1"/>
  <c r="G90" i="1"/>
  <c r="D40" i="1"/>
  <c r="D27" i="1"/>
  <c r="D53" i="1"/>
  <c r="D57" i="1"/>
  <c r="D61" i="1"/>
  <c r="D65" i="1"/>
  <c r="I90" i="1"/>
  <c r="M17" i="1"/>
  <c r="F17" i="1"/>
  <c r="J17" i="1"/>
  <c r="H17" i="1"/>
  <c r="I17" i="1"/>
  <c r="E17" i="1"/>
  <c r="G17" i="1"/>
  <c r="L17" i="1"/>
  <c r="G74" i="1"/>
  <c r="H77" i="1"/>
  <c r="H74" i="1"/>
  <c r="I77" i="1"/>
  <c r="G79" i="1"/>
  <c r="J80" i="1"/>
  <c r="H82" i="1"/>
  <c r="H75" i="1"/>
  <c r="I78" i="1"/>
  <c r="I80" i="1"/>
  <c r="I74" i="1"/>
  <c r="G76" i="1"/>
  <c r="J77" i="1"/>
  <c r="H79" i="1"/>
  <c r="I82" i="1"/>
  <c r="G80" i="1"/>
  <c r="J75" i="1"/>
  <c r="G82" i="1"/>
  <c r="J74" i="1"/>
  <c r="H76" i="1"/>
  <c r="I79" i="1"/>
  <c r="G81" i="1"/>
  <c r="J82" i="1"/>
  <c r="I76" i="1"/>
  <c r="G78" i="1"/>
  <c r="J79" i="1"/>
  <c r="H81" i="1"/>
  <c r="G75" i="1"/>
  <c r="J76" i="1"/>
  <c r="H78" i="1"/>
  <c r="I81" i="1"/>
  <c r="J81" i="1"/>
  <c r="I75" i="1"/>
  <c r="G77" i="1"/>
  <c r="J78" i="1"/>
  <c r="H80" i="1"/>
  <c r="D17" i="1" l="1"/>
  <c r="C73" i="1"/>
  <c r="I73" i="1"/>
  <c r="H73" i="1"/>
  <c r="G73" i="1"/>
  <c r="J73" i="1"/>
</calcChain>
</file>

<file path=xl/sharedStrings.xml><?xml version="1.0" encoding="utf-8"?>
<sst xmlns="http://schemas.openxmlformats.org/spreadsheetml/2006/main" count="31" uniqueCount="30">
  <si>
    <t>Workpaper ID:</t>
  </si>
  <si>
    <t>f6f11064-7a7f-48da-aa32-668ea15f4956</t>
  </si>
  <si>
    <t>Jurisdiction:</t>
  </si>
  <si>
    <t>BF_Hide</t>
  </si>
  <si>
    <t>Company Debit Loan Summary</t>
  </si>
  <si>
    <t>Show Record</t>
  </si>
  <si>
    <t>Version:</t>
  </si>
  <si>
    <t>5.24.1</t>
  </si>
  <si>
    <t>i The purpose of this worksheet is to provide a summary of loans from ALL G31 Division 7A and D08 UPE Repayment Calculator worksheets.</t>
  </si>
  <si>
    <t>Ensure the Number of Loans and Number of Directors cells are correct and then click the Update Display buttons.</t>
  </si>
  <si>
    <t>Summary by Loan</t>
  </si>
  <si>
    <t xml:space="preserve">   Number of Loans (Max. 50) *   </t>
  </si>
  <si>
    <t>P  Update Display</t>
  </si>
  <si>
    <t>Worksheet Title</t>
  </si>
  <si>
    <t>Opening Balance</t>
  </si>
  <si>
    <t>Actual Payments</t>
  </si>
  <si>
    <t>Interest</t>
  </si>
  <si>
    <t>Closing Balance</t>
  </si>
  <si>
    <t>Minimum Repayment</t>
  </si>
  <si>
    <t xml:space="preserve">Over (Under)
Min. Repayment  </t>
  </si>
  <si>
    <t>Notes / Hyperlinks</t>
  </si>
  <si>
    <t>Unsecured</t>
  </si>
  <si>
    <t>Summary by Director/Borrower</t>
  </si>
  <si>
    <t>P Update Summary Table</t>
  </si>
  <si>
    <t xml:space="preserve">   Number of Directors (Max. 10) *</t>
  </si>
  <si>
    <t>=</t>
  </si>
  <si>
    <t>Total Division 7A and UPE Held on Sub-Trust Loans</t>
  </si>
  <si>
    <t>Total Division 7A Loans</t>
  </si>
  <si>
    <t>Total UPE Held on Sub-Trust (PS LA 2010/4)</t>
  </si>
  <si>
    <t>Total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</si>
</sst>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0"/>
  <sheetViews>
    <sheetView tabSelected="1" topLeftCell="A7" workbookViewId="0"/>
  </sheetViews>
  <sheetFormatPr defaultRowHeight="15" x14ac:dyDescent="0.25"/>
  <sheetData>
    <row r="1" spans="2:22" x14ac:dyDescent="0.25">
      <c r="C1" t="s">
        <v>0</v>
      </c>
      <c r="D1" t="s">
        <v>1</v>
      </c>
      <c r="L1" t="s">
        <v>2</v>
      </c>
      <c r="M1" t="str">
        <f>IFERROR(Tm_Jurisdiction,"AU")</f>
        <v>AU</v>
      </c>
      <c r="V1" t="s">
        <v>3</v>
      </c>
    </row>
    <row r="3" spans="2:22" x14ac:dyDescent="0.25">
      <c r="C3" t="s">
        <v>4</v>
      </c>
      <c r="M3" t="s">
        <v>5</v>
      </c>
      <c r="P3" t="s">
        <v>6</v>
      </c>
      <c r="Q3" t="s">
        <v>7</v>
      </c>
    </row>
    <row r="4" spans="2:22" x14ac:dyDescent="0.25">
      <c r="C4" t="str">
        <f>_xlfn.TEXTJOIN(" ",1,IFERROR(Cl_Name,"Client Name"),IF(IFERROR(Cl_Code,"")="","","("&amp;Cl_Code&amp;")"))</f>
        <v>Client Name</v>
      </c>
    </row>
    <row r="5" spans="2:22" x14ac:dyDescent="0.25">
      <c r="C5">
        <f>IFERROR(PeriodEndDate,DATE(1901,1,1))</f>
        <v>367</v>
      </c>
    </row>
    <row r="8" spans="2:22" x14ac:dyDescent="0.25">
      <c r="C8" t="s">
        <v>8</v>
      </c>
    </row>
    <row r="9" spans="2:22" x14ac:dyDescent="0.25">
      <c r="C9" t="s">
        <v>9</v>
      </c>
    </row>
    <row r="11" spans="2:22" x14ac:dyDescent="0.25">
      <c r="B11" t="s">
        <v>10</v>
      </c>
    </row>
    <row r="13" spans="2:22" x14ac:dyDescent="0.25">
      <c r="I13" t="s">
        <v>11</v>
      </c>
      <c r="J13">
        <v>1</v>
      </c>
      <c r="L13" t="s">
        <v>12</v>
      </c>
    </row>
    <row r="15" spans="2:22" x14ac:dyDescent="0.25">
      <c r="C15" t="s">
        <v>13</v>
      </c>
      <c r="G15" t="s">
        <v>14</v>
      </c>
      <c r="H15" t="s">
        <v>15</v>
      </c>
      <c r="I15" t="s">
        <v>16</v>
      </c>
      <c r="J15" t="s">
        <v>17</v>
      </c>
      <c r="L15" t="s">
        <v>18</v>
      </c>
      <c r="M15" t="s">
        <v>19</v>
      </c>
      <c r="P15" t="s">
        <v>20</v>
      </c>
    </row>
    <row r="17" spans="3:22" x14ac:dyDescent="0.25">
      <c r="C17" t="str">
        <f ca="1">IFERROR(_xlfn.UNIQUE(_xlfn._xlws.FILTER(INDIRECT("HNSW_Summary!$A:$A"),ISNUMBER(SEARCH("*G31",INDIRECT("HNSW_Summary!$B:$B")))+ISNUMBER(SEARCH("*D08",INDIRECT("HNSW_Summary!$B:$B"))))),"...")</f>
        <v>...</v>
      </c>
      <c r="D17" t="e">
        <f t="shared" ref="D17:D48" ca="1" si="0">IF(C17=E17, HYPERLINK("#'" &amp; VLOOKUP(C17,INDIRECT("HNSW_Summary!$A:$B"),2,0) &amp; "'!A1", "}"), "}")</f>
        <v>#REF!</v>
      </c>
      <c r="E17" t="e">
        <f t="shared" ref="E17:E48" ca="1" si="1">VLOOKUP(C17,INDIRECT("HNSW_Summary!$A:$B"),1,0)</f>
        <v>#REF!</v>
      </c>
      <c r="F17" t="str">
        <f t="shared" ref="F17:F48" ca="1" si="2">IFERROR(INDEX(INDIRECT("HNSW_Summary!A:Z"),MATCH(C17,INDIRECT("HNSW_Summary!A:A"), 0),MATCH("Director",INDIRECT("HNSW_Summary!1:1"),0)),"")</f>
        <v/>
      </c>
      <c r="G17" t="e">
        <f t="shared" ref="G17:G48" ca="1" si="3">SUMIF(INDIRECT("HNSW_Summary!A:A"),C17,INDEX(INDIRECT("HNSW_Summary!A:Z"),0,MATCH("OpBalance",INDIRECT("HNSW_Summary!1:1"),0)))</f>
        <v>#REF!</v>
      </c>
      <c r="H17" t="e">
        <f t="shared" ref="H17:H48" ca="1" si="4">SUMIF(INDIRECT("HNSW_Summary!A:A"),C17,INDEX(INDIRECT("HNSW_Summary!A:Z"),0,MATCH("Repayments",INDIRECT("HNSW_Summary!1:1"),0)))</f>
        <v>#REF!</v>
      </c>
      <c r="I17" t="e">
        <f t="shared" ref="I17:I48" ca="1" si="5">SUMIF(INDIRECT("HNSW_Summary!A:A"),C17,INDEX(INDIRECT("HNSW_Summary!A:Z"),0,MATCH("Interest",INDIRECT("HNSW_Summary!1:1"),0)))</f>
        <v>#REF!</v>
      </c>
      <c r="J17" t="e">
        <f t="shared" ref="J17:J35" ca="1" si="6">SUMIF(INDIRECT("HNSW_Summary!A:A"),C17,INDEX(INDIRECT("HNSW_Summary!A:Z"),0,MATCH("ClBalance",INDIRECT("HNSW_Summary!1:1"),0)))</f>
        <v>#REF!</v>
      </c>
      <c r="L17" t="e">
        <f t="shared" ref="L17:L48" ca="1" si="7">SUMIF(INDIRECT("HNSW_Summary!A:A"),C17,INDEX(INDIRECT("HNSW_Summary!A:Z"),0,MATCH("MinRepayments",INDIRECT("HNSW_Summary!1:1"),0)))</f>
        <v>#REF!</v>
      </c>
      <c r="M17" t="e">
        <f t="shared" ref="M17:M48" ca="1" si="8">SUMIF(INDIRECT("HNSW_Summary!A:A"),C17,INDEX(INDIRECT("HNSW_Summary!A:Z"),0,MATCH("UnderOver",INDIRECT("HNSW_Summary!1:1"),0)))</f>
        <v>#REF!</v>
      </c>
      <c r="V17" t="e">
        <f>IF(D03_Number_of_Loans&gt;=1,FALSE,TRUE)</f>
        <v>#NAME?</v>
      </c>
    </row>
    <row r="18" spans="3:22" x14ac:dyDescent="0.25">
      <c r="D18" t="e">
        <f t="shared" ca="1" si="0"/>
        <v>#REF!</v>
      </c>
      <c r="E18" t="e">
        <f t="shared" ca="1" si="1"/>
        <v>#REF!</v>
      </c>
      <c r="F18" t="str">
        <f t="shared" ca="1" si="2"/>
        <v/>
      </c>
      <c r="G18" t="e">
        <f t="shared" ca="1" si="3"/>
        <v>#REF!</v>
      </c>
      <c r="H18" t="e">
        <f t="shared" ca="1" si="4"/>
        <v>#REF!</v>
      </c>
      <c r="I18" t="e">
        <f t="shared" ca="1" si="5"/>
        <v>#REF!</v>
      </c>
      <c r="J18" t="e">
        <f t="shared" ca="1" si="6"/>
        <v>#REF!</v>
      </c>
      <c r="L18" t="e">
        <f t="shared" ca="1" si="7"/>
        <v>#REF!</v>
      </c>
      <c r="M18" t="e">
        <f t="shared" ca="1" si="8"/>
        <v>#REF!</v>
      </c>
      <c r="V18" t="e">
        <f>IF(D03_Number_of_Loans&gt;=2,FALSE,TRUE)</f>
        <v>#NAME?</v>
      </c>
    </row>
    <row r="19" spans="3:22" x14ac:dyDescent="0.25">
      <c r="D19" t="e">
        <f t="shared" ca="1" si="0"/>
        <v>#REF!</v>
      </c>
      <c r="E19" t="e">
        <f t="shared" ca="1" si="1"/>
        <v>#REF!</v>
      </c>
      <c r="F19" t="str">
        <f t="shared" ca="1" si="2"/>
        <v/>
      </c>
      <c r="G19" t="e">
        <f t="shared" ca="1" si="3"/>
        <v>#REF!</v>
      </c>
      <c r="H19" t="e">
        <f t="shared" ca="1" si="4"/>
        <v>#REF!</v>
      </c>
      <c r="I19" t="e">
        <f t="shared" ca="1" si="5"/>
        <v>#REF!</v>
      </c>
      <c r="J19" t="e">
        <f t="shared" ca="1" si="6"/>
        <v>#REF!</v>
      </c>
      <c r="L19" t="e">
        <f t="shared" ca="1" si="7"/>
        <v>#REF!</v>
      </c>
      <c r="M19" t="e">
        <f t="shared" ca="1" si="8"/>
        <v>#REF!</v>
      </c>
      <c r="V19" t="e">
        <f>IF(D03_Number_of_Loans&gt;=3,FALSE,TRUE)</f>
        <v>#NAME?</v>
      </c>
    </row>
    <row r="20" spans="3:22" x14ac:dyDescent="0.25">
      <c r="D20" t="e">
        <f t="shared" ca="1" si="0"/>
        <v>#REF!</v>
      </c>
      <c r="E20" t="e">
        <f t="shared" ca="1" si="1"/>
        <v>#REF!</v>
      </c>
      <c r="F20" t="str">
        <f t="shared" ca="1" si="2"/>
        <v/>
      </c>
      <c r="G20" t="e">
        <f t="shared" ca="1" si="3"/>
        <v>#REF!</v>
      </c>
      <c r="H20" t="e">
        <f t="shared" ca="1" si="4"/>
        <v>#REF!</v>
      </c>
      <c r="I20" t="e">
        <f t="shared" ca="1" si="5"/>
        <v>#REF!</v>
      </c>
      <c r="J20" t="e">
        <f t="shared" ca="1" si="6"/>
        <v>#REF!</v>
      </c>
      <c r="L20" t="e">
        <f t="shared" ca="1" si="7"/>
        <v>#REF!</v>
      </c>
      <c r="M20" t="e">
        <f t="shared" ca="1" si="8"/>
        <v>#REF!</v>
      </c>
      <c r="V20" t="e">
        <f>IF(D03_Number_of_Loans&gt;=4,FALSE,TRUE)</f>
        <v>#NAME?</v>
      </c>
    </row>
    <row r="21" spans="3:22" x14ac:dyDescent="0.25">
      <c r="D21" t="e">
        <f t="shared" ca="1" si="0"/>
        <v>#REF!</v>
      </c>
      <c r="E21" t="e">
        <f t="shared" ca="1" si="1"/>
        <v>#REF!</v>
      </c>
      <c r="F21" t="str">
        <f t="shared" ca="1" si="2"/>
        <v/>
      </c>
      <c r="G21" t="e">
        <f t="shared" ca="1" si="3"/>
        <v>#REF!</v>
      </c>
      <c r="H21" t="e">
        <f t="shared" ca="1" si="4"/>
        <v>#REF!</v>
      </c>
      <c r="I21" t="e">
        <f t="shared" ca="1" si="5"/>
        <v>#REF!</v>
      </c>
      <c r="J21" t="e">
        <f t="shared" ca="1" si="6"/>
        <v>#REF!</v>
      </c>
      <c r="L21" t="e">
        <f t="shared" ca="1" si="7"/>
        <v>#REF!</v>
      </c>
      <c r="M21" t="e">
        <f t="shared" ca="1" si="8"/>
        <v>#REF!</v>
      </c>
      <c r="V21" t="e">
        <f>IF(D03_Number_of_Loans&gt;=5,FALSE,TRUE)</f>
        <v>#NAME?</v>
      </c>
    </row>
    <row r="22" spans="3:22" x14ac:dyDescent="0.25">
      <c r="D22" t="e">
        <f t="shared" ca="1" si="0"/>
        <v>#REF!</v>
      </c>
      <c r="E22" t="e">
        <f t="shared" ca="1" si="1"/>
        <v>#REF!</v>
      </c>
      <c r="F22" t="str">
        <f t="shared" ca="1" si="2"/>
        <v/>
      </c>
      <c r="G22" t="e">
        <f t="shared" ca="1" si="3"/>
        <v>#REF!</v>
      </c>
      <c r="H22" t="e">
        <f t="shared" ca="1" si="4"/>
        <v>#REF!</v>
      </c>
      <c r="I22" t="e">
        <f t="shared" ca="1" si="5"/>
        <v>#REF!</v>
      </c>
      <c r="J22" t="e">
        <f t="shared" ca="1" si="6"/>
        <v>#REF!</v>
      </c>
      <c r="L22" t="e">
        <f t="shared" ca="1" si="7"/>
        <v>#REF!</v>
      </c>
      <c r="M22" t="e">
        <f t="shared" ca="1" si="8"/>
        <v>#REF!</v>
      </c>
      <c r="V22" t="e">
        <f>IF(D03_Number_of_Loans&gt;=6,FALSE,TRUE)</f>
        <v>#NAME?</v>
      </c>
    </row>
    <row r="23" spans="3:22" x14ac:dyDescent="0.25">
      <c r="D23" t="e">
        <f t="shared" ca="1" si="0"/>
        <v>#REF!</v>
      </c>
      <c r="E23" t="e">
        <f t="shared" ca="1" si="1"/>
        <v>#REF!</v>
      </c>
      <c r="F23" t="str">
        <f t="shared" ca="1" si="2"/>
        <v/>
      </c>
      <c r="G23" t="e">
        <f t="shared" ca="1" si="3"/>
        <v>#REF!</v>
      </c>
      <c r="H23" t="e">
        <f t="shared" ca="1" si="4"/>
        <v>#REF!</v>
      </c>
      <c r="I23" t="e">
        <f t="shared" ca="1" si="5"/>
        <v>#REF!</v>
      </c>
      <c r="J23" t="e">
        <f t="shared" ca="1" si="6"/>
        <v>#REF!</v>
      </c>
      <c r="L23" t="e">
        <f t="shared" ca="1" si="7"/>
        <v>#REF!</v>
      </c>
      <c r="M23" t="e">
        <f t="shared" ca="1" si="8"/>
        <v>#REF!</v>
      </c>
      <c r="V23" t="e">
        <f>IF(D03_Number_of_Loans&gt;=7,FALSE,TRUE)</f>
        <v>#NAME?</v>
      </c>
    </row>
    <row r="24" spans="3:22" x14ac:dyDescent="0.25">
      <c r="D24" t="e">
        <f t="shared" ca="1" si="0"/>
        <v>#REF!</v>
      </c>
      <c r="E24" t="e">
        <f t="shared" ca="1" si="1"/>
        <v>#REF!</v>
      </c>
      <c r="F24" t="str">
        <f t="shared" ca="1" si="2"/>
        <v/>
      </c>
      <c r="G24" t="e">
        <f t="shared" ca="1" si="3"/>
        <v>#REF!</v>
      </c>
      <c r="H24" t="e">
        <f t="shared" ca="1" si="4"/>
        <v>#REF!</v>
      </c>
      <c r="I24" t="e">
        <f t="shared" ca="1" si="5"/>
        <v>#REF!</v>
      </c>
      <c r="J24" t="e">
        <f t="shared" ca="1" si="6"/>
        <v>#REF!</v>
      </c>
      <c r="L24" t="e">
        <f t="shared" ca="1" si="7"/>
        <v>#REF!</v>
      </c>
      <c r="M24" t="e">
        <f t="shared" ca="1" si="8"/>
        <v>#REF!</v>
      </c>
      <c r="V24" t="e">
        <f>IF(D03_Number_of_Loans&gt;=8,FALSE,TRUE)</f>
        <v>#NAME?</v>
      </c>
    </row>
    <row r="25" spans="3:22" x14ac:dyDescent="0.25">
      <c r="D25" t="e">
        <f t="shared" ca="1" si="0"/>
        <v>#REF!</v>
      </c>
      <c r="E25" t="e">
        <f t="shared" ca="1" si="1"/>
        <v>#REF!</v>
      </c>
      <c r="F25" t="str">
        <f t="shared" ca="1" si="2"/>
        <v/>
      </c>
      <c r="G25" t="e">
        <f t="shared" ca="1" si="3"/>
        <v>#REF!</v>
      </c>
      <c r="H25" t="e">
        <f t="shared" ca="1" si="4"/>
        <v>#REF!</v>
      </c>
      <c r="I25" t="e">
        <f t="shared" ca="1" si="5"/>
        <v>#REF!</v>
      </c>
      <c r="J25" t="e">
        <f t="shared" ca="1" si="6"/>
        <v>#REF!</v>
      </c>
      <c r="L25" t="e">
        <f t="shared" ca="1" si="7"/>
        <v>#REF!</v>
      </c>
      <c r="M25" t="e">
        <f t="shared" ca="1" si="8"/>
        <v>#REF!</v>
      </c>
      <c r="V25" t="e">
        <f>IF(D03_Number_of_Loans&gt;=9,FALSE,TRUE)</f>
        <v>#NAME?</v>
      </c>
    </row>
    <row r="26" spans="3:22" x14ac:dyDescent="0.25">
      <c r="D26" t="e">
        <f t="shared" ca="1" si="0"/>
        <v>#REF!</v>
      </c>
      <c r="E26" t="e">
        <f t="shared" ca="1" si="1"/>
        <v>#REF!</v>
      </c>
      <c r="F26" t="str">
        <f t="shared" ca="1" si="2"/>
        <v/>
      </c>
      <c r="G26" t="e">
        <f t="shared" ca="1" si="3"/>
        <v>#REF!</v>
      </c>
      <c r="H26" t="e">
        <f t="shared" ca="1" si="4"/>
        <v>#REF!</v>
      </c>
      <c r="I26" t="e">
        <f t="shared" ca="1" si="5"/>
        <v>#REF!</v>
      </c>
      <c r="J26" t="e">
        <f t="shared" ca="1" si="6"/>
        <v>#REF!</v>
      </c>
      <c r="L26" t="e">
        <f t="shared" ca="1" si="7"/>
        <v>#REF!</v>
      </c>
      <c r="M26" t="e">
        <f t="shared" ca="1" si="8"/>
        <v>#REF!</v>
      </c>
      <c r="V26" t="e">
        <f>IF(D03_Number_of_Loans&gt;=10,FALSE,TRUE)</f>
        <v>#NAME?</v>
      </c>
    </row>
    <row r="27" spans="3:22" x14ac:dyDescent="0.25">
      <c r="D27" t="e">
        <f t="shared" ca="1" si="0"/>
        <v>#REF!</v>
      </c>
      <c r="E27" t="e">
        <f t="shared" ca="1" si="1"/>
        <v>#REF!</v>
      </c>
      <c r="F27" t="str">
        <f t="shared" ca="1" si="2"/>
        <v/>
      </c>
      <c r="G27" t="e">
        <f t="shared" ca="1" si="3"/>
        <v>#REF!</v>
      </c>
      <c r="H27" t="e">
        <f t="shared" ca="1" si="4"/>
        <v>#REF!</v>
      </c>
      <c r="I27" t="e">
        <f t="shared" ca="1" si="5"/>
        <v>#REF!</v>
      </c>
      <c r="J27" t="e">
        <f t="shared" ca="1" si="6"/>
        <v>#REF!</v>
      </c>
      <c r="L27" t="e">
        <f t="shared" ca="1" si="7"/>
        <v>#REF!</v>
      </c>
      <c r="M27" t="e">
        <f t="shared" ca="1" si="8"/>
        <v>#REF!</v>
      </c>
      <c r="V27" t="e">
        <f>IF(D03_Number_of_Loans&gt;=11,FALSE,TRUE)</f>
        <v>#NAME?</v>
      </c>
    </row>
    <row r="28" spans="3:22" x14ac:dyDescent="0.25">
      <c r="D28" t="e">
        <f t="shared" ca="1" si="0"/>
        <v>#REF!</v>
      </c>
      <c r="E28" t="e">
        <f t="shared" ca="1" si="1"/>
        <v>#REF!</v>
      </c>
      <c r="F28" t="str">
        <f t="shared" ca="1" si="2"/>
        <v/>
      </c>
      <c r="G28" t="e">
        <f t="shared" ca="1" si="3"/>
        <v>#REF!</v>
      </c>
      <c r="H28" t="e">
        <f t="shared" ca="1" si="4"/>
        <v>#REF!</v>
      </c>
      <c r="I28" t="e">
        <f t="shared" ca="1" si="5"/>
        <v>#REF!</v>
      </c>
      <c r="J28" t="e">
        <f t="shared" ca="1" si="6"/>
        <v>#REF!</v>
      </c>
      <c r="L28" t="e">
        <f t="shared" ca="1" si="7"/>
        <v>#REF!</v>
      </c>
      <c r="M28" t="e">
        <f t="shared" ca="1" si="8"/>
        <v>#REF!</v>
      </c>
      <c r="V28" t="e">
        <f>IF(D03_Number_of_Loans&gt;=12,FALSE,TRUE)</f>
        <v>#NAME?</v>
      </c>
    </row>
    <row r="29" spans="3:22" x14ac:dyDescent="0.25">
      <c r="D29" t="e">
        <f t="shared" ca="1" si="0"/>
        <v>#REF!</v>
      </c>
      <c r="E29" t="e">
        <f t="shared" ca="1" si="1"/>
        <v>#REF!</v>
      </c>
      <c r="F29" t="str">
        <f t="shared" ca="1" si="2"/>
        <v/>
      </c>
      <c r="G29" t="e">
        <f t="shared" ca="1" si="3"/>
        <v>#REF!</v>
      </c>
      <c r="H29" t="e">
        <f t="shared" ca="1" si="4"/>
        <v>#REF!</v>
      </c>
      <c r="I29" t="e">
        <f t="shared" ca="1" si="5"/>
        <v>#REF!</v>
      </c>
      <c r="J29" t="e">
        <f t="shared" ca="1" si="6"/>
        <v>#REF!</v>
      </c>
      <c r="L29" t="e">
        <f t="shared" ca="1" si="7"/>
        <v>#REF!</v>
      </c>
      <c r="M29" t="e">
        <f t="shared" ca="1" si="8"/>
        <v>#REF!</v>
      </c>
      <c r="V29" t="e">
        <f>IF(D03_Number_of_Loans&gt;=13,FALSE,TRUE)</f>
        <v>#NAME?</v>
      </c>
    </row>
    <row r="30" spans="3:22" x14ac:dyDescent="0.25">
      <c r="D30" t="e">
        <f t="shared" ca="1" si="0"/>
        <v>#REF!</v>
      </c>
      <c r="E30" t="e">
        <f t="shared" ca="1" si="1"/>
        <v>#REF!</v>
      </c>
      <c r="F30" t="str">
        <f t="shared" ca="1" si="2"/>
        <v/>
      </c>
      <c r="G30" t="e">
        <f t="shared" ca="1" si="3"/>
        <v>#REF!</v>
      </c>
      <c r="H30" t="e">
        <f t="shared" ca="1" si="4"/>
        <v>#REF!</v>
      </c>
      <c r="I30" t="e">
        <f t="shared" ca="1" si="5"/>
        <v>#REF!</v>
      </c>
      <c r="J30" t="e">
        <f t="shared" ca="1" si="6"/>
        <v>#REF!</v>
      </c>
      <c r="L30" t="e">
        <f t="shared" ca="1" si="7"/>
        <v>#REF!</v>
      </c>
      <c r="M30" t="e">
        <f t="shared" ca="1" si="8"/>
        <v>#REF!</v>
      </c>
      <c r="V30" t="e">
        <f>IF(D03_Number_of_Loans&gt;=14,FALSE,TRUE)</f>
        <v>#NAME?</v>
      </c>
    </row>
    <row r="31" spans="3:22" x14ac:dyDescent="0.25">
      <c r="D31" t="e">
        <f t="shared" ca="1" si="0"/>
        <v>#REF!</v>
      </c>
      <c r="E31" t="e">
        <f t="shared" ca="1" si="1"/>
        <v>#REF!</v>
      </c>
      <c r="F31" t="str">
        <f t="shared" ca="1" si="2"/>
        <v/>
      </c>
      <c r="G31" t="e">
        <f t="shared" ca="1" si="3"/>
        <v>#REF!</v>
      </c>
      <c r="H31" t="e">
        <f t="shared" ca="1" si="4"/>
        <v>#REF!</v>
      </c>
      <c r="I31" t="e">
        <f t="shared" ca="1" si="5"/>
        <v>#REF!</v>
      </c>
      <c r="J31" t="e">
        <f t="shared" ca="1" si="6"/>
        <v>#REF!</v>
      </c>
      <c r="L31" t="e">
        <f t="shared" ca="1" si="7"/>
        <v>#REF!</v>
      </c>
      <c r="M31" t="e">
        <f t="shared" ca="1" si="8"/>
        <v>#REF!</v>
      </c>
      <c r="V31" t="e">
        <f>IF(D03_Number_of_Loans&gt;=15,FALSE,TRUE)</f>
        <v>#NAME?</v>
      </c>
    </row>
    <row r="32" spans="3:22" x14ac:dyDescent="0.25">
      <c r="D32" t="e">
        <f t="shared" ca="1" si="0"/>
        <v>#REF!</v>
      </c>
      <c r="E32" t="e">
        <f t="shared" ca="1" si="1"/>
        <v>#REF!</v>
      </c>
      <c r="F32" t="str">
        <f t="shared" ca="1" si="2"/>
        <v/>
      </c>
      <c r="G32" t="e">
        <f t="shared" ca="1" si="3"/>
        <v>#REF!</v>
      </c>
      <c r="H32" t="e">
        <f t="shared" ca="1" si="4"/>
        <v>#REF!</v>
      </c>
      <c r="I32" t="e">
        <f t="shared" ca="1" si="5"/>
        <v>#REF!</v>
      </c>
      <c r="J32" t="e">
        <f t="shared" ca="1" si="6"/>
        <v>#REF!</v>
      </c>
      <c r="L32" t="e">
        <f t="shared" ca="1" si="7"/>
        <v>#REF!</v>
      </c>
      <c r="M32" t="e">
        <f t="shared" ca="1" si="8"/>
        <v>#REF!</v>
      </c>
      <c r="V32" t="e">
        <f>IF(D03_Number_of_Loans&gt;=16,FALSE,TRUE)</f>
        <v>#NAME?</v>
      </c>
    </row>
    <row r="33" spans="4:22" x14ac:dyDescent="0.25">
      <c r="D33" t="e">
        <f t="shared" ca="1" si="0"/>
        <v>#REF!</v>
      </c>
      <c r="E33" t="e">
        <f t="shared" ca="1" si="1"/>
        <v>#REF!</v>
      </c>
      <c r="F33" t="str">
        <f t="shared" ca="1" si="2"/>
        <v/>
      </c>
      <c r="G33" t="e">
        <f t="shared" ca="1" si="3"/>
        <v>#REF!</v>
      </c>
      <c r="H33" t="e">
        <f t="shared" ca="1" si="4"/>
        <v>#REF!</v>
      </c>
      <c r="I33" t="e">
        <f t="shared" ca="1" si="5"/>
        <v>#REF!</v>
      </c>
      <c r="J33" t="e">
        <f t="shared" ca="1" si="6"/>
        <v>#REF!</v>
      </c>
      <c r="L33" t="e">
        <f t="shared" ca="1" si="7"/>
        <v>#REF!</v>
      </c>
      <c r="M33" t="e">
        <f t="shared" ca="1" si="8"/>
        <v>#REF!</v>
      </c>
      <c r="V33" t="e">
        <f>IF(D03_Number_of_Loans&gt;=17,FALSE,TRUE)</f>
        <v>#NAME?</v>
      </c>
    </row>
    <row r="34" spans="4:22" x14ac:dyDescent="0.25">
      <c r="D34" t="e">
        <f t="shared" ca="1" si="0"/>
        <v>#REF!</v>
      </c>
      <c r="E34" t="e">
        <f t="shared" ca="1" si="1"/>
        <v>#REF!</v>
      </c>
      <c r="F34" t="str">
        <f t="shared" ca="1" si="2"/>
        <v/>
      </c>
      <c r="G34" t="e">
        <f t="shared" ca="1" si="3"/>
        <v>#REF!</v>
      </c>
      <c r="H34" t="e">
        <f t="shared" ca="1" si="4"/>
        <v>#REF!</v>
      </c>
      <c r="I34" t="e">
        <f t="shared" ca="1" si="5"/>
        <v>#REF!</v>
      </c>
      <c r="J34" t="e">
        <f t="shared" ca="1" si="6"/>
        <v>#REF!</v>
      </c>
      <c r="L34" t="e">
        <f t="shared" ca="1" si="7"/>
        <v>#REF!</v>
      </c>
      <c r="M34" t="e">
        <f t="shared" ca="1" si="8"/>
        <v>#REF!</v>
      </c>
      <c r="V34" t="e">
        <f>IF(D03_Number_of_Loans&gt;=18,FALSE,TRUE)</f>
        <v>#NAME?</v>
      </c>
    </row>
    <row r="35" spans="4:22" x14ac:dyDescent="0.25">
      <c r="D35" t="e">
        <f t="shared" ca="1" si="0"/>
        <v>#REF!</v>
      </c>
      <c r="E35" t="e">
        <f t="shared" ca="1" si="1"/>
        <v>#REF!</v>
      </c>
      <c r="F35" t="str">
        <f t="shared" ca="1" si="2"/>
        <v/>
      </c>
      <c r="G35" t="e">
        <f t="shared" ca="1" si="3"/>
        <v>#REF!</v>
      </c>
      <c r="H35" t="e">
        <f t="shared" ca="1" si="4"/>
        <v>#REF!</v>
      </c>
      <c r="I35" t="e">
        <f t="shared" ca="1" si="5"/>
        <v>#REF!</v>
      </c>
      <c r="J35" t="e">
        <f t="shared" ca="1" si="6"/>
        <v>#REF!</v>
      </c>
      <c r="L35" t="e">
        <f t="shared" ca="1" si="7"/>
        <v>#REF!</v>
      </c>
      <c r="M35" t="e">
        <f t="shared" ca="1" si="8"/>
        <v>#REF!</v>
      </c>
      <c r="V35" t="e">
        <f>IF(D03_Number_of_Loans&gt;=19,FALSE,TRUE)</f>
        <v>#NAME?</v>
      </c>
    </row>
    <row r="36" spans="4:22" x14ac:dyDescent="0.25">
      <c r="D36" t="e">
        <f t="shared" ca="1" si="0"/>
        <v>#REF!</v>
      </c>
      <c r="E36" t="e">
        <f t="shared" ca="1" si="1"/>
        <v>#REF!</v>
      </c>
      <c r="F36" t="str">
        <f t="shared" ca="1" si="2"/>
        <v/>
      </c>
      <c r="G36" t="e">
        <f t="shared" ca="1" si="3"/>
        <v>#REF!</v>
      </c>
      <c r="H36" t="e">
        <f t="shared" ca="1" si="4"/>
        <v>#REF!</v>
      </c>
      <c r="I36" t="e">
        <f t="shared" ca="1" si="5"/>
        <v>#REF!</v>
      </c>
      <c r="J36" t="s">
        <v>21</v>
      </c>
      <c r="L36" t="e">
        <f t="shared" ca="1" si="7"/>
        <v>#REF!</v>
      </c>
      <c r="M36" t="e">
        <f t="shared" ca="1" si="8"/>
        <v>#REF!</v>
      </c>
      <c r="V36" t="e">
        <f>IF(D03_Number_of_Loans&gt;=20,FALSE,TRUE)</f>
        <v>#NAME?</v>
      </c>
    </row>
    <row r="37" spans="4:22" x14ac:dyDescent="0.25">
      <c r="D37" t="e">
        <f t="shared" ca="1" si="0"/>
        <v>#REF!</v>
      </c>
      <c r="E37" t="e">
        <f t="shared" ca="1" si="1"/>
        <v>#REF!</v>
      </c>
      <c r="F37" t="str">
        <f t="shared" ca="1" si="2"/>
        <v/>
      </c>
      <c r="G37" t="e">
        <f t="shared" ca="1" si="3"/>
        <v>#REF!</v>
      </c>
      <c r="H37" t="e">
        <f t="shared" ca="1" si="4"/>
        <v>#REF!</v>
      </c>
      <c r="I37" t="e">
        <f t="shared" ca="1" si="5"/>
        <v>#REF!</v>
      </c>
      <c r="J37">
        <v>2023</v>
      </c>
      <c r="L37" t="e">
        <f t="shared" ca="1" si="7"/>
        <v>#REF!</v>
      </c>
      <c r="M37" t="e">
        <f t="shared" ca="1" si="8"/>
        <v>#REF!</v>
      </c>
      <c r="V37" t="e">
        <f>IF(D03_Number_of_Loans&gt;=21,FALSE,TRUE)</f>
        <v>#NAME?</v>
      </c>
    </row>
    <row r="38" spans="4:22" x14ac:dyDescent="0.25">
      <c r="D38" t="e">
        <f t="shared" ca="1" si="0"/>
        <v>#REF!</v>
      </c>
      <c r="E38" t="e">
        <f t="shared" ca="1" si="1"/>
        <v>#REF!</v>
      </c>
      <c r="F38" t="str">
        <f t="shared" ca="1" si="2"/>
        <v/>
      </c>
      <c r="G38" t="e">
        <f t="shared" ca="1" si="3"/>
        <v>#REF!</v>
      </c>
      <c r="H38" t="e">
        <f t="shared" ca="1" si="4"/>
        <v>#REF!</v>
      </c>
      <c r="I38" t="e">
        <f t="shared" ca="1" si="5"/>
        <v>#REF!</v>
      </c>
      <c r="J38" t="e">
        <f ca="1">SUMIF(INDIRECT("HNSW_Summary!A:A"),C38,INDEX(INDIRECT("HNSW_Summary!A:Z"),0,MATCH("ClBalance",INDIRECT("HNSW_Summary!1:1"),0)))</f>
        <v>#REF!</v>
      </c>
      <c r="L38" t="e">
        <f t="shared" ca="1" si="7"/>
        <v>#REF!</v>
      </c>
      <c r="M38" t="e">
        <f t="shared" ca="1" si="8"/>
        <v>#REF!</v>
      </c>
      <c r="V38" t="e">
        <f>IF(D03_Number_of_Loans&gt;=22,FALSE,TRUE)</f>
        <v>#NAME?</v>
      </c>
    </row>
    <row r="39" spans="4:22" x14ac:dyDescent="0.25">
      <c r="D39" t="e">
        <f t="shared" ca="1" si="0"/>
        <v>#REF!</v>
      </c>
      <c r="E39" t="e">
        <f t="shared" ca="1" si="1"/>
        <v>#REF!</v>
      </c>
      <c r="F39" t="str">
        <f t="shared" ca="1" si="2"/>
        <v/>
      </c>
      <c r="G39" t="e">
        <f t="shared" ca="1" si="3"/>
        <v>#REF!</v>
      </c>
      <c r="H39" t="e">
        <f t="shared" ca="1" si="4"/>
        <v>#REF!</v>
      </c>
      <c r="I39" t="e">
        <f t="shared" ca="1" si="5"/>
        <v>#REF!</v>
      </c>
      <c r="J39">
        <v>17</v>
      </c>
      <c r="L39" t="e">
        <f t="shared" ca="1" si="7"/>
        <v>#REF!</v>
      </c>
      <c r="M39" t="e">
        <f t="shared" ca="1" si="8"/>
        <v>#REF!</v>
      </c>
      <c r="V39" t="e">
        <f>IF(D03_Number_of_Loans&gt;=23,FALSE,TRUE)</f>
        <v>#NAME?</v>
      </c>
    </row>
    <row r="40" spans="4:22" x14ac:dyDescent="0.25">
      <c r="D40" t="e">
        <f t="shared" ca="1" si="0"/>
        <v>#REF!</v>
      </c>
      <c r="E40" t="e">
        <f t="shared" ca="1" si="1"/>
        <v>#REF!</v>
      </c>
      <c r="F40" t="str">
        <f t="shared" ca="1" si="2"/>
        <v/>
      </c>
      <c r="G40" t="e">
        <f t="shared" ca="1" si="3"/>
        <v>#REF!</v>
      </c>
      <c r="H40" t="e">
        <f t="shared" ca="1" si="4"/>
        <v>#REF!</v>
      </c>
      <c r="I40" t="e">
        <f t="shared" ca="1" si="5"/>
        <v>#REF!</v>
      </c>
      <c r="J40" t="e">
        <f t="shared" ref="J40:J50" ca="1" si="9">SUMIF(INDIRECT("HNSW_Summary!A:A"),C40,INDEX(INDIRECT("HNSW_Summary!A:Z"),0,MATCH("ClBalance",INDIRECT("HNSW_Summary!1:1"),0)))</f>
        <v>#REF!</v>
      </c>
      <c r="L40" t="e">
        <f t="shared" ca="1" si="7"/>
        <v>#REF!</v>
      </c>
      <c r="M40" t="e">
        <f t="shared" ca="1" si="8"/>
        <v>#REF!</v>
      </c>
      <c r="V40" t="e">
        <f>IF(D03_Number_of_Loans&gt;=24,FALSE,TRUE)</f>
        <v>#NAME?</v>
      </c>
    </row>
    <row r="41" spans="4:22" x14ac:dyDescent="0.25">
      <c r="D41" t="e">
        <f t="shared" ca="1" si="0"/>
        <v>#REF!</v>
      </c>
      <c r="E41" t="e">
        <f t="shared" ca="1" si="1"/>
        <v>#REF!</v>
      </c>
      <c r="F41" t="str">
        <f t="shared" ca="1" si="2"/>
        <v/>
      </c>
      <c r="G41" t="e">
        <f t="shared" ca="1" si="3"/>
        <v>#REF!</v>
      </c>
      <c r="H41" t="e">
        <f t="shared" ca="1" si="4"/>
        <v>#REF!</v>
      </c>
      <c r="I41" t="e">
        <f t="shared" ca="1" si="5"/>
        <v>#REF!</v>
      </c>
      <c r="J41" t="e">
        <f t="shared" ca="1" si="9"/>
        <v>#REF!</v>
      </c>
      <c r="L41" t="e">
        <f t="shared" ca="1" si="7"/>
        <v>#REF!</v>
      </c>
      <c r="M41" t="e">
        <f t="shared" ca="1" si="8"/>
        <v>#REF!</v>
      </c>
      <c r="V41" t="e">
        <f>IF(D03_Number_of_Loans&gt;=25,FALSE,TRUE)</f>
        <v>#NAME?</v>
      </c>
    </row>
    <row r="42" spans="4:22" x14ac:dyDescent="0.25">
      <c r="D42" t="e">
        <f t="shared" ca="1" si="0"/>
        <v>#REF!</v>
      </c>
      <c r="E42" t="e">
        <f t="shared" ca="1" si="1"/>
        <v>#REF!</v>
      </c>
      <c r="F42" t="str">
        <f t="shared" ca="1" si="2"/>
        <v/>
      </c>
      <c r="G42" t="e">
        <f t="shared" ca="1" si="3"/>
        <v>#REF!</v>
      </c>
      <c r="H42" t="e">
        <f t="shared" ca="1" si="4"/>
        <v>#REF!</v>
      </c>
      <c r="I42" t="e">
        <f t="shared" ca="1" si="5"/>
        <v>#REF!</v>
      </c>
      <c r="J42" t="e">
        <f t="shared" ca="1" si="9"/>
        <v>#REF!</v>
      </c>
      <c r="L42" t="e">
        <f t="shared" ca="1" si="7"/>
        <v>#REF!</v>
      </c>
      <c r="M42" t="e">
        <f t="shared" ca="1" si="8"/>
        <v>#REF!</v>
      </c>
      <c r="V42" t="e">
        <f>IF(D03_Number_of_Loans&gt;=26,FALSE,TRUE)</f>
        <v>#NAME?</v>
      </c>
    </row>
    <row r="43" spans="4:22" x14ac:dyDescent="0.25">
      <c r="D43" t="e">
        <f t="shared" ca="1" si="0"/>
        <v>#REF!</v>
      </c>
      <c r="E43" t="e">
        <f t="shared" ca="1" si="1"/>
        <v>#REF!</v>
      </c>
      <c r="F43" t="str">
        <f t="shared" ca="1" si="2"/>
        <v/>
      </c>
      <c r="G43" t="e">
        <f t="shared" ca="1" si="3"/>
        <v>#REF!</v>
      </c>
      <c r="H43" t="e">
        <f t="shared" ca="1" si="4"/>
        <v>#REF!</v>
      </c>
      <c r="I43" t="e">
        <f t="shared" ca="1" si="5"/>
        <v>#REF!</v>
      </c>
      <c r="J43" t="e">
        <f t="shared" ca="1" si="9"/>
        <v>#REF!</v>
      </c>
      <c r="L43" t="e">
        <f t="shared" ca="1" si="7"/>
        <v>#REF!</v>
      </c>
      <c r="M43" t="e">
        <f t="shared" ca="1" si="8"/>
        <v>#REF!</v>
      </c>
      <c r="V43" t="e">
        <f>IF(D03_Number_of_Loans&gt;=27,FALSE,TRUE)</f>
        <v>#NAME?</v>
      </c>
    </row>
    <row r="44" spans="4:22" x14ac:dyDescent="0.25">
      <c r="D44" t="e">
        <f t="shared" ca="1" si="0"/>
        <v>#REF!</v>
      </c>
      <c r="E44" t="e">
        <f t="shared" ca="1" si="1"/>
        <v>#REF!</v>
      </c>
      <c r="F44" t="str">
        <f t="shared" ca="1" si="2"/>
        <v/>
      </c>
      <c r="G44" t="e">
        <f t="shared" ca="1" si="3"/>
        <v>#REF!</v>
      </c>
      <c r="H44" t="e">
        <f t="shared" ca="1" si="4"/>
        <v>#REF!</v>
      </c>
      <c r="I44" t="e">
        <f t="shared" ca="1" si="5"/>
        <v>#REF!</v>
      </c>
      <c r="J44" t="e">
        <f t="shared" ca="1" si="9"/>
        <v>#REF!</v>
      </c>
      <c r="L44" t="e">
        <f t="shared" ca="1" si="7"/>
        <v>#REF!</v>
      </c>
      <c r="M44" t="e">
        <f t="shared" ca="1" si="8"/>
        <v>#REF!</v>
      </c>
      <c r="V44" t="e">
        <f>IF(D03_Number_of_Loans&gt;=28,FALSE,TRUE)</f>
        <v>#NAME?</v>
      </c>
    </row>
    <row r="45" spans="4:22" x14ac:dyDescent="0.25">
      <c r="D45" t="e">
        <f t="shared" ca="1" si="0"/>
        <v>#REF!</v>
      </c>
      <c r="E45" t="e">
        <f t="shared" ca="1" si="1"/>
        <v>#REF!</v>
      </c>
      <c r="F45" t="str">
        <f t="shared" ca="1" si="2"/>
        <v/>
      </c>
      <c r="G45" t="e">
        <f t="shared" ca="1" si="3"/>
        <v>#REF!</v>
      </c>
      <c r="H45" t="e">
        <f t="shared" ca="1" si="4"/>
        <v>#REF!</v>
      </c>
      <c r="I45" t="e">
        <f t="shared" ca="1" si="5"/>
        <v>#REF!</v>
      </c>
      <c r="J45" t="e">
        <f t="shared" ca="1" si="9"/>
        <v>#REF!</v>
      </c>
      <c r="L45" t="e">
        <f t="shared" ca="1" si="7"/>
        <v>#REF!</v>
      </c>
      <c r="M45" t="e">
        <f t="shared" ca="1" si="8"/>
        <v>#REF!</v>
      </c>
      <c r="V45" t="e">
        <f>IF(D03_Number_of_Loans&gt;=29,FALSE,TRUE)</f>
        <v>#NAME?</v>
      </c>
    </row>
    <row r="46" spans="4:22" x14ac:dyDescent="0.25">
      <c r="D46" t="e">
        <f t="shared" ca="1" si="0"/>
        <v>#REF!</v>
      </c>
      <c r="E46" t="e">
        <f t="shared" ca="1" si="1"/>
        <v>#REF!</v>
      </c>
      <c r="F46" t="str">
        <f t="shared" ca="1" si="2"/>
        <v/>
      </c>
      <c r="G46" t="e">
        <f t="shared" ca="1" si="3"/>
        <v>#REF!</v>
      </c>
      <c r="H46" t="e">
        <f t="shared" ca="1" si="4"/>
        <v>#REF!</v>
      </c>
      <c r="I46" t="e">
        <f t="shared" ca="1" si="5"/>
        <v>#REF!</v>
      </c>
      <c r="J46" t="e">
        <f t="shared" ca="1" si="9"/>
        <v>#REF!</v>
      </c>
      <c r="L46" t="e">
        <f t="shared" ca="1" si="7"/>
        <v>#REF!</v>
      </c>
      <c r="M46" t="e">
        <f t="shared" ca="1" si="8"/>
        <v>#REF!</v>
      </c>
      <c r="V46" t="e">
        <f>IF(D03_Number_of_Loans&gt;=30,FALSE,TRUE)</f>
        <v>#NAME?</v>
      </c>
    </row>
    <row r="47" spans="4:22" x14ac:dyDescent="0.25">
      <c r="D47" t="e">
        <f t="shared" ca="1" si="0"/>
        <v>#REF!</v>
      </c>
      <c r="E47" t="e">
        <f t="shared" ca="1" si="1"/>
        <v>#REF!</v>
      </c>
      <c r="F47" t="str">
        <f t="shared" ca="1" si="2"/>
        <v/>
      </c>
      <c r="G47" t="e">
        <f t="shared" ca="1" si="3"/>
        <v>#REF!</v>
      </c>
      <c r="H47" t="e">
        <f t="shared" ca="1" si="4"/>
        <v>#REF!</v>
      </c>
      <c r="I47" t="e">
        <f t="shared" ca="1" si="5"/>
        <v>#REF!</v>
      </c>
      <c r="J47" t="e">
        <f t="shared" ca="1" si="9"/>
        <v>#REF!</v>
      </c>
      <c r="L47" t="e">
        <f t="shared" ca="1" si="7"/>
        <v>#REF!</v>
      </c>
      <c r="M47" t="e">
        <f t="shared" ca="1" si="8"/>
        <v>#REF!</v>
      </c>
      <c r="V47" t="e">
        <f>IF(D03_Number_of_Loans&gt;=31,FALSE,TRUE)</f>
        <v>#NAME?</v>
      </c>
    </row>
    <row r="48" spans="4:22" x14ac:dyDescent="0.25">
      <c r="D48" t="e">
        <f t="shared" ca="1" si="0"/>
        <v>#REF!</v>
      </c>
      <c r="E48" t="e">
        <f t="shared" ca="1" si="1"/>
        <v>#REF!</v>
      </c>
      <c r="F48" t="str">
        <f t="shared" ca="1" si="2"/>
        <v/>
      </c>
      <c r="G48" t="e">
        <f t="shared" ca="1" si="3"/>
        <v>#REF!</v>
      </c>
      <c r="H48" t="e">
        <f t="shared" ca="1" si="4"/>
        <v>#REF!</v>
      </c>
      <c r="I48" t="e">
        <f t="shared" ca="1" si="5"/>
        <v>#REF!</v>
      </c>
      <c r="J48" t="e">
        <f t="shared" ca="1" si="9"/>
        <v>#REF!</v>
      </c>
      <c r="L48" t="e">
        <f t="shared" ca="1" si="7"/>
        <v>#REF!</v>
      </c>
      <c r="M48" t="e">
        <f t="shared" ca="1" si="8"/>
        <v>#REF!</v>
      </c>
      <c r="V48" t="e">
        <f>IF(D03_Number_of_Loans&gt;=32,FALSE,TRUE)</f>
        <v>#NAME?</v>
      </c>
    </row>
    <row r="49" spans="4:22" x14ac:dyDescent="0.25">
      <c r="D49" t="e">
        <f t="shared" ref="D49:D80" ca="1" si="10">IF(C49=E49, HYPERLINK("#'" &amp; VLOOKUP(C49,INDIRECT("HNSW_Summary!$A:$B"),2,0) &amp; "'!A1", "}"), "}")</f>
        <v>#REF!</v>
      </c>
      <c r="E49" t="e">
        <f t="shared" ref="E49:E66" ca="1" si="11">VLOOKUP(C49,INDIRECT("HNSW_Summary!$A:$B"),1,0)</f>
        <v>#REF!</v>
      </c>
      <c r="F49" t="str">
        <f t="shared" ref="F49:F66" ca="1" si="12">IFERROR(INDEX(INDIRECT("HNSW_Summary!A:Z"),MATCH(C49,INDIRECT("HNSW_Summary!A:A"), 0),MATCH("Director",INDIRECT("HNSW_Summary!1:1"),0)),"")</f>
        <v/>
      </c>
      <c r="G49" t="e">
        <f t="shared" ref="G49:G66" ca="1" si="13">SUMIF(INDIRECT("HNSW_Summary!A:A"),C49,INDEX(INDIRECT("HNSW_Summary!A:Z"),0,MATCH("OpBalance",INDIRECT("HNSW_Summary!1:1"),0)))</f>
        <v>#REF!</v>
      </c>
      <c r="H49" t="e">
        <f t="shared" ref="H49:H66" ca="1" si="14">SUMIF(INDIRECT("HNSW_Summary!A:A"),C49,INDEX(INDIRECT("HNSW_Summary!A:Z"),0,MATCH("Repayments",INDIRECT("HNSW_Summary!1:1"),0)))</f>
        <v>#REF!</v>
      </c>
      <c r="I49" t="e">
        <f t="shared" ref="I49:I66" ca="1" si="15">SUMIF(INDIRECT("HNSW_Summary!A:A"),C49,INDEX(INDIRECT("HNSW_Summary!A:Z"),0,MATCH("Interest",INDIRECT("HNSW_Summary!1:1"),0)))</f>
        <v>#REF!</v>
      </c>
      <c r="J49" t="e">
        <f t="shared" ca="1" si="9"/>
        <v>#REF!</v>
      </c>
      <c r="L49" t="e">
        <f t="shared" ref="L49:L66" ca="1" si="16">SUMIF(INDIRECT("HNSW_Summary!A:A"),C49,INDEX(INDIRECT("HNSW_Summary!A:Z"),0,MATCH("MinRepayments",INDIRECT("HNSW_Summary!1:1"),0)))</f>
        <v>#REF!</v>
      </c>
      <c r="M49" t="e">
        <f t="shared" ref="M49:M66" ca="1" si="17">SUMIF(INDIRECT("HNSW_Summary!A:A"),C49,INDEX(INDIRECT("HNSW_Summary!A:Z"),0,MATCH("UnderOver",INDIRECT("HNSW_Summary!1:1"),0)))</f>
        <v>#REF!</v>
      </c>
      <c r="V49" t="e">
        <f>IF(D03_Number_of_Loans&gt;=33,FALSE,TRUE)</f>
        <v>#NAME?</v>
      </c>
    </row>
    <row r="50" spans="4:22" x14ac:dyDescent="0.25">
      <c r="D50" t="e">
        <f t="shared" ca="1" si="10"/>
        <v>#REF!</v>
      </c>
      <c r="E50" t="e">
        <f t="shared" ca="1" si="11"/>
        <v>#REF!</v>
      </c>
      <c r="F50" t="str">
        <f t="shared" ca="1" si="12"/>
        <v/>
      </c>
      <c r="G50" t="e">
        <f t="shared" ca="1" si="13"/>
        <v>#REF!</v>
      </c>
      <c r="H50" t="e">
        <f t="shared" ca="1" si="14"/>
        <v>#REF!</v>
      </c>
      <c r="I50" t="e">
        <f t="shared" ca="1" si="15"/>
        <v>#REF!</v>
      </c>
      <c r="J50" t="e">
        <f t="shared" ca="1" si="9"/>
        <v>#REF!</v>
      </c>
      <c r="L50" t="e">
        <f t="shared" ca="1" si="16"/>
        <v>#REF!</v>
      </c>
      <c r="M50" t="e">
        <f t="shared" ca="1" si="17"/>
        <v>#REF!</v>
      </c>
      <c r="V50" t="e">
        <f>IF(D03_Number_of_Loans&gt;=34,FALSE,TRUE)</f>
        <v>#NAME?</v>
      </c>
    </row>
    <row r="51" spans="4:22" x14ac:dyDescent="0.25">
      <c r="D51" t="e">
        <f t="shared" ca="1" si="10"/>
        <v>#REF!</v>
      </c>
      <c r="E51" t="e">
        <f t="shared" ca="1" si="11"/>
        <v>#REF!</v>
      </c>
      <c r="F51" t="str">
        <f t="shared" ca="1" si="12"/>
        <v/>
      </c>
      <c r="G51" t="e">
        <f t="shared" ca="1" si="13"/>
        <v>#REF!</v>
      </c>
      <c r="H51" t="e">
        <f t="shared" ca="1" si="14"/>
        <v>#REF!</v>
      </c>
      <c r="I51" t="e">
        <f t="shared" ca="1" si="15"/>
        <v>#REF!</v>
      </c>
      <c r="J51">
        <v>375838</v>
      </c>
      <c r="L51" t="e">
        <f t="shared" ca="1" si="16"/>
        <v>#REF!</v>
      </c>
      <c r="M51" t="e">
        <f t="shared" ca="1" si="17"/>
        <v>#REF!</v>
      </c>
      <c r="V51" t="e">
        <f>IF(D03_Number_of_Loans&gt;=35,FALSE,TRUE)</f>
        <v>#NAME?</v>
      </c>
    </row>
    <row r="52" spans="4:22" x14ac:dyDescent="0.25">
      <c r="D52" t="e">
        <f t="shared" ca="1" si="10"/>
        <v>#REF!</v>
      </c>
      <c r="E52" t="e">
        <f t="shared" ca="1" si="11"/>
        <v>#REF!</v>
      </c>
      <c r="F52" t="str">
        <f t="shared" ca="1" si="12"/>
        <v/>
      </c>
      <c r="G52" t="e">
        <f t="shared" ca="1" si="13"/>
        <v>#REF!</v>
      </c>
      <c r="H52" t="e">
        <f t="shared" ca="1" si="14"/>
        <v>#REF!</v>
      </c>
      <c r="I52" t="e">
        <f t="shared" ca="1" si="15"/>
        <v>#REF!</v>
      </c>
      <c r="J52" t="e">
        <f t="shared" ref="J52:J66" ca="1" si="18">SUMIF(INDIRECT("HNSW_Summary!A:A"),C52,INDEX(INDIRECT("HNSW_Summary!A:Z"),0,MATCH("ClBalance",INDIRECT("HNSW_Summary!1:1"),0)))</f>
        <v>#REF!</v>
      </c>
      <c r="L52" t="e">
        <f t="shared" ca="1" si="16"/>
        <v>#REF!</v>
      </c>
      <c r="M52" t="e">
        <f t="shared" ca="1" si="17"/>
        <v>#REF!</v>
      </c>
      <c r="V52" t="e">
        <f>IF(D03_Number_of_Loans&gt;=36,FALSE,TRUE)</f>
        <v>#NAME?</v>
      </c>
    </row>
    <row r="53" spans="4:22" x14ac:dyDescent="0.25">
      <c r="D53" t="e">
        <f t="shared" ca="1" si="10"/>
        <v>#REF!</v>
      </c>
      <c r="E53" t="e">
        <f t="shared" ca="1" si="11"/>
        <v>#REF!</v>
      </c>
      <c r="F53" t="str">
        <f t="shared" ca="1" si="12"/>
        <v/>
      </c>
      <c r="G53" t="e">
        <f t="shared" ca="1" si="13"/>
        <v>#REF!</v>
      </c>
      <c r="H53" t="e">
        <f t="shared" ca="1" si="14"/>
        <v>#REF!</v>
      </c>
      <c r="I53" t="e">
        <f t="shared" ca="1" si="15"/>
        <v>#REF!</v>
      </c>
      <c r="J53" t="e">
        <f t="shared" ca="1" si="18"/>
        <v>#REF!</v>
      </c>
      <c r="L53" t="e">
        <f t="shared" ca="1" si="16"/>
        <v>#REF!</v>
      </c>
      <c r="M53" t="e">
        <f t="shared" ca="1" si="17"/>
        <v>#REF!</v>
      </c>
      <c r="V53" t="e">
        <f>IF(D03_Number_of_Loans&gt;=37,FALSE,TRUE)</f>
        <v>#NAME?</v>
      </c>
    </row>
    <row r="54" spans="4:22" x14ac:dyDescent="0.25">
      <c r="D54" t="e">
        <f t="shared" ca="1" si="10"/>
        <v>#REF!</v>
      </c>
      <c r="E54" t="e">
        <f t="shared" ca="1" si="11"/>
        <v>#REF!</v>
      </c>
      <c r="F54" t="str">
        <f t="shared" ca="1" si="12"/>
        <v/>
      </c>
      <c r="G54" t="e">
        <f t="shared" ca="1" si="13"/>
        <v>#REF!</v>
      </c>
      <c r="H54" t="e">
        <f t="shared" ca="1" si="14"/>
        <v>#REF!</v>
      </c>
      <c r="I54" t="e">
        <f t="shared" ca="1" si="15"/>
        <v>#REF!</v>
      </c>
      <c r="J54" t="e">
        <f t="shared" ca="1" si="18"/>
        <v>#REF!</v>
      </c>
      <c r="L54" t="e">
        <f t="shared" ca="1" si="16"/>
        <v>#REF!</v>
      </c>
      <c r="M54" t="e">
        <f t="shared" ca="1" si="17"/>
        <v>#REF!</v>
      </c>
      <c r="V54" t="e">
        <f>IF(D03_Number_of_Loans&gt;=38,FALSE,TRUE)</f>
        <v>#NAME?</v>
      </c>
    </row>
    <row r="55" spans="4:22" x14ac:dyDescent="0.25">
      <c r="D55" t="e">
        <f t="shared" ca="1" si="10"/>
        <v>#REF!</v>
      </c>
      <c r="E55" t="e">
        <f t="shared" ca="1" si="11"/>
        <v>#REF!</v>
      </c>
      <c r="F55" t="str">
        <f t="shared" ca="1" si="12"/>
        <v/>
      </c>
      <c r="G55" t="e">
        <f t="shared" ca="1" si="13"/>
        <v>#REF!</v>
      </c>
      <c r="H55" t="e">
        <f t="shared" ca="1" si="14"/>
        <v>#REF!</v>
      </c>
      <c r="I55" t="e">
        <f t="shared" ca="1" si="15"/>
        <v>#REF!</v>
      </c>
      <c r="J55" t="e">
        <f t="shared" ca="1" si="18"/>
        <v>#REF!</v>
      </c>
      <c r="L55" t="e">
        <f t="shared" ca="1" si="16"/>
        <v>#REF!</v>
      </c>
      <c r="M55" t="e">
        <f t="shared" ca="1" si="17"/>
        <v>#REF!</v>
      </c>
      <c r="V55" t="e">
        <f>IF(D03_Number_of_Loans&gt;=39,FALSE,TRUE)</f>
        <v>#NAME?</v>
      </c>
    </row>
    <row r="56" spans="4:22" x14ac:dyDescent="0.25">
      <c r="D56" t="e">
        <f t="shared" ca="1" si="10"/>
        <v>#REF!</v>
      </c>
      <c r="E56" t="e">
        <f t="shared" ca="1" si="11"/>
        <v>#REF!</v>
      </c>
      <c r="F56" t="str">
        <f t="shared" ca="1" si="12"/>
        <v/>
      </c>
      <c r="G56" t="e">
        <f t="shared" ca="1" si="13"/>
        <v>#REF!</v>
      </c>
      <c r="H56" t="e">
        <f t="shared" ca="1" si="14"/>
        <v>#REF!</v>
      </c>
      <c r="I56" t="e">
        <f t="shared" ca="1" si="15"/>
        <v>#REF!</v>
      </c>
      <c r="J56" t="e">
        <f t="shared" ca="1" si="18"/>
        <v>#REF!</v>
      </c>
      <c r="L56" t="e">
        <f t="shared" ca="1" si="16"/>
        <v>#REF!</v>
      </c>
      <c r="M56" t="e">
        <f t="shared" ca="1" si="17"/>
        <v>#REF!</v>
      </c>
      <c r="V56" t="e">
        <f>IF(D03_Number_of_Loans&gt;=40,FALSE,TRUE)</f>
        <v>#NAME?</v>
      </c>
    </row>
    <row r="57" spans="4:22" x14ac:dyDescent="0.25">
      <c r="D57" t="e">
        <f t="shared" ca="1" si="10"/>
        <v>#REF!</v>
      </c>
      <c r="E57" t="e">
        <f t="shared" ca="1" si="11"/>
        <v>#REF!</v>
      </c>
      <c r="F57" t="str">
        <f t="shared" ca="1" si="12"/>
        <v/>
      </c>
      <c r="G57" t="e">
        <f t="shared" ca="1" si="13"/>
        <v>#REF!</v>
      </c>
      <c r="H57" t="e">
        <f t="shared" ca="1" si="14"/>
        <v>#REF!</v>
      </c>
      <c r="I57" t="e">
        <f t="shared" ca="1" si="15"/>
        <v>#REF!</v>
      </c>
      <c r="J57" t="e">
        <f t="shared" ca="1" si="18"/>
        <v>#REF!</v>
      </c>
      <c r="L57" t="e">
        <f t="shared" ca="1" si="16"/>
        <v>#REF!</v>
      </c>
      <c r="M57" t="e">
        <f t="shared" ca="1" si="17"/>
        <v>#REF!</v>
      </c>
      <c r="V57" t="e">
        <f>IF(D03_Number_of_Loans&gt;=41,FALSE,TRUE)</f>
        <v>#NAME?</v>
      </c>
    </row>
    <row r="58" spans="4:22" x14ac:dyDescent="0.25">
      <c r="D58" t="e">
        <f t="shared" ca="1" si="10"/>
        <v>#REF!</v>
      </c>
      <c r="E58" t="e">
        <f t="shared" ca="1" si="11"/>
        <v>#REF!</v>
      </c>
      <c r="F58" t="str">
        <f t="shared" ca="1" si="12"/>
        <v/>
      </c>
      <c r="G58" t="e">
        <f t="shared" ca="1" si="13"/>
        <v>#REF!</v>
      </c>
      <c r="H58" t="e">
        <f t="shared" ca="1" si="14"/>
        <v>#REF!</v>
      </c>
      <c r="I58" t="e">
        <f t="shared" ca="1" si="15"/>
        <v>#REF!</v>
      </c>
      <c r="J58" t="e">
        <f t="shared" ca="1" si="18"/>
        <v>#REF!</v>
      </c>
      <c r="L58" t="e">
        <f t="shared" ca="1" si="16"/>
        <v>#REF!</v>
      </c>
      <c r="M58" t="e">
        <f t="shared" ca="1" si="17"/>
        <v>#REF!</v>
      </c>
      <c r="V58" t="e">
        <f>IF(D03_Number_of_Loans&gt;=42,FALSE,TRUE)</f>
        <v>#NAME?</v>
      </c>
    </row>
    <row r="59" spans="4:22" x14ac:dyDescent="0.25">
      <c r="D59" t="e">
        <f t="shared" ca="1" si="10"/>
        <v>#REF!</v>
      </c>
      <c r="E59" t="e">
        <f t="shared" ca="1" si="11"/>
        <v>#REF!</v>
      </c>
      <c r="F59" t="str">
        <f t="shared" ca="1" si="12"/>
        <v/>
      </c>
      <c r="G59" t="e">
        <f t="shared" ca="1" si="13"/>
        <v>#REF!</v>
      </c>
      <c r="H59" t="e">
        <f t="shared" ca="1" si="14"/>
        <v>#REF!</v>
      </c>
      <c r="I59" t="e">
        <f t="shared" ca="1" si="15"/>
        <v>#REF!</v>
      </c>
      <c r="J59" t="e">
        <f t="shared" ca="1" si="18"/>
        <v>#REF!</v>
      </c>
      <c r="L59" t="e">
        <f t="shared" ca="1" si="16"/>
        <v>#REF!</v>
      </c>
      <c r="M59" t="e">
        <f t="shared" ca="1" si="17"/>
        <v>#REF!</v>
      </c>
      <c r="V59" t="e">
        <f>IF(D03_Number_of_Loans&gt;=43,FALSE,TRUE)</f>
        <v>#NAME?</v>
      </c>
    </row>
    <row r="60" spans="4:22" x14ac:dyDescent="0.25">
      <c r="D60" t="e">
        <f t="shared" ca="1" si="10"/>
        <v>#REF!</v>
      </c>
      <c r="E60" t="e">
        <f t="shared" ca="1" si="11"/>
        <v>#REF!</v>
      </c>
      <c r="F60" t="str">
        <f t="shared" ca="1" si="12"/>
        <v/>
      </c>
      <c r="G60" t="e">
        <f t="shared" ca="1" si="13"/>
        <v>#REF!</v>
      </c>
      <c r="H60" t="e">
        <f t="shared" ca="1" si="14"/>
        <v>#REF!</v>
      </c>
      <c r="I60" t="e">
        <f t="shared" ca="1" si="15"/>
        <v>#REF!</v>
      </c>
      <c r="J60" t="e">
        <f t="shared" ca="1" si="18"/>
        <v>#REF!</v>
      </c>
      <c r="L60" t="e">
        <f t="shared" ca="1" si="16"/>
        <v>#REF!</v>
      </c>
      <c r="M60" t="e">
        <f t="shared" ca="1" si="17"/>
        <v>#REF!</v>
      </c>
      <c r="V60" t="e">
        <f>IF(D03_Number_of_Loans&gt;=44,FALSE,TRUE)</f>
        <v>#NAME?</v>
      </c>
    </row>
    <row r="61" spans="4:22" x14ac:dyDescent="0.25">
      <c r="D61" t="e">
        <f t="shared" ca="1" si="10"/>
        <v>#REF!</v>
      </c>
      <c r="E61" t="e">
        <f t="shared" ca="1" si="11"/>
        <v>#REF!</v>
      </c>
      <c r="F61" t="str">
        <f t="shared" ca="1" si="12"/>
        <v/>
      </c>
      <c r="G61" t="e">
        <f t="shared" ca="1" si="13"/>
        <v>#REF!</v>
      </c>
      <c r="H61" t="e">
        <f t="shared" ca="1" si="14"/>
        <v>#REF!</v>
      </c>
      <c r="I61" t="e">
        <f t="shared" ca="1" si="15"/>
        <v>#REF!</v>
      </c>
      <c r="J61" t="e">
        <f t="shared" ca="1" si="18"/>
        <v>#REF!</v>
      </c>
      <c r="L61" t="e">
        <f t="shared" ca="1" si="16"/>
        <v>#REF!</v>
      </c>
      <c r="M61" t="e">
        <f t="shared" ca="1" si="17"/>
        <v>#REF!</v>
      </c>
      <c r="V61" t="e">
        <f>IF(D03_Number_of_Loans&gt;=45,FALSE,TRUE)</f>
        <v>#NAME?</v>
      </c>
    </row>
    <row r="62" spans="4:22" x14ac:dyDescent="0.25">
      <c r="D62" t="e">
        <f t="shared" ca="1" si="10"/>
        <v>#REF!</v>
      </c>
      <c r="E62" t="e">
        <f t="shared" ca="1" si="11"/>
        <v>#REF!</v>
      </c>
      <c r="F62" t="str">
        <f t="shared" ca="1" si="12"/>
        <v/>
      </c>
      <c r="G62" t="e">
        <f t="shared" ca="1" si="13"/>
        <v>#REF!</v>
      </c>
      <c r="H62" t="e">
        <f t="shared" ca="1" si="14"/>
        <v>#REF!</v>
      </c>
      <c r="I62" t="e">
        <f t="shared" ca="1" si="15"/>
        <v>#REF!</v>
      </c>
      <c r="J62" t="e">
        <f t="shared" ca="1" si="18"/>
        <v>#REF!</v>
      </c>
      <c r="L62" t="e">
        <f t="shared" ca="1" si="16"/>
        <v>#REF!</v>
      </c>
      <c r="M62" t="e">
        <f t="shared" ca="1" si="17"/>
        <v>#REF!</v>
      </c>
      <c r="V62" t="e">
        <f>IF(D03_Number_of_Loans&gt;=46,FALSE,TRUE)</f>
        <v>#NAME?</v>
      </c>
    </row>
    <row r="63" spans="4:22" x14ac:dyDescent="0.25">
      <c r="D63" t="e">
        <f t="shared" ca="1" si="10"/>
        <v>#REF!</v>
      </c>
      <c r="E63" t="e">
        <f t="shared" ca="1" si="11"/>
        <v>#REF!</v>
      </c>
      <c r="F63" t="str">
        <f t="shared" ca="1" si="12"/>
        <v/>
      </c>
      <c r="G63" t="e">
        <f t="shared" ca="1" si="13"/>
        <v>#REF!</v>
      </c>
      <c r="H63" t="e">
        <f t="shared" ca="1" si="14"/>
        <v>#REF!</v>
      </c>
      <c r="I63" t="e">
        <f t="shared" ca="1" si="15"/>
        <v>#REF!</v>
      </c>
      <c r="J63" t="e">
        <f t="shared" ca="1" si="18"/>
        <v>#REF!</v>
      </c>
      <c r="L63" t="e">
        <f t="shared" ca="1" si="16"/>
        <v>#REF!</v>
      </c>
      <c r="M63" t="e">
        <f t="shared" ca="1" si="17"/>
        <v>#REF!</v>
      </c>
      <c r="V63" t="e">
        <f>IF(D03_Number_of_Loans&gt;=47,FALSE,TRUE)</f>
        <v>#NAME?</v>
      </c>
    </row>
    <row r="64" spans="4:22" x14ac:dyDescent="0.25">
      <c r="D64" t="e">
        <f t="shared" ca="1" si="10"/>
        <v>#REF!</v>
      </c>
      <c r="E64" t="e">
        <f t="shared" ca="1" si="11"/>
        <v>#REF!</v>
      </c>
      <c r="F64" t="str">
        <f t="shared" ca="1" si="12"/>
        <v/>
      </c>
      <c r="G64" t="e">
        <f t="shared" ca="1" si="13"/>
        <v>#REF!</v>
      </c>
      <c r="H64" t="e">
        <f t="shared" ca="1" si="14"/>
        <v>#REF!</v>
      </c>
      <c r="I64" t="e">
        <f t="shared" ca="1" si="15"/>
        <v>#REF!</v>
      </c>
      <c r="J64" t="e">
        <f t="shared" ca="1" si="18"/>
        <v>#REF!</v>
      </c>
      <c r="L64" t="e">
        <f t="shared" ca="1" si="16"/>
        <v>#REF!</v>
      </c>
      <c r="M64" t="e">
        <f t="shared" ca="1" si="17"/>
        <v>#REF!</v>
      </c>
      <c r="V64" t="e">
        <f>IF(D03_Number_of_Loans&gt;=48,FALSE,TRUE)</f>
        <v>#NAME?</v>
      </c>
    </row>
    <row r="65" spans="2:22" x14ac:dyDescent="0.25">
      <c r="D65" t="e">
        <f t="shared" ca="1" si="10"/>
        <v>#REF!</v>
      </c>
      <c r="E65" t="e">
        <f t="shared" ca="1" si="11"/>
        <v>#REF!</v>
      </c>
      <c r="F65" t="str">
        <f t="shared" ca="1" si="12"/>
        <v/>
      </c>
      <c r="G65" t="e">
        <f t="shared" ca="1" si="13"/>
        <v>#REF!</v>
      </c>
      <c r="H65" t="e">
        <f t="shared" ca="1" si="14"/>
        <v>#REF!</v>
      </c>
      <c r="I65" t="e">
        <f t="shared" ca="1" si="15"/>
        <v>#REF!</v>
      </c>
      <c r="J65" t="e">
        <f t="shared" ca="1" si="18"/>
        <v>#REF!</v>
      </c>
      <c r="L65" t="e">
        <f t="shared" ca="1" si="16"/>
        <v>#REF!</v>
      </c>
      <c r="M65" t="e">
        <f t="shared" ca="1" si="17"/>
        <v>#REF!</v>
      </c>
      <c r="V65" t="e">
        <f>IF(D03_Number_of_Loans&gt;=49,FALSE,TRUE)</f>
        <v>#NAME?</v>
      </c>
    </row>
    <row r="66" spans="2:22" x14ac:dyDescent="0.25">
      <c r="D66" t="e">
        <f t="shared" ca="1" si="10"/>
        <v>#REF!</v>
      </c>
      <c r="E66" t="e">
        <f t="shared" ca="1" si="11"/>
        <v>#REF!</v>
      </c>
      <c r="F66" t="str">
        <f t="shared" ca="1" si="12"/>
        <v/>
      </c>
      <c r="G66" t="e">
        <f t="shared" ca="1" si="13"/>
        <v>#REF!</v>
      </c>
      <c r="H66" t="e">
        <f t="shared" ca="1" si="14"/>
        <v>#REF!</v>
      </c>
      <c r="I66" t="e">
        <f t="shared" ca="1" si="15"/>
        <v>#REF!</v>
      </c>
      <c r="J66" t="e">
        <f t="shared" ca="1" si="18"/>
        <v>#REF!</v>
      </c>
      <c r="L66" t="e">
        <f t="shared" ca="1" si="16"/>
        <v>#REF!</v>
      </c>
      <c r="M66" t="e">
        <f t="shared" ca="1" si="17"/>
        <v>#REF!</v>
      </c>
      <c r="V66" t="e">
        <f>IF(D03_Number_of_Loans&gt;=50,FALSE,TRUE)</f>
        <v>#NAME?</v>
      </c>
    </row>
    <row r="69" spans="2:22" x14ac:dyDescent="0.25">
      <c r="B69" t="s">
        <v>22</v>
      </c>
      <c r="H69" t="s">
        <v>23</v>
      </c>
    </row>
    <row r="71" spans="2:22" x14ac:dyDescent="0.25">
      <c r="I71" t="s">
        <v>24</v>
      </c>
      <c r="J71">
        <v>1</v>
      </c>
      <c r="L71" t="s">
        <v>12</v>
      </c>
    </row>
    <row r="73" spans="2:22" x14ac:dyDescent="0.25">
      <c r="C73" t="str">
        <f ca="1">IFERROR(_xlfn.UNIQUE(F17:F66),"")</f>
        <v/>
      </c>
      <c r="G73" t="e">
        <f t="shared" ref="G73:G82" ca="1" si="19">SUMIF($F$17:$F$67,$C73,INDEX(INDIRECT("A17:M66"),0,MATCH("Opening Balance",INDIRECT("15:15"),0)))</f>
        <v>#REF!</v>
      </c>
      <c r="H73" t="e">
        <f t="shared" ref="H73:H82" ca="1" si="20">SUMIF($F$17:$F$67,$C73,INDEX(INDIRECT("A17:M66"),0,MATCH("Actual Payments",INDIRECT("15:15"),0)))</f>
        <v>#REF!</v>
      </c>
      <c r="I73" t="e">
        <f t="shared" ref="I73:I82" ca="1" si="21">SUMIF($F$17:$F$67,$C73,INDEX(INDIRECT("A17:M66"),0,MATCH("Interest",INDIRECT("15:15"),0)))</f>
        <v>#REF!</v>
      </c>
      <c r="J73" t="e">
        <f t="shared" ref="J73:J82" ca="1" si="22">SUMIF($F$17:$F$67,$C73,INDEX(INDIRECT("A17:M66"),0,MATCH("Closing Balance",INDIRECT("15:15"),0)))</f>
        <v>#REF!</v>
      </c>
      <c r="V73" t="e">
        <f>IF(D03_Number_of_Directors&gt;=1,FALSE,TRUE)</f>
        <v>#NAME?</v>
      </c>
    </row>
    <row r="74" spans="2:22" x14ac:dyDescent="0.25">
      <c r="C74" t="s">
        <v>25</v>
      </c>
      <c r="G74">
        <f t="shared" ca="1" si="19"/>
        <v>0</v>
      </c>
      <c r="H74">
        <f t="shared" ca="1" si="20"/>
        <v>0</v>
      </c>
      <c r="I74">
        <f t="shared" ca="1" si="21"/>
        <v>0</v>
      </c>
      <c r="J74">
        <f t="shared" ca="1" si="22"/>
        <v>0</v>
      </c>
      <c r="V74" t="e">
        <f>IF(D03_Number_of_Directors&gt;=2,FALSE,TRUE)</f>
        <v>#NAME?</v>
      </c>
    </row>
    <row r="75" spans="2:22" x14ac:dyDescent="0.25">
      <c r="G75">
        <f t="shared" ca="1" si="19"/>
        <v>0</v>
      </c>
      <c r="H75">
        <f t="shared" ca="1" si="20"/>
        <v>0</v>
      </c>
      <c r="I75">
        <f t="shared" ca="1" si="21"/>
        <v>0</v>
      </c>
      <c r="J75">
        <f t="shared" ca="1" si="22"/>
        <v>0</v>
      </c>
      <c r="V75" t="e">
        <f>IF(D03_Number_of_Directors&gt;=3,FALSE,TRUE)</f>
        <v>#NAME?</v>
      </c>
    </row>
    <row r="76" spans="2:22" x14ac:dyDescent="0.25">
      <c r="G76">
        <f t="shared" ca="1" si="19"/>
        <v>0</v>
      </c>
      <c r="H76">
        <f t="shared" ca="1" si="20"/>
        <v>0</v>
      </c>
      <c r="I76">
        <f t="shared" ca="1" si="21"/>
        <v>0</v>
      </c>
      <c r="J76">
        <f t="shared" ca="1" si="22"/>
        <v>0</v>
      </c>
      <c r="V76" t="e">
        <f>IF(D03_Number_of_Directors&gt;=4,FALSE,TRUE)</f>
        <v>#NAME?</v>
      </c>
    </row>
    <row r="77" spans="2:22" x14ac:dyDescent="0.25">
      <c r="G77">
        <f t="shared" ca="1" si="19"/>
        <v>0</v>
      </c>
      <c r="H77">
        <f t="shared" ca="1" si="20"/>
        <v>0</v>
      </c>
      <c r="I77">
        <f t="shared" ca="1" si="21"/>
        <v>0</v>
      </c>
      <c r="J77">
        <f t="shared" ca="1" si="22"/>
        <v>0</v>
      </c>
      <c r="V77" t="e">
        <f>IF(D03_Number_of_Directors&gt;=5,FALSE,TRUE)</f>
        <v>#NAME?</v>
      </c>
    </row>
    <row r="78" spans="2:22" x14ac:dyDescent="0.25">
      <c r="G78">
        <f t="shared" ca="1" si="19"/>
        <v>0</v>
      </c>
      <c r="H78">
        <f t="shared" ca="1" si="20"/>
        <v>0</v>
      </c>
      <c r="I78">
        <f t="shared" ca="1" si="21"/>
        <v>0</v>
      </c>
      <c r="J78">
        <f t="shared" ca="1" si="22"/>
        <v>0</v>
      </c>
      <c r="V78" t="e">
        <f>IF(D03_Number_of_Directors&gt;=6,FALSE,TRUE)</f>
        <v>#NAME?</v>
      </c>
    </row>
    <row r="79" spans="2:22" x14ac:dyDescent="0.25">
      <c r="G79">
        <f t="shared" ca="1" si="19"/>
        <v>0</v>
      </c>
      <c r="H79">
        <f t="shared" ca="1" si="20"/>
        <v>0</v>
      </c>
      <c r="I79">
        <f t="shared" ca="1" si="21"/>
        <v>0</v>
      </c>
      <c r="J79">
        <f t="shared" ca="1" si="22"/>
        <v>0</v>
      </c>
      <c r="V79" t="e">
        <f>IF(D03_Number_of_Directors&gt;=7,FALSE,TRUE)</f>
        <v>#NAME?</v>
      </c>
    </row>
    <row r="80" spans="2:22" x14ac:dyDescent="0.25">
      <c r="G80">
        <f t="shared" ca="1" si="19"/>
        <v>0</v>
      </c>
      <c r="H80">
        <f t="shared" ca="1" si="20"/>
        <v>0</v>
      </c>
      <c r="I80">
        <f t="shared" ca="1" si="21"/>
        <v>0</v>
      </c>
      <c r="J80">
        <f t="shared" ca="1" si="22"/>
        <v>0</v>
      </c>
      <c r="V80" t="e">
        <f>IF(D03_Number_of_Directors&gt;=8,FALSE,TRUE)</f>
        <v>#NAME?</v>
      </c>
    </row>
    <row r="81" spans="2:22" x14ac:dyDescent="0.25">
      <c r="G81">
        <f t="shared" ca="1" si="19"/>
        <v>0</v>
      </c>
      <c r="H81">
        <f t="shared" ca="1" si="20"/>
        <v>0</v>
      </c>
      <c r="I81">
        <f t="shared" ca="1" si="21"/>
        <v>0</v>
      </c>
      <c r="J81">
        <f t="shared" ca="1" si="22"/>
        <v>0</v>
      </c>
      <c r="V81" t="e">
        <f>IF(D03_Number_of_Directors&gt;=9,FALSE,TRUE)</f>
        <v>#NAME?</v>
      </c>
    </row>
    <row r="82" spans="2:22" x14ac:dyDescent="0.25">
      <c r="G82">
        <f t="shared" ca="1" si="19"/>
        <v>0</v>
      </c>
      <c r="H82">
        <f t="shared" ca="1" si="20"/>
        <v>0</v>
      </c>
      <c r="I82">
        <f t="shared" ca="1" si="21"/>
        <v>0</v>
      </c>
      <c r="J82">
        <f t="shared" ca="1" si="22"/>
        <v>0</v>
      </c>
      <c r="V82" t="e">
        <f>IF(D03_Number_of_Directors&gt;=10,FALSE,TRUE)</f>
        <v>#NAME?</v>
      </c>
    </row>
    <row r="85" spans="2:22" x14ac:dyDescent="0.25">
      <c r="B85" t="s">
        <v>26</v>
      </c>
    </row>
    <row r="87" spans="2:22" x14ac:dyDescent="0.25">
      <c r="C87" t="s">
        <v>27</v>
      </c>
      <c r="G87" t="e">
        <f ca="1">SUMIF(INDEX(INDIRECT("HNSW_Summary!A:Z"), 0, MATCH("TemplateId", INDIRECT("HNSW_Summary!1:1"), 0)), "5843ca72-ff96-4333-a63b-a8c3ea30f161", INDEX(INDIRECT("HNSW_Summary!A:Z"), 0, MATCH("OpBalance", INDIRECT("HNSW_Summary!1:1"), 0)))</f>
        <v>#REF!</v>
      </c>
      <c r="H87" t="e">
        <f ca="1">SUMIF(INDEX(INDIRECT("HNSW_Summary!A:Z"), 0, MATCH("TemplateId", INDIRECT("HNSW_Summary!1:1"), 0)), "5843ca72-ff96-4333-a63b-a8c3ea30f161", INDEX(INDIRECT("HNSW_Summary!A:Z"), 0, MATCH("Repayments", INDIRECT("HNSW_Summary!1:1"), 0)))</f>
        <v>#REF!</v>
      </c>
      <c r="I87" t="e">
        <f ca="1">SUMIF(INDEX(INDIRECT("HNSW_Summary!A:Z"), 0, MATCH("TemplateId", INDIRECT("HNSW_Summary!1:1"), 0)), "5843ca72-ff96-4333-a63b-a8c3ea30f161", INDEX(INDIRECT("HNSW_Summary!A:Z"), 0, MATCH("Interest", INDIRECT("HNSW_Summary!1:1"), 0)))</f>
        <v>#REF!</v>
      </c>
      <c r="J87" t="e">
        <f ca="1">SUMIF(INDEX(INDIRECT("HNSW_Summary!A:Z"), 0, MATCH("TemplateId", INDIRECT("HNSW_Summary!1:1"), 0)), "5843ca72-ff96-4333-a63b-a8c3ea30f161", INDEX(INDIRECT("HNSW_Summary!A:Z"), 0, MATCH("ClBalance", INDIRECT("HNSW_Summary!1:1"), 0)))</f>
        <v>#REF!</v>
      </c>
    </row>
    <row r="88" spans="2:22" x14ac:dyDescent="0.25">
      <c r="C88" t="s">
        <v>28</v>
      </c>
      <c r="G88" t="e">
        <f ca="1">SUMIF(INDEX(INDIRECT("HNSW_Summary!A:Z"), 0, MATCH("TemplateId", INDIRECT("HNSW_Summary!1:1"), 0)), "7668b802-3f9b-4d52-bd4e-592cd4b27494", INDEX(INDIRECT("HNSW_Summary!A:Z"), 0, MATCH("OpBalance", INDIRECT("HNSW_Summary!1:1"), 0)))</f>
        <v>#REF!</v>
      </c>
      <c r="H88" t="e">
        <f ca="1">SUMIF(INDEX(INDIRECT("HNSW_Summary!A:Z"), 0, MATCH("TemplateId", INDIRECT("HNSW_Summary!1:1"), 0)), "7668b802-3f9b-4d52-bd4e-592cd4b27494", INDEX(INDIRECT("HNSW_Summary!A:Z"), 0, MATCH("Repayments", INDIRECT("HNSW_Summary!1:1"), 0)))</f>
        <v>#REF!</v>
      </c>
      <c r="I88" t="e">
        <f ca="1">SUMIF(INDEX(INDIRECT("HNSW_Summary!A:Z"), 0, MATCH("TemplateId", INDIRECT("HNSW_Summary!1:1"), 0)), "7668b802-3f9b-4d52-bd4e-592cd4b27494", INDEX(INDIRECT("HNSW_Summary!A:Z"), 0, MATCH("Interest", INDIRECT("HNSW_Summary!1:1"), 0)))</f>
        <v>#REF!</v>
      </c>
      <c r="J88" t="e">
        <f ca="1">SUMIF(INDEX(INDIRECT("HNSW_Summary!A:Z"), 0, MATCH("TemplateId", INDIRECT("HNSW_Summary!1:1"), 0)), "7668b802-3f9b-4d52-bd4e-592cd4b27494", INDEX(INDIRECT("HNSW_Summary!A:Z"), 0, MATCH("ClBalance", INDIRECT("HNSW_Summary!1:1"), 0)))</f>
        <v>#REF!</v>
      </c>
    </row>
    <row r="90" spans="2:22" x14ac:dyDescent="0.25">
      <c r="C90" t="s">
        <v>29</v>
      </c>
      <c r="G90" t="e">
        <f ca="1">SUM(G87:G88)</f>
        <v>#REF!</v>
      </c>
      <c r="H90" t="e">
        <f ca="1">SUM(H87:H88)</f>
        <v>#REF!</v>
      </c>
      <c r="I90" t="e">
        <f ca="1">SUM(I87:I88)</f>
        <v>#REF!</v>
      </c>
      <c r="J90" t="e">
        <f ca="1">SUM(J87:J88)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 7A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Callum Matchett</cp:lastModifiedBy>
  <dcterms:created xsi:type="dcterms:W3CDTF">2024-11-27T09:01:24Z</dcterms:created>
  <dcterms:modified xsi:type="dcterms:W3CDTF">2024-11-28T07:41:53Z</dcterms:modified>
</cp:coreProperties>
</file>