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5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T6" i="1"/>
  <c r="S6" i="1"/>
  <c r="R6" i="1"/>
  <c r="Q6" i="1"/>
  <c r="P6" i="1"/>
  <c r="K6" i="1"/>
  <c r="X6" i="1"/>
  <c r="T4" i="1"/>
  <c r="AA4" i="1"/>
  <c r="AH4" i="1"/>
  <c r="S4" i="1"/>
  <c r="Z4" i="1"/>
  <c r="AG4" i="1"/>
  <c r="R4" i="1"/>
  <c r="Y4" i="1"/>
  <c r="AF4" i="1"/>
  <c r="Q4" i="1"/>
  <c r="X4" i="1"/>
  <c r="AE4" i="1"/>
  <c r="W4" i="1"/>
  <c r="AD4" i="1"/>
  <c r="M4" i="1"/>
  <c r="W6" i="1"/>
  <c r="AD6" i="1"/>
  <c r="AE6" i="1"/>
  <c r="Y6" i="1"/>
  <c r="AF6" i="1"/>
  <c r="Z6" i="1"/>
  <c r="AG6" i="1"/>
  <c r="AA6" i="1"/>
  <c r="AH6" i="1"/>
  <c r="P9" i="1"/>
  <c r="W9" i="1"/>
  <c r="AD9" i="1"/>
  <c r="X9" i="1"/>
  <c r="AE9" i="1"/>
  <c r="Y9" i="1"/>
  <c r="AF9" i="1"/>
  <c r="Z9" i="1"/>
  <c r="AG9" i="1"/>
  <c r="AA9" i="1"/>
  <c r="AH9" i="1"/>
  <c r="W10" i="1"/>
  <c r="AD10" i="1"/>
  <c r="X10" i="1"/>
  <c r="AE10" i="1"/>
  <c r="Y10" i="1"/>
  <c r="AF10" i="1"/>
  <c r="Z10" i="1"/>
  <c r="AG10" i="1"/>
  <c r="AA10" i="1"/>
  <c r="AH10" i="1"/>
  <c r="W7" i="1"/>
  <c r="AD7" i="1"/>
  <c r="X7" i="1"/>
  <c r="AE7" i="1"/>
  <c r="Y7" i="1"/>
  <c r="AF7" i="1"/>
  <c r="Z7" i="1"/>
  <c r="AG7" i="1"/>
  <c r="AA7" i="1"/>
  <c r="AH7" i="1"/>
  <c r="W8" i="1"/>
  <c r="AD8" i="1"/>
  <c r="Q8" i="1"/>
  <c r="X8" i="1"/>
  <c r="AE8" i="1"/>
  <c r="R8" i="1"/>
  <c r="Y8" i="1"/>
  <c r="AF8" i="1"/>
  <c r="S8" i="1"/>
  <c r="Z8" i="1"/>
  <c r="AG8" i="1"/>
  <c r="T8" i="1"/>
  <c r="AA8" i="1"/>
  <c r="AH8" i="1"/>
  <c r="P5" i="1"/>
  <c r="W5" i="1"/>
  <c r="AD5" i="1"/>
  <c r="Q5" i="1"/>
  <c r="X5" i="1"/>
  <c r="AE5" i="1"/>
  <c r="R5" i="1"/>
  <c r="Y5" i="1"/>
  <c r="AF5" i="1"/>
  <c r="S5" i="1"/>
  <c r="Z5" i="1"/>
  <c r="AG5" i="1"/>
  <c r="T5" i="1"/>
  <c r="AA5" i="1"/>
  <c r="AH5" i="1"/>
  <c r="AA3" i="1"/>
  <c r="AH3" i="1"/>
  <c r="X3" i="1"/>
  <c r="AE3" i="1"/>
  <c r="Y3" i="1"/>
  <c r="AF3" i="1"/>
  <c r="Z3" i="1"/>
  <c r="AG3" i="1"/>
  <c r="W3" i="1"/>
  <c r="AD3" i="1"/>
  <c r="AE1" i="1"/>
  <c r="AF1" i="1"/>
  <c r="AG1" i="1"/>
  <c r="AH1" i="1"/>
  <c r="AD1" i="1"/>
  <c r="AA1" i="1"/>
  <c r="Z1" i="1"/>
  <c r="Y1" i="1"/>
  <c r="X1" i="1"/>
  <c r="W1" i="1"/>
  <c r="T1" i="1"/>
  <c r="S1" i="1"/>
  <c r="R1" i="1"/>
  <c r="Q1" i="1"/>
  <c r="P1" i="1"/>
  <c r="M3" i="1"/>
  <c r="M6" i="1"/>
  <c r="M9" i="1"/>
  <c r="M10" i="1"/>
  <c r="M7" i="1"/>
  <c r="M8" i="1"/>
  <c r="M5" i="1"/>
</calcChain>
</file>

<file path=xl/sharedStrings.xml><?xml version="1.0" encoding="utf-8"?>
<sst xmlns="http://schemas.openxmlformats.org/spreadsheetml/2006/main" count="89" uniqueCount="73">
  <si>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</si>
  <si>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</si>
  <si>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</si>
  <si>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</si>
  <si>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</si>
  <si>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</si>
  <si>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</si>
  <si>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</si>
  <si>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</si>
  <si>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</si>
  <si>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</si>
  <si>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</si>
  <si>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</si>
  <si>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</si>
  <si>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</si>
  <si>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Samsung Electro-Mechanics America, Inc.</t>
  </si>
  <si>
    <t>Digi-Key</t>
  </si>
  <si>
    <t>Total</t>
  </si>
  <si>
    <t>JST Connector</t>
  </si>
  <si>
    <t>Headers</t>
  </si>
  <si>
    <t>SOT-23-5</t>
  </si>
  <si>
    <t>JST Right Angle Connector - White</t>
  </si>
  <si>
    <t>4UCOM Technology Inc.</t>
  </si>
  <si>
    <t>Sparkfun Electronics</t>
  </si>
  <si>
    <t>PRT-08612</t>
  </si>
  <si>
    <t>THT</t>
  </si>
  <si>
    <t>Sullins Connector Solutions</t>
  </si>
  <si>
    <t>PRPC040SAAN-RC</t>
  </si>
  <si>
    <t>S1011EC-40-ND</t>
  </si>
  <si>
    <t>RES SMD 1.02K OHM 1% 1/16W 0402</t>
  </si>
  <si>
    <t>Yageo</t>
  </si>
  <si>
    <t>RC0402FR-071K02L</t>
  </si>
  <si>
    <t>YAG3029CT-ND</t>
  </si>
  <si>
    <t>0603</t>
  </si>
  <si>
    <t>Green 571 nm, 2 V</t>
  </si>
  <si>
    <t>Lite-On Inc</t>
  </si>
  <si>
    <t>LTST-C190KGKT</t>
  </si>
  <si>
    <t>160-1435-1-ND</t>
  </si>
  <si>
    <t>NA</t>
  </si>
  <si>
    <t>J1</t>
  </si>
  <si>
    <t>Green LED</t>
  </si>
  <si>
    <t>MCP73831</t>
  </si>
  <si>
    <t>USB</t>
  </si>
  <si>
    <t>4.7uF capacitor</t>
  </si>
  <si>
    <t>LIPO</t>
  </si>
  <si>
    <t>CHRG</t>
  </si>
  <si>
    <t>Micro USB Female</t>
  </si>
  <si>
    <t>Price Break</t>
  </si>
  <si>
    <t>10.2k Ohm ±1% 0.063W, 1/16W Chip Resistor 0402 (1005 Metric) Moisture Resistant Thick Film</t>
  </si>
  <si>
    <t>10.2k resistor</t>
  </si>
  <si>
    <t>YAG2950CT-ND</t>
  </si>
  <si>
    <t>RC0402FR-0710K2L</t>
  </si>
  <si>
    <t>Charger IC Lithium-Ion/Polymer SOT-23-5</t>
  </si>
  <si>
    <t>Microchip Technology</t>
  </si>
  <si>
    <t>MCP73831T-2ACI/OT</t>
  </si>
  <si>
    <t>MCP73831T-2ACI/OTCT-ND</t>
  </si>
  <si>
    <t>USB - micro B USB 2.0 Receptacle Connector 5 Position Surface Mount, Right Angle</t>
  </si>
  <si>
    <t>5-Pin-USB-Micro</t>
  </si>
  <si>
    <t>10118192-0001LF</t>
  </si>
  <si>
    <t>Amphenol FCI</t>
  </si>
  <si>
    <t>609-4613-1-ND</t>
  </si>
  <si>
    <t xml:space="preserve"> 4.7µF ±10% 10V Ceramic Capacitor X5R 0603 (1608 Metric)</t>
  </si>
  <si>
    <t>CL10A475KP8NNNC</t>
  </si>
  <si>
    <t>1276-1044-1-ND</t>
  </si>
  <si>
    <t>Bulk Cost</t>
  </si>
  <si>
    <t>Cost w/ Price Break</t>
  </si>
  <si>
    <t>1.02k resistor</t>
  </si>
  <si>
    <t>@CalvEngIO LiPo Charger Rev B</t>
  </si>
  <si>
    <t>D1</t>
  </si>
  <si>
    <t>C1,C2</t>
  </si>
  <si>
    <t>R1</t>
  </si>
  <si>
    <t>R2</t>
  </si>
  <si>
    <t>5/40 Positions Header, Breakaway Connector 0.100" (2.54mm) Through Hole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</si>
</sst>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&quot;$&quot;#,##0.00;[Red]&quot;$&quot;#,##0.00"/>
  </numFmts>
  <fonts count="6" x14ac:knownFonts="1">
    <font>
      <sz val="12"/>
      <color theme="1"/>
      <name val="Calibri"/>
      <family val="2"/>
      <charset val="204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10"/>
      <color theme="1"/>
      <name val="Segoe U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165" fontId="4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 wrapText="1"/>
    </xf>
    <xf numFmtId="164" fontId="4" fillId="0" borderId="0" xfId="0" applyNumberFormat="1" applyFont="1" applyFill="1"/>
    <xf numFmtId="0" fontId="4" fillId="0" borderId="0" xfId="0" applyFont="1" applyFill="1"/>
    <xf numFmtId="0" fontId="4" fillId="0" borderId="0" xfId="0" quotePrefix="1" applyFont="1" applyFill="1"/>
    <xf numFmtId="0" fontId="4" fillId="0" borderId="0" xfId="0" quotePrefix="1" applyFont="1"/>
    <xf numFmtId="0" fontId="4" fillId="0" borderId="1" xfId="0" applyFont="1" applyFill="1" applyBorder="1" applyAlignment="1">
      <alignment vertical="center"/>
    </xf>
    <xf numFmtId="165" fontId="4" fillId="0" borderId="0" xfId="0" applyNumberFormat="1" applyFont="1" applyFill="1"/>
    <xf numFmtId="0" fontId="4" fillId="0" borderId="0" xfId="0" applyNumberFormat="1" applyFont="1"/>
    <xf numFmtId="0" fontId="1" fillId="0" borderId="0" xfId="0" applyFont="1"/>
    <xf numFmtId="165" fontId="4" fillId="3" borderId="1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quotePrefix="1" applyFont="1"/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44" fontId="4" fillId="0" borderId="0" xfId="0" applyNumberFormat="1" applyFont="1" applyFill="1" applyBorder="1" applyAlignment="1">
      <alignment vertical="center"/>
    </xf>
    <xf numFmtId="0" fontId="4" fillId="0" borderId="0" xfId="0" quotePrefix="1" applyFont="1" applyAlignment="1">
      <alignment wrapText="1"/>
    </xf>
    <xf numFmtId="0" fontId="4" fillId="0" borderId="0" xfId="0" quotePrefix="1" applyFont="1" applyAlignment="1">
      <alignment vertical="top"/>
    </xf>
    <xf numFmtId="44" fontId="4" fillId="0" borderId="0" xfId="0" applyNumberFormat="1" applyFont="1" applyFill="1" applyAlignment="1">
      <alignment vertical="center"/>
    </xf>
    <xf numFmtId="44" fontId="4" fillId="0" borderId="0" xfId="0" applyNumberFormat="1" applyFont="1" applyFill="1"/>
    <xf numFmtId="44" fontId="4" fillId="0" borderId="0" xfId="0" applyNumberFormat="1" applyFont="1"/>
    <xf numFmtId="0" fontId="4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applyFont="1" applyFill="1" applyBorder="1"/>
    <xf numFmtId="0" fontId="1" fillId="0" borderId="0" xfId="0" quotePrefix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4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zoomScale="150" zoomScaleNormal="150" zoomScalePageLayoutView="150" workbookViewId="0">
      <selection activeCell="A11" sqref="A11"/>
    </sheetView>
  </sheetViews>
  <sheetFormatPr baseColWidth="10" defaultRowHeight="11" x14ac:dyDescent="0"/>
  <cols>
    <col min="1" max="1" width="5.33203125" style="2" bestFit="1" customWidth="1"/>
    <col min="2" max="2" width="15.83203125" style="2" bestFit="1" customWidth="1"/>
    <col min="3" max="3" width="11.5" style="2" customWidth="1"/>
    <col min="4" max="4" width="25.6640625" style="2" bestFit="1" customWidth="1"/>
    <col min="5" max="5" width="10.6640625" style="2" bestFit="1" customWidth="1"/>
    <col min="6" max="6" width="8.6640625" style="4" customWidth="1"/>
    <col min="7" max="7" width="18.6640625" style="3" bestFit="1" customWidth="1"/>
    <col min="8" max="8" width="18.1640625" style="2" bestFit="1" customWidth="1"/>
    <col min="9" max="9" width="17.1640625" style="2" bestFit="1" customWidth="1"/>
    <col min="10" max="10" width="14.6640625" style="2" bestFit="1" customWidth="1"/>
    <col min="11" max="11" width="10.83203125" style="2"/>
    <col min="12" max="12" width="6.6640625" style="2" bestFit="1" customWidth="1"/>
    <col min="13" max="16384" width="10.83203125" style="2"/>
  </cols>
  <sheetData>
    <row r="1" spans="1:44" ht="13">
      <c r="A1" s="43" t="s">
        <v>67</v>
      </c>
      <c r="B1" s="44"/>
      <c r="C1" s="44"/>
      <c r="D1" s="44"/>
      <c r="E1" s="6"/>
      <c r="F1" s="7"/>
      <c r="G1" s="6"/>
      <c r="H1" s="6"/>
      <c r="I1" s="6"/>
      <c r="J1" s="6"/>
      <c r="K1" s="22"/>
      <c r="L1" s="15" t="s">
        <v>17</v>
      </c>
      <c r="M1" s="16">
        <f>SUM(M3:M15)</f>
        <v>3.5724999999999993</v>
      </c>
      <c r="O1" s="39" t="s">
        <v>47</v>
      </c>
      <c r="P1" s="26">
        <f>SUM(P3:P15)</f>
        <v>2.1104499999999997</v>
      </c>
      <c r="Q1" s="26">
        <f>SUM(Q3:Q15)</f>
        <v>1.825925</v>
      </c>
      <c r="R1" s="26">
        <f>SUM(R3:R15)</f>
        <v>1.7616850000000002</v>
      </c>
      <c r="S1" s="26">
        <f>SUM(S3:S15)</f>
        <v>1.7131350000000003</v>
      </c>
      <c r="T1" s="26">
        <f>SUM(T3:T15)</f>
        <v>1.6805562499999998</v>
      </c>
      <c r="V1" s="40" t="s">
        <v>65</v>
      </c>
      <c r="W1" s="26">
        <f>SUM(W3:W15)</f>
        <v>2.5250499999999994</v>
      </c>
      <c r="X1" s="26">
        <f>SUM(X3:X15)</f>
        <v>2.0893250000000001</v>
      </c>
      <c r="Y1" s="26">
        <f>SUM(Y3:Y15)</f>
        <v>1.958925</v>
      </c>
      <c r="Z1" s="26">
        <f>SUM(Z3:Z15)</f>
        <v>1.8802150000000002</v>
      </c>
      <c r="AA1" s="26">
        <f>SUM(AA3:AA15)</f>
        <v>1.8091962499999996</v>
      </c>
      <c r="AC1" s="38" t="s">
        <v>64</v>
      </c>
      <c r="AD1" s="26">
        <f>SUM(AD3:AD15)</f>
        <v>63.126249999999999</v>
      </c>
      <c r="AE1" s="26">
        <f>SUM(AE3:AE15)</f>
        <v>208.93250000000003</v>
      </c>
      <c r="AF1" s="26">
        <f>SUM(AF3:AF15)</f>
        <v>489.73124999999999</v>
      </c>
      <c r="AG1" s="26">
        <f>SUM(AG3:AG15)</f>
        <v>940.10750000000007</v>
      </c>
      <c r="AH1" s="26">
        <f>SUM(AH3:AH15)</f>
        <v>1809.19625</v>
      </c>
      <c r="AI1" s="1"/>
      <c r="AJ1" s="1"/>
      <c r="AM1" s="1"/>
      <c r="AN1" s="1"/>
      <c r="AQ1" s="1"/>
      <c r="AR1" s="1"/>
    </row>
    <row r="2" spans="1:44">
      <c r="A2" s="8" t="s">
        <v>0</v>
      </c>
      <c r="B2" s="8" t="s">
        <v>1</v>
      </c>
      <c r="C2" s="8" t="s">
        <v>3</v>
      </c>
      <c r="D2" s="8" t="s">
        <v>2</v>
      </c>
      <c r="E2" s="8" t="s">
        <v>9</v>
      </c>
      <c r="F2" s="9" t="s">
        <v>10</v>
      </c>
      <c r="G2" s="8" t="s">
        <v>4</v>
      </c>
      <c r="H2" s="8" t="s">
        <v>5</v>
      </c>
      <c r="I2" s="8" t="s">
        <v>7</v>
      </c>
      <c r="J2" s="8" t="s">
        <v>8</v>
      </c>
      <c r="K2" s="8" t="s">
        <v>13</v>
      </c>
      <c r="L2" s="8" t="s">
        <v>6</v>
      </c>
      <c r="M2" s="8" t="s">
        <v>12</v>
      </c>
      <c r="O2" s="29"/>
      <c r="P2" s="30">
        <v>25</v>
      </c>
      <c r="Q2" s="30">
        <v>100</v>
      </c>
      <c r="R2" s="30">
        <v>250</v>
      </c>
      <c r="S2" s="30">
        <v>500</v>
      </c>
      <c r="T2" s="30">
        <v>1000</v>
      </c>
      <c r="U2" s="24"/>
      <c r="V2" s="30"/>
      <c r="W2" s="30">
        <v>25</v>
      </c>
      <c r="X2" s="30">
        <v>100</v>
      </c>
      <c r="Y2" s="30">
        <v>250</v>
      </c>
      <c r="Z2" s="30">
        <v>500</v>
      </c>
      <c r="AA2" s="30">
        <v>1000</v>
      </c>
      <c r="AB2" s="24"/>
      <c r="AC2" s="30"/>
      <c r="AD2" s="30">
        <v>25</v>
      </c>
      <c r="AE2" s="30">
        <v>100</v>
      </c>
      <c r="AF2" s="30">
        <v>250</v>
      </c>
      <c r="AG2" s="30">
        <v>500</v>
      </c>
      <c r="AH2" s="30">
        <v>1000</v>
      </c>
      <c r="AJ2" s="25"/>
      <c r="AK2" s="25"/>
      <c r="AL2" s="25"/>
      <c r="AM2" s="25"/>
      <c r="AN2" s="25"/>
    </row>
    <row r="3" spans="1:44" s="19" customFormat="1">
      <c r="A3" s="41">
        <v>1</v>
      </c>
      <c r="B3" s="12" t="s">
        <v>18</v>
      </c>
      <c r="C3" s="12" t="s">
        <v>44</v>
      </c>
      <c r="D3" s="14" t="s">
        <v>21</v>
      </c>
      <c r="E3" s="12" t="s">
        <v>11</v>
      </c>
      <c r="F3" s="14" t="s">
        <v>38</v>
      </c>
      <c r="G3" s="13" t="s">
        <v>22</v>
      </c>
      <c r="H3" s="10"/>
      <c r="I3" s="17" t="s">
        <v>23</v>
      </c>
      <c r="J3" s="13" t="s">
        <v>24</v>
      </c>
      <c r="K3" s="31">
        <v>0.95</v>
      </c>
      <c r="L3" s="11">
        <v>1</v>
      </c>
      <c r="M3" s="34">
        <f>L3*K3</f>
        <v>0.95</v>
      </c>
      <c r="P3" s="35">
        <v>0.9</v>
      </c>
      <c r="Q3" s="35">
        <v>0.86</v>
      </c>
      <c r="R3" s="35">
        <v>0.86</v>
      </c>
      <c r="S3" s="35">
        <v>0.86</v>
      </c>
      <c r="T3" s="35">
        <v>0.86</v>
      </c>
      <c r="U3" s="23"/>
      <c r="V3" s="23"/>
      <c r="W3" s="23">
        <f t="shared" ref="W3:W10" si="0">$L3*P3</f>
        <v>0.9</v>
      </c>
      <c r="X3" s="23">
        <f t="shared" ref="X3:X10" si="1">$L3*Q3</f>
        <v>0.86</v>
      </c>
      <c r="Y3" s="23">
        <f t="shared" ref="Y3:Y10" si="2">$L3*R3</f>
        <v>0.86</v>
      </c>
      <c r="Z3" s="23">
        <f t="shared" ref="Z3:Z10" si="3">$L3*S3</f>
        <v>0.86</v>
      </c>
      <c r="AA3" s="23">
        <f t="shared" ref="AA3:AA10" si="4">$L3*T3</f>
        <v>0.86</v>
      </c>
      <c r="AB3" s="23"/>
      <c r="AC3" s="23"/>
      <c r="AD3" s="5">
        <f>W3*W$2</f>
        <v>22.5</v>
      </c>
      <c r="AE3" s="5">
        <f t="shared" ref="AE3:AG4" si="5">X3*X$2</f>
        <v>86</v>
      </c>
      <c r="AF3" s="5">
        <f t="shared" si="5"/>
        <v>215</v>
      </c>
      <c r="AG3" s="5">
        <f t="shared" si="5"/>
        <v>430</v>
      </c>
      <c r="AH3" s="5">
        <f>AA3*AA$2</f>
        <v>860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</row>
    <row r="4" spans="1:44">
      <c r="A4" s="27">
        <v>2</v>
      </c>
      <c r="B4" s="2" t="s">
        <v>41</v>
      </c>
      <c r="C4" s="21" t="s">
        <v>45</v>
      </c>
      <c r="D4" s="21" t="s">
        <v>52</v>
      </c>
      <c r="E4" s="2" t="s">
        <v>11</v>
      </c>
      <c r="F4" s="32" t="s">
        <v>20</v>
      </c>
      <c r="G4" s="33" t="s">
        <v>53</v>
      </c>
      <c r="H4" s="21" t="s">
        <v>54</v>
      </c>
      <c r="I4" s="2" t="s">
        <v>16</v>
      </c>
      <c r="J4" s="21" t="s">
        <v>55</v>
      </c>
      <c r="K4" s="36">
        <v>0.57999999999999996</v>
      </c>
      <c r="L4" s="2">
        <v>1</v>
      </c>
      <c r="M4" s="34">
        <f t="shared" ref="M4" si="6">L4*K4</f>
        <v>0.57999999999999996</v>
      </c>
      <c r="P4" s="36">
        <v>0.48399999999999999</v>
      </c>
      <c r="Q4" s="34">
        <f>0.4326</f>
        <v>0.43259999999999998</v>
      </c>
      <c r="R4" s="34">
        <f>0.4326</f>
        <v>0.43259999999999998</v>
      </c>
      <c r="S4" s="34">
        <f>0.4326</f>
        <v>0.43259999999999998</v>
      </c>
      <c r="T4" s="34">
        <f>0.4326</f>
        <v>0.43259999999999998</v>
      </c>
      <c r="W4" s="23">
        <f t="shared" si="0"/>
        <v>0.48399999999999999</v>
      </c>
      <c r="X4" s="23">
        <f t="shared" si="1"/>
        <v>0.43259999999999998</v>
      </c>
      <c r="Y4" s="23">
        <f t="shared" si="2"/>
        <v>0.43259999999999998</v>
      </c>
      <c r="Z4" s="23">
        <f t="shared" si="3"/>
        <v>0.43259999999999998</v>
      </c>
      <c r="AA4" s="23">
        <f t="shared" si="4"/>
        <v>0.43259999999999998</v>
      </c>
      <c r="AD4" s="5">
        <f t="shared" ref="AD4" si="7">W4*W$2</f>
        <v>12.1</v>
      </c>
      <c r="AE4" s="5">
        <f t="shared" si="5"/>
        <v>43.26</v>
      </c>
      <c r="AF4" s="5">
        <f t="shared" si="5"/>
        <v>108.14999999999999</v>
      </c>
      <c r="AG4" s="5">
        <f t="shared" si="5"/>
        <v>216.29999999999998</v>
      </c>
      <c r="AH4" s="5">
        <f t="shared" ref="AH4" si="8">AA4*AA$2</f>
        <v>432.59999999999997</v>
      </c>
    </row>
    <row r="5" spans="1:44">
      <c r="A5" s="27">
        <v>3</v>
      </c>
      <c r="B5" s="2" t="s">
        <v>46</v>
      </c>
      <c r="C5" s="21" t="s">
        <v>42</v>
      </c>
      <c r="D5" s="21" t="s">
        <v>56</v>
      </c>
      <c r="E5" s="2" t="s">
        <v>11</v>
      </c>
      <c r="F5" s="37" t="s">
        <v>57</v>
      </c>
      <c r="G5" s="33" t="s">
        <v>59</v>
      </c>
      <c r="H5" s="33" t="s">
        <v>58</v>
      </c>
      <c r="I5" s="2" t="s">
        <v>16</v>
      </c>
      <c r="J5" s="21" t="s">
        <v>60</v>
      </c>
      <c r="K5" s="36">
        <v>0.46</v>
      </c>
      <c r="L5" s="2">
        <v>1</v>
      </c>
      <c r="M5" s="34">
        <f>L5*K5</f>
        <v>0.46</v>
      </c>
      <c r="P5" s="36">
        <f>0.3744</f>
        <v>0.37440000000000001</v>
      </c>
      <c r="Q5" s="36">
        <f>0.3056</f>
        <v>0.30559999999999998</v>
      </c>
      <c r="R5" s="36">
        <f>0.27444</f>
        <v>0.27444000000000002</v>
      </c>
      <c r="S5" s="36">
        <f>0.26196</f>
        <v>0.26196000000000003</v>
      </c>
      <c r="T5" s="36">
        <f>0.26196</f>
        <v>0.26196000000000003</v>
      </c>
      <c r="W5" s="23">
        <f t="shared" si="0"/>
        <v>0.37440000000000001</v>
      </c>
      <c r="X5" s="23">
        <f t="shared" si="1"/>
        <v>0.30559999999999998</v>
      </c>
      <c r="Y5" s="23">
        <f t="shared" si="2"/>
        <v>0.27444000000000002</v>
      </c>
      <c r="Z5" s="23">
        <f t="shared" si="3"/>
        <v>0.26196000000000003</v>
      </c>
      <c r="AA5" s="23">
        <f t="shared" si="4"/>
        <v>0.26196000000000003</v>
      </c>
      <c r="AD5" s="5">
        <f t="shared" ref="AD5:AH5" si="9">W5*W$2</f>
        <v>9.36</v>
      </c>
      <c r="AE5" s="5">
        <f t="shared" si="9"/>
        <v>30.56</v>
      </c>
      <c r="AF5" s="5">
        <f t="shared" si="9"/>
        <v>68.61</v>
      </c>
      <c r="AG5" s="5">
        <f t="shared" si="9"/>
        <v>130.98000000000002</v>
      </c>
      <c r="AH5" s="5">
        <f t="shared" si="9"/>
        <v>261.96000000000004</v>
      </c>
    </row>
    <row r="6" spans="1:44" s="19" customFormat="1">
      <c r="A6" s="42">
        <v>4</v>
      </c>
      <c r="B6" s="20" t="s">
        <v>19</v>
      </c>
      <c r="C6" s="20" t="s">
        <v>39</v>
      </c>
      <c r="D6" s="2" t="s">
        <v>72</v>
      </c>
      <c r="E6" s="2" t="s">
        <v>25</v>
      </c>
      <c r="F6" s="2" t="s">
        <v>25</v>
      </c>
      <c r="G6" s="2" t="s">
        <v>26</v>
      </c>
      <c r="H6" s="2" t="s">
        <v>27</v>
      </c>
      <c r="I6" s="2" t="s">
        <v>16</v>
      </c>
      <c r="J6" s="2" t="s">
        <v>28</v>
      </c>
      <c r="K6" s="35">
        <f>(5/40)*0.74</f>
        <v>9.2499999999999999E-2</v>
      </c>
      <c r="L6" s="19">
        <v>1</v>
      </c>
      <c r="M6" s="34">
        <f t="shared" ref="M6:M9" si="10">L6*K6</f>
        <v>9.2499999999999999E-2</v>
      </c>
      <c r="P6" s="35">
        <f>(5/40)*0.658</f>
        <v>8.2250000000000004E-2</v>
      </c>
      <c r="Q6" s="35">
        <f>(5/40)*0.5418</f>
        <v>6.7724999999999994E-2</v>
      </c>
      <c r="R6" s="35">
        <f>(5/40)*0.5418</f>
        <v>6.7724999999999994E-2</v>
      </c>
      <c r="S6" s="35">
        <f>(5/40)*0.42828</f>
        <v>5.3534999999999999E-2</v>
      </c>
      <c r="T6" s="35">
        <f>(5/40)*0.36765</f>
        <v>4.5956249999999997E-2</v>
      </c>
      <c r="U6" s="23"/>
      <c r="V6" s="23"/>
      <c r="W6" s="23">
        <f t="shared" si="0"/>
        <v>8.2250000000000004E-2</v>
      </c>
      <c r="X6" s="23">
        <f>$L6*Q6</f>
        <v>6.7724999999999994E-2</v>
      </c>
      <c r="Y6" s="23">
        <f t="shared" si="2"/>
        <v>6.7724999999999994E-2</v>
      </c>
      <c r="Z6" s="23">
        <f t="shared" si="3"/>
        <v>5.3534999999999999E-2</v>
      </c>
      <c r="AA6" s="23">
        <f t="shared" si="4"/>
        <v>4.5956249999999997E-2</v>
      </c>
      <c r="AB6" s="23"/>
      <c r="AC6" s="23"/>
      <c r="AD6" s="5">
        <f t="shared" ref="AD6:AD10" si="11">W6*W$2</f>
        <v>2.0562499999999999</v>
      </c>
      <c r="AE6" s="5">
        <f t="shared" ref="AE6:AE10" si="12">X6*X$2</f>
        <v>6.7724999999999991</v>
      </c>
      <c r="AF6" s="5">
        <f t="shared" ref="AF6:AF10" si="13">Y6*Y$2</f>
        <v>16.931249999999999</v>
      </c>
      <c r="AG6" s="5">
        <f t="shared" ref="AG6:AG10" si="14">Z6*Z$2</f>
        <v>26.767499999999998</v>
      </c>
      <c r="AH6" s="5">
        <f t="shared" ref="AH6:AH10" si="15">AA6*AA$2</f>
        <v>45.956249999999997</v>
      </c>
    </row>
    <row r="7" spans="1:44">
      <c r="A7" s="27">
        <v>5</v>
      </c>
      <c r="B7" s="2" t="s">
        <v>40</v>
      </c>
      <c r="C7" s="21" t="s">
        <v>68</v>
      </c>
      <c r="D7" s="2" t="s">
        <v>34</v>
      </c>
      <c r="E7" s="2" t="s">
        <v>11</v>
      </c>
      <c r="F7" s="21" t="s">
        <v>33</v>
      </c>
      <c r="G7" s="2" t="s">
        <v>35</v>
      </c>
      <c r="H7" s="2" t="s">
        <v>36</v>
      </c>
      <c r="I7" s="2" t="s">
        <v>16</v>
      </c>
      <c r="J7" s="2" t="s">
        <v>37</v>
      </c>
      <c r="K7" s="36">
        <v>0.27</v>
      </c>
      <c r="L7" s="2">
        <v>3</v>
      </c>
      <c r="M7" s="34">
        <f>L7*K7</f>
        <v>0.81</v>
      </c>
      <c r="P7" s="36">
        <v>0.14480000000000001</v>
      </c>
      <c r="Q7" s="36">
        <v>0.10340000000000001</v>
      </c>
      <c r="R7" s="36">
        <v>7.0319999999999994E-2</v>
      </c>
      <c r="S7" s="35">
        <v>6.2039999999999998E-2</v>
      </c>
      <c r="T7" s="36">
        <v>4.8599999999999997E-2</v>
      </c>
      <c r="U7" s="5"/>
      <c r="V7" s="5"/>
      <c r="W7" s="23">
        <f t="shared" si="0"/>
        <v>0.43440000000000001</v>
      </c>
      <c r="X7" s="23">
        <f t="shared" si="1"/>
        <v>0.31020000000000003</v>
      </c>
      <c r="Y7" s="23">
        <f t="shared" si="2"/>
        <v>0.21095999999999998</v>
      </c>
      <c r="Z7" s="23">
        <f t="shared" si="3"/>
        <v>0.18612000000000001</v>
      </c>
      <c r="AA7" s="23">
        <f t="shared" si="4"/>
        <v>0.14579999999999999</v>
      </c>
      <c r="AB7" s="5"/>
      <c r="AC7" s="5"/>
      <c r="AD7" s="5">
        <f t="shared" ref="AD7:AH7" si="16">W7*W$2</f>
        <v>10.86</v>
      </c>
      <c r="AE7" s="5">
        <f t="shared" si="16"/>
        <v>31.020000000000003</v>
      </c>
      <c r="AF7" s="5">
        <f t="shared" si="16"/>
        <v>52.739999999999995</v>
      </c>
      <c r="AG7" s="5">
        <f t="shared" si="16"/>
        <v>93.06</v>
      </c>
      <c r="AH7" s="5">
        <f t="shared" si="16"/>
        <v>145.79999999999998</v>
      </c>
    </row>
    <row r="8" spans="1:44">
      <c r="A8" s="27">
        <v>6</v>
      </c>
      <c r="B8" s="2" t="s">
        <v>43</v>
      </c>
      <c r="C8" s="21" t="s">
        <v>69</v>
      </c>
      <c r="D8" s="21" t="s">
        <v>61</v>
      </c>
      <c r="E8" s="2" t="s">
        <v>11</v>
      </c>
      <c r="F8" s="21" t="s">
        <v>33</v>
      </c>
      <c r="G8" s="33" t="s">
        <v>15</v>
      </c>
      <c r="H8" s="21" t="s">
        <v>62</v>
      </c>
      <c r="I8" s="2" t="s">
        <v>16</v>
      </c>
      <c r="J8" s="21" t="s">
        <v>63</v>
      </c>
      <c r="K8" s="36">
        <v>0.14000000000000001</v>
      </c>
      <c r="L8" s="2">
        <v>2</v>
      </c>
      <c r="M8" s="34">
        <f>L8*K8</f>
        <v>0.28000000000000003</v>
      </c>
      <c r="P8" s="36">
        <v>9.7000000000000003E-2</v>
      </c>
      <c r="Q8" s="34">
        <f>0.0456</f>
        <v>4.5600000000000002E-2</v>
      </c>
      <c r="R8" s="34">
        <f>0.0456</f>
        <v>4.5600000000000002E-2</v>
      </c>
      <c r="S8" s="36">
        <f>0.032</f>
        <v>3.2000000000000001E-2</v>
      </c>
      <c r="T8" s="36">
        <f>0.0265</f>
        <v>2.6499999999999999E-2</v>
      </c>
      <c r="W8" s="23">
        <f t="shared" si="0"/>
        <v>0.19400000000000001</v>
      </c>
      <c r="X8" s="23">
        <f t="shared" si="1"/>
        <v>9.1200000000000003E-2</v>
      </c>
      <c r="Y8" s="23">
        <f t="shared" si="2"/>
        <v>9.1200000000000003E-2</v>
      </c>
      <c r="Z8" s="23">
        <f t="shared" si="3"/>
        <v>6.4000000000000001E-2</v>
      </c>
      <c r="AA8" s="23">
        <f t="shared" si="4"/>
        <v>5.2999999999999999E-2</v>
      </c>
      <c r="AD8" s="5">
        <f t="shared" ref="AD8:AH8" si="17">W8*W$2</f>
        <v>4.8500000000000005</v>
      </c>
      <c r="AE8" s="5">
        <f t="shared" si="17"/>
        <v>9.120000000000001</v>
      </c>
      <c r="AF8" s="5">
        <f t="shared" si="17"/>
        <v>22.8</v>
      </c>
      <c r="AG8" s="5">
        <f t="shared" si="17"/>
        <v>32</v>
      </c>
      <c r="AH8" s="5">
        <f t="shared" si="17"/>
        <v>53</v>
      </c>
    </row>
    <row r="9" spans="1:44">
      <c r="A9" s="27">
        <v>7</v>
      </c>
      <c r="B9" s="2" t="s">
        <v>66</v>
      </c>
      <c r="C9" s="21" t="s">
        <v>70</v>
      </c>
      <c r="D9" s="25" t="s">
        <v>29</v>
      </c>
      <c r="E9" s="25" t="s">
        <v>11</v>
      </c>
      <c r="F9" s="28" t="s">
        <v>14</v>
      </c>
      <c r="G9" s="25" t="s">
        <v>30</v>
      </c>
      <c r="H9" s="25" t="s">
        <v>31</v>
      </c>
      <c r="I9" s="2" t="s">
        <v>16</v>
      </c>
      <c r="J9" s="21" t="s">
        <v>32</v>
      </c>
      <c r="K9" s="36">
        <v>0.1</v>
      </c>
      <c r="L9" s="2">
        <v>3</v>
      </c>
      <c r="M9" s="34">
        <f t="shared" si="10"/>
        <v>0.30000000000000004</v>
      </c>
      <c r="P9" s="36">
        <f>0.014</f>
        <v>1.4E-2</v>
      </c>
      <c r="Q9" s="36">
        <v>5.4999999999999997E-3</v>
      </c>
      <c r="R9" s="36">
        <v>5.4999999999999997E-3</v>
      </c>
      <c r="S9" s="36">
        <v>5.4999999999999997E-3</v>
      </c>
      <c r="T9" s="36">
        <v>2.47E-3</v>
      </c>
      <c r="U9" s="5"/>
      <c r="V9" s="5"/>
      <c r="W9" s="23">
        <f t="shared" si="0"/>
        <v>4.2000000000000003E-2</v>
      </c>
      <c r="X9" s="23">
        <f t="shared" si="1"/>
        <v>1.6500000000000001E-2</v>
      </c>
      <c r="Y9" s="23">
        <f t="shared" si="2"/>
        <v>1.6500000000000001E-2</v>
      </c>
      <c r="Z9" s="23">
        <f t="shared" si="3"/>
        <v>1.6500000000000001E-2</v>
      </c>
      <c r="AA9" s="23">
        <f t="shared" si="4"/>
        <v>7.4099999999999999E-3</v>
      </c>
      <c r="AB9" s="5"/>
      <c r="AC9" s="5"/>
      <c r="AD9" s="5">
        <f t="shared" si="11"/>
        <v>1.05</v>
      </c>
      <c r="AE9" s="5">
        <f t="shared" si="12"/>
        <v>1.6500000000000001</v>
      </c>
      <c r="AF9" s="5">
        <f t="shared" si="13"/>
        <v>4.125</v>
      </c>
      <c r="AG9" s="5">
        <f t="shared" si="14"/>
        <v>8.25</v>
      </c>
      <c r="AH9" s="5">
        <f t="shared" si="15"/>
        <v>7.41</v>
      </c>
    </row>
    <row r="10" spans="1:44">
      <c r="A10" s="27">
        <v>8</v>
      </c>
      <c r="B10" s="2" t="s">
        <v>49</v>
      </c>
      <c r="C10" s="21" t="s">
        <v>71</v>
      </c>
      <c r="D10" s="28" t="s">
        <v>48</v>
      </c>
      <c r="E10" s="25" t="s">
        <v>11</v>
      </c>
      <c r="F10" s="28" t="s">
        <v>14</v>
      </c>
      <c r="G10" s="25" t="s">
        <v>30</v>
      </c>
      <c r="H10" s="28" t="s">
        <v>51</v>
      </c>
      <c r="I10" s="2" t="s">
        <v>16</v>
      </c>
      <c r="J10" s="21" t="s">
        <v>50</v>
      </c>
      <c r="K10" s="36">
        <v>0.1</v>
      </c>
      <c r="L10" s="2">
        <v>1</v>
      </c>
      <c r="M10" s="34">
        <f t="shared" ref="M10" si="18">L10*K10</f>
        <v>0.1</v>
      </c>
      <c r="P10" s="36">
        <v>1.4E-2</v>
      </c>
      <c r="Q10" s="36">
        <v>5.4999999999999997E-3</v>
      </c>
      <c r="R10" s="36">
        <v>5.4999999999999997E-3</v>
      </c>
      <c r="S10" s="36">
        <v>5.4999999999999997E-3</v>
      </c>
      <c r="T10" s="36">
        <v>2.47E-3</v>
      </c>
      <c r="U10" s="5"/>
      <c r="V10" s="5"/>
      <c r="W10" s="23">
        <f t="shared" si="0"/>
        <v>1.4E-2</v>
      </c>
      <c r="X10" s="23">
        <f t="shared" si="1"/>
        <v>5.4999999999999997E-3</v>
      </c>
      <c r="Y10" s="23">
        <f t="shared" si="2"/>
        <v>5.4999999999999997E-3</v>
      </c>
      <c r="Z10" s="23">
        <f t="shared" si="3"/>
        <v>5.4999999999999997E-3</v>
      </c>
      <c r="AA10" s="23">
        <f t="shared" si="4"/>
        <v>2.47E-3</v>
      </c>
      <c r="AB10" s="5"/>
      <c r="AC10" s="5"/>
      <c r="AD10" s="5">
        <f t="shared" si="11"/>
        <v>0.35000000000000003</v>
      </c>
      <c r="AE10" s="5">
        <f t="shared" si="12"/>
        <v>0.54999999999999993</v>
      </c>
      <c r="AF10" s="5">
        <f t="shared" si="13"/>
        <v>1.375</v>
      </c>
      <c r="AG10" s="5">
        <f t="shared" si="14"/>
        <v>2.75</v>
      </c>
      <c r="AH10" s="5">
        <f t="shared" si="15"/>
        <v>2.4699999999999998</v>
      </c>
    </row>
    <row r="12" spans="1:44">
      <c r="B12" s="5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2017-07-28T04:36:38Z</dcterms:modified>
</cp:coreProperties>
</file>