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<sst xmlns="http://schemas.openxmlformats.org/spreadsheetml/2006/main" count="361" uniqueCount="85">
  <si>
    <t>Columns</t>
  </si>
  <si>
    <t>Rows</t>
  </si>
  <si>
    <t>Reel 1</t>
  </si>
  <si>
    <t>Reel 2</t>
  </si>
  <si>
    <t>Reel 3</t>
  </si>
  <si>
    <t>Reel 4</t>
  </si>
  <si>
    <t>Reel 5</t>
  </si>
  <si>
    <t>Prob Reel 1</t>
  </si>
  <si>
    <t>Prob Reel 2</t>
  </si>
  <si>
    <t>Prob Reel 3</t>
  </si>
  <si>
    <t>Prob Reel 4</t>
  </si>
  <si>
    <t>Prob Reel 5</t>
  </si>
  <si>
    <t>Prob 3</t>
  </si>
  <si>
    <t>Prob 4</t>
  </si>
  <si>
    <t>Prob 5</t>
  </si>
  <si>
    <t>EV</t>
  </si>
  <si>
    <t>J</t>
  </si>
  <si>
    <t>Q</t>
  </si>
  <si>
    <t>K</t>
  </si>
  <si>
    <t>A</t>
  </si>
  <si>
    <t>Wolf</t>
  </si>
  <si>
    <t>Queen</t>
  </si>
  <si>
    <t>King</t>
  </si>
  <si>
    <t>Wild</t>
  </si>
  <si>
    <t>Scatter</t>
  </si>
  <si>
    <t xml:space="preserve"> </t>
  </si>
  <si>
    <t>Total</t>
  </si>
  <si>
    <t>Strip 1</t>
  </si>
  <si>
    <t>Strip 2</t>
  </si>
  <si>
    <t>Strip 3</t>
  </si>
  <si>
    <t>Strip 4</t>
  </si>
  <si>
    <t>Strip 5</t>
  </si>
  <si>
    <t>Columna 1</t>
  </si>
  <si>
    <t>Pay 3</t>
  </si>
  <si>
    <t>Pay4</t>
  </si>
  <si>
    <t>Pay5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</si>
  <si>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</si>
  <si>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</si>
  <si>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</si>
  <si>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</si>
  <si>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</si>
  <si>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</si>
  <si>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</si>
  <si>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</si>
  <si>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</si>
  <si>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RTP</t>
  </si>
  <si>
    <t>RTP%</t>
  </si>
  <si>
    <t>Line 10</t>
  </si>
  <si>
    <t>Base</t>
  </si>
  <si>
    <t>Line 11</t>
  </si>
  <si>
    <t>Bonus</t>
  </si>
  <si>
    <t>Line 12</t>
  </si>
  <si>
    <t xml:space="preserve">Total 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</si>
  <si>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</si>
  <si>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</si>
  <si>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</si>
  <si>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</si>
  <si>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</si>
  <si>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</si>
  <si>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</si>
  <si>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</si>
  <si>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Card Back</t>
  </si>
  <si>
    <t>Card Front</t>
  </si>
  <si>
    <t>Chest</t>
  </si>
  <si>
    <t>Bonus Symbol</t>
  </si>
  <si>
    <t>Enter Bonus</t>
  </si>
  <si>
    <t>Enter Bonus %</t>
  </si>
  <si>
    <t>Probability</t>
  </si>
  <si>
    <t>Decay Factor</t>
  </si>
  <si>
    <t>Distribucio exponencial discreta</t>
  </si>
  <si>
    <t>Scatters</t>
  </si>
  <si>
    <t>Start Free Spins</t>
  </si>
  <si>
    <t>Card Multiplier</t>
  </si>
  <si>
    <t>Weight</t>
  </si>
  <si>
    <t>Probaility %</t>
  </si>
  <si>
    <t>Avg Spins per bonus</t>
  </si>
  <si>
    <t>Chest Prob Per Spin</t>
  </si>
  <si>
    <t>Avg Payer Cards per Spin</t>
  </si>
  <si>
    <t>EV Multiplier</t>
  </si>
  <si>
    <t>EV Total Multiplier</t>
  </si>
  <si>
    <t>EV Bonus Per Spin</t>
  </si>
  <si>
    <t>EV Bonus</t>
  </si>
  <si>
    <t>Expected Bonus Symbols</t>
  </si>
  <si>
    <t>Bonus Symbols</t>
  </si>
  <si>
    <t>Probability &gt;= 3 bonus symbols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</si>
</sst>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9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horizontal="center" readingOrder="0" shrinkToFit="0" vertical="bottom" wrapText="0"/>
    </xf>
    <xf borderId="24" fillId="0" fontId="3" numFmtId="0" xfId="0" applyAlignment="1" applyBorder="1" applyFont="1">
      <alignment horizontal="center" readingOrder="0" shrinkToFit="0" vertical="bottom" wrapText="0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horizontal="center" readingOrder="0" shrinkToFit="0" vertical="bottom" wrapText="0"/>
    </xf>
    <xf borderId="29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31" fillId="0" fontId="2" numFmtId="0" xfId="0" applyBorder="1" applyFont="1"/>
    <xf borderId="31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 vertical="center"/>
    </xf>
    <xf borderId="3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32" fillId="0" fontId="1" numFmtId="0" xfId="0" applyAlignment="1" applyBorder="1" applyFont="1">
      <alignment horizontal="center" readingOrder="0" shrinkToFit="0" vertical="center" wrapText="0"/>
    </xf>
    <xf borderId="33" fillId="0" fontId="2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shrinkToFit="0" wrapText="1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3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29" fillId="0" fontId="2" numFmtId="0" xfId="0" applyAlignment="1" applyBorder="1" applyFont="1">
      <alignment horizontal="center" shrinkToFit="0" vertical="center" wrapText="0"/>
    </xf>
    <xf borderId="36" fillId="0" fontId="2" numFmtId="0" xfId="0" applyAlignment="1" applyBorder="1" applyFont="1">
      <alignment horizontal="center" shrinkToFit="0" vertical="center" wrapText="0"/>
    </xf>
    <xf borderId="35" fillId="0" fontId="2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vertical="center"/>
    </xf>
    <xf borderId="37" fillId="0" fontId="2" numFmtId="0" xfId="0" applyAlignment="1" applyBorder="1" applyFont="1">
      <alignment horizontal="center" readingOrder="0" shrinkToFit="0" vertical="center" wrapText="0"/>
    </xf>
    <xf borderId="38" fillId="0" fontId="2" numFmtId="0" xfId="0" applyAlignment="1" applyBorder="1" applyFont="1">
      <alignment horizontal="center" shrinkToFit="0" vertical="center" wrapText="0"/>
    </xf>
    <xf borderId="39" fillId="0" fontId="2" numFmtId="0" xfId="0" applyAlignment="1" applyBorder="1" applyFont="1">
      <alignment horizontal="center" shrinkToFit="0" vertical="center" wrapText="0"/>
    </xf>
    <xf borderId="40" fillId="0" fontId="2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41" fillId="0" fontId="2" numFmtId="0" xfId="0" applyAlignment="1" applyBorder="1" applyFont="1">
      <alignment readingOrder="0" shrinkToFit="0" vertical="center" wrapText="0"/>
    </xf>
    <xf borderId="38" fillId="0" fontId="2" numFmtId="0" xfId="0" applyAlignment="1" applyBorder="1" applyFont="1">
      <alignment readingOrder="0" shrinkToFit="0" vertical="center" wrapText="0"/>
    </xf>
    <xf borderId="4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Full 1-style">
      <tableStyleElement dxfId="1" type="headerRow"/>
      <tableStyleElement dxfId="2" type="firstRowStripe"/>
      <tableStyleElement dxfId="3" type="secondRowStripe"/>
    </tableStyle>
    <tableStyle count="3" pivot="0" name="Full 1-style 2">
      <tableStyleElement dxfId="1" type="headerRow"/>
      <tableStyleElement dxfId="2" type="firstRowStripe"/>
      <tableStyleElement dxfId="3" type="secondRowStripe"/>
    </tableStyle>
    <tableStyle count="3" pivot="0" name="Full 1-style 3">
      <tableStyleElement dxfId="1" type="headerRow"/>
      <tableStyleElement dxfId="2" type="firstRowStripe"/>
      <tableStyleElement dxfId="3" type="secondRowStripe"/>
    </tableStyle>
    <tableStyle count="3" pivot="0" name="Full 1-style 4">
      <tableStyleElement dxfId="1" type="headerRow"/>
      <tableStyleElement dxfId="2" type="firstRowStripe"/>
      <tableStyleElement dxfId="3" type="secondRowStripe"/>
    </tableStyle>
    <tableStyle count="3" pivot="0" name="Full 1-style 5">
      <tableStyleElement dxfId="1" type="headerRow"/>
      <tableStyleElement dxfId="2" type="firstRowStripe"/>
      <tableStyleElement dxfId="3" type="secondRowStripe"/>
    </tableStyle>
    <tableStyle count="3" pivot="0" name="Full 1-style 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3" displayName="Grid" name="Grid" id="1">
  <tableColumns count="2">
    <tableColumn name="Columns" id="1"/>
    <tableColumn name="Rows" id="2"/>
  </tableColumns>
  <tableStyleInfo name="Full 1-style" showColumnStripes="0" showFirstColumn="1" showLastColumn="1" showRowStripes="1"/>
</table>
</file>

<file path=xl/tables/table2.xml><?xml version="1.0" encoding="utf-8"?>
<table xmlns="http://schemas.openxmlformats.org/spreadsheetml/2006/main" ref="B19:F69" displayName="Strips" name="Strips" id="2">
  <tableColumns count="5">
    <tableColumn name="Strip 1" id="1"/>
    <tableColumn name="Strip 2" id="2"/>
    <tableColumn name="Strip 3" id="3"/>
    <tableColumn name="Strip 4" id="4"/>
    <tableColumn name="Strip 5" id="5"/>
  </tableColumns>
  <tableStyleInfo name="Full 1-style 2" showColumnStripes="0" showFirstColumn="1" showLastColumn="1" showRowStripes="1"/>
</table>
</file>

<file path=xl/tables/table3.xml><?xml version="1.0" encoding="utf-8"?>
<table xmlns="http://schemas.openxmlformats.org/spreadsheetml/2006/main" ref="H19:M39" displayName="Paylines" name="Paylines" id="3">
  <tableColumns count="6">
    <tableColumn name="Columna 1" id="1"/>
    <tableColumn name="Reel 1" id="2"/>
    <tableColumn name="Reel 2" id="3"/>
    <tableColumn name="Reel 3" id="4"/>
    <tableColumn name="Reel 4" id="5"/>
    <tableColumn name="Reel 5" id="6"/>
  </tableColumns>
  <tableStyleInfo name="Full 1-style 3" showColumnStripes="0" showFirstColumn="1" showLastColumn="1" showRowStripes="1"/>
</table>
</file>

<file path=xl/tables/table4.xml><?xml version="1.0" encoding="utf-8"?>
<table xmlns="http://schemas.openxmlformats.org/spreadsheetml/2006/main" ref="O19:R26" displayName="Paytable" name="Paytable" id="4">
  <tableColumns count="4">
    <tableColumn name="Columna 1" id="1"/>
    <tableColumn name="Pay 3" id="2"/>
    <tableColumn name="Pay4" id="3"/>
    <tableColumn name="Pay5" id="4"/>
  </tableColumns>
  <tableStyleInfo name="Full 1-style 4" showColumnStripes="0" showFirstColumn="1" showLastColumn="1" showRowStripes="1"/>
</table>
</file>

<file path=xl/tables/table5.xml><?xml version="1.0" encoding="utf-8"?>
<table xmlns="http://schemas.openxmlformats.org/spreadsheetml/2006/main" ref="H42:L43" displayName="Bonus_Spawner" name="Bonus_Spawner" id="5">
  <tableColumns count="5">
    <tableColumn name="Columna 1" id="1"/>
    <tableColumn name="Card Back" id="2"/>
    <tableColumn name="Card Front" id="3"/>
    <tableColumn name="Chest" id="4"/>
    <tableColumn name="Bonus Symbol" id="5"/>
  </tableColumns>
  <tableStyleInfo name="Full 1-style 5" showColumnStripes="0" showFirstColumn="1" showLastColumn="1" showRowStripes="1"/>
</table>
</file>

<file path=xl/tables/table6.xml><?xml version="1.0" encoding="utf-8"?>
<table xmlns="http://schemas.openxmlformats.org/spreadsheetml/2006/main" ref="H47:K57" displayName="Card_Multiplier_Spawner" name="Card_Multiplier_Spawner" id="6">
  <tableColumns count="4">
    <tableColumn name="Card Multiplier" id="1"/>
    <tableColumn name="Weight" id="2"/>
    <tableColumn name="Probability" id="3"/>
    <tableColumn name="Probaility %" id="4"/>
  </tableColumns>
  <tableStyleInfo name="Full 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7" width="13.38"/>
    <col customWidth="1" min="8" max="8" width="15.0"/>
    <col customWidth="1" min="9" max="9" width="14.88"/>
    <col customWidth="1" min="10" max="11" width="13.38"/>
    <col customWidth="1" min="12" max="12" width="15.25"/>
    <col customWidth="1" min="13" max="14" width="15.5"/>
    <col customWidth="1" min="15" max="15" width="15.25"/>
    <col customWidth="1" min="16" max="16" width="16.13"/>
    <col customWidth="1" min="17" max="17" width="16.5"/>
    <col customWidth="1" min="18" max="18" width="16.13"/>
  </cols>
  <sheetData>
    <row r="2">
      <c r="B2" s="1" t="s">
        <v>0</v>
      </c>
      <c r="C2" s="2" t="s">
        <v>1</v>
      </c>
    </row>
    <row r="3">
      <c r="B3" s="3">
        <v>5.0</v>
      </c>
      <c r="C3" s="4">
        <v>3.0</v>
      </c>
    </row>
    <row r="4">
      <c r="I4" s="5"/>
      <c r="J4" s="5"/>
      <c r="K4" s="5"/>
      <c r="L4" s="5"/>
      <c r="M4" s="5"/>
    </row>
    <row r="5">
      <c r="B5" s="6"/>
      <c r="C5" s="7" t="s">
        <v>2</v>
      </c>
      <c r="D5" s="7" t="s">
        <v>3</v>
      </c>
      <c r="E5" s="7" t="s">
        <v>4</v>
      </c>
      <c r="F5" s="7" t="s">
        <v>5</v>
      </c>
      <c r="G5" s="8" t="s">
        <v>6</v>
      </c>
      <c r="I5" s="6"/>
      <c r="J5" s="7" t="s">
        <v>7</v>
      </c>
      <c r="K5" s="7" t="s">
        <v>8</v>
      </c>
      <c r="L5" s="7" t="s">
        <v>9</v>
      </c>
      <c r="M5" s="7" t="s">
        <v>10</v>
      </c>
      <c r="N5" s="8" t="s">
        <v>11</v>
      </c>
      <c r="O5" s="7" t="s">
        <v>12</v>
      </c>
      <c r="P5" s="7" t="s">
        <v>13</v>
      </c>
      <c r="Q5" s="8" t="s">
        <v>14</v>
      </c>
      <c r="R5" s="9" t="s">
        <v>15</v>
      </c>
    </row>
    <row r="6">
      <c r="B6" s="10" t="s">
        <v>16</v>
      </c>
      <c r="C6" s="5">
        <f t="shared" ref="C6:G6" si="1">COUNTIF(B20:B69,"J")</f>
        <v>8</v>
      </c>
      <c r="D6" s="5">
        <f t="shared" si="1"/>
        <v>6</v>
      </c>
      <c r="E6" s="5">
        <f t="shared" si="1"/>
        <v>7</v>
      </c>
      <c r="F6" s="5">
        <f t="shared" si="1"/>
        <v>7</v>
      </c>
      <c r="G6" s="11">
        <f t="shared" si="1"/>
        <v>7</v>
      </c>
      <c r="I6" s="10" t="s">
        <v>16</v>
      </c>
      <c r="J6" s="5">
        <f t="shared" ref="J6:N6" si="2">DIVIDE(C6,C15)+J13</f>
        <v>0.16</v>
      </c>
      <c r="K6" s="5">
        <f t="shared" si="2"/>
        <v>0.18</v>
      </c>
      <c r="L6" s="5">
        <f t="shared" si="2"/>
        <v>0.2</v>
      </c>
      <c r="M6" s="5">
        <f t="shared" si="2"/>
        <v>0.2</v>
      </c>
      <c r="N6" s="11">
        <f t="shared" si="2"/>
        <v>0.2</v>
      </c>
      <c r="O6" s="5">
        <f t="shared" ref="O6:O12" si="5">J6*K6*L6*(1-M6)</f>
        <v>0.004608</v>
      </c>
      <c r="P6" s="5">
        <f t="shared" ref="P6:P12" si="6">J6*K6*L6*M6*(1-N6)</f>
        <v>0.0009216</v>
      </c>
      <c r="Q6" s="11">
        <f t="shared" ref="Q6:Q12" si="7">J6*K6*L6*M6*N6</f>
        <v>0.0002304</v>
      </c>
      <c r="R6" s="12">
        <f>(P20*O6)+(Q20*P6)+(R20*Q6)</f>
        <v>0.0029952</v>
      </c>
    </row>
    <row r="7">
      <c r="B7" s="10" t="s">
        <v>17</v>
      </c>
      <c r="C7" s="5">
        <f t="shared" ref="C7:G7" si="3">COUNTIF(B20:B69,"Q")</f>
        <v>7</v>
      </c>
      <c r="D7" s="5">
        <f t="shared" si="3"/>
        <v>7</v>
      </c>
      <c r="E7" s="5">
        <f t="shared" si="3"/>
        <v>7</v>
      </c>
      <c r="F7" s="5">
        <f t="shared" si="3"/>
        <v>7</v>
      </c>
      <c r="G7" s="11">
        <f t="shared" si="3"/>
        <v>6</v>
      </c>
      <c r="I7" s="10" t="s">
        <v>17</v>
      </c>
      <c r="J7" s="5">
        <f t="shared" ref="J7:N7" si="4">DIVIDE(C7,C15)+J13</f>
        <v>0.14</v>
      </c>
      <c r="K7" s="5">
        <f t="shared" si="4"/>
        <v>0.2</v>
      </c>
      <c r="L7" s="5">
        <f t="shared" si="4"/>
        <v>0.2</v>
      </c>
      <c r="M7" s="5">
        <f t="shared" si="4"/>
        <v>0.2</v>
      </c>
      <c r="N7" s="11">
        <f t="shared" si="4"/>
        <v>0.18</v>
      </c>
      <c r="O7" s="5">
        <f t="shared" si="5"/>
        <v>0.00448</v>
      </c>
      <c r="P7" s="5">
        <f t="shared" si="6"/>
        <v>0.0009184</v>
      </c>
      <c r="Q7" s="11">
        <f t="shared" si="7"/>
        <v>0.0002016</v>
      </c>
      <c r="R7" s="12">
        <f t="shared" ref="R7:R12" si="10">P21*O7+Q21*P7+R21*Q7</f>
        <v>0.0028896</v>
      </c>
    </row>
    <row r="8">
      <c r="B8" s="10" t="s">
        <v>18</v>
      </c>
      <c r="C8" s="5">
        <f t="shared" ref="C8:G8" si="8">COUNTIF(B20:B69,"K")</f>
        <v>7</v>
      </c>
      <c r="D8" s="5">
        <f t="shared" si="8"/>
        <v>8</v>
      </c>
      <c r="E8" s="5">
        <f t="shared" si="8"/>
        <v>8</v>
      </c>
      <c r="F8" s="5">
        <f t="shared" si="8"/>
        <v>7</v>
      </c>
      <c r="G8" s="11">
        <f t="shared" si="8"/>
        <v>7</v>
      </c>
      <c r="I8" s="10" t="s">
        <v>18</v>
      </c>
      <c r="J8" s="5">
        <f t="shared" ref="J8:N8" si="9">DIVIDE(C8,C15)+J13</f>
        <v>0.14</v>
      </c>
      <c r="K8" s="5">
        <f t="shared" si="9"/>
        <v>0.22</v>
      </c>
      <c r="L8" s="5">
        <f t="shared" si="9"/>
        <v>0.22</v>
      </c>
      <c r="M8" s="5">
        <f t="shared" si="9"/>
        <v>0.2</v>
      </c>
      <c r="N8" s="11">
        <f t="shared" si="9"/>
        <v>0.2</v>
      </c>
      <c r="O8" s="5">
        <f t="shared" si="5"/>
        <v>0.0054208</v>
      </c>
      <c r="P8" s="5">
        <f t="shared" si="6"/>
        <v>0.00108416</v>
      </c>
      <c r="Q8" s="11">
        <f t="shared" si="7"/>
        <v>0.00027104</v>
      </c>
      <c r="R8" s="12">
        <f t="shared" si="10"/>
        <v>0.00352352</v>
      </c>
    </row>
    <row r="9">
      <c r="B9" s="10" t="s">
        <v>19</v>
      </c>
      <c r="C9" s="5">
        <f t="shared" ref="C9:G9" si="11">COUNTIF(B20:B69,"A")</f>
        <v>7</v>
      </c>
      <c r="D9" s="5">
        <f t="shared" si="11"/>
        <v>7</v>
      </c>
      <c r="E9" s="5">
        <f t="shared" si="11"/>
        <v>5</v>
      </c>
      <c r="F9" s="5">
        <f t="shared" si="11"/>
        <v>7</v>
      </c>
      <c r="G9" s="11">
        <f t="shared" si="11"/>
        <v>7</v>
      </c>
      <c r="I9" s="10" t="s">
        <v>19</v>
      </c>
      <c r="J9" s="5">
        <f t="shared" ref="J9:N9" si="12">DIVIDE(C9,C15)+J13</f>
        <v>0.14</v>
      </c>
      <c r="K9" s="5">
        <f t="shared" si="12"/>
        <v>0.2</v>
      </c>
      <c r="L9" s="5">
        <f t="shared" si="12"/>
        <v>0.16</v>
      </c>
      <c r="M9" s="5">
        <f t="shared" si="12"/>
        <v>0.2</v>
      </c>
      <c r="N9" s="11">
        <f t="shared" si="12"/>
        <v>0.2</v>
      </c>
      <c r="O9" s="5">
        <f t="shared" si="5"/>
        <v>0.003584</v>
      </c>
      <c r="P9" s="5">
        <f t="shared" si="6"/>
        <v>0.0007168</v>
      </c>
      <c r="Q9" s="11">
        <f t="shared" si="7"/>
        <v>0.0001792</v>
      </c>
      <c r="R9" s="12">
        <f t="shared" si="10"/>
        <v>0.0023296</v>
      </c>
    </row>
    <row r="10">
      <c r="B10" s="10" t="s">
        <v>20</v>
      </c>
      <c r="C10" s="5">
        <f t="shared" ref="C10:G10" si="13">COUNTIF(B20:B69,"Wolf")</f>
        <v>5</v>
      </c>
      <c r="D10" s="5">
        <f t="shared" si="13"/>
        <v>5</v>
      </c>
      <c r="E10" s="5">
        <f t="shared" si="13"/>
        <v>5</v>
      </c>
      <c r="F10" s="5">
        <f t="shared" si="13"/>
        <v>4</v>
      </c>
      <c r="G10" s="11">
        <f t="shared" si="13"/>
        <v>5</v>
      </c>
      <c r="I10" s="10" t="s">
        <v>20</v>
      </c>
      <c r="J10" s="5">
        <f t="shared" ref="J10:N10" si="14">DIVIDE(C10,C15)+J13</f>
        <v>0.1</v>
      </c>
      <c r="K10" s="5">
        <f t="shared" si="14"/>
        <v>0.16</v>
      </c>
      <c r="L10" s="5">
        <f t="shared" si="14"/>
        <v>0.16</v>
      </c>
      <c r="M10" s="5">
        <f t="shared" si="14"/>
        <v>0.14</v>
      </c>
      <c r="N10" s="11">
        <f t="shared" si="14"/>
        <v>0.16</v>
      </c>
      <c r="O10" s="5">
        <f t="shared" si="5"/>
        <v>0.0022016</v>
      </c>
      <c r="P10" s="5">
        <f t="shared" si="6"/>
        <v>0.000301056</v>
      </c>
      <c r="Q10" s="11">
        <f t="shared" si="7"/>
        <v>0.000057344</v>
      </c>
      <c r="R10" s="12">
        <f t="shared" si="10"/>
        <v>0.003448832</v>
      </c>
    </row>
    <row r="11">
      <c r="B11" s="10" t="s">
        <v>21</v>
      </c>
      <c r="C11" s="5">
        <f t="shared" ref="C11:G11" si="15">COUNTIF(B20:B69,"Queen")</f>
        <v>4</v>
      </c>
      <c r="D11" s="5">
        <f t="shared" si="15"/>
        <v>4</v>
      </c>
      <c r="E11" s="5">
        <f t="shared" si="15"/>
        <v>5</v>
      </c>
      <c r="F11" s="5">
        <f t="shared" si="15"/>
        <v>4</v>
      </c>
      <c r="G11" s="11">
        <f t="shared" si="15"/>
        <v>4</v>
      </c>
      <c r="I11" s="10" t="s">
        <v>21</v>
      </c>
      <c r="J11" s="5">
        <f t="shared" ref="J11:N11" si="16">DIVIDE(C11,C15)+J13</f>
        <v>0.08</v>
      </c>
      <c r="K11" s="5">
        <f t="shared" si="16"/>
        <v>0.14</v>
      </c>
      <c r="L11" s="5">
        <f t="shared" si="16"/>
        <v>0.16</v>
      </c>
      <c r="M11" s="5">
        <f t="shared" si="16"/>
        <v>0.14</v>
      </c>
      <c r="N11" s="11">
        <f t="shared" si="16"/>
        <v>0.14</v>
      </c>
      <c r="O11" s="5">
        <f t="shared" si="5"/>
        <v>0.00154112</v>
      </c>
      <c r="P11" s="5">
        <f t="shared" si="6"/>
        <v>0.0002157568</v>
      </c>
      <c r="Q11" s="11">
        <f t="shared" si="7"/>
        <v>0.0000351232</v>
      </c>
      <c r="R11" s="12">
        <f t="shared" si="10"/>
        <v>0.003528448</v>
      </c>
    </row>
    <row r="12">
      <c r="B12" s="10" t="s">
        <v>22</v>
      </c>
      <c r="C12" s="5">
        <f t="shared" ref="C12:G12" si="17">COUNTIF(B20:B69,"King")</f>
        <v>4</v>
      </c>
      <c r="D12" s="5">
        <f t="shared" si="17"/>
        <v>3</v>
      </c>
      <c r="E12" s="5">
        <f t="shared" si="17"/>
        <v>3</v>
      </c>
      <c r="F12" s="5">
        <f t="shared" si="17"/>
        <v>3</v>
      </c>
      <c r="G12" s="11">
        <f t="shared" si="17"/>
        <v>3</v>
      </c>
      <c r="I12" s="10" t="s">
        <v>22</v>
      </c>
      <c r="J12" s="5">
        <f t="shared" ref="J12:N12" si="18">DIVIDE(C12,C15)+J13</f>
        <v>0.08</v>
      </c>
      <c r="K12" s="5">
        <f t="shared" si="18"/>
        <v>0.12</v>
      </c>
      <c r="L12" s="5">
        <f t="shared" si="18"/>
        <v>0.12</v>
      </c>
      <c r="M12" s="5">
        <f t="shared" si="18"/>
        <v>0.12</v>
      </c>
      <c r="N12" s="11">
        <f t="shared" si="18"/>
        <v>0.12</v>
      </c>
      <c r="O12" s="13">
        <f t="shared" si="5"/>
        <v>0.00101376</v>
      </c>
      <c r="P12" s="13">
        <f t="shared" si="6"/>
        <v>0.0001216512</v>
      </c>
      <c r="Q12" s="14">
        <f t="shared" si="7"/>
        <v>0.0000165888</v>
      </c>
      <c r="R12" s="15">
        <f t="shared" si="10"/>
        <v>0.0034154496</v>
      </c>
    </row>
    <row r="13">
      <c r="B13" s="10" t="s">
        <v>23</v>
      </c>
      <c r="C13" s="5">
        <f t="shared" ref="C13:G13" si="19">COUNTIF(B20:B69,"Wild")</f>
        <v>0</v>
      </c>
      <c r="D13" s="5">
        <f t="shared" si="19"/>
        <v>3</v>
      </c>
      <c r="E13" s="5">
        <f t="shared" si="19"/>
        <v>3</v>
      </c>
      <c r="F13" s="5">
        <f t="shared" si="19"/>
        <v>3</v>
      </c>
      <c r="G13" s="11">
        <f t="shared" si="19"/>
        <v>3</v>
      </c>
      <c r="I13" s="10" t="s">
        <v>23</v>
      </c>
      <c r="J13" s="5">
        <f t="shared" ref="J13:N13" si="20">DIVIDE(C13,C15)</f>
        <v>0</v>
      </c>
      <c r="K13" s="5">
        <f t="shared" si="20"/>
        <v>0.06</v>
      </c>
      <c r="L13" s="5">
        <f t="shared" si="20"/>
        <v>0.06</v>
      </c>
      <c r="M13" s="5">
        <f t="shared" si="20"/>
        <v>0.06</v>
      </c>
      <c r="N13" s="11">
        <f t="shared" si="20"/>
        <v>0.06</v>
      </c>
      <c r="R13" s="5"/>
    </row>
    <row r="14">
      <c r="B14" s="10" t="s">
        <v>24</v>
      </c>
      <c r="C14" s="5">
        <f t="shared" ref="C14:G14" si="21">COUNTIF(B20:B69,"Scatter")</f>
        <v>8</v>
      </c>
      <c r="D14" s="5">
        <f t="shared" si="21"/>
        <v>7</v>
      </c>
      <c r="E14" s="5">
        <f t="shared" si="21"/>
        <v>7</v>
      </c>
      <c r="F14" s="5">
        <f t="shared" si="21"/>
        <v>8</v>
      </c>
      <c r="G14" s="11">
        <f t="shared" si="21"/>
        <v>8</v>
      </c>
      <c r="I14" s="16" t="s">
        <v>24</v>
      </c>
      <c r="J14" s="13">
        <f t="shared" ref="J14:N14" si="22">DIVIDE(C14,C15)</f>
        <v>0.16</v>
      </c>
      <c r="K14" s="13">
        <f t="shared" si="22"/>
        <v>0.14</v>
      </c>
      <c r="L14" s="13">
        <f t="shared" si="22"/>
        <v>0.14</v>
      </c>
      <c r="M14" s="13">
        <f t="shared" si="22"/>
        <v>0.16</v>
      </c>
      <c r="N14" s="14">
        <f t="shared" si="22"/>
        <v>0.16</v>
      </c>
      <c r="O14" s="17">
        <f>J14*K14*L14*(1-M14)</f>
        <v>0.00263424</v>
      </c>
      <c r="P14" s="18">
        <f>J14*K14*L14*M14*(1-N14)</f>
        <v>0.0004214784</v>
      </c>
      <c r="Q14" s="19">
        <f>J14*K14*L14*M14*N14</f>
        <v>0.0000802816</v>
      </c>
      <c r="R14" s="5"/>
      <c r="U14" s="20" t="s">
        <v>25</v>
      </c>
    </row>
    <row r="15">
      <c r="B15" s="16" t="s">
        <v>26</v>
      </c>
      <c r="C15" s="13">
        <f t="shared" ref="C15:G15" si="23">SUM(C6:C14)</f>
        <v>50</v>
      </c>
      <c r="D15" s="13">
        <f t="shared" si="23"/>
        <v>50</v>
      </c>
      <c r="E15" s="13">
        <f t="shared" si="23"/>
        <v>50</v>
      </c>
      <c r="F15" s="13">
        <f t="shared" si="23"/>
        <v>50</v>
      </c>
      <c r="G15" s="14">
        <f t="shared" si="23"/>
        <v>50</v>
      </c>
    </row>
    <row r="19">
      <c r="B19" s="1" t="s">
        <v>27</v>
      </c>
      <c r="C19" s="21" t="s">
        <v>28</v>
      </c>
      <c r="D19" s="21" t="s">
        <v>29</v>
      </c>
      <c r="E19" s="21" t="s">
        <v>30</v>
      </c>
      <c r="F19" s="2" t="s">
        <v>31</v>
      </c>
      <c r="H19" s="1" t="s">
        <v>32</v>
      </c>
      <c r="I19" s="21" t="s">
        <v>2</v>
      </c>
      <c r="J19" s="21" t="s">
        <v>3</v>
      </c>
      <c r="K19" s="21" t="s">
        <v>4</v>
      </c>
      <c r="L19" s="21" t="s">
        <v>5</v>
      </c>
      <c r="M19" s="2" t="s">
        <v>6</v>
      </c>
      <c r="O19" s="22" t="s">
        <v>32</v>
      </c>
      <c r="P19" s="21" t="s">
        <v>33</v>
      </c>
      <c r="Q19" s="21" t="s">
        <v>34</v>
      </c>
      <c r="R19" s="2" t="s">
        <v>35</v>
      </c>
    </row>
    <row r="20">
      <c r="B20" s="23" t="s">
        <v>19</v>
      </c>
      <c r="C20" s="24" t="s">
        <v>21</v>
      </c>
      <c r="D20" s="24" t="s">
        <v>22</v>
      </c>
      <c r="E20" s="24" t="s">
        <v>20</v>
      </c>
      <c r="F20" s="25" t="s">
        <v>16</v>
      </c>
      <c r="H20" s="26" t="s">
        <v>36</v>
      </c>
      <c r="I20" s="27">
        <v>1.0</v>
      </c>
      <c r="J20" s="27">
        <v>1.0</v>
      </c>
      <c r="K20" s="27">
        <v>1.0</v>
      </c>
      <c r="L20" s="27">
        <v>1.0</v>
      </c>
      <c r="M20" s="28">
        <v>1.0</v>
      </c>
      <c r="O20" s="26" t="s">
        <v>16</v>
      </c>
      <c r="P20" s="29">
        <v>0.35</v>
      </c>
      <c r="Q20" s="29">
        <v>1.0</v>
      </c>
      <c r="R20" s="30">
        <v>2.0</v>
      </c>
    </row>
    <row r="21">
      <c r="B21" s="31" t="s">
        <v>17</v>
      </c>
      <c r="C21" s="32" t="s">
        <v>16</v>
      </c>
      <c r="D21" s="32" t="s">
        <v>16</v>
      </c>
      <c r="E21" s="32" t="s">
        <v>18</v>
      </c>
      <c r="F21" s="33" t="s">
        <v>19</v>
      </c>
      <c r="H21" s="34" t="s">
        <v>37</v>
      </c>
      <c r="I21" s="35">
        <v>0.0</v>
      </c>
      <c r="J21" s="35">
        <v>0.0</v>
      </c>
      <c r="K21" s="35">
        <v>0.0</v>
      </c>
      <c r="L21" s="35">
        <v>0.0</v>
      </c>
      <c r="M21" s="36">
        <v>0.0</v>
      </c>
      <c r="O21" s="34" t="s">
        <v>17</v>
      </c>
      <c r="P21" s="37">
        <v>0.35</v>
      </c>
      <c r="Q21" s="37">
        <v>1.0</v>
      </c>
      <c r="R21" s="38">
        <v>2.0</v>
      </c>
    </row>
    <row r="22">
      <c r="B22" s="23" t="s">
        <v>22</v>
      </c>
      <c r="C22" s="24" t="s">
        <v>17</v>
      </c>
      <c r="D22" s="24" t="s">
        <v>21</v>
      </c>
      <c r="E22" s="24" t="s">
        <v>19</v>
      </c>
      <c r="F22" s="25" t="s">
        <v>18</v>
      </c>
      <c r="H22" s="26" t="s">
        <v>38</v>
      </c>
      <c r="I22" s="27">
        <v>2.0</v>
      </c>
      <c r="J22" s="27">
        <v>2.0</v>
      </c>
      <c r="K22" s="27">
        <v>2.0</v>
      </c>
      <c r="L22" s="27">
        <v>2.0</v>
      </c>
      <c r="M22" s="28">
        <v>2.0</v>
      </c>
      <c r="O22" s="26" t="s">
        <v>18</v>
      </c>
      <c r="P22" s="29">
        <v>0.35</v>
      </c>
      <c r="Q22" s="29">
        <v>1.0</v>
      </c>
      <c r="R22" s="30">
        <v>2.0</v>
      </c>
    </row>
    <row r="23">
      <c r="B23" s="31" t="s">
        <v>20</v>
      </c>
      <c r="C23" s="32" t="s">
        <v>19</v>
      </c>
      <c r="D23" s="32" t="s">
        <v>24</v>
      </c>
      <c r="E23" s="32" t="s">
        <v>17</v>
      </c>
      <c r="F23" s="33" t="s">
        <v>19</v>
      </c>
      <c r="H23" s="34" t="s">
        <v>39</v>
      </c>
      <c r="I23" s="35">
        <v>0.0</v>
      </c>
      <c r="J23" s="35">
        <v>1.0</v>
      </c>
      <c r="K23" s="35">
        <v>2.0</v>
      </c>
      <c r="L23" s="35">
        <v>1.0</v>
      </c>
      <c r="M23" s="36">
        <v>0.0</v>
      </c>
      <c r="O23" s="34" t="s">
        <v>19</v>
      </c>
      <c r="P23" s="37">
        <v>0.35</v>
      </c>
      <c r="Q23" s="37">
        <v>1.0</v>
      </c>
      <c r="R23" s="38">
        <v>2.0</v>
      </c>
    </row>
    <row r="24">
      <c r="B24" s="23" t="s">
        <v>17</v>
      </c>
      <c r="C24" s="24" t="s">
        <v>21</v>
      </c>
      <c r="D24" s="24" t="s">
        <v>17</v>
      </c>
      <c r="E24" s="24" t="s">
        <v>23</v>
      </c>
      <c r="F24" s="25" t="s">
        <v>17</v>
      </c>
      <c r="H24" s="26" t="s">
        <v>40</v>
      </c>
      <c r="I24" s="27">
        <v>2.0</v>
      </c>
      <c r="J24" s="27">
        <v>1.0</v>
      </c>
      <c r="K24" s="27">
        <v>0.0</v>
      </c>
      <c r="L24" s="27">
        <v>1.0</v>
      </c>
      <c r="M24" s="28">
        <v>2.0</v>
      </c>
      <c r="O24" s="26" t="s">
        <v>20</v>
      </c>
      <c r="P24" s="29">
        <v>1.0</v>
      </c>
      <c r="Q24" s="29">
        <v>3.0</v>
      </c>
      <c r="R24" s="30">
        <v>6.0</v>
      </c>
    </row>
    <row r="25">
      <c r="B25" s="31" t="s">
        <v>20</v>
      </c>
      <c r="C25" s="32" t="s">
        <v>18</v>
      </c>
      <c r="D25" s="32" t="s">
        <v>16</v>
      </c>
      <c r="E25" s="32" t="s">
        <v>18</v>
      </c>
      <c r="F25" s="33" t="s">
        <v>24</v>
      </c>
      <c r="H25" s="34" t="s">
        <v>41</v>
      </c>
      <c r="I25" s="35">
        <v>0.0</v>
      </c>
      <c r="J25" s="35">
        <v>0.0</v>
      </c>
      <c r="K25" s="35">
        <v>1.0</v>
      </c>
      <c r="L25" s="35">
        <v>0.0</v>
      </c>
      <c r="M25" s="36">
        <v>0.0</v>
      </c>
      <c r="O25" s="34" t="s">
        <v>21</v>
      </c>
      <c r="P25" s="37">
        <v>1.5</v>
      </c>
      <c r="Q25" s="37">
        <v>4.5</v>
      </c>
      <c r="R25" s="38">
        <v>7.0</v>
      </c>
    </row>
    <row r="26">
      <c r="B26" s="23" t="s">
        <v>16</v>
      </c>
      <c r="C26" s="24" t="s">
        <v>24</v>
      </c>
      <c r="D26" s="24" t="s">
        <v>21</v>
      </c>
      <c r="E26" s="24" t="s">
        <v>16</v>
      </c>
      <c r="F26" s="25" t="s">
        <v>19</v>
      </c>
      <c r="H26" s="26" t="s">
        <v>42</v>
      </c>
      <c r="I26" s="27">
        <v>2.0</v>
      </c>
      <c r="J26" s="27">
        <v>2.0</v>
      </c>
      <c r="K26" s="27">
        <v>1.0</v>
      </c>
      <c r="L26" s="27">
        <v>2.0</v>
      </c>
      <c r="M26" s="28">
        <v>2.0</v>
      </c>
      <c r="O26" s="39" t="s">
        <v>22</v>
      </c>
      <c r="P26" s="40">
        <v>2.0</v>
      </c>
      <c r="Q26" s="40">
        <v>8.0</v>
      </c>
      <c r="R26" s="41">
        <v>25.0</v>
      </c>
    </row>
    <row r="27">
      <c r="B27" s="31" t="s">
        <v>24</v>
      </c>
      <c r="C27" s="32" t="s">
        <v>19</v>
      </c>
      <c r="D27" s="32" t="s">
        <v>17</v>
      </c>
      <c r="E27" s="32" t="s">
        <v>21</v>
      </c>
      <c r="F27" s="33" t="s">
        <v>16</v>
      </c>
      <c r="H27" s="34" t="s">
        <v>43</v>
      </c>
      <c r="I27" s="35">
        <v>0.0</v>
      </c>
      <c r="J27" s="35">
        <v>1.0</v>
      </c>
      <c r="K27" s="35">
        <v>1.0</v>
      </c>
      <c r="L27" s="35">
        <v>1.0</v>
      </c>
      <c r="M27" s="36">
        <v>0.0</v>
      </c>
      <c r="O27" s="42"/>
      <c r="P27" s="5"/>
      <c r="Q27" s="5"/>
      <c r="R27" s="5"/>
    </row>
    <row r="28">
      <c r="B28" s="23" t="s">
        <v>19</v>
      </c>
      <c r="C28" s="24" t="s">
        <v>23</v>
      </c>
      <c r="D28" s="24" t="s">
        <v>20</v>
      </c>
      <c r="E28" s="24" t="s">
        <v>24</v>
      </c>
      <c r="F28" s="25" t="s">
        <v>18</v>
      </c>
      <c r="H28" s="26" t="s">
        <v>44</v>
      </c>
      <c r="I28" s="27">
        <v>2.0</v>
      </c>
      <c r="J28" s="27">
        <v>1.0</v>
      </c>
      <c r="K28" s="27">
        <v>1.0</v>
      </c>
      <c r="L28" s="27">
        <v>1.0</v>
      </c>
      <c r="M28" s="28">
        <v>2.0</v>
      </c>
      <c r="O28" s="43"/>
      <c r="P28" s="44" t="s">
        <v>45</v>
      </c>
      <c r="Q28" s="44" t="s">
        <v>46</v>
      </c>
    </row>
    <row r="29">
      <c r="B29" s="31" t="s">
        <v>17</v>
      </c>
      <c r="C29" s="32" t="s">
        <v>20</v>
      </c>
      <c r="D29" s="32" t="s">
        <v>24</v>
      </c>
      <c r="E29" s="32" t="s">
        <v>19</v>
      </c>
      <c r="F29" s="33" t="s">
        <v>22</v>
      </c>
      <c r="H29" s="34" t="s">
        <v>47</v>
      </c>
      <c r="I29" s="35">
        <v>1.0</v>
      </c>
      <c r="J29" s="35">
        <v>0.0</v>
      </c>
      <c r="K29" s="35">
        <v>0.0</v>
      </c>
      <c r="L29" s="35">
        <v>0.0</v>
      </c>
      <c r="M29" s="36">
        <v>1.0</v>
      </c>
      <c r="O29" s="45" t="s">
        <v>48</v>
      </c>
      <c r="P29" s="46">
        <f>(R6+R7+R8+R9+R10+R11+R12) * ROWS(H20:H39)</f>
        <v>0.442612992</v>
      </c>
      <c r="Q29" s="46">
        <f t="shared" ref="Q29:Q31" si="24">P29*100</f>
        <v>44.2612992</v>
      </c>
      <c r="R29" s="47"/>
    </row>
    <row r="30">
      <c r="B30" s="23" t="s">
        <v>20</v>
      </c>
      <c r="C30" s="24" t="s">
        <v>18</v>
      </c>
      <c r="D30" s="24" t="s">
        <v>18</v>
      </c>
      <c r="E30" s="24" t="s">
        <v>18</v>
      </c>
      <c r="F30" s="25" t="s">
        <v>20</v>
      </c>
      <c r="H30" s="26" t="s">
        <v>49</v>
      </c>
      <c r="I30" s="27">
        <v>1.0</v>
      </c>
      <c r="J30" s="27">
        <v>2.0</v>
      </c>
      <c r="K30" s="27">
        <v>2.0</v>
      </c>
      <c r="L30" s="27">
        <v>2.0</v>
      </c>
      <c r="M30" s="28">
        <v>1.0</v>
      </c>
      <c r="O30" s="45" t="s">
        <v>50</v>
      </c>
      <c r="P30" s="46">
        <f>N59*M43</f>
        <v>0.5200522445</v>
      </c>
      <c r="Q30" s="46">
        <f t="shared" si="24"/>
        <v>52.00522445</v>
      </c>
      <c r="R30" s="47"/>
      <c r="S30" s="5"/>
      <c r="T30" s="5"/>
    </row>
    <row r="31">
      <c r="B31" s="31" t="s">
        <v>24</v>
      </c>
      <c r="C31" s="32" t="s">
        <v>19</v>
      </c>
      <c r="D31" s="32" t="s">
        <v>20</v>
      </c>
      <c r="E31" s="32" t="s">
        <v>18</v>
      </c>
      <c r="F31" s="33" t="s">
        <v>21</v>
      </c>
      <c r="H31" s="34" t="s">
        <v>51</v>
      </c>
      <c r="I31" s="35">
        <v>1.0</v>
      </c>
      <c r="J31" s="35">
        <v>0.0</v>
      </c>
      <c r="K31" s="35">
        <v>1.0</v>
      </c>
      <c r="L31" s="35">
        <v>0.0</v>
      </c>
      <c r="M31" s="36">
        <v>1.0</v>
      </c>
      <c r="O31" s="45" t="s">
        <v>52</v>
      </c>
      <c r="P31" s="46">
        <f>(P29)+(P30)</f>
        <v>0.9626652365</v>
      </c>
      <c r="Q31" s="46">
        <f t="shared" si="24"/>
        <v>96.26652365</v>
      </c>
      <c r="R31" s="48"/>
      <c r="S31" s="5"/>
      <c r="T31" s="5"/>
    </row>
    <row r="32">
      <c r="B32" s="23" t="s">
        <v>20</v>
      </c>
      <c r="C32" s="24" t="s">
        <v>16</v>
      </c>
      <c r="D32" s="24" t="s">
        <v>17</v>
      </c>
      <c r="E32" s="24" t="s">
        <v>17</v>
      </c>
      <c r="F32" s="25" t="s">
        <v>24</v>
      </c>
      <c r="H32" s="26" t="s">
        <v>53</v>
      </c>
      <c r="I32" s="27">
        <v>1.0</v>
      </c>
      <c r="J32" s="27">
        <v>2.0</v>
      </c>
      <c r="K32" s="27">
        <v>1.0</v>
      </c>
      <c r="L32" s="27">
        <v>2.0</v>
      </c>
      <c r="M32" s="28">
        <v>1.0</v>
      </c>
      <c r="S32" s="5"/>
      <c r="T32" s="5"/>
    </row>
    <row r="33">
      <c r="B33" s="31" t="s">
        <v>17</v>
      </c>
      <c r="C33" s="32" t="s">
        <v>18</v>
      </c>
      <c r="D33" s="32" t="s">
        <v>23</v>
      </c>
      <c r="E33" s="32" t="s">
        <v>16</v>
      </c>
      <c r="F33" s="33" t="s">
        <v>19</v>
      </c>
      <c r="H33" s="34" t="s">
        <v>54</v>
      </c>
      <c r="I33" s="35">
        <v>0.0</v>
      </c>
      <c r="J33" s="35">
        <v>0.0</v>
      </c>
      <c r="K33" s="35">
        <v>1.0</v>
      </c>
      <c r="L33" s="35">
        <v>1.0</v>
      </c>
      <c r="M33" s="36">
        <v>0.0</v>
      </c>
      <c r="S33" s="5"/>
      <c r="T33" s="5"/>
    </row>
    <row r="34">
      <c r="B34" s="23" t="s">
        <v>19</v>
      </c>
      <c r="C34" s="24" t="s">
        <v>21</v>
      </c>
      <c r="D34" s="24" t="s">
        <v>18</v>
      </c>
      <c r="E34" s="24" t="s">
        <v>24</v>
      </c>
      <c r="F34" s="25" t="s">
        <v>18</v>
      </c>
      <c r="H34" s="26" t="s">
        <v>55</v>
      </c>
      <c r="I34" s="27">
        <v>2.0</v>
      </c>
      <c r="J34" s="27">
        <v>2.0</v>
      </c>
      <c r="K34" s="27">
        <v>1.0</v>
      </c>
      <c r="L34" s="27">
        <v>1.0</v>
      </c>
      <c r="M34" s="28">
        <v>2.0</v>
      </c>
      <c r="S34" s="5"/>
      <c r="T34" s="5"/>
    </row>
    <row r="35">
      <c r="B35" s="31" t="s">
        <v>21</v>
      </c>
      <c r="C35" s="32" t="s">
        <v>24</v>
      </c>
      <c r="D35" s="32" t="s">
        <v>18</v>
      </c>
      <c r="E35" s="32" t="s">
        <v>19</v>
      </c>
      <c r="F35" s="33" t="s">
        <v>24</v>
      </c>
      <c r="H35" s="34" t="s">
        <v>56</v>
      </c>
      <c r="I35" s="35">
        <v>0.0</v>
      </c>
      <c r="J35" s="35">
        <v>1.0</v>
      </c>
      <c r="K35" s="35">
        <v>0.0</v>
      </c>
      <c r="L35" s="35">
        <v>1.0</v>
      </c>
      <c r="M35" s="36">
        <v>0.0</v>
      </c>
      <c r="S35" s="5"/>
      <c r="T35" s="5"/>
    </row>
    <row r="36">
      <c r="B36" s="23" t="s">
        <v>24</v>
      </c>
      <c r="C36" s="24" t="s">
        <v>22</v>
      </c>
      <c r="D36" s="24" t="s">
        <v>19</v>
      </c>
      <c r="E36" s="24" t="s">
        <v>22</v>
      </c>
      <c r="F36" s="25" t="s">
        <v>18</v>
      </c>
      <c r="H36" s="26" t="s">
        <v>57</v>
      </c>
      <c r="I36" s="27">
        <v>2.0</v>
      </c>
      <c r="J36" s="27">
        <v>1.0</v>
      </c>
      <c r="K36" s="27">
        <v>2.0</v>
      </c>
      <c r="L36" s="27">
        <v>1.0</v>
      </c>
      <c r="M36" s="28">
        <v>2.0</v>
      </c>
      <c r="S36" s="5"/>
      <c r="T36" s="5"/>
    </row>
    <row r="37">
      <c r="B37" s="31" t="s">
        <v>17</v>
      </c>
      <c r="C37" s="32" t="s">
        <v>19</v>
      </c>
      <c r="D37" s="32" t="s">
        <v>20</v>
      </c>
      <c r="E37" s="32" t="s">
        <v>20</v>
      </c>
      <c r="F37" s="33" t="s">
        <v>20</v>
      </c>
      <c r="H37" s="34" t="s">
        <v>58</v>
      </c>
      <c r="I37" s="35">
        <v>0.0</v>
      </c>
      <c r="J37" s="35">
        <v>0.0</v>
      </c>
      <c r="K37" s="35">
        <v>1.0</v>
      </c>
      <c r="L37" s="35">
        <v>2.0</v>
      </c>
      <c r="M37" s="36">
        <v>2.0</v>
      </c>
      <c r="S37" s="5"/>
      <c r="T37" s="5"/>
    </row>
    <row r="38">
      <c r="B38" s="23" t="s">
        <v>16</v>
      </c>
      <c r="C38" s="24" t="s">
        <v>17</v>
      </c>
      <c r="D38" s="24" t="s">
        <v>24</v>
      </c>
      <c r="E38" s="24" t="s">
        <v>21</v>
      </c>
      <c r="F38" s="25" t="s">
        <v>17</v>
      </c>
      <c r="H38" s="26" t="s">
        <v>59</v>
      </c>
      <c r="I38" s="27">
        <v>2.0</v>
      </c>
      <c r="J38" s="27">
        <v>2.0</v>
      </c>
      <c r="K38" s="27">
        <v>1.0</v>
      </c>
      <c r="L38" s="27">
        <v>0.0</v>
      </c>
      <c r="M38" s="28">
        <v>0.0</v>
      </c>
      <c r="S38" s="5"/>
      <c r="T38" s="5"/>
    </row>
    <row r="39">
      <c r="B39" s="31" t="s">
        <v>18</v>
      </c>
      <c r="C39" s="32" t="s">
        <v>20</v>
      </c>
      <c r="D39" s="32" t="s">
        <v>16</v>
      </c>
      <c r="E39" s="32" t="s">
        <v>17</v>
      </c>
      <c r="F39" s="33" t="s">
        <v>23</v>
      </c>
      <c r="H39" s="49" t="s">
        <v>60</v>
      </c>
      <c r="I39" s="50">
        <v>1.0</v>
      </c>
      <c r="J39" s="50">
        <v>1.0</v>
      </c>
      <c r="K39" s="50">
        <v>0.0</v>
      </c>
      <c r="L39" s="50">
        <v>0.0</v>
      </c>
      <c r="M39" s="51">
        <v>1.0</v>
      </c>
    </row>
    <row r="40">
      <c r="B40" s="23" t="s">
        <v>21</v>
      </c>
      <c r="C40" s="24" t="s">
        <v>18</v>
      </c>
      <c r="D40" s="24" t="s">
        <v>23</v>
      </c>
      <c r="E40" s="24" t="s">
        <v>19</v>
      </c>
      <c r="F40" s="25" t="s">
        <v>19</v>
      </c>
    </row>
    <row r="41">
      <c r="B41" s="31" t="s">
        <v>19</v>
      </c>
      <c r="C41" s="32" t="s">
        <v>24</v>
      </c>
      <c r="D41" s="32" t="s">
        <v>22</v>
      </c>
      <c r="E41" s="32" t="s">
        <v>24</v>
      </c>
      <c r="F41" s="33" t="s">
        <v>17</v>
      </c>
    </row>
    <row r="42">
      <c r="B42" s="23" t="s">
        <v>24</v>
      </c>
      <c r="C42" s="24" t="s">
        <v>16</v>
      </c>
      <c r="D42" s="24" t="s">
        <v>19</v>
      </c>
      <c r="E42" s="24" t="s">
        <v>18</v>
      </c>
      <c r="F42" s="25" t="s">
        <v>24</v>
      </c>
      <c r="H42" s="52" t="s">
        <v>32</v>
      </c>
      <c r="I42" s="21" t="s">
        <v>61</v>
      </c>
      <c r="J42" s="21" t="s">
        <v>62</v>
      </c>
      <c r="K42" s="21" t="s">
        <v>63</v>
      </c>
      <c r="L42" s="2" t="s">
        <v>64</v>
      </c>
      <c r="M42" s="9" t="s">
        <v>65</v>
      </c>
      <c r="N42" s="53" t="s">
        <v>66</v>
      </c>
    </row>
    <row r="43">
      <c r="B43" s="31" t="s">
        <v>18</v>
      </c>
      <c r="C43" s="32" t="s">
        <v>19</v>
      </c>
      <c r="D43" s="32" t="s">
        <v>20</v>
      </c>
      <c r="E43" s="32" t="s">
        <v>16</v>
      </c>
      <c r="F43" s="33" t="s">
        <v>16</v>
      </c>
      <c r="H43" s="39" t="s">
        <v>67</v>
      </c>
      <c r="I43" s="54">
        <v>0.58</v>
      </c>
      <c r="J43" s="54">
        <v>0.18</v>
      </c>
      <c r="K43" s="54">
        <v>0.05</v>
      </c>
      <c r="L43" s="4">
        <v>0.04</v>
      </c>
      <c r="M43" s="15">
        <f>O14+P14+Q14</f>
        <v>0.003136</v>
      </c>
      <c r="N43" s="15">
        <f>M43*100</f>
        <v>0.3136</v>
      </c>
    </row>
    <row r="44">
      <c r="B44" s="23" t="s">
        <v>19</v>
      </c>
      <c r="C44" s="24" t="s">
        <v>18</v>
      </c>
      <c r="D44" s="24" t="s">
        <v>21</v>
      </c>
      <c r="E44" s="24" t="s">
        <v>23</v>
      </c>
      <c r="F44" s="25" t="s">
        <v>18</v>
      </c>
    </row>
    <row r="45">
      <c r="B45" s="31" t="s">
        <v>24</v>
      </c>
      <c r="C45" s="32" t="s">
        <v>21</v>
      </c>
      <c r="D45" s="32" t="s">
        <v>17</v>
      </c>
      <c r="E45" s="32" t="s">
        <v>24</v>
      </c>
      <c r="F45" s="33" t="s">
        <v>19</v>
      </c>
      <c r="H45" s="55" t="s">
        <v>68</v>
      </c>
      <c r="I45" s="56">
        <v>0.8</v>
      </c>
      <c r="J45" s="57" t="s">
        <v>69</v>
      </c>
      <c r="M45" s="58" t="s">
        <v>70</v>
      </c>
      <c r="N45" s="59" t="s">
        <v>71</v>
      </c>
    </row>
    <row r="46">
      <c r="B46" s="23" t="s">
        <v>21</v>
      </c>
      <c r="C46" s="24" t="s">
        <v>24</v>
      </c>
      <c r="D46" s="24" t="s">
        <v>16</v>
      </c>
      <c r="E46" s="24" t="s">
        <v>16</v>
      </c>
      <c r="F46" s="25" t="s">
        <v>20</v>
      </c>
      <c r="M46" s="60">
        <v>3.0</v>
      </c>
      <c r="N46" s="61">
        <v>10.0</v>
      </c>
    </row>
    <row r="47">
      <c r="B47" s="31" t="s">
        <v>18</v>
      </c>
      <c r="C47" s="32" t="s">
        <v>19</v>
      </c>
      <c r="D47" s="32" t="s">
        <v>18</v>
      </c>
      <c r="E47" s="32" t="s">
        <v>22</v>
      </c>
      <c r="F47" s="33" t="s">
        <v>24</v>
      </c>
      <c r="H47" s="1" t="s">
        <v>72</v>
      </c>
      <c r="I47" s="21" t="s">
        <v>73</v>
      </c>
      <c r="J47" s="21" t="s">
        <v>67</v>
      </c>
      <c r="K47" s="2" t="s">
        <v>74</v>
      </c>
      <c r="M47" s="60">
        <v>4.0</v>
      </c>
      <c r="N47" s="61">
        <v>20.0</v>
      </c>
    </row>
    <row r="48">
      <c r="B48" s="23" t="s">
        <v>16</v>
      </c>
      <c r="C48" s="24" t="s">
        <v>17</v>
      </c>
      <c r="D48" s="24" t="s">
        <v>24</v>
      </c>
      <c r="E48" s="24" t="s">
        <v>16</v>
      </c>
      <c r="F48" s="25" t="s">
        <v>19</v>
      </c>
      <c r="H48" s="62">
        <v>1.0</v>
      </c>
      <c r="I48" s="63">
        <f>POWER(I45,H48-1)</f>
        <v>1</v>
      </c>
      <c r="J48" s="64">
        <f>DIVIDE(I48,I58)</f>
        <v>0.2240580499</v>
      </c>
      <c r="K48" s="65">
        <f t="shared" ref="K48:K58" si="25">J48*100</f>
        <v>22.40580499</v>
      </c>
      <c r="M48" s="66">
        <v>5.0</v>
      </c>
      <c r="N48" s="67">
        <v>30.0</v>
      </c>
    </row>
    <row r="49">
      <c r="B49" s="31" t="s">
        <v>16</v>
      </c>
      <c r="C49" s="32" t="s">
        <v>18</v>
      </c>
      <c r="D49" s="32" t="s">
        <v>21</v>
      </c>
      <c r="E49" s="32" t="s">
        <v>18</v>
      </c>
      <c r="F49" s="33" t="s">
        <v>23</v>
      </c>
      <c r="H49" s="68">
        <v>2.0</v>
      </c>
      <c r="I49" s="69">
        <f>POWER(I45,H49-1)</f>
        <v>0.8</v>
      </c>
      <c r="J49" s="70">
        <f>DIVIDE(I49,I58)</f>
        <v>0.1792464399</v>
      </c>
      <c r="K49" s="71">
        <f t="shared" si="25"/>
        <v>17.92464399</v>
      </c>
    </row>
    <row r="50">
      <c r="B50" s="23" t="s">
        <v>18</v>
      </c>
      <c r="C50" s="24" t="s">
        <v>23</v>
      </c>
      <c r="D50" s="24" t="s">
        <v>16</v>
      </c>
      <c r="E50" s="24" t="s">
        <v>24</v>
      </c>
      <c r="F50" s="25" t="s">
        <v>17</v>
      </c>
      <c r="H50" s="62">
        <v>3.0</v>
      </c>
      <c r="I50" s="63">
        <f>POWER(I45,H50-1)</f>
        <v>0.64</v>
      </c>
      <c r="J50" s="64">
        <f>DIVIDE(I50,I58)</f>
        <v>0.1433971519</v>
      </c>
      <c r="K50" s="72">
        <f t="shared" si="25"/>
        <v>14.33971519</v>
      </c>
      <c r="M50" s="73" t="s">
        <v>75</v>
      </c>
      <c r="N50" s="74">
        <f>DIVIDE((N46*O14)+(N47*P14)+(N48*Q14),M43)+(I68*(N47-N46))+((N48-N47)*POW(I68,2))</f>
        <v>30.13815873</v>
      </c>
    </row>
    <row r="51">
      <c r="B51" s="31" t="s">
        <v>24</v>
      </c>
      <c r="C51" s="32" t="s">
        <v>20</v>
      </c>
      <c r="D51" s="32" t="s">
        <v>24</v>
      </c>
      <c r="E51" s="32" t="s">
        <v>17</v>
      </c>
      <c r="F51" s="33" t="s">
        <v>16</v>
      </c>
      <c r="H51" s="68">
        <v>4.0</v>
      </c>
      <c r="I51" s="69">
        <f>POWER(I45,H51-1)</f>
        <v>0.512</v>
      </c>
      <c r="J51" s="70">
        <f>DIVIDE(I51,I58)</f>
        <v>0.1147177216</v>
      </c>
      <c r="K51" s="71">
        <f t="shared" si="25"/>
        <v>11.47177216</v>
      </c>
    </row>
    <row r="52">
      <c r="B52" s="23" t="s">
        <v>16</v>
      </c>
      <c r="C52" s="24" t="s">
        <v>18</v>
      </c>
      <c r="D52" s="24" t="s">
        <v>22</v>
      </c>
      <c r="E52" s="24" t="s">
        <v>16</v>
      </c>
      <c r="F52" s="25" t="s">
        <v>24</v>
      </c>
      <c r="H52" s="62">
        <v>5.0</v>
      </c>
      <c r="I52" s="63">
        <f>POWER(I45,H52-1)</f>
        <v>0.4096</v>
      </c>
      <c r="J52" s="64">
        <f>DIVIDE(I52,I58)</f>
        <v>0.09177417725</v>
      </c>
      <c r="K52" s="72">
        <f t="shared" si="25"/>
        <v>9.177417725</v>
      </c>
      <c r="M52" s="73" t="s">
        <v>76</v>
      </c>
      <c r="N52" s="74">
        <f>(1-POW((1-K43),B3*C3))</f>
        <v>0.5367087698</v>
      </c>
    </row>
    <row r="53">
      <c r="B53" s="31" t="s">
        <v>17</v>
      </c>
      <c r="C53" s="32" t="s">
        <v>17</v>
      </c>
      <c r="D53" s="32" t="s">
        <v>17</v>
      </c>
      <c r="E53" s="32" t="s">
        <v>21</v>
      </c>
      <c r="F53" s="33" t="s">
        <v>22</v>
      </c>
      <c r="H53" s="68">
        <v>6.0</v>
      </c>
      <c r="I53" s="69">
        <f>POWER(I45,H53-1)</f>
        <v>0.32768</v>
      </c>
      <c r="J53" s="70">
        <f>DIVIDE(I53,I58)</f>
        <v>0.0734193418</v>
      </c>
      <c r="K53" s="71">
        <f t="shared" si="25"/>
        <v>7.34193418</v>
      </c>
      <c r="M53" s="73" t="s">
        <v>77</v>
      </c>
      <c r="N53" s="19">
        <f>J43*B3*C3</f>
        <v>2.7</v>
      </c>
    </row>
    <row r="54">
      <c r="B54" s="23" t="s">
        <v>22</v>
      </c>
      <c r="C54" s="24" t="s">
        <v>23</v>
      </c>
      <c r="D54" s="24" t="s">
        <v>18</v>
      </c>
      <c r="E54" s="24" t="s">
        <v>18</v>
      </c>
      <c r="F54" s="25" t="s">
        <v>18</v>
      </c>
      <c r="H54" s="62">
        <v>7.0</v>
      </c>
      <c r="I54" s="63">
        <f>POWER(I45,H54-1)</f>
        <v>0.262144</v>
      </c>
      <c r="J54" s="64">
        <f>DIVIDE(I54,I58)</f>
        <v>0.05873547344</v>
      </c>
      <c r="K54" s="72">
        <f t="shared" si="25"/>
        <v>5.873547344</v>
      </c>
      <c r="M54" s="75" t="s">
        <v>78</v>
      </c>
      <c r="N54" s="74">
        <f>(H48*J48)+(H49*J49)+(H50*J50)+(H51*J51)+(H52*J52)+(H53*J53)+(H54*J54)+(H55*J55)+(H56*J56)+(H57*J57)
</f>
        <v>3.797097504</v>
      </c>
    </row>
    <row r="55">
      <c r="B55" s="31" t="s">
        <v>19</v>
      </c>
      <c r="C55" s="32" t="s">
        <v>18</v>
      </c>
      <c r="D55" s="32" t="s">
        <v>17</v>
      </c>
      <c r="E55" s="32" t="s">
        <v>23</v>
      </c>
      <c r="F55" s="33" t="s">
        <v>24</v>
      </c>
      <c r="H55" s="68">
        <v>8.0</v>
      </c>
      <c r="I55" s="69">
        <f>POWER(I45,H55-1)</f>
        <v>0.2097152</v>
      </c>
      <c r="J55" s="70">
        <f>DIVIDE(I55,I58)</f>
        <v>0.04698837875</v>
      </c>
      <c r="K55" s="71">
        <f t="shared" si="25"/>
        <v>4.698837875</v>
      </c>
    </row>
    <row r="56">
      <c r="B56" s="23" t="s">
        <v>22</v>
      </c>
      <c r="C56" s="24" t="s">
        <v>24</v>
      </c>
      <c r="D56" s="24" t="s">
        <v>18</v>
      </c>
      <c r="E56" s="24" t="s">
        <v>19</v>
      </c>
      <c r="F56" s="25" t="s">
        <v>16</v>
      </c>
      <c r="H56" s="62">
        <v>9.0</v>
      </c>
      <c r="I56" s="63">
        <f>POWER(I45,H56-1)</f>
        <v>0.16777216</v>
      </c>
      <c r="J56" s="64">
        <f>DIVIDE(I56,I58)</f>
        <v>0.037590703</v>
      </c>
      <c r="K56" s="72">
        <f t="shared" si="25"/>
        <v>3.7590703</v>
      </c>
      <c r="M56" s="76" t="s">
        <v>79</v>
      </c>
      <c r="N56" s="74">
        <f>N53*N54</f>
        <v>10.25216326</v>
      </c>
    </row>
    <row r="57">
      <c r="B57" s="31" t="s">
        <v>18</v>
      </c>
      <c r="C57" s="32" t="s">
        <v>17</v>
      </c>
      <c r="D57" s="32" t="s">
        <v>24</v>
      </c>
      <c r="E57" s="32" t="s">
        <v>16</v>
      </c>
      <c r="F57" s="33" t="s">
        <v>18</v>
      </c>
      <c r="H57" s="77">
        <v>10.0</v>
      </c>
      <c r="I57" s="78">
        <f>POWER(I45,H57-1)</f>
        <v>0.134217728</v>
      </c>
      <c r="J57" s="79">
        <f>DIVIDE(I57,I58)</f>
        <v>0.0300725624</v>
      </c>
      <c r="K57" s="80">
        <f t="shared" si="25"/>
        <v>3.00725624</v>
      </c>
    </row>
    <row r="58">
      <c r="B58" s="23" t="s">
        <v>19</v>
      </c>
      <c r="C58" s="24" t="s">
        <v>20</v>
      </c>
      <c r="D58" s="24" t="s">
        <v>21</v>
      </c>
      <c r="E58" s="24" t="s">
        <v>17</v>
      </c>
      <c r="F58" s="25" t="s">
        <v>20</v>
      </c>
      <c r="H58" s="81" t="s">
        <v>26</v>
      </c>
      <c r="I58" s="18">
        <f t="shared" ref="I58:J58" si="26">I48+I49+I50+I51+I52+I53+I54+I55+I56+I57</f>
        <v>4.463129088</v>
      </c>
      <c r="J58" s="19">
        <f t="shared" si="26"/>
        <v>1</v>
      </c>
      <c r="K58" s="82">
        <f t="shared" si="25"/>
        <v>100</v>
      </c>
      <c r="M58" s="58" t="s">
        <v>80</v>
      </c>
      <c r="N58" s="83">
        <f>N56*N52</f>
        <v>5.502425932</v>
      </c>
    </row>
    <row r="59">
      <c r="B59" s="31" t="s">
        <v>24</v>
      </c>
      <c r="C59" s="32" t="s">
        <v>16</v>
      </c>
      <c r="D59" s="32" t="s">
        <v>16</v>
      </c>
      <c r="E59" s="32" t="s">
        <v>24</v>
      </c>
      <c r="F59" s="33" t="s">
        <v>23</v>
      </c>
      <c r="H59" s="5"/>
      <c r="I59" s="5"/>
      <c r="M59" s="84" t="s">
        <v>81</v>
      </c>
      <c r="N59" s="85">
        <f>N58*N50</f>
        <v>165.8329861</v>
      </c>
    </row>
    <row r="60">
      <c r="B60" s="23" t="s">
        <v>16</v>
      </c>
      <c r="C60" s="24" t="s">
        <v>24</v>
      </c>
      <c r="D60" s="24" t="s">
        <v>17</v>
      </c>
      <c r="E60" s="24" t="s">
        <v>17</v>
      </c>
      <c r="F60" s="25" t="s">
        <v>21</v>
      </c>
      <c r="H60" s="5"/>
      <c r="I60" s="5"/>
    </row>
    <row r="61">
      <c r="B61" s="31" t="s">
        <v>21</v>
      </c>
      <c r="C61" s="32" t="s">
        <v>19</v>
      </c>
      <c r="D61" s="32" t="s">
        <v>18</v>
      </c>
      <c r="E61" s="32" t="s">
        <v>20</v>
      </c>
      <c r="F61" s="33" t="s">
        <v>17</v>
      </c>
      <c r="H61" s="73" t="s">
        <v>82</v>
      </c>
      <c r="I61" s="74" t="str">
        <f>N50*L43*#REF!*#REF!</f>
        <v>#REF!</v>
      </c>
    </row>
    <row r="62">
      <c r="B62" s="23" t="s">
        <v>24</v>
      </c>
      <c r="C62" s="24" t="s">
        <v>17</v>
      </c>
      <c r="D62" s="24" t="s">
        <v>19</v>
      </c>
      <c r="E62" s="24" t="s">
        <v>22</v>
      </c>
      <c r="F62" s="25" t="s">
        <v>16</v>
      </c>
      <c r="H62" s="86"/>
      <c r="I62" s="42"/>
    </row>
    <row r="63">
      <c r="B63" s="31" t="s">
        <v>20</v>
      </c>
      <c r="C63" s="32" t="s">
        <v>16</v>
      </c>
      <c r="D63" s="32" t="s">
        <v>20</v>
      </c>
      <c r="E63" s="32" t="s">
        <v>17</v>
      </c>
      <c r="F63" s="33" t="s">
        <v>24</v>
      </c>
      <c r="H63" s="87" t="s">
        <v>83</v>
      </c>
      <c r="I63" s="88" t="s">
        <v>67</v>
      </c>
    </row>
    <row r="64">
      <c r="B64" s="23" t="s">
        <v>18</v>
      </c>
      <c r="C64" s="24" t="s">
        <v>20</v>
      </c>
      <c r="D64" s="24" t="s">
        <v>23</v>
      </c>
      <c r="E64" s="24" t="s">
        <v>24</v>
      </c>
      <c r="F64" s="25" t="s">
        <v>22</v>
      </c>
      <c r="H64" s="60">
        <v>0.0</v>
      </c>
      <c r="I64" s="11">
        <f>POW((1-L43),N46*B3*C3)</f>
        <v>0.002191214817</v>
      </c>
    </row>
    <row r="65">
      <c r="B65" s="31" t="s">
        <v>18</v>
      </c>
      <c r="C65" s="32" t="s">
        <v>22</v>
      </c>
      <c r="D65" s="32" t="s">
        <v>18</v>
      </c>
      <c r="E65" s="32" t="s">
        <v>19</v>
      </c>
      <c r="F65" s="33" t="s">
        <v>17</v>
      </c>
      <c r="H65" s="60">
        <v>1.0</v>
      </c>
      <c r="I65" s="11">
        <f>COMBIN(B3*C3*N46,H65)*POW(L43,H65)*POW(1-L43,B3*C3*N46-1)</f>
        <v>0.01369509261</v>
      </c>
    </row>
    <row r="66">
      <c r="B66" s="23" t="s">
        <v>17</v>
      </c>
      <c r="C66" s="24" t="s">
        <v>16</v>
      </c>
      <c r="D66" s="24" t="s">
        <v>19</v>
      </c>
      <c r="E66" s="24" t="s">
        <v>20</v>
      </c>
      <c r="F66" s="25" t="s">
        <v>20</v>
      </c>
      <c r="H66" s="66">
        <v>2.0</v>
      </c>
      <c r="I66" s="14">
        <f>COMBIN(B3*C3*N46,H66)*POW(L43,H66)*POW(1-L43,B3*C3*N46-2)</f>
        <v>0.04251184996</v>
      </c>
    </row>
    <row r="67">
      <c r="B67" s="31" t="s">
        <v>22</v>
      </c>
      <c r="C67" s="32" t="s">
        <v>17</v>
      </c>
      <c r="D67" s="32" t="s">
        <v>24</v>
      </c>
      <c r="E67" s="32" t="s">
        <v>21</v>
      </c>
      <c r="F67" s="33" t="s">
        <v>21</v>
      </c>
      <c r="H67" s="5"/>
      <c r="I67" s="5"/>
    </row>
    <row r="68">
      <c r="B68" s="23" t="s">
        <v>16</v>
      </c>
      <c r="C68" s="24" t="s">
        <v>24</v>
      </c>
      <c r="D68" s="24" t="s">
        <v>19</v>
      </c>
      <c r="E68" s="24" t="s">
        <v>19</v>
      </c>
      <c r="F68" s="25" t="s">
        <v>16</v>
      </c>
      <c r="H68" s="73" t="s">
        <v>84</v>
      </c>
      <c r="I68" s="74">
        <f>1-(I64+I65+I66)</f>
        <v>0.9416018426</v>
      </c>
    </row>
    <row r="69">
      <c r="B69" s="89" t="s">
        <v>16</v>
      </c>
      <c r="C69" s="90" t="s">
        <v>22</v>
      </c>
      <c r="D69" s="90" t="s">
        <v>16</v>
      </c>
      <c r="E69" s="90" t="s">
        <v>24</v>
      </c>
      <c r="F69" s="91" t="s">
        <v>21</v>
      </c>
    </row>
    <row r="71">
      <c r="B71" s="42"/>
      <c r="C71" s="5"/>
      <c r="D71" s="48"/>
      <c r="E71" s="5"/>
      <c r="F71" s="48"/>
      <c r="G71" s="5"/>
    </row>
    <row r="73">
      <c r="B73" s="42"/>
      <c r="C73" s="5"/>
      <c r="D73" s="48"/>
      <c r="E73" s="5"/>
      <c r="F73" s="48"/>
      <c r="G73" s="5"/>
    </row>
    <row r="74">
      <c r="B74" s="42"/>
      <c r="C74" s="5"/>
      <c r="D74" s="48"/>
      <c r="E74" s="5"/>
      <c r="F74" s="48"/>
      <c r="G74" s="5"/>
    </row>
    <row r="75">
      <c r="B75" s="42"/>
      <c r="C75" s="5"/>
      <c r="D75" s="48"/>
      <c r="E75" s="5"/>
      <c r="F75" s="48"/>
      <c r="G75" s="5"/>
      <c r="H75" s="48"/>
      <c r="I75" s="48"/>
    </row>
    <row r="76">
      <c r="B76" s="42"/>
      <c r="C76" s="5"/>
      <c r="D76" s="48"/>
      <c r="E76" s="5"/>
      <c r="F76" s="48"/>
      <c r="G76" s="5"/>
      <c r="H76" s="48"/>
      <c r="I76" s="48"/>
    </row>
    <row r="77">
      <c r="B77" s="42"/>
      <c r="C77" s="5"/>
      <c r="D77" s="48"/>
      <c r="E77" s="5"/>
      <c r="F77" s="48"/>
      <c r="G77" s="5"/>
      <c r="H77" s="48"/>
      <c r="I77" s="48"/>
    </row>
    <row r="78">
      <c r="B78" s="42"/>
      <c r="C78" s="5"/>
      <c r="D78" s="48"/>
      <c r="E78" s="5"/>
      <c r="F78" s="48"/>
      <c r="G78" s="5"/>
      <c r="H78" s="48"/>
      <c r="I78" s="48"/>
    </row>
    <row r="79">
      <c r="B79" s="42"/>
      <c r="C79" s="5"/>
    </row>
  </sheetData>
  <dataValidations>
    <dataValidation type="list" allowBlank="1" sqref="C20:C69">
      <formula1>"Queen,J,Q,A,K,King,Wolf,Wild,Scatter"</formula1>
    </dataValidation>
    <dataValidation type="list" allowBlank="1" sqref="E20:E69">
      <formula1>"Q,K,A,J,Queen,King,Wolf,Wild,Scatter"</formula1>
    </dataValidation>
    <dataValidation type="list" allowBlank="1" sqref="B20:B69">
      <formula1>"J,Q,King,Wolf,A,K,Queen,Wild,Scatter"</formula1>
    </dataValidation>
    <dataValidation type="list" allowBlank="1" sqref="F20:F69">
      <formula1>"J,Q,A,K,King,Wolf,Queen,Wild,Scatter"</formula1>
    </dataValidation>
    <dataValidation type="list" allowBlank="1" sqref="D20:D69">
      <formula1>"King,A,Queen,Q,J,Wolf,K,Wild,Scatter"</formula1>
    </dataValidation>
    <dataValidation type="custom" allowBlank="1" showDropDown="1" sqref="I20:M39">
      <formula1>AND(ISNUMBER(I20),(NOT(OR(NOT(ISERROR(DATEVALUE(I20))), AND(ISNUMBER(I20), LEFT(CELL("format", I20))="D")))))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