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<sst xmlns="http://schemas.openxmlformats.org/spreadsheetml/2006/main" count="345" uniqueCount="73">
  <si>
    <t>Columns</t>
  </si>
  <si>
    <t>Rows</t>
  </si>
  <si>
    <t>Reel 1</t>
  </si>
  <si>
    <t>Reel 2</t>
  </si>
  <si>
    <t>Reel 3</t>
  </si>
  <si>
    <t>Reel 4</t>
  </si>
  <si>
    <t>Reel 5</t>
  </si>
  <si>
    <t>Prob Reel 1</t>
  </si>
  <si>
    <t>Prob Reel 2</t>
  </si>
  <si>
    <t>Prob Reel 3</t>
  </si>
  <si>
    <t>Prob Reel 4</t>
  </si>
  <si>
    <t>Prob Reel 5</t>
  </si>
  <si>
    <t>Prob 3</t>
  </si>
  <si>
    <t>Prob 4</t>
  </si>
  <si>
    <t>Prob 5</t>
  </si>
  <si>
    <t>EV</t>
  </si>
  <si>
    <t>J</t>
  </si>
  <si>
    <t>Q</t>
  </si>
  <si>
    <t>K</t>
  </si>
  <si>
    <t>A</t>
  </si>
  <si>
    <t>Wolf</t>
  </si>
  <si>
    <t>Queen</t>
  </si>
  <si>
    <t>King</t>
  </si>
  <si>
    <t>Wild</t>
  </si>
  <si>
    <t>Scatter</t>
  </si>
  <si>
    <t xml:space="preserve"> </t>
  </si>
  <si>
    <t>Total</t>
  </si>
  <si>
    <t>Visible Scatters per Spin</t>
  </si>
  <si>
    <t>Strip 1</t>
  </si>
  <si>
    <t>Strip 2</t>
  </si>
  <si>
    <t>Strip 3</t>
  </si>
  <si>
    <t>Strip 4</t>
  </si>
  <si>
    <t>Strip 5</t>
  </si>
  <si>
    <t>Columna 1</t>
  </si>
  <si>
    <t>Pay 3</t>
  </si>
  <si>
    <t>Pay4</t>
  </si>
  <si>
    <t>Pay5</t>
  </si>
  <si>
    <t>RTP</t>
  </si>
  <si>
    <t>RTP%</t>
  </si>
  <si>
    <t>Base</t>
  </si>
  <si>
    <t>Bonus</t>
  </si>
  <si>
    <t xml:space="preserve">Total </t>
  </si>
  <si>
    <t>Card Back</t>
  </si>
  <si>
    <t>Card Front</t>
  </si>
  <si>
    <t>Chest</t>
  </si>
  <si>
    <t>Bonus Symbol</t>
  </si>
  <si>
    <t>Enter Bonus</t>
  </si>
  <si>
    <t>Enter Bonus %</t>
  </si>
  <si>
    <t>Probability Per Cell</t>
  </si>
  <si>
    <t>Decay Factor</t>
  </si>
  <si>
    <t>Distribucio exponencial discreta</t>
  </si>
  <si>
    <t>Card Multiplier</t>
  </si>
  <si>
    <t>Weight</t>
  </si>
  <si>
    <t>Probability</t>
  </si>
  <si>
    <t>Probaility %</t>
  </si>
  <si>
    <t>Avg Spins per bonus</t>
  </si>
  <si>
    <t>Prob Of No Chest In Any Cell Per Spin</t>
  </si>
  <si>
    <t>Prob Of Chest In Any Cell Per Spin</t>
  </si>
  <si>
    <t>Prob Of Chest In Any Total Cells - 1 Per Spin</t>
  </si>
  <si>
    <t>Avg Payer Cards per Spin</t>
  </si>
  <si>
    <t>EV Multiplier</t>
  </si>
  <si>
    <t>EV Total Multiplier</t>
  </si>
  <si>
    <t>Bonus Symbols</t>
  </si>
  <si>
    <t>Probability Per 10 spins</t>
  </si>
  <si>
    <t>EV Bonus Per Spin</t>
  </si>
  <si>
    <t>EV Bonus</t>
  </si>
  <si>
    <t>Level</t>
  </si>
  <si>
    <t>Scatters</t>
  </si>
  <si>
    <t>Start Free Spins</t>
  </si>
  <si>
    <t>Bonus to upgrade</t>
  </si>
  <si>
    <t>Probability to Lvl Up</t>
  </si>
  <si>
    <t>Spins</t>
  </si>
  <si>
    <t>EV Bonus Symbols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</si>
</sst>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8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1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F6F8F9"/>
      </bottom>
    </border>
    <border>
      <left style="dotted">
        <color rgb="FF000000"/>
      </left>
      <top style="dotted">
        <color rgb="FF000000"/>
      </top>
    </border>
    <border>
      <right style="dotted">
        <color rgb="FF000000"/>
      </right>
      <top style="dotted">
        <color rgb="FF000000"/>
      </top>
    </border>
    <border>
      <left style="dotted">
        <color rgb="FF000000"/>
      </left>
    </border>
    <border>
      <right style="dotted">
        <color rgb="FF000000"/>
      </right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dotted">
        <color rgb="FF000000"/>
      </left>
      <bottom style="dotted">
        <color rgb="FF000000"/>
      </bottom>
    </border>
    <border>
      <right style="dotted">
        <color rgb="FF000000"/>
      </right>
      <bottom style="dotted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horizontal="center"/>
    </xf>
    <xf borderId="5" fillId="0" fontId="2" numFmtId="0" xfId="0" applyBorder="1" applyFont="1"/>
    <xf borderId="6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10" fillId="0" fontId="2" numFmtId="0" xfId="0" applyAlignment="1" applyBorder="1" applyFont="1">
      <alignment horizontal="center"/>
    </xf>
    <xf borderId="11" fillId="0" fontId="2" numFmtId="0" xfId="0" applyAlignment="1" applyBorder="1" applyFont="1">
      <alignment horizontal="center"/>
    </xf>
    <xf borderId="12" fillId="0" fontId="2" numFmtId="0" xfId="0" applyAlignment="1" applyBorder="1" applyFont="1">
      <alignment horizontal="center"/>
    </xf>
    <xf borderId="13" fillId="0" fontId="2" numFmtId="0" xfId="0" applyAlignment="1" applyBorder="1" applyFont="1">
      <alignment horizontal="center"/>
    </xf>
    <xf borderId="14" fillId="0" fontId="2" numFmtId="0" xfId="0" applyAlignment="1" applyBorder="1" applyFont="1">
      <alignment horizontal="center"/>
    </xf>
    <xf borderId="15" fillId="0" fontId="1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16" fillId="0" fontId="1" numFmtId="0" xfId="0" applyAlignment="1" applyBorder="1" applyFont="1">
      <alignment horizontal="center" readingOrder="0" shrinkToFit="0" wrapText="1"/>
    </xf>
    <xf borderId="17" fillId="0" fontId="2" numFmtId="0" xfId="0" applyAlignment="1" applyBorder="1" applyFont="1">
      <alignment horizontal="center" vertical="center"/>
    </xf>
    <xf borderId="18" fillId="0" fontId="2" numFmtId="0" xfId="0" applyAlignment="1" applyBorder="1" applyFont="1">
      <alignment horizontal="center" vertical="center"/>
    </xf>
    <xf borderId="16" fillId="0" fontId="2" numFmtId="0" xfId="0" applyAlignment="1" applyBorder="1" applyFont="1">
      <alignment horizontal="center" vertical="center"/>
    </xf>
    <xf borderId="19" fillId="0" fontId="1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left" readingOrder="0" shrinkToFit="0" vertical="center" wrapText="0"/>
    </xf>
    <xf borderId="20" fillId="0" fontId="2" numFmtId="0" xfId="0" applyAlignment="1" applyBorder="1" applyFont="1">
      <alignment readingOrder="0" shrinkToFit="0" vertical="center" wrapText="0"/>
    </xf>
    <xf borderId="21" fillId="0" fontId="2" numFmtId="0" xfId="0" applyAlignment="1" applyBorder="1" applyFont="1">
      <alignment readingOrder="0" shrinkToFit="0" vertical="center" wrapText="0"/>
    </xf>
    <xf borderId="22" fillId="0" fontId="2" numFmtId="0" xfId="0" applyAlignment="1" applyBorder="1" applyFont="1">
      <alignment readingOrder="0" shrinkToFit="0" vertical="center" wrapText="0"/>
    </xf>
    <xf borderId="20" fillId="0" fontId="2" numFmtId="0" xfId="0" applyAlignment="1" applyBorder="1" applyFont="1">
      <alignment readingOrder="0" shrinkToFit="0" vertical="center" wrapText="0"/>
    </xf>
    <xf borderId="21" fillId="0" fontId="2" numFmtId="0" xfId="0" applyAlignment="1" applyBorder="1" applyFont="1">
      <alignment readingOrder="0" shrinkToFit="0" vertical="center" wrapText="0"/>
    </xf>
    <xf borderId="23" fillId="0" fontId="2" numFmtId="0" xfId="0" applyAlignment="1" applyBorder="1" applyFont="1">
      <alignment readingOrder="0" shrinkToFit="0" vertical="center" wrapText="0"/>
    </xf>
    <xf borderId="24" fillId="0" fontId="1" numFmtId="0" xfId="0" applyAlignment="1" applyBorder="1" applyFont="1">
      <alignment horizontal="center" readingOrder="0" shrinkToFit="0" vertical="center" wrapText="0"/>
    </xf>
    <xf borderId="21" fillId="0" fontId="3" numFmtId="0" xfId="0" applyAlignment="1" applyBorder="1" applyFont="1">
      <alignment horizontal="center" readingOrder="0" shrinkToFit="0" vertical="bottom" wrapText="0"/>
    </xf>
    <xf borderId="23" fillId="0" fontId="3" numFmtId="0" xfId="0" applyAlignment="1" applyBorder="1" applyFont="1">
      <alignment horizontal="center" readingOrder="0" shrinkToFit="0" vertical="bottom" wrapText="0"/>
    </xf>
    <xf borderId="25" fillId="0" fontId="2" numFmtId="0" xfId="0" applyAlignment="1" applyBorder="1" applyFont="1">
      <alignment readingOrder="0" shrinkToFit="0" vertical="center" wrapText="0"/>
    </xf>
    <xf borderId="26" fillId="0" fontId="2" numFmtId="0" xfId="0" applyAlignment="1" applyBorder="1" applyFont="1">
      <alignment readingOrder="0" shrinkToFit="0" vertical="center" wrapText="0"/>
    </xf>
    <xf borderId="27" fillId="0" fontId="2" numFmtId="0" xfId="0" applyAlignment="1" applyBorder="1" applyFont="1">
      <alignment readingOrder="0" shrinkToFit="0" vertical="center" wrapText="0"/>
    </xf>
    <xf borderId="25" fillId="0" fontId="2" numFmtId="0" xfId="0" applyAlignment="1" applyBorder="1" applyFont="1">
      <alignment readingOrder="0" shrinkToFit="0" vertical="center" wrapText="0"/>
    </xf>
    <xf borderId="26" fillId="0" fontId="2" numFmtId="0" xfId="0" applyAlignment="1" applyBorder="1" applyFont="1">
      <alignment readingOrder="0" shrinkToFit="0" vertical="center" wrapText="0"/>
    </xf>
    <xf borderId="28" fillId="0" fontId="2" numFmtId="0" xfId="0" applyAlignment="1" applyBorder="1" applyFont="1">
      <alignment readingOrder="0" shrinkToFit="0" vertical="center" wrapText="0"/>
    </xf>
    <xf borderId="29" fillId="0" fontId="1" numFmtId="0" xfId="0" applyAlignment="1" applyBorder="1" applyFont="1">
      <alignment horizontal="center" readingOrder="0" shrinkToFit="0" vertical="center" wrapText="0"/>
    </xf>
    <xf borderId="26" fillId="0" fontId="3" numFmtId="0" xfId="0" applyAlignment="1" applyBorder="1" applyFont="1">
      <alignment horizontal="center" readingOrder="0" shrinkToFit="0" vertical="bottom" wrapText="0"/>
    </xf>
    <xf borderId="28" fillId="0" fontId="3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center" wrapText="0"/>
    </xf>
    <xf borderId="30" fillId="0" fontId="3" numFmtId="0" xfId="0" applyAlignment="1" applyBorder="1" applyFont="1">
      <alignment horizontal="center" readingOrder="0" shrinkToFit="0" vertical="bottom" wrapText="0"/>
    </xf>
    <xf borderId="4" fillId="0" fontId="3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/>
    </xf>
    <xf borderId="31" fillId="0" fontId="2" numFmtId="0" xfId="0" applyBorder="1" applyFont="1"/>
    <xf borderId="31" fillId="0" fontId="1" numFmtId="0" xfId="0" applyAlignment="1" applyBorder="1" applyFont="1">
      <alignment horizontal="center" readingOrder="0"/>
    </xf>
    <xf borderId="31" fillId="0" fontId="1" numFmtId="0" xfId="0" applyAlignment="1" applyBorder="1" applyFont="1">
      <alignment horizontal="center" readingOrder="0" vertical="center"/>
    </xf>
    <xf borderId="31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/>
    </xf>
    <xf borderId="32" fillId="0" fontId="2" numFmtId="0" xfId="0" applyAlignment="1" applyBorder="1" applyFont="1">
      <alignment readingOrder="0" shrinkToFit="0" vertical="center" wrapText="0"/>
    </xf>
    <xf borderId="33" fillId="0" fontId="2" numFmtId="0" xfId="0" applyAlignment="1" applyBorder="1" applyFont="1">
      <alignment readingOrder="0" shrinkToFit="0" vertical="center" wrapText="0"/>
    </xf>
    <xf borderId="34" fillId="0" fontId="2" numFmtId="0" xfId="0" applyAlignment="1" applyBorder="1" applyFont="1">
      <alignment readingOrder="0"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30" fillId="0" fontId="2" numFmtId="0" xfId="0" applyAlignment="1" applyBorder="1" applyFont="1">
      <alignment horizontal="center" readingOrder="0" shrinkToFit="0" vertical="center" wrapText="0"/>
    </xf>
    <xf borderId="35" fillId="0" fontId="4" numFmtId="0" xfId="0" applyAlignment="1" applyBorder="1" applyFont="1">
      <alignment horizontal="center" readingOrder="0" vertical="center"/>
    </xf>
    <xf borderId="36" fillId="0" fontId="5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readingOrder="0" shrinkToFit="0" wrapText="1"/>
    </xf>
    <xf borderId="24" fillId="0" fontId="2" numFmtId="0" xfId="0" applyAlignment="1" applyBorder="1" applyFont="1">
      <alignment horizontal="center" readingOrder="0" shrinkToFit="0" vertical="center" wrapText="0"/>
    </xf>
    <xf borderId="21" fillId="0" fontId="2" numFmtId="0" xfId="0" applyAlignment="1" applyBorder="1" applyFont="1">
      <alignment horizontal="center" shrinkToFit="0" vertical="center" wrapText="0"/>
    </xf>
    <xf borderId="23" fillId="0" fontId="2" numFmtId="0" xfId="0" applyAlignment="1" applyBorder="1" applyFont="1">
      <alignment horizontal="center" shrinkToFit="0" vertical="center" wrapText="0"/>
    </xf>
    <xf borderId="37" fillId="0" fontId="2" numFmtId="0" xfId="0" applyAlignment="1" applyBorder="1" applyFont="1">
      <alignment shrinkToFit="0" vertical="center" wrapText="0"/>
    </xf>
    <xf borderId="29" fillId="0" fontId="2" numFmtId="0" xfId="0" applyAlignment="1" applyBorder="1" applyFont="1">
      <alignment horizontal="center" readingOrder="0" shrinkToFit="0" vertical="center" wrapText="0"/>
    </xf>
    <xf borderId="26" fillId="0" fontId="2" numFmtId="0" xfId="0" applyAlignment="1" applyBorder="1" applyFont="1">
      <alignment horizontal="center" shrinkToFit="0" vertical="center" wrapText="0"/>
    </xf>
    <xf borderId="28" fillId="0" fontId="2" numFmtId="0" xfId="0" applyAlignment="1" applyBorder="1" applyFont="1">
      <alignment horizontal="center" shrinkToFit="0" vertical="center" wrapText="0"/>
    </xf>
    <xf borderId="38" fillId="0" fontId="2" numFmtId="0" xfId="0" applyAlignment="1" applyBorder="1" applyFont="1">
      <alignment horizontal="center" shrinkToFit="0" vertical="center" wrapText="0"/>
    </xf>
    <xf borderId="37" fillId="0" fontId="2" numFmtId="0" xfId="0" applyAlignment="1" applyBorder="1" applyFont="1">
      <alignment horizontal="center" shrinkToFit="0" vertical="center" wrapText="0"/>
    </xf>
    <xf borderId="39" fillId="0" fontId="1" numFmtId="0" xfId="0" applyAlignment="1" applyBorder="1" applyFont="1">
      <alignment horizontal="center" readingOrder="0" shrinkToFit="0" wrapText="1"/>
    </xf>
    <xf borderId="40" fillId="0" fontId="2" numFmtId="0" xfId="0" applyAlignment="1" applyBorder="1" applyFont="1">
      <alignment horizontal="center" vertical="center"/>
    </xf>
    <xf borderId="41" fillId="0" fontId="1" numFmtId="0" xfId="0" applyAlignment="1" applyBorder="1" applyFont="1">
      <alignment horizontal="center" readingOrder="0" shrinkToFit="0" wrapText="1"/>
    </xf>
    <xf borderId="42" fillId="0" fontId="2" numFmtId="0" xfId="0" applyAlignment="1" applyBorder="1" applyFont="1">
      <alignment horizontal="center" vertical="center"/>
    </xf>
    <xf borderId="18" fillId="0" fontId="2" numFmtId="0" xfId="0" applyAlignment="1" applyBorder="1" applyFont="1">
      <alignment horizontal="center"/>
    </xf>
    <xf borderId="16" fillId="0" fontId="1" numFmtId="0" xfId="0" applyAlignment="1" applyBorder="1" applyFont="1">
      <alignment horizontal="center" readingOrder="0" shrinkToFit="0" vertical="center" wrapText="1"/>
    </xf>
    <xf borderId="43" fillId="0" fontId="2" numFmtId="0" xfId="0" applyAlignment="1" applyBorder="1" applyFont="1">
      <alignment horizontal="center" readingOrder="0" shrinkToFit="0" vertical="center" wrapText="0"/>
    </xf>
    <xf borderId="44" fillId="0" fontId="2" numFmtId="0" xfId="0" applyAlignment="1" applyBorder="1" applyFont="1">
      <alignment horizontal="center" shrinkToFit="0" vertical="center" wrapText="0"/>
    </xf>
    <xf borderId="45" fillId="0" fontId="2" numFmtId="0" xfId="0" applyAlignment="1" applyBorder="1" applyFont="1">
      <alignment horizontal="center" shrinkToFit="0" vertical="center" wrapText="0"/>
    </xf>
    <xf borderId="46" fillId="0" fontId="2" numFmtId="0" xfId="0" applyAlignment="1" applyBorder="1" applyFont="1">
      <alignment horizontal="center" shrinkToFit="0" vertical="center" wrapText="0"/>
    </xf>
    <xf borderId="16" fillId="0" fontId="1" numFmtId="0" xfId="0" applyAlignment="1" applyBorder="1" applyFont="1">
      <alignment horizontal="center" readingOrder="0"/>
    </xf>
    <xf borderId="17" fillId="0" fontId="2" numFmtId="0" xfId="0" applyAlignment="1" applyBorder="1" applyFont="1">
      <alignment horizontal="center"/>
    </xf>
    <xf borderId="31" fillId="0" fontId="2" numFmtId="0" xfId="0" applyAlignment="1" applyBorder="1" applyFont="1">
      <alignment horizontal="center"/>
    </xf>
    <xf borderId="16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shrinkToFit="0" wrapText="1"/>
    </xf>
    <xf borderId="5" fillId="0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vertical="center"/>
    </xf>
    <xf borderId="7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readingOrder="0"/>
    </xf>
    <xf borderId="15" fillId="0" fontId="1" numFmtId="0" xfId="0" applyAlignment="1" applyBorder="1" applyFont="1">
      <alignment horizontal="center" readingOrder="0" vertical="center"/>
    </xf>
    <xf borderId="13" fillId="0" fontId="2" numFmtId="0" xfId="0" applyAlignment="1" applyBorder="1" applyFont="1">
      <alignment horizontal="center" vertical="center"/>
    </xf>
    <xf borderId="15" fillId="0" fontId="2" numFmtId="0" xfId="0" applyAlignment="1" applyBorder="1" applyFont="1">
      <alignment horizontal="center" readingOrder="0"/>
    </xf>
    <xf borderId="19" fillId="0" fontId="1" numFmtId="0" xfId="0" applyAlignment="1" applyBorder="1" applyFont="1">
      <alignment horizontal="center" readingOrder="0" shrinkToFit="0" vertical="center" wrapText="1"/>
    </xf>
    <xf borderId="21" fillId="0" fontId="2" numFmtId="0" xfId="0" applyAlignment="1" applyBorder="1" applyFont="1">
      <alignment horizontal="center" readingOrder="0" shrinkToFit="0" vertical="center" wrapText="0"/>
    </xf>
    <xf borderId="23" fillId="0" fontId="2" numFmtId="0" xfId="0" applyAlignment="1" applyBorder="1" applyFont="1">
      <alignment horizontal="center" readingOrder="0" shrinkToFit="0" vertical="center" wrapText="0"/>
    </xf>
    <xf borderId="26" fillId="0" fontId="2" numFmtId="0" xfId="0" applyAlignment="1" applyBorder="1" applyFont="1">
      <alignment horizontal="center" readingOrder="0" shrinkToFit="0" vertical="center" wrapText="0"/>
    </xf>
    <xf borderId="28" fillId="0" fontId="2" numFmtId="0" xfId="0" applyAlignment="1" applyBorder="1" applyFont="1">
      <alignment horizontal="center" readingOrder="0" shrinkToFit="0" vertical="center" wrapText="0"/>
    </xf>
    <xf borderId="39" fillId="0" fontId="1" numFmtId="0" xfId="0" applyAlignment="1" applyBorder="1" applyFont="1">
      <alignment horizontal="center" readingOrder="0"/>
    </xf>
    <xf borderId="40" fillId="0" fontId="1" numFmtId="0" xfId="0" applyAlignment="1" applyBorder="1" applyFont="1">
      <alignment horizontal="center" readingOrder="0"/>
    </xf>
    <xf borderId="41" fillId="0" fontId="2" numFmtId="0" xfId="0" applyAlignment="1" applyBorder="1" applyFont="1">
      <alignment horizontal="center" readingOrder="0" shrinkToFit="0" wrapText="1"/>
    </xf>
    <xf borderId="47" fillId="0" fontId="2" numFmtId="0" xfId="0" applyAlignment="1" applyBorder="1" applyFont="1">
      <alignment readingOrder="0" shrinkToFit="0" vertical="center" wrapText="0"/>
    </xf>
    <xf borderId="44" fillId="0" fontId="2" numFmtId="0" xfId="0" applyAlignment="1" applyBorder="1" applyFont="1">
      <alignment readingOrder="0" shrinkToFit="0" vertical="center" wrapText="0"/>
    </xf>
    <xf borderId="48" fillId="0" fontId="2" numFmtId="0" xfId="0" applyAlignment="1" applyBorder="1" applyFont="1">
      <alignment readingOrder="0" shrinkToFit="0" vertical="center" wrapText="0"/>
    </xf>
    <xf borderId="49" fillId="0" fontId="2" numFmtId="0" xfId="0" applyAlignment="1" applyBorder="1" applyFont="1">
      <alignment horizontal="center" readingOrder="0"/>
    </xf>
    <xf borderId="50" fillId="0" fontId="2" numFmtId="0" xfId="0" applyAlignment="1" applyBorder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7">
    <tableStyle count="3" pivot="0" name="Full 1-style">
      <tableStyleElement dxfId="1" type="headerRow"/>
      <tableStyleElement dxfId="2" type="firstRowStripe"/>
      <tableStyleElement dxfId="3" type="secondRowStripe"/>
    </tableStyle>
    <tableStyle count="3" pivot="0" name="Full 1-style 2">
      <tableStyleElement dxfId="1" type="headerRow"/>
      <tableStyleElement dxfId="2" type="firstRowStripe"/>
      <tableStyleElement dxfId="3" type="secondRowStripe"/>
    </tableStyle>
    <tableStyle count="3" pivot="0" name="Full 1-style 3">
      <tableStyleElement dxfId="1" type="headerRow"/>
      <tableStyleElement dxfId="2" type="firstRowStripe"/>
      <tableStyleElement dxfId="3" type="secondRowStripe"/>
    </tableStyle>
    <tableStyle count="3" pivot="0" name="Full 1-style 4">
      <tableStyleElement dxfId="1" type="headerRow"/>
      <tableStyleElement dxfId="2" type="firstRowStripe"/>
      <tableStyleElement dxfId="3" type="secondRowStripe"/>
    </tableStyle>
    <tableStyle count="3" pivot="0" name="Full 1-style 5">
      <tableStyleElement dxfId="1" type="headerRow"/>
      <tableStyleElement dxfId="2" type="firstRowStripe"/>
      <tableStyleElement dxfId="3" type="secondRowStripe"/>
    </tableStyle>
    <tableStyle count="3" pivot="0" name="Full 1-style 6">
      <tableStyleElement dxfId="1" type="headerRow"/>
      <tableStyleElement dxfId="2" type="firstRowStripe"/>
      <tableStyleElement dxfId="3" type="secondRowStripe"/>
    </tableStyle>
    <tableStyle count="3" pivot="0" name="Full 1-style 7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C3" displayName="Grid" name="Grid" id="1">
  <tableColumns count="2">
    <tableColumn name="Columns" id="1"/>
    <tableColumn name="Rows" id="2"/>
  </tableColumns>
  <tableStyleInfo name="Full 1-style" showColumnStripes="0" showFirstColumn="1" showLastColumn="1" showRowStripes="1"/>
</table>
</file>

<file path=xl/tables/table2.xml><?xml version="1.0" encoding="utf-8"?>
<table xmlns="http://schemas.openxmlformats.org/spreadsheetml/2006/main" ref="B19:F69" displayName="Strips" name="Strips" id="2">
  <tableColumns count="5">
    <tableColumn name="Strip 1" id="1"/>
    <tableColumn name="Strip 2" id="2"/>
    <tableColumn name="Strip 3" id="3"/>
    <tableColumn name="Strip 4" id="4"/>
    <tableColumn name="Strip 5" id="5"/>
  </tableColumns>
  <tableStyleInfo name="Full 1-style 2" showColumnStripes="0" showFirstColumn="1" showLastColumn="1" showRowStripes="1"/>
</table>
</file>

<file path=xl/tables/table3.xml><?xml version="1.0" encoding="utf-8"?>
<table xmlns="http://schemas.openxmlformats.org/spreadsheetml/2006/main" ref="H19:L39" displayName="Paylines" name="Paylines" id="3">
  <tableColumns count="5">
    <tableColumn name="Reel 1" id="1"/>
    <tableColumn name="Reel 2" id="2"/>
    <tableColumn name="Reel 3" id="3"/>
    <tableColumn name="Reel 4" id="4"/>
    <tableColumn name="Reel 5" id="5"/>
  </tableColumns>
  <tableStyleInfo name="Full 1-style 3" showColumnStripes="0" showFirstColumn="1" showLastColumn="1" showRowStripes="1"/>
</table>
</file>

<file path=xl/tables/table4.xml><?xml version="1.0" encoding="utf-8"?>
<table xmlns="http://schemas.openxmlformats.org/spreadsheetml/2006/main" ref="N19:Q26" displayName="Paytable" name="Paytable" id="4">
  <tableColumns count="4">
    <tableColumn name="Columna 1" id="1"/>
    <tableColumn name="Pay 3" id="2"/>
    <tableColumn name="Pay4" id="3"/>
    <tableColumn name="Pay5" id="4"/>
  </tableColumns>
  <tableStyleInfo name="Full 1-style 4" showColumnStripes="0" showFirstColumn="1" showLastColumn="1" showRowStripes="1"/>
</table>
</file>

<file path=xl/tables/table5.xml><?xml version="1.0" encoding="utf-8"?>
<table xmlns="http://schemas.openxmlformats.org/spreadsheetml/2006/main" ref="H42:L43" displayName="Bonus_Spawner" name="Bonus_Spawner" id="5">
  <tableColumns count="5">
    <tableColumn name="Columna 1" id="1"/>
    <tableColumn name="Card Back" id="2"/>
    <tableColumn name="Card Front" id="3"/>
    <tableColumn name="Chest" id="4"/>
    <tableColumn name="Bonus Symbol" id="5"/>
  </tableColumns>
  <tableStyleInfo name="Full 1-style 5" showColumnStripes="0" showFirstColumn="1" showLastColumn="1" showRowStripes="1"/>
</table>
</file>

<file path=xl/tables/table6.xml><?xml version="1.0" encoding="utf-8"?>
<table xmlns="http://schemas.openxmlformats.org/spreadsheetml/2006/main" ref="H47:K57" displayName="Card_Multiplier_Spawner" name="Card_Multiplier_Spawner" id="6">
  <tableColumns count="4">
    <tableColumn name="Card Multiplier" id="1"/>
    <tableColumn name="Weight" id="2"/>
    <tableColumn name="Probability" id="3"/>
    <tableColumn name="Probaility %" id="4"/>
  </tableColumns>
  <tableStyleInfo name="Full 1-style 6" showColumnStripes="0" showFirstColumn="1" showLastColumn="1" showRowStripes="1"/>
</table>
</file>

<file path=xl/tables/table7.xml><?xml version="1.0" encoding="utf-8"?>
<table xmlns="http://schemas.openxmlformats.org/spreadsheetml/2006/main" ref="K64:N67" displayName="Levels" name="Levels" id="7">
  <tableColumns count="4">
    <tableColumn name="Level" id="1"/>
    <tableColumn name="Scatters" id="2"/>
    <tableColumn name="Start Free Spins" id="3"/>
    <tableColumn name="Bonus to upgrade" id="4"/>
  </tableColumns>
  <tableStyleInfo name="Full 1-style 7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3.xml"/><Relationship Id="rId10" Type="http://schemas.openxmlformats.org/officeDocument/2006/relationships/table" Target="../tables/table2.xml"/><Relationship Id="rId13" Type="http://schemas.openxmlformats.org/officeDocument/2006/relationships/table" Target="../tables/table5.xml"/><Relationship Id="rId12" Type="http://schemas.openxmlformats.org/officeDocument/2006/relationships/table" Target="../tables/table4.xml"/><Relationship Id="rId9" Type="http://schemas.openxmlformats.org/officeDocument/2006/relationships/table" Target="../tables/table1.xml"/><Relationship Id="rId15" Type="http://schemas.openxmlformats.org/officeDocument/2006/relationships/table" Target="../tables/table7.xml"/><Relationship Id="rId1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7" width="13.38"/>
    <col customWidth="1" min="8" max="8" width="17.63"/>
    <col customWidth="1" min="9" max="9" width="16.13"/>
    <col customWidth="1" min="10" max="11" width="13.38"/>
    <col customWidth="1" min="12" max="12" width="15.25"/>
    <col customWidth="1" min="13" max="13" width="21.88"/>
    <col customWidth="1" min="14" max="14" width="17.63"/>
    <col customWidth="1" min="15" max="15" width="15.25"/>
    <col customWidth="1" min="16" max="16" width="16.13"/>
    <col customWidth="1" min="17" max="17" width="16.5"/>
    <col customWidth="1" min="18" max="18" width="16.13"/>
  </cols>
  <sheetData>
    <row r="2">
      <c r="B2" s="1" t="s">
        <v>0</v>
      </c>
      <c r="C2" s="2" t="s">
        <v>1</v>
      </c>
    </row>
    <row r="3">
      <c r="B3" s="3">
        <v>5.0</v>
      </c>
      <c r="C3" s="4">
        <v>3.0</v>
      </c>
    </row>
    <row r="4">
      <c r="I4" s="5"/>
      <c r="J4" s="5"/>
      <c r="K4" s="5"/>
      <c r="L4" s="5"/>
      <c r="M4" s="5"/>
    </row>
    <row r="5">
      <c r="B5" s="6"/>
      <c r="C5" s="7" t="s">
        <v>2</v>
      </c>
      <c r="D5" s="7" t="s">
        <v>3</v>
      </c>
      <c r="E5" s="7" t="s">
        <v>4</v>
      </c>
      <c r="F5" s="7" t="s">
        <v>5</v>
      </c>
      <c r="G5" s="8" t="s">
        <v>6</v>
      </c>
      <c r="I5" s="6"/>
      <c r="J5" s="7" t="s">
        <v>7</v>
      </c>
      <c r="K5" s="7" t="s">
        <v>8</v>
      </c>
      <c r="L5" s="7" t="s">
        <v>9</v>
      </c>
      <c r="M5" s="7" t="s">
        <v>10</v>
      </c>
      <c r="N5" s="8" t="s">
        <v>11</v>
      </c>
      <c r="O5" s="7" t="s">
        <v>12</v>
      </c>
      <c r="P5" s="7" t="s">
        <v>13</v>
      </c>
      <c r="Q5" s="8" t="s">
        <v>14</v>
      </c>
      <c r="R5" s="9" t="s">
        <v>15</v>
      </c>
    </row>
    <row r="6">
      <c r="B6" s="10" t="s">
        <v>16</v>
      </c>
      <c r="C6" s="5">
        <f t="shared" ref="C6:G6" si="1">COUNTIF(B20:B69,"J")</f>
        <v>9</v>
      </c>
      <c r="D6" s="5">
        <f t="shared" si="1"/>
        <v>9</v>
      </c>
      <c r="E6" s="5">
        <f t="shared" si="1"/>
        <v>9</v>
      </c>
      <c r="F6" s="5">
        <f t="shared" si="1"/>
        <v>10</v>
      </c>
      <c r="G6" s="11">
        <f t="shared" si="1"/>
        <v>9</v>
      </c>
      <c r="I6" s="10" t="s">
        <v>16</v>
      </c>
      <c r="J6" s="5">
        <f t="shared" ref="J6:N6" si="2">DIVIDE(C6,C15)+J13</f>
        <v>0.18</v>
      </c>
      <c r="K6" s="5">
        <f t="shared" si="2"/>
        <v>0.24</v>
      </c>
      <c r="L6" s="5">
        <f t="shared" si="2"/>
        <v>0.22</v>
      </c>
      <c r="M6" s="5">
        <f t="shared" si="2"/>
        <v>0.24</v>
      </c>
      <c r="N6" s="11">
        <f t="shared" si="2"/>
        <v>0.22</v>
      </c>
      <c r="O6" s="5">
        <f t="shared" ref="O6:O12" si="5">J6*K6*L6*(1-M6)</f>
        <v>0.00722304</v>
      </c>
      <c r="P6" s="5">
        <f t="shared" ref="P6:P12" si="6">J6*K6*L6*M6*(1-N6)</f>
        <v>0.0017791488</v>
      </c>
      <c r="Q6" s="11">
        <f t="shared" ref="Q6:Q12" si="7">J6*K6*L6*M6*N6</f>
        <v>0.0005018112</v>
      </c>
      <c r="R6" s="12">
        <f>(O20*O6)+(P20*P6)+(Q20*Q6)</f>
        <v>0.00434294784</v>
      </c>
    </row>
    <row r="7">
      <c r="B7" s="10" t="s">
        <v>17</v>
      </c>
      <c r="C7" s="5">
        <f t="shared" ref="C7:G7" si="3">COUNTIF(B20:B69,"Q")</f>
        <v>9</v>
      </c>
      <c r="D7" s="5">
        <f t="shared" si="3"/>
        <v>8</v>
      </c>
      <c r="E7" s="5">
        <f t="shared" si="3"/>
        <v>9</v>
      </c>
      <c r="F7" s="5">
        <f t="shared" si="3"/>
        <v>9</v>
      </c>
      <c r="G7" s="11">
        <f t="shared" si="3"/>
        <v>9</v>
      </c>
      <c r="I7" s="10" t="s">
        <v>17</v>
      </c>
      <c r="J7" s="5">
        <f t="shared" ref="J7:N7" si="4">DIVIDE(C7,C15)+J13</f>
        <v>0.18</v>
      </c>
      <c r="K7" s="5">
        <f t="shared" si="4"/>
        <v>0.22</v>
      </c>
      <c r="L7" s="5">
        <f t="shared" si="4"/>
        <v>0.22</v>
      </c>
      <c r="M7" s="5">
        <f t="shared" si="4"/>
        <v>0.22</v>
      </c>
      <c r="N7" s="11">
        <f t="shared" si="4"/>
        <v>0.22</v>
      </c>
      <c r="O7" s="5">
        <f t="shared" si="5"/>
        <v>0.00679536</v>
      </c>
      <c r="P7" s="5">
        <f t="shared" si="6"/>
        <v>0.0014949792</v>
      </c>
      <c r="Q7" s="11">
        <f t="shared" si="7"/>
        <v>0.0004216608</v>
      </c>
      <c r="R7" s="12">
        <f t="shared" ref="R7:R12" si="10">O21*O7+P21*P7+Q21*Q7</f>
        <v>0.00386708256</v>
      </c>
    </row>
    <row r="8">
      <c r="B8" s="10" t="s">
        <v>18</v>
      </c>
      <c r="C8" s="5">
        <f t="shared" ref="C8:G8" si="8">COUNTIF(B20:B69,"K")</f>
        <v>8</v>
      </c>
      <c r="D8" s="5">
        <f t="shared" si="8"/>
        <v>9</v>
      </c>
      <c r="E8" s="5">
        <f t="shared" si="8"/>
        <v>8</v>
      </c>
      <c r="F8" s="5">
        <f t="shared" si="8"/>
        <v>8</v>
      </c>
      <c r="G8" s="11">
        <f t="shared" si="8"/>
        <v>8</v>
      </c>
      <c r="I8" s="10" t="s">
        <v>18</v>
      </c>
      <c r="J8" s="5">
        <f t="shared" ref="J8:N8" si="9">DIVIDE(C8,C15)+J13</f>
        <v>0.16</v>
      </c>
      <c r="K8" s="5">
        <f t="shared" si="9"/>
        <v>0.24</v>
      </c>
      <c r="L8" s="5">
        <f t="shared" si="9"/>
        <v>0.2</v>
      </c>
      <c r="M8" s="5">
        <f t="shared" si="9"/>
        <v>0.2</v>
      </c>
      <c r="N8" s="11">
        <f t="shared" si="9"/>
        <v>0.2</v>
      </c>
      <c r="O8" s="5">
        <f t="shared" si="5"/>
        <v>0.006144</v>
      </c>
      <c r="P8" s="5">
        <f t="shared" si="6"/>
        <v>0.0012288</v>
      </c>
      <c r="Q8" s="11">
        <f t="shared" si="7"/>
        <v>0.0003072</v>
      </c>
      <c r="R8" s="12">
        <f t="shared" si="10"/>
        <v>0.00328704</v>
      </c>
    </row>
    <row r="9">
      <c r="B9" s="10" t="s">
        <v>19</v>
      </c>
      <c r="C9" s="5">
        <f t="shared" ref="C9:G9" si="11">COUNTIF(B20:B69,"A")</f>
        <v>9</v>
      </c>
      <c r="D9" s="5">
        <f t="shared" si="11"/>
        <v>8</v>
      </c>
      <c r="E9" s="5">
        <f t="shared" si="11"/>
        <v>8</v>
      </c>
      <c r="F9" s="5">
        <f t="shared" si="11"/>
        <v>9</v>
      </c>
      <c r="G9" s="11">
        <f t="shared" si="11"/>
        <v>9</v>
      </c>
      <c r="I9" s="10" t="s">
        <v>19</v>
      </c>
      <c r="J9" s="5">
        <f t="shared" ref="J9:N9" si="12">DIVIDE(C9,C15)+J13</f>
        <v>0.18</v>
      </c>
      <c r="K9" s="5">
        <f t="shared" si="12"/>
        <v>0.22</v>
      </c>
      <c r="L9" s="5">
        <f t="shared" si="12"/>
        <v>0.2</v>
      </c>
      <c r="M9" s="5">
        <f t="shared" si="12"/>
        <v>0.22</v>
      </c>
      <c r="N9" s="11">
        <f t="shared" si="12"/>
        <v>0.22</v>
      </c>
      <c r="O9" s="5">
        <f t="shared" si="5"/>
        <v>0.0061776</v>
      </c>
      <c r="P9" s="5">
        <f t="shared" si="6"/>
        <v>0.001359072</v>
      </c>
      <c r="Q9" s="11">
        <f t="shared" si="7"/>
        <v>0.000383328</v>
      </c>
      <c r="R9" s="12">
        <f t="shared" si="10"/>
        <v>0.0035155296</v>
      </c>
    </row>
    <row r="10">
      <c r="B10" s="10" t="s">
        <v>20</v>
      </c>
      <c r="C10" s="5">
        <f t="shared" ref="C10:G10" si="13">COUNTIF(B20:B69,"Wolf")</f>
        <v>5</v>
      </c>
      <c r="D10" s="5">
        <f t="shared" si="13"/>
        <v>5</v>
      </c>
      <c r="E10" s="5">
        <f t="shared" si="13"/>
        <v>5</v>
      </c>
      <c r="F10" s="5">
        <f t="shared" si="13"/>
        <v>4</v>
      </c>
      <c r="G10" s="11">
        <f t="shared" si="13"/>
        <v>5</v>
      </c>
      <c r="I10" s="10" t="s">
        <v>20</v>
      </c>
      <c r="J10" s="5">
        <f t="shared" ref="J10:N10" si="14">DIVIDE(C10,C15)+J13</f>
        <v>0.1</v>
      </c>
      <c r="K10" s="5">
        <f t="shared" si="14"/>
        <v>0.16</v>
      </c>
      <c r="L10" s="5">
        <f t="shared" si="14"/>
        <v>0.14</v>
      </c>
      <c r="M10" s="5">
        <f t="shared" si="14"/>
        <v>0.12</v>
      </c>
      <c r="N10" s="11">
        <f t="shared" si="14"/>
        <v>0.14</v>
      </c>
      <c r="O10" s="5">
        <f t="shared" si="5"/>
        <v>0.0019712</v>
      </c>
      <c r="P10" s="5">
        <f t="shared" si="6"/>
        <v>0.000231168</v>
      </c>
      <c r="Q10" s="11">
        <f t="shared" si="7"/>
        <v>0.000037632</v>
      </c>
      <c r="R10" s="12">
        <f t="shared" si="10"/>
        <v>0.002890496</v>
      </c>
    </row>
    <row r="11">
      <c r="B11" s="10" t="s">
        <v>21</v>
      </c>
      <c r="C11" s="5">
        <f t="shared" ref="C11:G11" si="15">COUNTIF(B20:B69,"Queen")</f>
        <v>4</v>
      </c>
      <c r="D11" s="5">
        <f t="shared" si="15"/>
        <v>4</v>
      </c>
      <c r="E11" s="5">
        <f t="shared" si="15"/>
        <v>5</v>
      </c>
      <c r="F11" s="5">
        <f t="shared" si="15"/>
        <v>4</v>
      </c>
      <c r="G11" s="11">
        <f t="shared" si="15"/>
        <v>4</v>
      </c>
      <c r="I11" s="10" t="s">
        <v>21</v>
      </c>
      <c r="J11" s="5">
        <f t="shared" ref="J11:N11" si="16">DIVIDE(C11,C15)+J13</f>
        <v>0.08</v>
      </c>
      <c r="K11" s="5">
        <f t="shared" si="16"/>
        <v>0.14</v>
      </c>
      <c r="L11" s="5">
        <f t="shared" si="16"/>
        <v>0.14</v>
      </c>
      <c r="M11" s="5">
        <f t="shared" si="16"/>
        <v>0.12</v>
      </c>
      <c r="N11" s="11">
        <f t="shared" si="16"/>
        <v>0.12</v>
      </c>
      <c r="O11" s="5">
        <f t="shared" si="5"/>
        <v>0.00137984</v>
      </c>
      <c r="P11" s="5">
        <f t="shared" si="6"/>
        <v>0.0001655808</v>
      </c>
      <c r="Q11" s="11">
        <f t="shared" si="7"/>
        <v>0.0000225792</v>
      </c>
      <c r="R11" s="12">
        <f t="shared" si="10"/>
        <v>0.002972928</v>
      </c>
    </row>
    <row r="12">
      <c r="B12" s="10" t="s">
        <v>22</v>
      </c>
      <c r="C12" s="5">
        <f t="shared" ref="C12:G12" si="17">COUNTIF(B20:B69,"King")</f>
        <v>4</v>
      </c>
      <c r="D12" s="5">
        <f t="shared" si="17"/>
        <v>3</v>
      </c>
      <c r="E12" s="5">
        <f t="shared" si="17"/>
        <v>3</v>
      </c>
      <c r="F12" s="5">
        <f t="shared" si="17"/>
        <v>3</v>
      </c>
      <c r="G12" s="11">
        <f t="shared" si="17"/>
        <v>3</v>
      </c>
      <c r="I12" s="10" t="s">
        <v>22</v>
      </c>
      <c r="J12" s="5">
        <f t="shared" ref="J12:N12" si="18">DIVIDE(C12,C15)+J13</f>
        <v>0.08</v>
      </c>
      <c r="K12" s="5">
        <f t="shared" si="18"/>
        <v>0.12</v>
      </c>
      <c r="L12" s="5">
        <f t="shared" si="18"/>
        <v>0.1</v>
      </c>
      <c r="M12" s="5">
        <f t="shared" si="18"/>
        <v>0.1</v>
      </c>
      <c r="N12" s="11">
        <f t="shared" si="18"/>
        <v>0.1</v>
      </c>
      <c r="O12" s="13">
        <f t="shared" si="5"/>
        <v>0.000864</v>
      </c>
      <c r="P12" s="13">
        <f t="shared" si="6"/>
        <v>0.0000864</v>
      </c>
      <c r="Q12" s="14">
        <f t="shared" si="7"/>
        <v>0.0000096</v>
      </c>
      <c r="R12" s="15">
        <f t="shared" si="10"/>
        <v>0.0026592</v>
      </c>
    </row>
    <row r="13">
      <c r="B13" s="10" t="s">
        <v>23</v>
      </c>
      <c r="C13" s="5">
        <f t="shared" ref="C13:G13" si="19">COUNTIF(B20:B69,"Wild")</f>
        <v>0</v>
      </c>
      <c r="D13" s="5">
        <f t="shared" si="19"/>
        <v>3</v>
      </c>
      <c r="E13" s="5">
        <f t="shared" si="19"/>
        <v>2</v>
      </c>
      <c r="F13" s="5">
        <f t="shared" si="19"/>
        <v>2</v>
      </c>
      <c r="G13" s="11">
        <f t="shared" si="19"/>
        <v>2</v>
      </c>
      <c r="I13" s="16" t="s">
        <v>23</v>
      </c>
      <c r="J13" s="13">
        <f t="shared" ref="J13:N13" si="20">DIVIDE(C13,C15)</f>
        <v>0</v>
      </c>
      <c r="K13" s="13">
        <f t="shared" si="20"/>
        <v>0.06</v>
      </c>
      <c r="L13" s="13">
        <f t="shared" si="20"/>
        <v>0.04</v>
      </c>
      <c r="M13" s="13">
        <f t="shared" si="20"/>
        <v>0.04</v>
      </c>
      <c r="N13" s="14">
        <f t="shared" si="20"/>
        <v>0.04</v>
      </c>
      <c r="R13" s="5"/>
    </row>
    <row r="14">
      <c r="B14" s="10" t="s">
        <v>24</v>
      </c>
      <c r="C14" s="5">
        <f t="shared" ref="C14:G14" si="21">COUNTIF(B20:B69,"Scatter")</f>
        <v>2</v>
      </c>
      <c r="D14" s="5">
        <f t="shared" si="21"/>
        <v>1</v>
      </c>
      <c r="E14" s="5">
        <f t="shared" si="21"/>
        <v>1</v>
      </c>
      <c r="F14" s="5">
        <f t="shared" si="21"/>
        <v>1</v>
      </c>
      <c r="G14" s="11">
        <f t="shared" si="21"/>
        <v>1</v>
      </c>
      <c r="R14" s="5"/>
      <c r="U14" s="17" t="s">
        <v>25</v>
      </c>
    </row>
    <row r="15">
      <c r="B15" s="16" t="s">
        <v>26</v>
      </c>
      <c r="C15" s="13">
        <f t="shared" ref="C15:G15" si="22">SUM(C6:C14)</f>
        <v>50</v>
      </c>
      <c r="D15" s="13">
        <f t="shared" si="22"/>
        <v>50</v>
      </c>
      <c r="E15" s="13">
        <f t="shared" si="22"/>
        <v>50</v>
      </c>
      <c r="F15" s="13">
        <f t="shared" si="22"/>
        <v>50</v>
      </c>
      <c r="G15" s="14">
        <f t="shared" si="22"/>
        <v>50</v>
      </c>
      <c r="I15" s="18" t="s">
        <v>27</v>
      </c>
      <c r="J15" s="19">
        <f>DIVIDE(C14*Grid[Rows],C15)</f>
        <v>0.12</v>
      </c>
      <c r="K15" s="19">
        <f>DIVIDE(D14*Grid[Rows],D15)</f>
        <v>0.06</v>
      </c>
      <c r="L15" s="19">
        <f>DIVIDE(E14*Grid[Rows],E15)</f>
        <v>0.06</v>
      </c>
      <c r="M15" s="19">
        <f>DIVIDE(F14*Grid[Rows],F15)</f>
        <v>0.06</v>
      </c>
      <c r="N15" s="20">
        <f>DIVIDE(G14*Grid[Rows],G15)</f>
        <v>0.06</v>
      </c>
      <c r="O15" s="21">
        <f> J15*K15*L15*(1-M15)*(1-N15)
+ J15*K15*M15*(1-L15)*(1-N15)
+ J15*K15*N15*(1-L15)*(1-M15)
+ J15*L15*M15*(1-K15)*(1-N15)
+ J15*L15*N15*(1-K15)*(1-M15)
+ J15*M15*N15*(1-K15)*(1-L15)
+ K15*L15*M15*(1-J15)*(1-N15)
+ K15*L15*N15*(1-J15)*(1-M15)
+ K15*M15*N15*(1-J15)*(1-L15)
+ L15*M15*N15*(1-J15)*(1-K15)
</f>
        <v>0.003004992</v>
      </c>
      <c r="P15" s="19">
        <f> J15*K15*L15*M15*(1-N15)
+ J15*K15*L15*N15*(1-M15)
+ J15*K15*M15*N15*(1-L15)
+ J15*L15*M15*N15*(1-K15)
+ K15*L15*M15*N15*(1-J15)
</f>
        <v>0.000108864</v>
      </c>
      <c r="Q15" s="20">
        <f>PRODUCT(J15:N15)
</f>
        <v>0.0000015552</v>
      </c>
    </row>
    <row r="19">
      <c r="B19" s="1" t="s">
        <v>28</v>
      </c>
      <c r="C19" s="22" t="s">
        <v>29</v>
      </c>
      <c r="D19" s="22" t="s">
        <v>30</v>
      </c>
      <c r="E19" s="22" t="s">
        <v>31</v>
      </c>
      <c r="F19" s="2" t="s">
        <v>32</v>
      </c>
      <c r="H19" s="1" t="s">
        <v>2</v>
      </c>
      <c r="I19" s="22" t="s">
        <v>3</v>
      </c>
      <c r="J19" s="22" t="s">
        <v>4</v>
      </c>
      <c r="K19" s="22" t="s">
        <v>5</v>
      </c>
      <c r="L19" s="2" t="s">
        <v>6</v>
      </c>
      <c r="N19" s="23" t="s">
        <v>33</v>
      </c>
      <c r="O19" s="22" t="s">
        <v>34</v>
      </c>
      <c r="P19" s="22" t="s">
        <v>35</v>
      </c>
      <c r="Q19" s="2" t="s">
        <v>36</v>
      </c>
    </row>
    <row r="20">
      <c r="B20" s="24" t="s">
        <v>19</v>
      </c>
      <c r="C20" s="25" t="s">
        <v>21</v>
      </c>
      <c r="D20" s="25" t="s">
        <v>22</v>
      </c>
      <c r="E20" s="25" t="s">
        <v>16</v>
      </c>
      <c r="F20" s="26" t="s">
        <v>19</v>
      </c>
      <c r="H20" s="27">
        <v>1.0</v>
      </c>
      <c r="I20" s="28">
        <v>1.0</v>
      </c>
      <c r="J20" s="28">
        <v>1.0</v>
      </c>
      <c r="K20" s="28">
        <v>1.0</v>
      </c>
      <c r="L20" s="29">
        <v>1.0</v>
      </c>
      <c r="N20" s="30" t="s">
        <v>16</v>
      </c>
      <c r="O20" s="31">
        <v>0.3</v>
      </c>
      <c r="P20" s="31">
        <v>0.8</v>
      </c>
      <c r="Q20" s="32">
        <v>1.5</v>
      </c>
    </row>
    <row r="21">
      <c r="B21" s="33" t="s">
        <v>17</v>
      </c>
      <c r="C21" s="34" t="s">
        <v>16</v>
      </c>
      <c r="D21" s="34" t="s">
        <v>16</v>
      </c>
      <c r="E21" s="34" t="s">
        <v>18</v>
      </c>
      <c r="F21" s="35" t="s">
        <v>18</v>
      </c>
      <c r="H21" s="36">
        <v>0.0</v>
      </c>
      <c r="I21" s="37">
        <v>0.0</v>
      </c>
      <c r="J21" s="37">
        <v>0.0</v>
      </c>
      <c r="K21" s="37">
        <v>0.0</v>
      </c>
      <c r="L21" s="38">
        <v>0.0</v>
      </c>
      <c r="N21" s="39" t="s">
        <v>17</v>
      </c>
      <c r="O21" s="40">
        <v>0.3</v>
      </c>
      <c r="P21" s="40">
        <v>0.8</v>
      </c>
      <c r="Q21" s="41">
        <v>1.5</v>
      </c>
    </row>
    <row r="22">
      <c r="B22" s="24" t="s">
        <v>22</v>
      </c>
      <c r="C22" s="25" t="s">
        <v>17</v>
      </c>
      <c r="D22" s="25" t="s">
        <v>21</v>
      </c>
      <c r="E22" s="25" t="s">
        <v>19</v>
      </c>
      <c r="F22" s="26" t="s">
        <v>16</v>
      </c>
      <c r="H22" s="27">
        <v>2.0</v>
      </c>
      <c r="I22" s="28">
        <v>2.0</v>
      </c>
      <c r="J22" s="28">
        <v>2.0</v>
      </c>
      <c r="K22" s="28">
        <v>2.0</v>
      </c>
      <c r="L22" s="29">
        <v>2.0</v>
      </c>
      <c r="N22" s="30" t="s">
        <v>18</v>
      </c>
      <c r="O22" s="31">
        <v>0.3</v>
      </c>
      <c r="P22" s="31">
        <v>0.8</v>
      </c>
      <c r="Q22" s="32">
        <v>1.5</v>
      </c>
    </row>
    <row r="23">
      <c r="B23" s="33" t="s">
        <v>20</v>
      </c>
      <c r="C23" s="34" t="s">
        <v>19</v>
      </c>
      <c r="D23" s="34" t="s">
        <v>17</v>
      </c>
      <c r="E23" s="34" t="s">
        <v>17</v>
      </c>
      <c r="F23" s="35" t="s">
        <v>19</v>
      </c>
      <c r="H23" s="36">
        <v>0.0</v>
      </c>
      <c r="I23" s="37">
        <v>1.0</v>
      </c>
      <c r="J23" s="37">
        <v>2.0</v>
      </c>
      <c r="K23" s="37">
        <v>1.0</v>
      </c>
      <c r="L23" s="38">
        <v>0.0</v>
      </c>
      <c r="N23" s="39" t="s">
        <v>19</v>
      </c>
      <c r="O23" s="40">
        <v>0.3</v>
      </c>
      <c r="P23" s="40">
        <v>0.8</v>
      </c>
      <c r="Q23" s="41">
        <v>1.5</v>
      </c>
    </row>
    <row r="24">
      <c r="B24" s="24" t="s">
        <v>17</v>
      </c>
      <c r="C24" s="25" t="s">
        <v>21</v>
      </c>
      <c r="D24" s="25" t="s">
        <v>20</v>
      </c>
      <c r="E24" s="25" t="s">
        <v>23</v>
      </c>
      <c r="F24" s="26" t="s">
        <v>17</v>
      </c>
      <c r="H24" s="27">
        <v>2.0</v>
      </c>
      <c r="I24" s="28">
        <v>1.0</v>
      </c>
      <c r="J24" s="28">
        <v>0.0</v>
      </c>
      <c r="K24" s="28">
        <v>1.0</v>
      </c>
      <c r="L24" s="29">
        <v>2.0</v>
      </c>
      <c r="N24" s="30" t="s">
        <v>20</v>
      </c>
      <c r="O24" s="31">
        <v>1.0</v>
      </c>
      <c r="P24" s="31">
        <v>3.0</v>
      </c>
      <c r="Q24" s="32">
        <v>6.0</v>
      </c>
    </row>
    <row r="25">
      <c r="B25" s="33" t="s">
        <v>20</v>
      </c>
      <c r="C25" s="34" t="s">
        <v>18</v>
      </c>
      <c r="D25" s="34" t="s">
        <v>16</v>
      </c>
      <c r="E25" s="34" t="s">
        <v>18</v>
      </c>
      <c r="F25" s="35" t="s">
        <v>24</v>
      </c>
      <c r="H25" s="36">
        <v>0.0</v>
      </c>
      <c r="I25" s="37">
        <v>0.0</v>
      </c>
      <c r="J25" s="37">
        <v>1.0</v>
      </c>
      <c r="K25" s="37">
        <v>0.0</v>
      </c>
      <c r="L25" s="38">
        <v>0.0</v>
      </c>
      <c r="N25" s="39" t="s">
        <v>21</v>
      </c>
      <c r="O25" s="40">
        <v>1.5</v>
      </c>
      <c r="P25" s="40">
        <v>4.5</v>
      </c>
      <c r="Q25" s="41">
        <v>7.0</v>
      </c>
    </row>
    <row r="26">
      <c r="B26" s="24" t="s">
        <v>16</v>
      </c>
      <c r="C26" s="25" t="s">
        <v>24</v>
      </c>
      <c r="D26" s="25" t="s">
        <v>21</v>
      </c>
      <c r="E26" s="25" t="s">
        <v>16</v>
      </c>
      <c r="F26" s="26" t="s">
        <v>18</v>
      </c>
      <c r="H26" s="27">
        <v>2.0</v>
      </c>
      <c r="I26" s="28">
        <v>2.0</v>
      </c>
      <c r="J26" s="28">
        <v>1.0</v>
      </c>
      <c r="K26" s="28">
        <v>2.0</v>
      </c>
      <c r="L26" s="29">
        <v>2.0</v>
      </c>
      <c r="N26" s="42" t="s">
        <v>22</v>
      </c>
      <c r="O26" s="43">
        <v>2.0</v>
      </c>
      <c r="P26" s="43">
        <v>8.0</v>
      </c>
      <c r="Q26" s="44">
        <v>25.0</v>
      </c>
    </row>
    <row r="27">
      <c r="B27" s="33" t="s">
        <v>18</v>
      </c>
      <c r="C27" s="34" t="s">
        <v>19</v>
      </c>
      <c r="D27" s="34" t="s">
        <v>17</v>
      </c>
      <c r="E27" s="34" t="s">
        <v>21</v>
      </c>
      <c r="F27" s="35" t="s">
        <v>16</v>
      </c>
      <c r="H27" s="36">
        <v>0.0</v>
      </c>
      <c r="I27" s="37">
        <v>1.0</v>
      </c>
      <c r="J27" s="37">
        <v>1.0</v>
      </c>
      <c r="K27" s="37">
        <v>1.0</v>
      </c>
      <c r="L27" s="38">
        <v>0.0</v>
      </c>
      <c r="N27" s="45"/>
      <c r="O27" s="5"/>
      <c r="P27" s="5"/>
      <c r="Q27" s="5"/>
    </row>
    <row r="28">
      <c r="B28" s="24" t="s">
        <v>19</v>
      </c>
      <c r="C28" s="25" t="s">
        <v>23</v>
      </c>
      <c r="D28" s="25" t="s">
        <v>20</v>
      </c>
      <c r="E28" s="25" t="s">
        <v>17</v>
      </c>
      <c r="F28" s="26" t="s">
        <v>18</v>
      </c>
      <c r="H28" s="27">
        <v>2.0</v>
      </c>
      <c r="I28" s="28">
        <v>1.0</v>
      </c>
      <c r="J28" s="28">
        <v>1.0</v>
      </c>
      <c r="K28" s="28">
        <v>1.0</v>
      </c>
      <c r="L28" s="29">
        <v>2.0</v>
      </c>
      <c r="N28" s="46"/>
      <c r="O28" s="47" t="s">
        <v>37</v>
      </c>
      <c r="P28" s="47" t="s">
        <v>38</v>
      </c>
    </row>
    <row r="29">
      <c r="B29" s="33" t="s">
        <v>17</v>
      </c>
      <c r="C29" s="34" t="s">
        <v>20</v>
      </c>
      <c r="D29" s="34" t="s">
        <v>18</v>
      </c>
      <c r="E29" s="34" t="s">
        <v>19</v>
      </c>
      <c r="F29" s="35" t="s">
        <v>22</v>
      </c>
      <c r="H29" s="36">
        <v>1.0</v>
      </c>
      <c r="I29" s="37">
        <v>0.0</v>
      </c>
      <c r="J29" s="37">
        <v>0.0</v>
      </c>
      <c r="K29" s="37">
        <v>0.0</v>
      </c>
      <c r="L29" s="38">
        <v>1.0</v>
      </c>
      <c r="N29" s="48" t="s">
        <v>39</v>
      </c>
      <c r="O29" s="49">
        <f>(R6+R7+R8+R9+R10+R11+R12) * ROWS(Paylines[])</f>
        <v>0.47070448</v>
      </c>
      <c r="P29" s="49">
        <f t="shared" ref="P29:P31" si="23">O29*100</f>
        <v>47.070448</v>
      </c>
      <c r="Q29" s="50"/>
    </row>
    <row r="30">
      <c r="B30" s="24" t="s">
        <v>20</v>
      </c>
      <c r="C30" s="25" t="s">
        <v>18</v>
      </c>
      <c r="D30" s="25" t="s">
        <v>18</v>
      </c>
      <c r="E30" s="25" t="s">
        <v>18</v>
      </c>
      <c r="F30" s="26" t="s">
        <v>20</v>
      </c>
      <c r="H30" s="27">
        <v>1.0</v>
      </c>
      <c r="I30" s="28">
        <v>2.0</v>
      </c>
      <c r="J30" s="28">
        <v>2.0</v>
      </c>
      <c r="K30" s="28">
        <v>2.0</v>
      </c>
      <c r="L30" s="29">
        <v>1.0</v>
      </c>
      <c r="N30" s="48" t="s">
        <v>40</v>
      </c>
      <c r="O30" s="49">
        <f>N61*M43</f>
        <v>0.4918289874</v>
      </c>
      <c r="P30" s="49">
        <f t="shared" si="23"/>
        <v>49.18289874</v>
      </c>
      <c r="Q30" s="50"/>
      <c r="R30" s="5"/>
      <c r="S30" s="5"/>
    </row>
    <row r="31">
      <c r="B31" s="33" t="s">
        <v>19</v>
      </c>
      <c r="C31" s="34" t="s">
        <v>19</v>
      </c>
      <c r="D31" s="34" t="s">
        <v>24</v>
      </c>
      <c r="E31" s="34" t="s">
        <v>18</v>
      </c>
      <c r="F31" s="35" t="s">
        <v>21</v>
      </c>
      <c r="H31" s="36">
        <v>1.0</v>
      </c>
      <c r="I31" s="37">
        <v>0.0</v>
      </c>
      <c r="J31" s="37">
        <v>1.0</v>
      </c>
      <c r="K31" s="37">
        <v>0.0</v>
      </c>
      <c r="L31" s="38">
        <v>1.0</v>
      </c>
      <c r="N31" s="48" t="s">
        <v>41</v>
      </c>
      <c r="O31" s="49">
        <f>(O29)+(O30)</f>
        <v>0.9625334674</v>
      </c>
      <c r="P31" s="49">
        <f t="shared" si="23"/>
        <v>96.25334674</v>
      </c>
      <c r="Q31" s="51"/>
      <c r="R31" s="5"/>
      <c r="S31" s="5"/>
    </row>
    <row r="32">
      <c r="B32" s="24" t="s">
        <v>20</v>
      </c>
      <c r="C32" s="25" t="s">
        <v>16</v>
      </c>
      <c r="D32" s="25" t="s">
        <v>17</v>
      </c>
      <c r="E32" s="25" t="s">
        <v>17</v>
      </c>
      <c r="F32" s="26" t="s">
        <v>19</v>
      </c>
      <c r="H32" s="27">
        <v>1.0</v>
      </c>
      <c r="I32" s="28">
        <v>2.0</v>
      </c>
      <c r="J32" s="28">
        <v>1.0</v>
      </c>
      <c r="K32" s="28">
        <v>2.0</v>
      </c>
      <c r="L32" s="29">
        <v>1.0</v>
      </c>
      <c r="R32" s="5"/>
      <c r="S32" s="5"/>
    </row>
    <row r="33">
      <c r="B33" s="33" t="s">
        <v>17</v>
      </c>
      <c r="C33" s="34" t="s">
        <v>18</v>
      </c>
      <c r="D33" s="34" t="s">
        <v>18</v>
      </c>
      <c r="E33" s="34" t="s">
        <v>16</v>
      </c>
      <c r="F33" s="35" t="s">
        <v>19</v>
      </c>
      <c r="H33" s="36">
        <v>0.0</v>
      </c>
      <c r="I33" s="37">
        <v>0.0</v>
      </c>
      <c r="J33" s="37">
        <v>1.0</v>
      </c>
      <c r="K33" s="37">
        <v>1.0</v>
      </c>
      <c r="L33" s="38">
        <v>0.0</v>
      </c>
      <c r="R33" s="5"/>
      <c r="S33" s="5"/>
    </row>
    <row r="34">
      <c r="B34" s="24" t="s">
        <v>19</v>
      </c>
      <c r="C34" s="25" t="s">
        <v>21</v>
      </c>
      <c r="D34" s="25" t="s">
        <v>16</v>
      </c>
      <c r="E34" s="25" t="s">
        <v>18</v>
      </c>
      <c r="F34" s="26" t="s">
        <v>18</v>
      </c>
      <c r="H34" s="27">
        <v>2.0</v>
      </c>
      <c r="I34" s="28">
        <v>2.0</v>
      </c>
      <c r="J34" s="28">
        <v>1.0</v>
      </c>
      <c r="K34" s="28">
        <v>1.0</v>
      </c>
      <c r="L34" s="29">
        <v>2.0</v>
      </c>
      <c r="R34" s="5"/>
      <c r="S34" s="5"/>
    </row>
    <row r="35">
      <c r="B35" s="33" t="s">
        <v>21</v>
      </c>
      <c r="C35" s="34" t="s">
        <v>16</v>
      </c>
      <c r="D35" s="34" t="s">
        <v>18</v>
      </c>
      <c r="E35" s="34" t="s">
        <v>19</v>
      </c>
      <c r="F35" s="35" t="s">
        <v>16</v>
      </c>
      <c r="H35" s="36">
        <v>0.0</v>
      </c>
      <c r="I35" s="37">
        <v>1.0</v>
      </c>
      <c r="J35" s="37">
        <v>0.0</v>
      </c>
      <c r="K35" s="37">
        <v>1.0</v>
      </c>
      <c r="L35" s="38">
        <v>0.0</v>
      </c>
      <c r="R35" s="5"/>
      <c r="S35" s="5"/>
    </row>
    <row r="36">
      <c r="B36" s="24" t="s">
        <v>24</v>
      </c>
      <c r="C36" s="25" t="s">
        <v>22</v>
      </c>
      <c r="D36" s="25" t="s">
        <v>19</v>
      </c>
      <c r="E36" s="25" t="s">
        <v>22</v>
      </c>
      <c r="F36" s="26" t="s">
        <v>18</v>
      </c>
      <c r="H36" s="27">
        <v>2.0</v>
      </c>
      <c r="I36" s="28">
        <v>1.0</v>
      </c>
      <c r="J36" s="28">
        <v>2.0</v>
      </c>
      <c r="K36" s="28">
        <v>1.0</v>
      </c>
      <c r="L36" s="29">
        <v>2.0</v>
      </c>
      <c r="R36" s="5"/>
      <c r="S36" s="5"/>
    </row>
    <row r="37">
      <c r="B37" s="33" t="s">
        <v>17</v>
      </c>
      <c r="C37" s="34" t="s">
        <v>19</v>
      </c>
      <c r="D37" s="34" t="s">
        <v>20</v>
      </c>
      <c r="E37" s="34" t="s">
        <v>20</v>
      </c>
      <c r="F37" s="35" t="s">
        <v>20</v>
      </c>
      <c r="H37" s="36">
        <v>0.0</v>
      </c>
      <c r="I37" s="37">
        <v>0.0</v>
      </c>
      <c r="J37" s="37">
        <v>1.0</v>
      </c>
      <c r="K37" s="37">
        <v>2.0</v>
      </c>
      <c r="L37" s="38">
        <v>2.0</v>
      </c>
      <c r="R37" s="5"/>
      <c r="S37" s="5"/>
    </row>
    <row r="38">
      <c r="B38" s="24" t="s">
        <v>16</v>
      </c>
      <c r="C38" s="25" t="s">
        <v>17</v>
      </c>
      <c r="D38" s="25" t="s">
        <v>17</v>
      </c>
      <c r="E38" s="25" t="s">
        <v>21</v>
      </c>
      <c r="F38" s="26" t="s">
        <v>17</v>
      </c>
      <c r="H38" s="27">
        <v>2.0</v>
      </c>
      <c r="I38" s="28">
        <v>2.0</v>
      </c>
      <c r="J38" s="28">
        <v>1.0</v>
      </c>
      <c r="K38" s="28">
        <v>0.0</v>
      </c>
      <c r="L38" s="29">
        <v>0.0</v>
      </c>
      <c r="R38" s="5"/>
      <c r="S38" s="5"/>
    </row>
    <row r="39">
      <c r="B39" s="33" t="s">
        <v>18</v>
      </c>
      <c r="C39" s="34" t="s">
        <v>20</v>
      </c>
      <c r="D39" s="34" t="s">
        <v>16</v>
      </c>
      <c r="E39" s="34" t="s">
        <v>17</v>
      </c>
      <c r="F39" s="35" t="s">
        <v>17</v>
      </c>
      <c r="H39" s="52">
        <v>1.0</v>
      </c>
      <c r="I39" s="53">
        <v>1.0</v>
      </c>
      <c r="J39" s="53">
        <v>0.0</v>
      </c>
      <c r="K39" s="53">
        <v>0.0</v>
      </c>
      <c r="L39" s="54">
        <v>1.0</v>
      </c>
    </row>
    <row r="40">
      <c r="B40" s="24" t="s">
        <v>21</v>
      </c>
      <c r="C40" s="25" t="s">
        <v>18</v>
      </c>
      <c r="D40" s="25" t="s">
        <v>23</v>
      </c>
      <c r="E40" s="25" t="s">
        <v>19</v>
      </c>
      <c r="F40" s="26" t="s">
        <v>19</v>
      </c>
    </row>
    <row r="41">
      <c r="B41" s="33" t="s">
        <v>19</v>
      </c>
      <c r="C41" s="34" t="s">
        <v>17</v>
      </c>
      <c r="D41" s="34" t="s">
        <v>22</v>
      </c>
      <c r="E41" s="34" t="s">
        <v>16</v>
      </c>
      <c r="F41" s="35" t="s">
        <v>17</v>
      </c>
    </row>
    <row r="42">
      <c r="B42" s="24" t="s">
        <v>17</v>
      </c>
      <c r="C42" s="25" t="s">
        <v>16</v>
      </c>
      <c r="D42" s="25" t="s">
        <v>19</v>
      </c>
      <c r="E42" s="25" t="s">
        <v>18</v>
      </c>
      <c r="F42" s="26" t="s">
        <v>16</v>
      </c>
      <c r="H42" s="55" t="s">
        <v>33</v>
      </c>
      <c r="I42" s="22" t="s">
        <v>42</v>
      </c>
      <c r="J42" s="22" t="s">
        <v>43</v>
      </c>
      <c r="K42" s="22" t="s">
        <v>44</v>
      </c>
      <c r="L42" s="2" t="s">
        <v>45</v>
      </c>
      <c r="M42" s="9" t="s">
        <v>46</v>
      </c>
      <c r="N42" s="9" t="s">
        <v>47</v>
      </c>
    </row>
    <row r="43">
      <c r="B43" s="33" t="s">
        <v>18</v>
      </c>
      <c r="C43" s="34" t="s">
        <v>19</v>
      </c>
      <c r="D43" s="34" t="s">
        <v>20</v>
      </c>
      <c r="E43" s="34" t="s">
        <v>16</v>
      </c>
      <c r="F43" s="35" t="s">
        <v>18</v>
      </c>
      <c r="H43" s="42" t="s">
        <v>48</v>
      </c>
      <c r="I43" s="56">
        <v>0.6</v>
      </c>
      <c r="J43" s="56">
        <v>0.337</v>
      </c>
      <c r="K43" s="56">
        <v>0.06</v>
      </c>
      <c r="L43" s="4">
        <v>0.012</v>
      </c>
      <c r="M43" s="15">
        <f>O15+P15+Q15</f>
        <v>0.0031154112</v>
      </c>
      <c r="N43" s="15">
        <f>M43*100</f>
        <v>0.31154112</v>
      </c>
    </row>
    <row r="44">
      <c r="B44" s="24" t="s">
        <v>19</v>
      </c>
      <c r="C44" s="25" t="s">
        <v>18</v>
      </c>
      <c r="D44" s="25" t="s">
        <v>21</v>
      </c>
      <c r="E44" s="25" t="s">
        <v>19</v>
      </c>
      <c r="F44" s="26" t="s">
        <v>16</v>
      </c>
    </row>
    <row r="45">
      <c r="B45" s="33" t="s">
        <v>16</v>
      </c>
      <c r="C45" s="34" t="s">
        <v>21</v>
      </c>
      <c r="D45" s="34" t="s">
        <v>17</v>
      </c>
      <c r="E45" s="34" t="s">
        <v>17</v>
      </c>
      <c r="F45" s="35" t="s">
        <v>19</v>
      </c>
      <c r="H45" s="57" t="s">
        <v>49</v>
      </c>
      <c r="I45" s="58">
        <v>0.815</v>
      </c>
      <c r="J45" s="59" t="s">
        <v>50</v>
      </c>
      <c r="L45" s="5"/>
    </row>
    <row r="46">
      <c r="B46" s="24" t="s">
        <v>21</v>
      </c>
      <c r="C46" s="25" t="s">
        <v>16</v>
      </c>
      <c r="D46" s="25" t="s">
        <v>16</v>
      </c>
      <c r="E46" s="25" t="s">
        <v>16</v>
      </c>
      <c r="F46" s="26" t="s">
        <v>20</v>
      </c>
    </row>
    <row r="47">
      <c r="B47" s="33" t="s">
        <v>18</v>
      </c>
      <c r="C47" s="34" t="s">
        <v>19</v>
      </c>
      <c r="D47" s="34" t="s">
        <v>18</v>
      </c>
      <c r="E47" s="34" t="s">
        <v>22</v>
      </c>
      <c r="F47" s="35" t="s">
        <v>17</v>
      </c>
      <c r="H47" s="1" t="s">
        <v>51</v>
      </c>
      <c r="I47" s="22" t="s">
        <v>52</v>
      </c>
      <c r="J47" s="22" t="s">
        <v>53</v>
      </c>
      <c r="K47" s="2" t="s">
        <v>54</v>
      </c>
    </row>
    <row r="48">
      <c r="B48" s="24" t="s">
        <v>16</v>
      </c>
      <c r="C48" s="25" t="s">
        <v>17</v>
      </c>
      <c r="D48" s="25" t="s">
        <v>19</v>
      </c>
      <c r="E48" s="25" t="s">
        <v>16</v>
      </c>
      <c r="F48" s="26" t="s">
        <v>19</v>
      </c>
      <c r="H48" s="60">
        <v>1.0</v>
      </c>
      <c r="I48" s="61">
        <f>POWER(I45,H48-1)</f>
        <v>1</v>
      </c>
      <c r="J48" s="62">
        <f>DIVIDE(I48,I58)</f>
        <v>0.212471093</v>
      </c>
      <c r="K48" s="63">
        <f t="shared" ref="K48:K58" si="24">J48*100</f>
        <v>21.2471093</v>
      </c>
    </row>
    <row r="49">
      <c r="B49" s="33" t="s">
        <v>16</v>
      </c>
      <c r="C49" s="34" t="s">
        <v>18</v>
      </c>
      <c r="D49" s="34" t="s">
        <v>21</v>
      </c>
      <c r="E49" s="34" t="s">
        <v>18</v>
      </c>
      <c r="F49" s="35" t="s">
        <v>23</v>
      </c>
      <c r="H49" s="64">
        <v>2.0</v>
      </c>
      <c r="I49" s="65">
        <f>POWER(I45,H49-1)</f>
        <v>0.815</v>
      </c>
      <c r="J49" s="66">
        <f>DIVIDE(I49,I58)</f>
        <v>0.1731639408</v>
      </c>
      <c r="K49" s="67">
        <f t="shared" si="24"/>
        <v>17.31639408</v>
      </c>
      <c r="M49" s="18" t="s">
        <v>55</v>
      </c>
      <c r="N49" s="20">
        <f>( O15*( M65 + $I$65*(M66-M65) + POWER($I$65,2)*(M67-M66) )
 + P15*( M66 + $I$65*(M67-M66) )
 + Q15* M67 ) / $M$43
</f>
        <v>13.74681601</v>
      </c>
    </row>
    <row r="50">
      <c r="B50" s="24" t="s">
        <v>18</v>
      </c>
      <c r="C50" s="25" t="s">
        <v>23</v>
      </c>
      <c r="D50" s="25" t="s">
        <v>16</v>
      </c>
      <c r="E50" s="25" t="s">
        <v>19</v>
      </c>
      <c r="F50" s="26" t="s">
        <v>17</v>
      </c>
      <c r="H50" s="60">
        <v>3.0</v>
      </c>
      <c r="I50" s="61">
        <f>POWER(I45,H50-1)</f>
        <v>0.664225</v>
      </c>
      <c r="J50" s="62">
        <f>DIVIDE(I50,I58)</f>
        <v>0.1411286118</v>
      </c>
      <c r="K50" s="68">
        <f t="shared" si="24"/>
        <v>14.11286118</v>
      </c>
    </row>
    <row r="51">
      <c r="B51" s="33" t="s">
        <v>24</v>
      </c>
      <c r="C51" s="34" t="s">
        <v>20</v>
      </c>
      <c r="D51" s="34" t="s">
        <v>19</v>
      </c>
      <c r="E51" s="34" t="s">
        <v>17</v>
      </c>
      <c r="F51" s="35" t="s">
        <v>16</v>
      </c>
      <c r="H51" s="64">
        <v>4.0</v>
      </c>
      <c r="I51" s="65">
        <f>POWER(I45,H51-1)</f>
        <v>0.541343375</v>
      </c>
      <c r="J51" s="66">
        <f>DIVIDE(I51,I58)</f>
        <v>0.1150198186</v>
      </c>
      <c r="K51" s="67">
        <f t="shared" si="24"/>
        <v>11.50198186</v>
      </c>
      <c r="M51" s="69" t="s">
        <v>56</v>
      </c>
      <c r="N51" s="70">
        <f>POW((1-K43),B3*C3)</f>
        <v>0.3952917988</v>
      </c>
    </row>
    <row r="52">
      <c r="B52" s="24" t="s">
        <v>16</v>
      </c>
      <c r="C52" s="25" t="s">
        <v>18</v>
      </c>
      <c r="D52" s="25" t="s">
        <v>22</v>
      </c>
      <c r="E52" s="25" t="s">
        <v>16</v>
      </c>
      <c r="F52" s="26" t="s">
        <v>19</v>
      </c>
      <c r="H52" s="60">
        <v>5.0</v>
      </c>
      <c r="I52" s="61">
        <f>POWER(I45,H52-1)</f>
        <v>0.4411948506</v>
      </c>
      <c r="J52" s="62">
        <f>DIVIDE(I52,I58)</f>
        <v>0.09374115215</v>
      </c>
      <c r="K52" s="68">
        <f t="shared" si="24"/>
        <v>9.374115215</v>
      </c>
      <c r="M52" s="71" t="s">
        <v>57</v>
      </c>
      <c r="N52" s="72">
        <f>1-N51</f>
        <v>0.6047082012</v>
      </c>
    </row>
    <row r="53">
      <c r="B53" s="33" t="s">
        <v>17</v>
      </c>
      <c r="C53" s="34" t="s">
        <v>17</v>
      </c>
      <c r="D53" s="34" t="s">
        <v>17</v>
      </c>
      <c r="E53" s="34" t="s">
        <v>21</v>
      </c>
      <c r="F53" s="35" t="s">
        <v>22</v>
      </c>
      <c r="H53" s="64">
        <v>6.0</v>
      </c>
      <c r="I53" s="65">
        <f>POWER(I45,H53-1)</f>
        <v>0.3595738033</v>
      </c>
      <c r="J53" s="66">
        <f>DIVIDE(I53,I58)</f>
        <v>0.076399039</v>
      </c>
      <c r="K53" s="67">
        <f t="shared" si="24"/>
        <v>7.6399039</v>
      </c>
      <c r="M53" s="18" t="s">
        <v>58</v>
      </c>
      <c r="N53" s="20">
        <f>1-POW(1-K43,(B3*C3)-1)
</f>
        <v>0.5794768098</v>
      </c>
    </row>
    <row r="54">
      <c r="B54" s="24" t="s">
        <v>22</v>
      </c>
      <c r="C54" s="25" t="s">
        <v>23</v>
      </c>
      <c r="D54" s="25" t="s">
        <v>19</v>
      </c>
      <c r="E54" s="25" t="s">
        <v>18</v>
      </c>
      <c r="F54" s="26" t="s">
        <v>18</v>
      </c>
      <c r="H54" s="60">
        <v>7.0</v>
      </c>
      <c r="I54" s="61">
        <f>POWER(I45,H54-1)</f>
        <v>0.2930526497</v>
      </c>
      <c r="J54" s="62">
        <f>DIVIDE(I54,I58)</f>
        <v>0.06226521678</v>
      </c>
      <c r="K54" s="68">
        <f t="shared" si="24"/>
        <v>6.226521678</v>
      </c>
    </row>
    <row r="55">
      <c r="B55" s="33" t="s">
        <v>19</v>
      </c>
      <c r="C55" s="34" t="s">
        <v>18</v>
      </c>
      <c r="D55" s="34" t="s">
        <v>17</v>
      </c>
      <c r="E55" s="34" t="s">
        <v>23</v>
      </c>
      <c r="F55" s="35" t="s">
        <v>17</v>
      </c>
      <c r="H55" s="64">
        <v>8.0</v>
      </c>
      <c r="I55" s="65">
        <f>POWER(I45,H55-1)</f>
        <v>0.2388379095</v>
      </c>
      <c r="J55" s="66">
        <f>DIVIDE(I55,I58)</f>
        <v>0.05074615168</v>
      </c>
      <c r="K55" s="67">
        <f t="shared" si="24"/>
        <v>5.074615168</v>
      </c>
      <c r="M55" s="18" t="s">
        <v>59</v>
      </c>
      <c r="N55" s="73">
        <f>J43*B3*C3</f>
        <v>5.055</v>
      </c>
    </row>
    <row r="56">
      <c r="B56" s="24" t="s">
        <v>22</v>
      </c>
      <c r="C56" s="25" t="s">
        <v>16</v>
      </c>
      <c r="D56" s="25" t="s">
        <v>18</v>
      </c>
      <c r="E56" s="25" t="s">
        <v>19</v>
      </c>
      <c r="F56" s="26" t="s">
        <v>16</v>
      </c>
      <c r="H56" s="60">
        <v>9.0</v>
      </c>
      <c r="I56" s="61">
        <f>POWER(I45,H56-1)</f>
        <v>0.1946528962</v>
      </c>
      <c r="J56" s="62">
        <f>DIVIDE(I56,I58)</f>
        <v>0.04135811362</v>
      </c>
      <c r="K56" s="68">
        <f t="shared" si="24"/>
        <v>4.135811362</v>
      </c>
      <c r="M56" s="74" t="s">
        <v>60</v>
      </c>
      <c r="N56" s="20">
        <f>SUMPRODUCT(H48:H57,J48:J57)
</f>
        <v>3.920481458</v>
      </c>
    </row>
    <row r="57">
      <c r="B57" s="33" t="s">
        <v>18</v>
      </c>
      <c r="C57" s="34" t="s">
        <v>17</v>
      </c>
      <c r="D57" s="34" t="s">
        <v>17</v>
      </c>
      <c r="E57" s="34" t="s">
        <v>16</v>
      </c>
      <c r="F57" s="35" t="s">
        <v>18</v>
      </c>
      <c r="H57" s="75">
        <v>10.0</v>
      </c>
      <c r="I57" s="76">
        <f>POWER(I45,H57-1)</f>
        <v>0.1586421104</v>
      </c>
      <c r="J57" s="77">
        <f>DIVIDE(I57,I58)</f>
        <v>0.0337068626</v>
      </c>
      <c r="K57" s="78">
        <f t="shared" si="24"/>
        <v>3.37068626</v>
      </c>
    </row>
    <row r="58">
      <c r="B58" s="24" t="s">
        <v>19</v>
      </c>
      <c r="C58" s="25" t="s">
        <v>20</v>
      </c>
      <c r="D58" s="25" t="s">
        <v>21</v>
      </c>
      <c r="E58" s="25" t="s">
        <v>17</v>
      </c>
      <c r="F58" s="26" t="s">
        <v>20</v>
      </c>
      <c r="H58" s="79" t="s">
        <v>26</v>
      </c>
      <c r="I58" s="80">
        <f t="shared" ref="I58:J58" si="25">I48+I49+I50+I51+I52+I53+I54+I55+I56+I57</f>
        <v>4.706522595</v>
      </c>
      <c r="J58" s="73">
        <f t="shared" si="25"/>
        <v>1</v>
      </c>
      <c r="K58" s="81">
        <f t="shared" si="24"/>
        <v>100</v>
      </c>
      <c r="M58" s="82" t="s">
        <v>61</v>
      </c>
      <c r="N58" s="20">
        <f>N55*N56</f>
        <v>19.81803377</v>
      </c>
    </row>
    <row r="59">
      <c r="B59" s="33" t="s">
        <v>19</v>
      </c>
      <c r="C59" s="34" t="s">
        <v>16</v>
      </c>
      <c r="D59" s="34" t="s">
        <v>16</v>
      </c>
      <c r="E59" s="34" t="s">
        <v>24</v>
      </c>
      <c r="F59" s="35" t="s">
        <v>23</v>
      </c>
      <c r="H59" s="83"/>
      <c r="I59" s="45"/>
    </row>
    <row r="60">
      <c r="B60" s="24" t="s">
        <v>16</v>
      </c>
      <c r="C60" s="25" t="s">
        <v>18</v>
      </c>
      <c r="D60" s="25" t="s">
        <v>17</v>
      </c>
      <c r="E60" s="25" t="s">
        <v>17</v>
      </c>
      <c r="F60" s="26" t="s">
        <v>21</v>
      </c>
      <c r="H60" s="84" t="s">
        <v>62</v>
      </c>
      <c r="I60" s="85" t="s">
        <v>63</v>
      </c>
      <c r="M60" s="86" t="s">
        <v>64</v>
      </c>
      <c r="N60" s="87">
        <f>N58*N53</f>
        <v>11.48409099</v>
      </c>
    </row>
    <row r="61">
      <c r="B61" s="33" t="s">
        <v>21</v>
      </c>
      <c r="C61" s="34" t="s">
        <v>19</v>
      </c>
      <c r="D61" s="34" t="s">
        <v>18</v>
      </c>
      <c r="E61" s="34" t="s">
        <v>20</v>
      </c>
      <c r="F61" s="35" t="s">
        <v>17</v>
      </c>
      <c r="H61" s="88">
        <v>0.0</v>
      </c>
      <c r="I61" s="11">
        <f>POWER(1-$L$43, B3*C3*$M$65)
</f>
        <v>0.1635090097</v>
      </c>
      <c r="M61" s="89" t="s">
        <v>65</v>
      </c>
      <c r="N61" s="90">
        <f>N60*N49</f>
        <v>157.8696858</v>
      </c>
    </row>
    <row r="62">
      <c r="B62" s="24" t="s">
        <v>17</v>
      </c>
      <c r="C62" s="25" t="s">
        <v>17</v>
      </c>
      <c r="D62" s="25" t="s">
        <v>19</v>
      </c>
      <c r="E62" s="25" t="s">
        <v>22</v>
      </c>
      <c r="F62" s="26" t="s">
        <v>16</v>
      </c>
      <c r="H62" s="88">
        <v>1.0</v>
      </c>
      <c r="I62" s="11">
        <f>(B3*C3*$M$65)*$L$43*POWER(1-$L$43, B3*C3*$M$65-1)
</f>
        <v>0.2978909083</v>
      </c>
    </row>
    <row r="63">
      <c r="B63" s="33" t="s">
        <v>20</v>
      </c>
      <c r="C63" s="34" t="s">
        <v>16</v>
      </c>
      <c r="D63" s="34" t="s">
        <v>20</v>
      </c>
      <c r="E63" s="34" t="s">
        <v>17</v>
      </c>
      <c r="F63" s="35" t="s">
        <v>19</v>
      </c>
      <c r="H63" s="91">
        <v>2.0</v>
      </c>
      <c r="I63" s="14">
        <f>COMBIN(B3*C3*$M$65, 2)*POWER($L$43, 2)*POWER(1-$L$43, B3*C3*$M$65-2)
</f>
        <v>0.2695490608</v>
      </c>
    </row>
    <row r="64">
      <c r="B64" s="24" t="s">
        <v>18</v>
      </c>
      <c r="C64" s="25" t="s">
        <v>20</v>
      </c>
      <c r="D64" s="25" t="s">
        <v>23</v>
      </c>
      <c r="E64" s="25" t="s">
        <v>16</v>
      </c>
      <c r="F64" s="26" t="s">
        <v>22</v>
      </c>
      <c r="H64" s="5"/>
      <c r="I64" s="5"/>
      <c r="K64" s="1" t="s">
        <v>66</v>
      </c>
      <c r="L64" s="22" t="s">
        <v>67</v>
      </c>
      <c r="M64" s="92" t="s">
        <v>68</v>
      </c>
      <c r="N64" s="2" t="s">
        <v>69</v>
      </c>
    </row>
    <row r="65">
      <c r="B65" s="33" t="s">
        <v>18</v>
      </c>
      <c r="C65" s="34" t="s">
        <v>22</v>
      </c>
      <c r="D65" s="34" t="s">
        <v>18</v>
      </c>
      <c r="E65" s="34" t="s">
        <v>19</v>
      </c>
      <c r="F65" s="35" t="s">
        <v>17</v>
      </c>
      <c r="H65" s="74" t="s">
        <v>70</v>
      </c>
      <c r="I65" s="20">
        <f>1-(I61+I62+I63)</f>
        <v>0.2690510213</v>
      </c>
      <c r="K65" s="60">
        <v>1.0</v>
      </c>
      <c r="L65" s="93">
        <v>3.0</v>
      </c>
      <c r="M65" s="93">
        <v>10.0</v>
      </c>
      <c r="N65" s="94">
        <v>3.0</v>
      </c>
    </row>
    <row r="66">
      <c r="B66" s="24" t="s">
        <v>17</v>
      </c>
      <c r="C66" s="25" t="s">
        <v>16</v>
      </c>
      <c r="D66" s="25" t="s">
        <v>19</v>
      </c>
      <c r="E66" s="25" t="s">
        <v>20</v>
      </c>
      <c r="F66" s="26" t="s">
        <v>20</v>
      </c>
      <c r="K66" s="64">
        <v>2.0</v>
      </c>
      <c r="L66" s="95">
        <v>4.0</v>
      </c>
      <c r="M66" s="95">
        <v>20.0</v>
      </c>
      <c r="N66" s="96">
        <v>3.0</v>
      </c>
    </row>
    <row r="67">
      <c r="B67" s="33" t="s">
        <v>22</v>
      </c>
      <c r="C67" s="34" t="s">
        <v>17</v>
      </c>
      <c r="D67" s="34" t="s">
        <v>16</v>
      </c>
      <c r="E67" s="34" t="s">
        <v>21</v>
      </c>
      <c r="F67" s="35" t="s">
        <v>21</v>
      </c>
      <c r="H67" s="97" t="s">
        <v>71</v>
      </c>
      <c r="I67" s="98" t="s">
        <v>72</v>
      </c>
      <c r="K67" s="3">
        <v>3.0</v>
      </c>
      <c r="L67" s="56">
        <v>5.0</v>
      </c>
      <c r="M67" s="56">
        <v>30.0</v>
      </c>
      <c r="N67" s="4">
        <v>0.0</v>
      </c>
    </row>
    <row r="68">
      <c r="B68" s="24" t="s">
        <v>16</v>
      </c>
      <c r="C68" s="25" t="s">
        <v>19</v>
      </c>
      <c r="D68" s="25" t="s">
        <v>19</v>
      </c>
      <c r="E68" s="25" t="s">
        <v>19</v>
      </c>
      <c r="F68" s="26" t="s">
        <v>16</v>
      </c>
      <c r="H68" s="99">
        <v>1.0</v>
      </c>
      <c r="I68" s="72">
        <f>C3*B3*Bonus_Spawner[Bonus Symbol]</f>
        <v>0.18</v>
      </c>
    </row>
    <row r="69">
      <c r="B69" s="100" t="s">
        <v>16</v>
      </c>
      <c r="C69" s="101" t="s">
        <v>22</v>
      </c>
      <c r="D69" s="101" t="s">
        <v>16</v>
      </c>
      <c r="E69" s="101" t="s">
        <v>20</v>
      </c>
      <c r="F69" s="102" t="s">
        <v>21</v>
      </c>
      <c r="H69" s="103">
        <v>10.0</v>
      </c>
      <c r="I69" s="104">
        <f>I68*H69</f>
        <v>1.8</v>
      </c>
    </row>
    <row r="71">
      <c r="B71" s="45"/>
      <c r="C71" s="5"/>
      <c r="D71" s="51"/>
      <c r="E71" s="5"/>
      <c r="F71" s="51"/>
      <c r="G71" s="5"/>
    </row>
    <row r="73">
      <c r="B73" s="45"/>
      <c r="C73" s="5"/>
      <c r="D73" s="51"/>
      <c r="E73" s="5"/>
      <c r="F73" s="51"/>
      <c r="G73" s="5"/>
    </row>
    <row r="74">
      <c r="B74" s="45"/>
      <c r="C74" s="5"/>
      <c r="D74" s="51"/>
      <c r="E74" s="5"/>
      <c r="F74" s="51"/>
      <c r="G74" s="5"/>
    </row>
    <row r="75">
      <c r="B75" s="45"/>
      <c r="C75" s="5"/>
      <c r="D75" s="51"/>
      <c r="E75" s="5"/>
      <c r="F75" s="51"/>
      <c r="G75" s="5"/>
      <c r="H75" s="51"/>
      <c r="I75" s="51"/>
    </row>
    <row r="76">
      <c r="B76" s="45"/>
      <c r="C76" s="5"/>
      <c r="D76" s="51"/>
      <c r="E76" s="5"/>
      <c r="F76" s="51"/>
      <c r="G76" s="5"/>
      <c r="H76" s="51"/>
      <c r="I76" s="51"/>
    </row>
    <row r="77">
      <c r="B77" s="45"/>
      <c r="C77" s="5"/>
      <c r="D77" s="51"/>
      <c r="E77" s="5"/>
      <c r="F77" s="51"/>
      <c r="G77" s="5"/>
      <c r="H77" s="51"/>
      <c r="I77" s="51"/>
    </row>
    <row r="78">
      <c r="B78" s="45"/>
      <c r="C78" s="5"/>
      <c r="D78" s="51"/>
      <c r="E78" s="5"/>
      <c r="F78" s="51"/>
      <c r="G78" s="5"/>
      <c r="H78" s="51"/>
      <c r="I78" s="51"/>
    </row>
    <row r="79">
      <c r="B79" s="45"/>
      <c r="C79" s="5"/>
    </row>
  </sheetData>
  <dataValidations>
    <dataValidation type="list" allowBlank="1" sqref="C20:C69">
      <formula1>"Queen,J,Q,A,K,King,Wolf,Wild,Scatter"</formula1>
    </dataValidation>
    <dataValidation type="list" allowBlank="1" sqref="E20:E69">
      <formula1>"Q,K,A,J,Queen,King,Wolf,Wild,Scatter"</formula1>
    </dataValidation>
    <dataValidation type="list" allowBlank="1" sqref="B20:B69">
      <formula1>"J,Q,King,Wolf,A,K,Queen,Wild,Scatter"</formula1>
    </dataValidation>
    <dataValidation type="list" allowBlank="1" sqref="F20:F69">
      <formula1>"J,Q,A,K,King,Wolf,Queen,Wild,Scatter"</formula1>
    </dataValidation>
    <dataValidation type="list" allowBlank="1" sqref="D20:D69">
      <formula1>"King,A,Queen,Q,J,Wolf,K,Wild,Scatter"</formula1>
    </dataValidation>
    <dataValidation type="custom" allowBlank="1" showDropDown="1" sqref="H20:L39">
      <formula1>AND(ISNUMBER(H20),(NOT(OR(NOT(ISERROR(DATEVALUE(H20))), AND(ISNUMBER(H20), LEFT(CELL("format", H20))="D")))))</formula1>
    </dataValidation>
  </dataValidations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