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e\BIC_CISUC\Papers\v11\results\excel\"/>
    </mc:Choice>
  </mc:AlternateContent>
  <xr:revisionPtr revIDLastSave="0" documentId="13_ncr:1_{D6BF8E02-26C2-4DD6-92FD-1BF840D7B981}" xr6:coauthVersionLast="31" xr6:coauthVersionMax="31" xr10:uidLastSave="{00000000-0000-0000-0000-000000000000}"/>
  <bookViews>
    <workbookView xWindow="0" yWindow="0" windowWidth="17256" windowHeight="5652" xr2:uid="{F02E86FA-4229-4275-81D6-023D0CAB3315}"/>
  </bookViews>
  <sheets>
    <sheet name="Tabela_throughput" sheetId="12" r:id="rId1"/>
    <sheet name="Throughput" sheetId="11" r:id="rId2"/>
    <sheet name="Recovery_Availability" sheetId="10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2" l="1"/>
  <c r="D2" i="12"/>
  <c r="D3" i="12"/>
  <c r="D4" i="12"/>
  <c r="D5" i="12" l="1"/>
  <c r="E2" i="12" s="1"/>
  <c r="D6" i="12"/>
  <c r="D8" i="10"/>
  <c r="C8" i="10"/>
  <c r="D7" i="10"/>
  <c r="C7" i="10"/>
  <c r="D6" i="10"/>
  <c r="C6" i="10"/>
  <c r="D5" i="10"/>
  <c r="C5" i="10"/>
  <c r="D4" i="10"/>
  <c r="C4" i="10"/>
  <c r="C3" i="10"/>
  <c r="G9" i="11"/>
  <c r="F9" i="11"/>
  <c r="G8" i="11"/>
  <c r="F8" i="11"/>
  <c r="G7" i="11"/>
  <c r="F7" i="11"/>
  <c r="G6" i="11"/>
  <c r="F6" i="11"/>
  <c r="G5" i="11"/>
  <c r="F5" i="11"/>
  <c r="F4" i="11"/>
  <c r="G3" i="11"/>
  <c r="F3" i="11"/>
  <c r="D16" i="12"/>
  <c r="D15" i="12"/>
  <c r="D14" i="12"/>
  <c r="D13" i="12"/>
  <c r="D12" i="12"/>
  <c r="F12" i="12" s="1"/>
  <c r="D11" i="12"/>
  <c r="D10" i="12"/>
  <c r="D9" i="12"/>
  <c r="D8" i="12"/>
  <c r="D7" i="12"/>
  <c r="F7" i="12" l="1"/>
  <c r="F2" i="12"/>
  <c r="E7" i="12"/>
  <c r="G7" i="12" l="1"/>
  <c r="G12" i="12"/>
</calcChain>
</file>

<file path=xl/sharedStrings.xml><?xml version="1.0" encoding="utf-8"?>
<sst xmlns="http://schemas.openxmlformats.org/spreadsheetml/2006/main" count="34" uniqueCount="26">
  <si>
    <t>Container restart</t>
  </si>
  <si>
    <t>Recovery Time - Docker</t>
  </si>
  <si>
    <t>Recovery Time - RKT</t>
  </si>
  <si>
    <t>Availability - Docker</t>
  </si>
  <si>
    <t>Availability - RKT</t>
  </si>
  <si>
    <t>No container</t>
  </si>
  <si>
    <t>Docker</t>
  </si>
  <si>
    <t>RKT</t>
  </si>
  <si>
    <t>Degradation Docker</t>
  </si>
  <si>
    <t>Degradation RKT</t>
  </si>
  <si>
    <t>Baseline</t>
  </si>
  <si>
    <t>Container pause</t>
  </si>
  <si>
    <t>Service restart</t>
  </si>
  <si>
    <t>Service shutdown</t>
  </si>
  <si>
    <t>Service force shutdown</t>
  </si>
  <si>
    <t>Container force stop</t>
  </si>
  <si>
    <t>Container stop</t>
  </si>
  <si>
    <t>N Requests</t>
  </si>
  <si>
    <t>Time (s)</t>
  </si>
  <si>
    <t>Throughput (requests/s)</t>
  </si>
  <si>
    <t>Mean</t>
  </si>
  <si>
    <t>Docker baseline</t>
  </si>
  <si>
    <t>RKT baseline</t>
  </si>
  <si>
    <t>Std</t>
  </si>
  <si>
    <t>Throughput degradation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</si>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</sst>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0219864950115E-2"/>
          <c:y val="5.1818838036330403E-2"/>
          <c:w val="0.53473328816093835"/>
          <c:h val="0.612480546744104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Throughput!$C$1</c:f>
              <c:strCache>
                <c:ptCount val="1"/>
                <c:pt idx="0">
                  <c:v>No container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Throughput!$B$2:$B$9</c:f>
              <c:strCache>
                <c:ptCount val="8"/>
                <c:pt idx="0">
                  <c:v>Baseline</c:v>
                </c:pt>
                <c:pt idx="1">
                  <c:v>Container pause</c:v>
                </c:pt>
                <c:pt idx="2">
                  <c:v>Container restart</c:v>
                </c:pt>
                <c:pt idx="3">
                  <c:v>Container stop</c:v>
                </c:pt>
                <c:pt idx="4">
                  <c:v>Container force stop</c:v>
                </c:pt>
                <c:pt idx="5">
                  <c:v>Service restart</c:v>
                </c:pt>
                <c:pt idx="6">
                  <c:v>Service shutdown</c:v>
                </c:pt>
                <c:pt idx="7">
                  <c:v>Service force shutdown</c:v>
                </c:pt>
              </c:strCache>
            </c:strRef>
          </c:cat>
          <c:val>
            <c:numRef>
              <c:f>Throughput!$C$2:$C$9</c:f>
              <c:numCache>
                <c:formatCode>General</c:formatCode>
                <c:ptCount val="8"/>
                <c:pt idx="0">
                  <c:v>63.953000000000003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9-48F2-B25E-E3F24DE98909}"/>
            </c:ext>
          </c:extLst>
        </c:ser>
        <c:ser>
          <c:idx val="1"/>
          <c:order val="1"/>
          <c:tx>
            <c:strRef>
              <c:f>Throughput!$D$1</c:f>
              <c:strCache>
                <c:ptCount val="1"/>
                <c:pt idx="0">
                  <c:v>Docker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Throughput!$B$2:$B$9</c:f>
              <c:strCache>
                <c:ptCount val="8"/>
                <c:pt idx="0">
                  <c:v>Baseline</c:v>
                </c:pt>
                <c:pt idx="1">
                  <c:v>Container pause</c:v>
                </c:pt>
                <c:pt idx="2">
                  <c:v>Container restart</c:v>
                </c:pt>
                <c:pt idx="3">
                  <c:v>Container stop</c:v>
                </c:pt>
                <c:pt idx="4">
                  <c:v>Container force stop</c:v>
                </c:pt>
                <c:pt idx="5">
                  <c:v>Service restart</c:v>
                </c:pt>
                <c:pt idx="6">
                  <c:v>Service shutdown</c:v>
                </c:pt>
                <c:pt idx="7">
                  <c:v>Service force shutdown</c:v>
                </c:pt>
              </c:strCache>
            </c:strRef>
          </c:cat>
          <c:val>
            <c:numRef>
              <c:f>Throughput!$D$2:$D$9</c:f>
              <c:numCache>
                <c:formatCode>General</c:formatCode>
                <c:ptCount val="8"/>
                <c:pt idx="0">
                  <c:v>63.949300000000001</c:v>
                </c:pt>
                <c:pt idx="1">
                  <c:v>63.856111110000001</c:v>
                </c:pt>
                <c:pt idx="2">
                  <c:v>60.839444440000001</c:v>
                </c:pt>
                <c:pt idx="3">
                  <c:v>61.142777780000003</c:v>
                </c:pt>
                <c:pt idx="4">
                  <c:v>60.573333333333302</c:v>
                </c:pt>
                <c:pt idx="5">
                  <c:v>57.6527777777778</c:v>
                </c:pt>
                <c:pt idx="6">
                  <c:v>59.798333333333296</c:v>
                </c:pt>
                <c:pt idx="7">
                  <c:v>59.032222220000001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9-48F2-B25E-E3F24DE98909}"/>
            </c:ext>
          </c:extLst>
        </c:ser>
        <c:ser>
          <c:idx val="2"/>
          <c:order val="2"/>
          <c:tx>
            <c:strRef>
              <c:f>Throughput!$E$1</c:f>
              <c:strCache>
                <c:ptCount val="1"/>
                <c:pt idx="0">
                  <c:v>RKT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Throughput!$B$2:$B$9</c:f>
              <c:strCache>
                <c:ptCount val="8"/>
                <c:pt idx="0">
                  <c:v>Baseline</c:v>
                </c:pt>
                <c:pt idx="1">
                  <c:v>Container pause</c:v>
                </c:pt>
                <c:pt idx="2">
                  <c:v>Container restart</c:v>
                </c:pt>
                <c:pt idx="3">
                  <c:v>Container stop</c:v>
                </c:pt>
                <c:pt idx="4">
                  <c:v>Container force stop</c:v>
                </c:pt>
                <c:pt idx="5">
                  <c:v>Service restart</c:v>
                </c:pt>
                <c:pt idx="6">
                  <c:v>Service shutdown</c:v>
                </c:pt>
                <c:pt idx="7">
                  <c:v>Service force shutdown</c:v>
                </c:pt>
              </c:strCache>
            </c:strRef>
          </c:cat>
          <c:val>
            <c:numRef>
              <c:f>Throughput!$E$2:$E$9</c:f>
              <c:numCache>
                <c:formatCode>General</c:formatCode>
                <c:ptCount val="8"/>
                <c:pt idx="0">
                  <c:v>63.94</c:v>
                </c:pt>
                <c:pt idx="1">
                  <c:v>63.92166667</c:v>
                </c:pt>
                <c:pt idx="2">
                  <c:v>0</c:v>
                </c:pt>
                <c:pt idx="3">
                  <c:v>61.74555556</c:v>
                </c:pt>
                <c:pt idx="4">
                  <c:v>61.772222220000003</c:v>
                </c:pt>
                <c:pt idx="5">
                  <c:v>61.774444440000003</c:v>
                </c:pt>
                <c:pt idx="6">
                  <c:v>61.755555559999998</c:v>
                </c:pt>
                <c:pt idx="7">
                  <c:v>61.763333330000002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F9-48F2-B25E-E3F24DE98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238064"/>
        <c:axId val="410236096"/>
      </c:barChart>
      <c:lineChart>
        <c:grouping val="standard"/>
        <c:varyColors val="0"/>
        <c:ser>
          <c:idx val="3"/>
          <c:order val="3"/>
          <c:tx>
            <c:strRef>
              <c:f>Throughput!$F$1</c:f>
              <c:strCache>
                <c:ptCount val="1"/>
                <c:pt idx="0">
                  <c:v>Degradation Docker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Throughput!$B$2:$B$9</c:f>
              <c:strCache>
                <c:ptCount val="8"/>
                <c:pt idx="0">
                  <c:v>Baseline</c:v>
                </c:pt>
                <c:pt idx="1">
                  <c:v>Container pause</c:v>
                </c:pt>
                <c:pt idx="2">
                  <c:v>Container restart</c:v>
                </c:pt>
                <c:pt idx="3">
                  <c:v>Container stop</c:v>
                </c:pt>
                <c:pt idx="4">
                  <c:v>Container force stop</c:v>
                </c:pt>
                <c:pt idx="5">
                  <c:v>Service restart</c:v>
                </c:pt>
                <c:pt idx="6">
                  <c:v>Service shutdown</c:v>
                </c:pt>
                <c:pt idx="7">
                  <c:v>Service force shutdown</c:v>
                </c:pt>
              </c:strCache>
            </c:strRef>
          </c:cat>
          <c:val>
            <c:numRef>
              <c:f>Throughput!$F$2:$F$9</c:f>
              <c:numCache>
                <c:formatCode>General</c:formatCode>
                <c:ptCount val="8"/>
                <c:pt idx="0">
                  <c:v>0</c:v>
                </c:pt>
                <c:pt idx="1">
                  <c:v>0.1457230806279356</c:v>
                </c:pt>
                <c:pt idx="2">
                  <c:v>4.8630017216763903</c:v>
                </c:pt>
                <c:pt idx="3">
                  <c:v>4.3886676163773464</c:v>
                </c:pt>
                <c:pt idx="4">
                  <c:v>5.2791299774457245</c:v>
                </c:pt>
                <c:pt idx="5">
                  <c:v>9.8461159421951461</c:v>
                </c:pt>
                <c:pt idx="6">
                  <c:v>6.4910275275361959</c:v>
                </c:pt>
                <c:pt idx="7">
                  <c:v>7.6890251808854817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F9-48F2-B25E-E3F24DE98909}"/>
            </c:ext>
          </c:extLst>
        </c:ser>
        <c:ser>
          <c:idx val="4"/>
          <c:order val="4"/>
          <c:tx>
            <c:strRef>
              <c:f>Throughput!$G$1</c:f>
              <c:strCache>
                <c:ptCount val="1"/>
                <c:pt idx="0">
                  <c:v>Degradation RKT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Throughput!$B$2:$B$9</c:f>
              <c:strCache>
                <c:ptCount val="8"/>
                <c:pt idx="0">
                  <c:v>Baseline</c:v>
                </c:pt>
                <c:pt idx="1">
                  <c:v>Container pause</c:v>
                </c:pt>
                <c:pt idx="2">
                  <c:v>Container restart</c:v>
                </c:pt>
                <c:pt idx="3">
                  <c:v>Container stop</c:v>
                </c:pt>
                <c:pt idx="4">
                  <c:v>Container force stop</c:v>
                </c:pt>
                <c:pt idx="5">
                  <c:v>Service restart</c:v>
                </c:pt>
                <c:pt idx="6">
                  <c:v>Service shutdown</c:v>
                </c:pt>
                <c:pt idx="7">
                  <c:v>Service force shutdown</c:v>
                </c:pt>
              </c:strCache>
            </c:strRef>
          </c:cat>
          <c:val>
            <c:numRef>
              <c:f>Throughput!$G$2:$G$9</c:f>
              <c:numCache>
                <c:formatCode>General</c:formatCode>
                <c:ptCount val="8"/>
                <c:pt idx="0">
                  <c:v>0</c:v>
                </c:pt>
                <c:pt idx="1">
                  <c:v>2.8672708789485864E-2</c:v>
                </c:pt>
                <c:pt idx="2">
                  <c:v>0</c:v>
                </c:pt>
                <c:pt idx="3">
                  <c:v>3.4320369721613986</c:v>
                </c:pt>
                <c:pt idx="4">
                  <c:v>3.3903312167657091</c:v>
                </c:pt>
                <c:pt idx="5">
                  <c:v>3.3868557397560126</c:v>
                </c:pt>
                <c:pt idx="6">
                  <c:v>3.4163973099781049</c:v>
                </c:pt>
                <c:pt idx="7">
                  <c:v>3.4042331404441599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F9-48F2-B25E-E3F24DE98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048232"/>
        <c:axId val="529054792"/>
      </c:lineChart>
      <c:catAx>
        <c:axId val="41023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pt-PT"/>
          </a:p>
        </c:txPr>
        <c:crossAx val="410236096"/>
        <c:crosses val="autoZero"/>
        <c:auto val="1"/>
        <c:lblAlgn val="ctr"/>
        <c:lblOffset val="0"/>
        <c:noMultiLvlLbl val="0"/>
      </c:catAx>
      <c:valAx>
        <c:axId val="41023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pt-PT"/>
                  <a:t>Throughput (r/s)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pt-PT"/>
          </a:p>
        </c:txPr>
        <c:crossAx val="410238064"/>
        <c:crosses val="autoZero"/>
        <c:crossBetween val="between"/>
      </c:valAx>
      <c:valAx>
        <c:axId val="529054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pt-PT"/>
                  <a:t>Throughput degradation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pt-PT"/>
          </a:p>
        </c:txPr>
        <c:crossAx val="529048232"/>
        <c:crosses val="max"/>
        <c:crossBetween val="between"/>
      </c:valAx>
      <c:catAx>
        <c:axId val="529048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9054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49258160237385"/>
          <c:y val="0.13162950404958842"/>
          <c:w val="0.26572700296735907"/>
          <c:h val="0.410002119163195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alibri" panose="020F0502020204030204" pitchFamily="34" charset="0"/>
          <a:cs typeface="Calibri" panose="020F0502020204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00581331106165"/>
          <c:y val="4.7928859952082167E-2"/>
          <c:w val="0.57206597125058656"/>
          <c:h val="0.708123570115232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Recovery_Availability!$C$1</c:f>
              <c:strCache>
                <c:ptCount val="1"/>
                <c:pt idx="0">
                  <c:v>Recovery Time - Docker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Recovery_Availability!$B$2:$B$8</c:f>
              <c:strCache>
                <c:ptCount val="7"/>
                <c:pt idx="0">
                  <c:v>Container pause</c:v>
                </c:pt>
                <c:pt idx="1">
                  <c:v>Container restart</c:v>
                </c:pt>
                <c:pt idx="2">
                  <c:v>Container stop</c:v>
                </c:pt>
                <c:pt idx="3">
                  <c:v>Container force stop</c:v>
                </c:pt>
                <c:pt idx="4">
                  <c:v>Service restart</c:v>
                </c:pt>
                <c:pt idx="5">
                  <c:v>Service shutdown</c:v>
                </c:pt>
                <c:pt idx="6">
                  <c:v>Service force shutdown</c:v>
                </c:pt>
              </c:strCache>
            </c:strRef>
          </c:cat>
          <c:val>
            <c:numRef>
              <c:f>Recovery_Availability!$C$2:$C$8</c:f>
              <c:numCache>
                <c:formatCode>General</c:formatCode>
                <c:ptCount val="7"/>
                <c:pt idx="0">
                  <c:v>0</c:v>
                </c:pt>
                <c:pt idx="1">
                  <c:v>7086.7253609999998</c:v>
                </c:pt>
                <c:pt idx="2">
                  <c:v>6344.5134287656601</c:v>
                </c:pt>
                <c:pt idx="3">
                  <c:v>7738.2060695310802</c:v>
                </c:pt>
                <c:pt idx="4">
                  <c:v>14596.367633251499</c:v>
                </c:pt>
                <c:pt idx="5">
                  <c:v>9491.6937059979809</c:v>
                </c:pt>
                <c:pt idx="6">
                  <c:v>11367.3920671624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C-457C-943F-C161F1C389BF}"/>
            </c:ext>
          </c:extLst>
        </c:ser>
        <c:ser>
          <c:idx val="1"/>
          <c:order val="1"/>
          <c:tx>
            <c:strRef>
              <c:f>Recovery_Availability!$D$1</c:f>
              <c:strCache>
                <c:ptCount val="1"/>
                <c:pt idx="0">
                  <c:v>Recovery Time - RKT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Recovery_Availability!$B$2:$B$8</c:f>
              <c:strCache>
                <c:ptCount val="7"/>
                <c:pt idx="0">
                  <c:v>Container pause</c:v>
                </c:pt>
                <c:pt idx="1">
                  <c:v>Container restart</c:v>
                </c:pt>
                <c:pt idx="2">
                  <c:v>Container stop</c:v>
                </c:pt>
                <c:pt idx="3">
                  <c:v>Container force stop</c:v>
                </c:pt>
                <c:pt idx="4">
                  <c:v>Service restart</c:v>
                </c:pt>
                <c:pt idx="5">
                  <c:v>Service shutdown</c:v>
                </c:pt>
                <c:pt idx="6">
                  <c:v>Service force shutdown</c:v>
                </c:pt>
              </c:strCache>
            </c:strRef>
          </c:cat>
          <c:val>
            <c:numRef>
              <c:f>Recovery_Availability!$D$2:$D$8</c:f>
              <c:numCache>
                <c:formatCode>General</c:formatCode>
                <c:ptCount val="7"/>
                <c:pt idx="0">
                  <c:v>0</c:v>
                </c:pt>
                <c:pt idx="2">
                  <c:v>4943.5441051661501</c:v>
                </c:pt>
                <c:pt idx="3">
                  <c:v>4980.1027352939</c:v>
                </c:pt>
                <c:pt idx="4">
                  <c:v>4905.6298136988298</c:v>
                </c:pt>
                <c:pt idx="5">
                  <c:v>4937.2523635687903</c:v>
                </c:pt>
                <c:pt idx="6">
                  <c:v>4884.5897866042005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5C-457C-943F-C161F1C38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329544"/>
        <c:axId val="1020333480"/>
      </c:barChart>
      <c:lineChart>
        <c:grouping val="standard"/>
        <c:varyColors val="0"/>
        <c:ser>
          <c:idx val="2"/>
          <c:order val="2"/>
          <c:tx>
            <c:strRef>
              <c:f>Recovery_Availability!$E$1</c:f>
              <c:strCache>
                <c:ptCount val="1"/>
                <c:pt idx="0">
                  <c:v>Availability - Docker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Recovery_Availability!$B$2:$B$8</c:f>
              <c:strCache>
                <c:ptCount val="7"/>
                <c:pt idx="0">
                  <c:v>Container pause</c:v>
                </c:pt>
                <c:pt idx="1">
                  <c:v>Container restart</c:v>
                </c:pt>
                <c:pt idx="2">
                  <c:v>Container stop</c:v>
                </c:pt>
                <c:pt idx="3">
                  <c:v>Container force stop</c:v>
                </c:pt>
                <c:pt idx="4">
                  <c:v>Service restart</c:v>
                </c:pt>
                <c:pt idx="5">
                  <c:v>Service shutdown</c:v>
                </c:pt>
                <c:pt idx="6">
                  <c:v>Service force shutdown</c:v>
                </c:pt>
              </c:strCache>
            </c:strRef>
          </c:cat>
          <c:val>
            <c:numRef>
              <c:f>Recovery_Availability!$E$2:$E$8</c:f>
              <c:numCache>
                <c:formatCode>General</c:formatCode>
                <c:ptCount val="7"/>
                <c:pt idx="0">
                  <c:v>100</c:v>
                </c:pt>
                <c:pt idx="1">
                  <c:v>98.818879109999997</c:v>
                </c:pt>
                <c:pt idx="2">
                  <c:v>98.942581099999998</c:v>
                </c:pt>
                <c:pt idx="3">
                  <c:v>98.710298988411495</c:v>
                </c:pt>
                <c:pt idx="4">
                  <c:v>97.567272061124697</c:v>
                </c:pt>
                <c:pt idx="5">
                  <c:v>98.418051050000003</c:v>
                </c:pt>
                <c:pt idx="6">
                  <c:v>98.105434655472905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F-466D-A046-CF71B7ED35D8}"/>
            </c:ext>
          </c:extLst>
        </c:ser>
        <c:ser>
          <c:idx val="3"/>
          <c:order val="3"/>
          <c:tx>
            <c:strRef>
              <c:f>Recovery_Availability!$F$1</c:f>
              <c:strCache>
                <c:ptCount val="1"/>
                <c:pt idx="0">
                  <c:v>Availability - RKT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Recovery_Availability!$B$2:$B$8</c:f>
              <c:strCache>
                <c:ptCount val="7"/>
                <c:pt idx="0">
                  <c:v>Container pause</c:v>
                </c:pt>
                <c:pt idx="1">
                  <c:v>Container restart</c:v>
                </c:pt>
                <c:pt idx="2">
                  <c:v>Container stop</c:v>
                </c:pt>
                <c:pt idx="3">
                  <c:v>Container force stop</c:v>
                </c:pt>
                <c:pt idx="4">
                  <c:v>Service restart</c:v>
                </c:pt>
                <c:pt idx="5">
                  <c:v>Service shutdown</c:v>
                </c:pt>
                <c:pt idx="6">
                  <c:v>Service force shutdown</c:v>
                </c:pt>
              </c:strCache>
            </c:strRef>
          </c:cat>
          <c:val>
            <c:numRef>
              <c:f>Recovery_Availability!$F$2:$F$8</c:f>
              <c:numCache>
                <c:formatCode>General</c:formatCode>
                <c:ptCount val="7"/>
                <c:pt idx="0">
                  <c:v>100</c:v>
                </c:pt>
                <c:pt idx="2">
                  <c:v>99.176075982472312</c:v>
                </c:pt>
                <c:pt idx="3">
                  <c:v>99.169982877451005</c:v>
                </c:pt>
                <c:pt idx="4">
                  <c:v>99.182395031050191</c:v>
                </c:pt>
                <c:pt idx="5">
                  <c:v>99.177124606071871</c:v>
                </c:pt>
                <c:pt idx="6">
                  <c:v>99.185901702232627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F-466D-A046-CF71B7ED3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627584"/>
        <c:axId val="427624304"/>
      </c:lineChart>
      <c:catAx>
        <c:axId val="102032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pt-PT"/>
          </a:p>
        </c:txPr>
        <c:crossAx val="1020333480"/>
        <c:crosses val="autoZero"/>
        <c:auto val="1"/>
        <c:lblAlgn val="ctr"/>
        <c:lblOffset val="100"/>
        <c:noMultiLvlLbl val="0"/>
      </c:catAx>
      <c:valAx>
        <c:axId val="102033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pt-PT"/>
                  <a:t>Recovery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pt-PT"/>
          </a:p>
        </c:txPr>
        <c:crossAx val="1020329544"/>
        <c:crosses val="autoZero"/>
        <c:crossBetween val="between"/>
      </c:valAx>
      <c:valAx>
        <c:axId val="427624304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pt-PT"/>
                  <a:t>Availability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pt-PT"/>
          </a:p>
        </c:txPr>
        <c:crossAx val="427627584"/>
        <c:crosses val="max"/>
        <c:crossBetween val="between"/>
      </c:valAx>
      <c:catAx>
        <c:axId val="42762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7624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712586227432344"/>
          <c:y val="6.9041674668715192E-2"/>
          <c:w val="0.23661381447056679"/>
          <c:h val="0.639923365194324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Calibri" panose="020F0502020204030204" pitchFamily="34" charset="0"/>
          <a:cs typeface="Calibri" panose="020F0502020204030204" pitchFamily="34" charset="0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975360</xdr:colOff>
      <xdr:row>13</xdr:row>
      <xdr:rowOff>127000</xdr:rowOff>
    </xdr:from>
    <xdr:to>
      <xdr:col>11</xdr:col>
      <xdr:colOff>63500</xdr:colOff>
      <xdr:row>29</xdr:row>
      <xdr:rowOff>99060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41139B-A4B0-4F21-A06B-595589BCA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1032510</xdr:colOff>
      <xdr:row>10</xdr:row>
      <xdr:rowOff>11430</xdr:rowOff>
    </xdr:from>
    <xdr:to>
      <xdr:col>12</xdr:col>
      <xdr:colOff>419100</xdr:colOff>
      <xdr:row>29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4B8504-3118-4DD0-AFC7-85335B750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1147-D47B-4EC9-83F3-7E73D827EC57}">
  <dimension ref="A1:G20"/>
  <sheetViews>
    <sheetView tabSelected="1" topLeftCell="D1" workbookViewId="0">
      <selection activeCell="G12" sqref="G12:G16"/>
    </sheetView>
  </sheetViews>
  <sheetFormatPr defaultColWidth="8.77734375" defaultRowHeight="14.4" x14ac:dyDescent="0.3"/>
  <cols>
    <col min="1" max="1" width="17.44140625" customWidth="1"/>
    <col min="2" max="2" width="22.44140625" customWidth="1"/>
    <col min="3" max="3" width="14.109375" customWidth="1"/>
    <col min="4" max="4" width="21.109375" customWidth="1"/>
    <col min="7" max="7" width="23.33203125" customWidth="1"/>
  </cols>
  <sheetData>
    <row r="1" spans="1:7" x14ac:dyDescent="0.3">
      <c r="A1" s="2"/>
      <c r="B1" s="2" t="s">
        <v>17</v>
      </c>
      <c r="C1" s="2" t="s">
        <v>18</v>
      </c>
      <c r="D1" s="2" t="s">
        <v>19</v>
      </c>
      <c r="E1" s="2" t="s">
        <v>20</v>
      </c>
      <c r="F1" s="2" t="s">
        <v>23</v>
      </c>
      <c r="G1" s="2" t="s">
        <v>24</v>
      </c>
    </row>
    <row r="2" spans="1:7" x14ac:dyDescent="0.3">
      <c r="A2" s="10" t="s">
        <v>10</v>
      </c>
      <c r="B2" s="8">
        <v>38365</v>
      </c>
      <c r="C2" s="5">
        <v>600</v>
      </c>
      <c r="D2" s="5">
        <f>B2/C2</f>
        <v>63.94166666666667</v>
      </c>
      <c r="E2" s="12">
        <f>AVERAGE(D2:D6)</f>
        <v>63.952999999999996</v>
      </c>
      <c r="F2" s="10">
        <f>_xlfn.STDEV.P(D2:D6)</f>
        <v>1.2174654911831966E-2</v>
      </c>
      <c r="G2" s="10" t="s">
        <v>25</v>
      </c>
    </row>
    <row r="3" spans="1:7" x14ac:dyDescent="0.3">
      <c r="A3" s="11"/>
      <c r="B3" s="9">
        <v>38383</v>
      </c>
      <c r="C3" s="6">
        <v>600</v>
      </c>
      <c r="D3" s="6">
        <f>B3/C3</f>
        <v>63.971666666666664</v>
      </c>
      <c r="E3" s="13"/>
      <c r="F3" s="11"/>
      <c r="G3" s="11"/>
    </row>
    <row r="4" spans="1:7" x14ac:dyDescent="0.3">
      <c r="A4" s="11"/>
      <c r="B4" s="9">
        <v>38372</v>
      </c>
      <c r="C4" s="6">
        <v>600</v>
      </c>
      <c r="D4" s="6">
        <f>B4/C4</f>
        <v>63.953333333333333</v>
      </c>
      <c r="E4" s="13"/>
      <c r="F4" s="11"/>
      <c r="G4" s="11"/>
    </row>
    <row r="5" spans="1:7" x14ac:dyDescent="0.3">
      <c r="A5" s="11"/>
      <c r="B5" s="9">
        <v>38376</v>
      </c>
      <c r="C5" s="6">
        <v>600</v>
      </c>
      <c r="D5" s="6">
        <f t="shared" ref="D5:D6" si="0">B5/C5</f>
        <v>63.96</v>
      </c>
      <c r="E5" s="13"/>
      <c r="F5" s="11"/>
      <c r="G5" s="11"/>
    </row>
    <row r="6" spans="1:7" x14ac:dyDescent="0.3">
      <c r="A6" s="11"/>
      <c r="B6" s="9">
        <v>38363</v>
      </c>
      <c r="C6" s="7">
        <v>600</v>
      </c>
      <c r="D6" s="6">
        <f t="shared" si="0"/>
        <v>63.938333333333333</v>
      </c>
      <c r="E6" s="13"/>
      <c r="F6" s="11"/>
      <c r="G6" s="11"/>
    </row>
    <row r="7" spans="1:7" x14ac:dyDescent="0.3">
      <c r="A7" s="10" t="s">
        <v>21</v>
      </c>
      <c r="B7" s="8">
        <v>38361</v>
      </c>
      <c r="C7" s="5">
        <v>600</v>
      </c>
      <c r="D7" s="5">
        <f t="shared" ref="D7:D16" si="1">B7/C7</f>
        <v>63.935000000000002</v>
      </c>
      <c r="E7" s="12">
        <f>AVERAGE(D7:D11)</f>
        <v>63.949333333333335</v>
      </c>
      <c r="F7" s="10">
        <f>_xlfn.STDEV.P(D7:D11)</f>
        <v>1.1766241729813992E-2</v>
      </c>
      <c r="G7" s="10">
        <f>(E2-E7)*100/E2</f>
        <v>5.7333771154761933E-3</v>
      </c>
    </row>
    <row r="8" spans="1:7" x14ac:dyDescent="0.3">
      <c r="A8" s="11"/>
      <c r="B8" s="9">
        <v>38366</v>
      </c>
      <c r="C8" s="6">
        <v>600</v>
      </c>
      <c r="D8" s="6">
        <f t="shared" si="1"/>
        <v>63.943333333333335</v>
      </c>
      <c r="E8" s="13"/>
      <c r="F8" s="11"/>
      <c r="G8" s="11"/>
    </row>
    <row r="9" spans="1:7" x14ac:dyDescent="0.3">
      <c r="A9" s="11"/>
      <c r="B9" s="9">
        <v>38366</v>
      </c>
      <c r="C9" s="6">
        <v>600</v>
      </c>
      <c r="D9" s="6">
        <f>B9/C9</f>
        <v>63.943333333333335</v>
      </c>
      <c r="E9" s="13"/>
      <c r="F9" s="11"/>
      <c r="G9" s="11"/>
    </row>
    <row r="10" spans="1:7" x14ac:dyDescent="0.3">
      <c r="A10" s="11"/>
      <c r="B10" s="9">
        <v>38374</v>
      </c>
      <c r="C10" s="6">
        <v>600</v>
      </c>
      <c r="D10" s="6">
        <f t="shared" si="1"/>
        <v>63.956666666666663</v>
      </c>
      <c r="E10" s="13"/>
      <c r="F10" s="11"/>
      <c r="G10" s="11"/>
    </row>
    <row r="11" spans="1:7" x14ac:dyDescent="0.3">
      <c r="A11" s="11"/>
      <c r="B11" s="9">
        <v>38381</v>
      </c>
      <c r="C11" s="6">
        <v>600</v>
      </c>
      <c r="D11" s="6">
        <f t="shared" si="1"/>
        <v>63.968333333333334</v>
      </c>
      <c r="E11" s="13"/>
      <c r="F11" s="11"/>
      <c r="G11" s="11"/>
    </row>
    <row r="12" spans="1:7" x14ac:dyDescent="0.3">
      <c r="A12" s="10" t="s">
        <v>22</v>
      </c>
      <c r="B12" s="5">
        <v>38361</v>
      </c>
      <c r="C12" s="5">
        <v>600</v>
      </c>
      <c r="D12" s="5">
        <f t="shared" si="1"/>
        <v>63.935000000000002</v>
      </c>
      <c r="E12" s="12">
        <f>AVERAGE(D12:D16)</f>
        <v>63.94</v>
      </c>
      <c r="F12" s="10">
        <f>_xlfn.STDEV.P(D12:D16)</f>
        <v>2.7888667551135963E-3</v>
      </c>
      <c r="G12" s="10">
        <f>(E2-E12)*100/E2</f>
        <v>2.0327427954901452E-2</v>
      </c>
    </row>
    <row r="13" spans="1:7" x14ac:dyDescent="0.3">
      <c r="A13" s="11"/>
      <c r="B13" s="6">
        <v>38364</v>
      </c>
      <c r="C13" s="6">
        <v>600</v>
      </c>
      <c r="D13" s="6">
        <f t="shared" si="1"/>
        <v>63.94</v>
      </c>
      <c r="E13" s="13"/>
      <c r="F13" s="11"/>
      <c r="G13" s="11"/>
    </row>
    <row r="14" spans="1:7" x14ac:dyDescent="0.3">
      <c r="A14" s="11"/>
      <c r="B14" s="6">
        <v>38364</v>
      </c>
      <c r="C14" s="6">
        <v>600</v>
      </c>
      <c r="D14" s="6">
        <f t="shared" si="1"/>
        <v>63.94</v>
      </c>
      <c r="E14" s="13"/>
      <c r="F14" s="11"/>
      <c r="G14" s="11"/>
    </row>
    <row r="15" spans="1:7" x14ac:dyDescent="0.3">
      <c r="A15" s="11"/>
      <c r="B15" s="6">
        <v>38365</v>
      </c>
      <c r="C15" s="6">
        <v>600</v>
      </c>
      <c r="D15" s="6">
        <f t="shared" si="1"/>
        <v>63.94166666666667</v>
      </c>
      <c r="E15" s="13"/>
      <c r="F15" s="11"/>
      <c r="G15" s="11"/>
    </row>
    <row r="16" spans="1:7" x14ac:dyDescent="0.3">
      <c r="A16" s="11"/>
      <c r="B16" s="6">
        <v>38366</v>
      </c>
      <c r="C16" s="6">
        <v>600</v>
      </c>
      <c r="D16" s="6">
        <f t="shared" si="1"/>
        <v>63.943333333333335</v>
      </c>
      <c r="E16" s="13"/>
      <c r="F16" s="11"/>
      <c r="G16" s="11"/>
    </row>
    <row r="18" spans="2:2" x14ac:dyDescent="0.3">
      <c r="B18" s="7"/>
    </row>
    <row r="19" spans="2:2" x14ac:dyDescent="0.3">
      <c r="B19" s="7"/>
    </row>
    <row r="20" spans="2:2" x14ac:dyDescent="0.3">
      <c r="B20" s="7"/>
    </row>
  </sheetData>
  <mergeCells count="12">
    <mergeCell ref="A12:A16"/>
    <mergeCell ref="E12:E16"/>
    <mergeCell ref="F12:F16"/>
    <mergeCell ref="G12:G16"/>
    <mergeCell ref="A2:A6"/>
    <mergeCell ref="E2:E6"/>
    <mergeCell ref="A7:A11"/>
    <mergeCell ref="E7:E11"/>
    <mergeCell ref="F2:F6"/>
    <mergeCell ref="G2:G6"/>
    <mergeCell ref="F7:F11"/>
    <mergeCell ref="G7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9021-6272-4E82-911E-0EAC3A165919}">
  <dimension ref="B1:Q9"/>
  <sheetViews>
    <sheetView zoomScaleNormal="100" workbookViewId="0">
      <selection activeCell="H11" sqref="H11"/>
    </sheetView>
  </sheetViews>
  <sheetFormatPr defaultColWidth="8.77734375" defaultRowHeight="14.4" x14ac:dyDescent="0.3"/>
  <cols>
    <col min="1" max="1" width="8.77734375" style="1"/>
    <col min="2" max="2" width="18.33203125" style="1" customWidth="1"/>
    <col min="3" max="3" width="12.77734375" style="1" customWidth="1"/>
    <col min="4" max="6" width="8.77734375" style="1" customWidth="1"/>
    <col min="7" max="16384" width="8.77734375" style="1"/>
  </cols>
  <sheetData>
    <row r="1" spans="2:17" x14ac:dyDescent="0.3"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2:17" x14ac:dyDescent="0.3">
      <c r="B2" s="1" t="s">
        <v>10</v>
      </c>
      <c r="C2" s="1">
        <v>63.953000000000003</v>
      </c>
      <c r="D2" s="1">
        <v>63.949300000000001</v>
      </c>
      <c r="E2" s="1">
        <v>63.94</v>
      </c>
      <c r="F2" s="1">
        <v>0</v>
      </c>
      <c r="G2" s="1">
        <v>0</v>
      </c>
    </row>
    <row r="3" spans="2:17" x14ac:dyDescent="0.3">
      <c r="B3" s="1" t="s">
        <v>11</v>
      </c>
      <c r="D3" s="1">
        <v>63.856111110000001</v>
      </c>
      <c r="E3" s="3">
        <v>63.92166667</v>
      </c>
      <c r="F3" s="1">
        <f>(D2-D3)*100/D2</f>
        <v>0.1457230806279356</v>
      </c>
      <c r="G3" s="1">
        <f>(E2-E3)*100/E2</f>
        <v>2.8672708789485864E-2</v>
      </c>
    </row>
    <row r="4" spans="2:17" x14ac:dyDescent="0.3">
      <c r="B4" s="1" t="s">
        <v>0</v>
      </c>
      <c r="D4" s="1">
        <v>60.839444440000001</v>
      </c>
      <c r="E4" s="1">
        <v>0</v>
      </c>
      <c r="F4" s="1">
        <f>(D2-D4)*100/D2</f>
        <v>4.8630017216763903</v>
      </c>
      <c r="G4" s="1">
        <v>0</v>
      </c>
    </row>
    <row r="5" spans="2:17" x14ac:dyDescent="0.3">
      <c r="B5" s="1" t="s">
        <v>16</v>
      </c>
      <c r="D5" s="1">
        <v>61.142777780000003</v>
      </c>
      <c r="E5" s="1">
        <v>61.74555556</v>
      </c>
      <c r="F5" s="1">
        <f>(D2-D5)*100/D2</f>
        <v>4.3886676163773464</v>
      </c>
      <c r="G5" s="1">
        <f>(E2-E5)*100/E2</f>
        <v>3.4320369721613986</v>
      </c>
    </row>
    <row r="6" spans="2:17" x14ac:dyDescent="0.3">
      <c r="B6" s="1" t="s">
        <v>15</v>
      </c>
      <c r="D6" s="1">
        <v>60.573333333333302</v>
      </c>
      <c r="E6" s="1">
        <v>61.772222220000003</v>
      </c>
      <c r="F6" s="1">
        <f>(D2-D6)*100/D2</f>
        <v>5.2791299774457245</v>
      </c>
      <c r="G6" s="1">
        <f>(E2-E6)*100/E2</f>
        <v>3.3903312167657091</v>
      </c>
    </row>
    <row r="7" spans="2:17" x14ac:dyDescent="0.3">
      <c r="B7" s="1" t="s">
        <v>12</v>
      </c>
      <c r="D7" s="1">
        <v>57.6527777777778</v>
      </c>
      <c r="E7" s="1">
        <v>61.774444440000003</v>
      </c>
      <c r="F7" s="1">
        <f>(D2-D7)*100/D2</f>
        <v>9.8461159421951461</v>
      </c>
      <c r="G7" s="1">
        <f>(E2-E7)*100/E2</f>
        <v>3.3868557397560126</v>
      </c>
    </row>
    <row r="8" spans="2:17" x14ac:dyDescent="0.3">
      <c r="B8" s="1" t="s">
        <v>13</v>
      </c>
      <c r="D8" s="1">
        <v>59.798333333333296</v>
      </c>
      <c r="E8" s="1">
        <v>61.755555559999998</v>
      </c>
      <c r="F8" s="1">
        <f>(D2-D8)*100/D2</f>
        <v>6.4910275275361959</v>
      </c>
      <c r="G8" s="1">
        <f>(E2-E8)*100/E2</f>
        <v>3.4163973099781049</v>
      </c>
      <c r="M8" s="4"/>
      <c r="N8" s="4"/>
      <c r="O8" s="4"/>
      <c r="P8" s="4"/>
      <c r="Q8" s="4"/>
    </row>
    <row r="9" spans="2:17" x14ac:dyDescent="0.3">
      <c r="B9" s="1" t="s">
        <v>14</v>
      </c>
      <c r="D9" s="1">
        <v>59.032222220000001</v>
      </c>
      <c r="E9" s="1">
        <v>61.763333330000002</v>
      </c>
      <c r="F9" s="1">
        <f>(D2-D9)*100/D2</f>
        <v>7.6890251808854817</v>
      </c>
      <c r="G9" s="1">
        <f>(E2-E9)*100/E2</f>
        <v>3.4042331404441599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F874-4FB4-4EA5-9287-ED6171264E03}">
  <dimension ref="B1:F8"/>
  <sheetViews>
    <sheetView zoomScaleNormal="100" workbookViewId="0">
      <selection activeCell="G4" sqref="G4"/>
    </sheetView>
  </sheetViews>
  <sheetFormatPr defaultColWidth="8.77734375" defaultRowHeight="14.4" x14ac:dyDescent="0.3"/>
  <cols>
    <col min="2" max="2" width="20.109375" customWidth="1"/>
    <col min="3" max="4" width="15.44140625" customWidth="1"/>
  </cols>
  <sheetData>
    <row r="1" spans="2:6" x14ac:dyDescent="0.3"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2:6" s="1" customFormat="1" x14ac:dyDescent="0.3">
      <c r="B2" s="1" t="s">
        <v>11</v>
      </c>
      <c r="C2" s="1">
        <v>0</v>
      </c>
      <c r="D2" s="1">
        <v>0</v>
      </c>
      <c r="E2" s="1">
        <v>100</v>
      </c>
      <c r="F2" s="1">
        <v>100</v>
      </c>
    </row>
    <row r="3" spans="2:6" x14ac:dyDescent="0.3">
      <c r="B3" s="1" t="s">
        <v>0</v>
      </c>
      <c r="C3" s="1">
        <f>7086725361/1000000</f>
        <v>7086.7253609999998</v>
      </c>
      <c r="D3" s="1"/>
      <c r="E3" s="1">
        <v>98.818879109999997</v>
      </c>
      <c r="F3" s="1"/>
    </row>
    <row r="4" spans="2:6" x14ac:dyDescent="0.3">
      <c r="B4" s="1" t="s">
        <v>16</v>
      </c>
      <c r="C4" s="1">
        <f>6344513428.76566/1000000</f>
        <v>6344.5134287656601</v>
      </c>
      <c r="D4" s="1">
        <f>4943544105.16615/1000000</f>
        <v>4943.5441051661501</v>
      </c>
      <c r="E4" s="1">
        <v>98.942581099999998</v>
      </c>
      <c r="F4" s="1">
        <v>99.176075982472312</v>
      </c>
    </row>
    <row r="5" spans="2:6" x14ac:dyDescent="0.3">
      <c r="B5" s="1" t="s">
        <v>15</v>
      </c>
      <c r="C5" s="1">
        <f>7738206069.53108/1000000</f>
        <v>7738.2060695310802</v>
      </c>
      <c r="D5" s="1">
        <f>4980102735.2939/1000000</f>
        <v>4980.1027352939</v>
      </c>
      <c r="E5" s="1">
        <v>98.710298988411495</v>
      </c>
      <c r="F5" s="1">
        <v>99.169982877451005</v>
      </c>
    </row>
    <row r="6" spans="2:6" x14ac:dyDescent="0.3">
      <c r="B6" s="1" t="s">
        <v>12</v>
      </c>
      <c r="C6" s="1">
        <f>14596367633.2515/1000000</f>
        <v>14596.367633251499</v>
      </c>
      <c r="D6" s="1">
        <f>4905629813.69883/1000000</f>
        <v>4905.6298136988298</v>
      </c>
      <c r="E6" s="1">
        <v>97.567272061124697</v>
      </c>
      <c r="F6" s="1">
        <v>99.182395031050191</v>
      </c>
    </row>
    <row r="7" spans="2:6" x14ac:dyDescent="0.3">
      <c r="B7" s="1" t="s">
        <v>13</v>
      </c>
      <c r="C7" s="1">
        <f>9491693705.99798/1000000</f>
        <v>9491.6937059979809</v>
      </c>
      <c r="D7" s="1">
        <f>4937252363.56879/1000000</f>
        <v>4937.2523635687903</v>
      </c>
      <c r="E7" s="1">
        <v>98.418051050000003</v>
      </c>
      <c r="F7" s="1">
        <v>99.177124606071871</v>
      </c>
    </row>
    <row r="8" spans="2:6" x14ac:dyDescent="0.3">
      <c r="B8" s="1" t="s">
        <v>14</v>
      </c>
      <c r="C8" s="1">
        <f>11367392067.1624/1000000</f>
        <v>11367.3920671624</v>
      </c>
      <c r="D8" s="1">
        <f>4884589786.6042/1000000</f>
        <v>4884.5897866042005</v>
      </c>
      <c r="E8" s="1">
        <v>98.105434655472905</v>
      </c>
      <c r="F8" s="1">
        <v>99.185901702232627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Tabela_throughput</vt:lpstr>
      <vt:lpstr>Throughput</vt:lpstr>
      <vt:lpstr>Recovery_Availability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Cunha</dc:creator>
  <cp:lastModifiedBy>Mariana Cunha</cp:lastModifiedBy>
  <dcterms:created xsi:type="dcterms:W3CDTF">2018-02-15T10:35:18Z</dcterms:created>
  <dcterms:modified xsi:type="dcterms:W3CDTF">2018-04-12T21:27:12Z</dcterms:modified>
</cp:coreProperties>
</file>