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onybrown/Downloads/"/>
    </mc:Choice>
  </mc:AlternateContent>
  <xr:revisionPtr revIDLastSave="0" documentId="8_{498E9294-F8C2-7845-B9B8-D67BA4AE0D2F}" xr6:coauthVersionLast="47" xr6:coauthVersionMax="47" xr10:uidLastSave="{00000000-0000-0000-0000-000000000000}"/>
  <bookViews>
    <workbookView xWindow="12040" yWindow="660" windowWidth="16760" windowHeight="16260" xr2:uid="{C26029AF-21D5-4E1F-9A24-B65E3211D4E8}"/>
  </bookViews>
  <sheets>
    <sheet name="INDEX-MATCH" sheetId="9" r:id="rId1"/>
  </sheets>
  <definedNames>
    <definedName name="_xlnm._FilterDatabase" localSheetId="0" hidden="1">'INDEX-MATCH'!#REF!</definedName>
    <definedName name="App" localSheetId="0">'INDEX-MATCH'!$B$5:$B$33</definedName>
    <definedName name="App">#REF!</definedName>
    <definedName name="Category">'INDEX-MATCH'!$A$5:$A$33</definedName>
    <definedName name="Deb" localSheetId="0" hidden="1">{"FirstQ",#N/A,FALSE,"Budget2000";"SecondQ",#N/A,FALSE,"Budget2000"}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0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0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ype">'INDEX-MATCH'!$C$5:$C$33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localSheetId="0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9" l="1"/>
  <c r="I30" i="9"/>
  <c r="I29" i="9"/>
  <c r="I28" i="9"/>
  <c r="I27" i="9"/>
  <c r="I26" i="9"/>
  <c r="I25" i="9"/>
  <c r="I24" i="9"/>
  <c r="I23" i="9"/>
  <c r="I22" i="9"/>
  <c r="I21" i="9"/>
  <c r="E19" i="9"/>
  <c r="H13" i="9"/>
  <c r="E18" i="9" l="1"/>
  <c r="E15" i="9"/>
  <c r="E21" i="9"/>
  <c r="E22" i="9"/>
  <c r="E23" i="9"/>
  <c r="E20" i="9"/>
  <c r="E24" i="9"/>
  <c r="H26" i="9" s="1"/>
  <c r="E25" i="9"/>
  <c r="H27" i="9" s="1"/>
  <c r="E26" i="9"/>
  <c r="E27" i="9"/>
  <c r="E28" i="9"/>
  <c r="E31" i="9"/>
  <c r="E32" i="9"/>
  <c r="E33" i="9"/>
  <c r="H29" i="9" s="1"/>
  <c r="E29" i="9"/>
  <c r="E30" i="9"/>
  <c r="E6" i="9"/>
  <c r="E7" i="9"/>
  <c r="E8" i="9"/>
  <c r="E9" i="9"/>
  <c r="E10" i="9"/>
  <c r="E11" i="9"/>
  <c r="E12" i="9"/>
  <c r="E13" i="9"/>
  <c r="E14" i="9"/>
  <c r="E16" i="9"/>
  <c r="E17" i="9"/>
  <c r="E5" i="9"/>
  <c r="H21" i="9" s="1"/>
  <c r="H24" i="9" l="1"/>
  <c r="H23" i="9"/>
  <c r="H22" i="9"/>
  <c r="H28" i="9"/>
  <c r="H30" i="9"/>
  <c r="H25" i="9"/>
  <c r="H5" i="9"/>
  <c r="H6" i="9"/>
  <c r="H7" i="9"/>
  <c r="H8" i="9"/>
  <c r="H14" i="9"/>
  <c r="H15" i="9"/>
  <c r="H16" i="9"/>
  <c r="H31" i="9" l="1"/>
</calcChain>
</file>

<file path=xl/sharedStrings.xml><?xml version="1.0" encoding="utf-8"?>
<sst xmlns="http://schemas.openxmlformats.org/spreadsheetml/2006/main" count="120" uniqueCount="54">
  <si>
    <t>Category</t>
  </si>
  <si>
    <t>App</t>
  </si>
  <si>
    <t>Type</t>
  </si>
  <si>
    <t>Revenue</t>
  </si>
  <si>
    <t>Profit</t>
  </si>
  <si>
    <t>Select App:</t>
  </si>
  <si>
    <t>Google Docs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</si>
  <si>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</si>
  <si>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</si>
  <si>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</si>
  <si>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</si>
  <si>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</si>
  <si>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</si>
  <si>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</si>
  <si>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</si>
  <si>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Free</t>
  </si>
  <si>
    <t>OneDrive</t>
  </si>
  <si>
    <t>Social Media</t>
  </si>
  <si>
    <t>Twitter</t>
  </si>
  <si>
    <t>Instagram</t>
  </si>
  <si>
    <t>Facebook</t>
  </si>
  <si>
    <t>LinkedIn</t>
  </si>
  <si>
    <t>Communications</t>
  </si>
  <si>
    <t>Messenger</t>
  </si>
  <si>
    <t>WhatsApp</t>
  </si>
  <si>
    <t>Slack</t>
  </si>
  <si>
    <t>Layout</t>
  </si>
  <si>
    <t>Profit and Revnue by Category</t>
  </si>
  <si>
    <t>Google Calendar</t>
  </si>
  <si>
    <t>Category:</t>
  </si>
  <si>
    <t>Profit:</t>
  </si>
  <si>
    <t>Revenue:</t>
  </si>
  <si>
    <t>Photography</t>
  </si>
  <si>
    <t>FaceTune</t>
  </si>
  <si>
    <t>Camera Pro</t>
  </si>
  <si>
    <t>Lightroom</t>
  </si>
  <si>
    <t>Subscription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</si>
  <si>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</si>
  <si>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</si>
  <si>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</si>
  <si>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</si>
  <si>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</si>
  <si>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</si>
  <si>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</si>
  <si>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</si>
  <si>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</si>
  <si>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Twitch</t>
  </si>
  <si>
    <t>Dating</t>
  </si>
  <si>
    <t>TikTok</t>
  </si>
  <si>
    <t>Booking</t>
  </si>
  <si>
    <t>TOTAL</t>
  </si>
  <si>
    <t>AirBnb</t>
  </si>
  <si>
    <t>Tinder</t>
  </si>
  <si>
    <t>MARKET RESEARCH: Revenue and Profit for Popular iPhone Apps - LOOKUP, INDEX, MATCH, 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</si>
</sst>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/>
      <right/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3" borderId="0" xfId="0" applyFont="1" applyFill="1"/>
    <xf numFmtId="0" fontId="2" fillId="3" borderId="0" xfId="0" applyFont="1" applyFill="1" applyAlignment="1">
      <alignment horizontal="left" wrapText="1"/>
    </xf>
    <xf numFmtId="3" fontId="0" fillId="2" borderId="2" xfId="0" applyNumberFormat="1" applyFill="1" applyBorder="1"/>
    <xf numFmtId="0" fontId="0" fillId="0" borderId="0" xfId="0" applyAlignment="1">
      <alignment horizontal="left"/>
    </xf>
    <xf numFmtId="44" fontId="0" fillId="2" borderId="2" xfId="1" applyFont="1" applyFill="1" applyBorder="1"/>
    <xf numFmtId="0" fontId="4" fillId="4" borderId="1" xfId="0" applyFont="1" applyFill="1" applyBorder="1"/>
    <xf numFmtId="0" fontId="4" fillId="4" borderId="0" xfId="0" applyFont="1" applyFill="1"/>
    <xf numFmtId="0" fontId="0" fillId="5" borderId="0" xfId="0" applyFill="1"/>
    <xf numFmtId="164" fontId="0" fillId="5" borderId="0" xfId="0" applyNumberFormat="1" applyFill="1"/>
    <xf numFmtId="0" fontId="3" fillId="0" borderId="4" xfId="0" applyFont="1" applyBorder="1"/>
    <xf numFmtId="0" fontId="0" fillId="0" borderId="4" xfId="0" applyBorder="1" applyAlignment="1">
      <alignment horizontal="left"/>
    </xf>
    <xf numFmtId="3" fontId="0" fillId="2" borderId="5" xfId="0" applyNumberFormat="1" applyFill="1" applyBorder="1"/>
    <xf numFmtId="0" fontId="3" fillId="0" borderId="4" xfId="0" applyFont="1" applyBorder="1" applyAlignment="1">
      <alignment horizontal="left"/>
    </xf>
    <xf numFmtId="0" fontId="5" fillId="0" borderId="6" xfId="0" applyFont="1" applyBorder="1"/>
    <xf numFmtId="8" fontId="5" fillId="0" borderId="6" xfId="0" applyNumberFormat="1" applyFont="1" applyBorder="1"/>
    <xf numFmtId="44" fontId="3" fillId="0" borderId="6" xfId="0" applyNumberFormat="1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4" fontId="6" fillId="6" borderId="8" xfId="0" applyNumberFormat="1" applyFont="1" applyFill="1" applyBorder="1"/>
    <xf numFmtId="44" fontId="6" fillId="6" borderId="7" xfId="0" applyNumberFormat="1" applyFont="1" applyFill="1" applyBorder="1"/>
    <xf numFmtId="0" fontId="7" fillId="4" borderId="1" xfId="0" applyFont="1" applyFill="1" applyBorder="1"/>
    <xf numFmtId="0" fontId="5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4</xdr:row>
      <xdr:rowOff>19050</xdr:rowOff>
    </xdr:from>
    <xdr:to>
      <xdr:col>10</xdr:col>
      <xdr:colOff>476250</xdr:colOff>
      <xdr:row>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837D27-9107-39CC-9758-C552D664F382}"/>
            </a:ext>
          </a:extLst>
        </xdr:cNvPr>
        <xdr:cNvSpPr txBox="1"/>
      </xdr:nvSpPr>
      <xdr:spPr>
        <a:xfrm>
          <a:off x="8867775" y="847725"/>
          <a:ext cx="2114550" cy="7905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Use of LOOKUP </a:t>
          </a:r>
          <a:r>
            <a:rPr lang="en-US" sz="11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F</a:t>
          </a:r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unction:</a:t>
          </a:r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To get </a:t>
          </a: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profit and revenue value for a particular App </a:t>
          </a:r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by using Exact Range LOOKUP.</a:t>
          </a: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8</xdr:col>
      <xdr:colOff>323850</xdr:colOff>
      <xdr:row>11</xdr:row>
      <xdr:rowOff>114300</xdr:rowOff>
    </xdr:from>
    <xdr:to>
      <xdr:col>10</xdr:col>
      <xdr:colOff>476250</xdr:colOff>
      <xdr:row>15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2CEE20-635B-45E4-9136-098710ED462E}"/>
            </a:ext>
            <a:ext uri="{147F2762-F138-4A5C-976F-8EAC2B608ADB}">
              <a16:predDERef xmlns:a16="http://schemas.microsoft.com/office/drawing/2014/main" pred="{FD837D27-9107-39CC-9758-C552D664F382}"/>
            </a:ext>
          </a:extLst>
        </xdr:cNvPr>
        <xdr:cNvSpPr txBox="1"/>
      </xdr:nvSpPr>
      <xdr:spPr>
        <a:xfrm>
          <a:off x="8867775" y="2276475"/>
          <a:ext cx="2114550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Use of I</a:t>
          </a:r>
          <a:r>
            <a:rPr lang="en-US" sz="11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NDEX, MATCH F</a:t>
          </a:r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unction:</a:t>
          </a:r>
          <a:endParaRPr lang="en-US" sz="1100" b="0" i="0" u="none" strike="noStrike">
            <a:solidFill>
              <a:schemeClr val="dk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To get profit and revenue value for a particular App by using INDEX &amp; MATCH functions.</a:t>
          </a:r>
        </a:p>
      </xdr:txBody>
    </xdr:sp>
    <xdr:clientData/>
  </xdr:twoCellAnchor>
  <xdr:twoCellAnchor>
    <xdr:from>
      <xdr:col>9</xdr:col>
      <xdr:colOff>371475</xdr:colOff>
      <xdr:row>20</xdr:row>
      <xdr:rowOff>133350</xdr:rowOff>
    </xdr:from>
    <xdr:to>
      <xdr:col>13</xdr:col>
      <xdr:colOff>123825</xdr:colOff>
      <xdr:row>23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FA223C-176F-4EAA-A9A5-1077BD76259B}"/>
            </a:ext>
            <a:ext uri="{147F2762-F138-4A5C-976F-8EAC2B608ADB}">
              <a16:predDERef xmlns:a16="http://schemas.microsoft.com/office/drawing/2014/main" pred="{692CEE20-635B-45E4-9136-098710ED462E}"/>
            </a:ext>
          </a:extLst>
        </xdr:cNvPr>
        <xdr:cNvSpPr txBox="1"/>
      </xdr:nvSpPr>
      <xdr:spPr>
        <a:xfrm>
          <a:off x="10287000" y="4010025"/>
          <a:ext cx="2114550" cy="5619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Use of </a:t>
          </a:r>
          <a:r>
            <a:rPr lang="en-US" sz="11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SUMIFS</a:t>
          </a:r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F</a:t>
          </a:r>
          <a:r>
            <a:rPr lang="en-US" sz="1100" b="1">
              <a:solidFill>
                <a:schemeClr val="dk1"/>
              </a:solidFill>
              <a:latin typeface="+mn-lt"/>
              <a:ea typeface="+mn-lt"/>
              <a:cs typeface="+mn-lt"/>
            </a:rPr>
            <a:t>unction:</a:t>
          </a:r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To find sum the SubTotal</a:t>
          </a:r>
          <a:r>
            <a:rPr lang="en-US" sz="1100" b="0" i="0" u="none" strike="noStrike">
              <a:solidFill>
                <a:schemeClr val="dk1"/>
              </a:solidFill>
              <a:latin typeface="Calibri" panose="020F0502020204030204" pitchFamily="34" charset="0"/>
              <a:cs typeface="Calibri" panose="020F0502020204030204" pitchFamily="34" charset="0"/>
            </a:rPr>
            <a:t> per Category</a:t>
          </a:r>
          <a:r>
            <a:rPr lang="en-US" sz="1100">
              <a:solidFill>
                <a:schemeClr val="dk1"/>
              </a:solidFill>
              <a:latin typeface="+mn-lt"/>
              <a:ea typeface="+mn-lt"/>
              <a:cs typeface="+mn-lt"/>
            </a:rPr>
            <a:t>.</a:t>
          </a: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dk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8</xdr:col>
      <xdr:colOff>1304925</xdr:colOff>
      <xdr:row>20</xdr:row>
      <xdr:rowOff>38100</xdr:rowOff>
    </xdr:from>
    <xdr:to>
      <xdr:col>9</xdr:col>
      <xdr:colOff>390525</xdr:colOff>
      <xdr:row>21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D29994-1AB8-529A-0998-FDC9B3AE05B2}"/>
            </a:ext>
            <a:ext uri="{147F2762-F138-4A5C-976F-8EAC2B608ADB}">
              <a16:predDERef xmlns:a16="http://schemas.microsoft.com/office/drawing/2014/main" pred="{10FA223C-176F-4EAA-A9A5-1077BD762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3914775"/>
          <a:ext cx="45720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1362075</xdr:colOff>
      <xdr:row>12</xdr:row>
      <xdr:rowOff>95250</xdr:rowOff>
    </xdr:from>
    <xdr:to>
      <xdr:col>8</xdr:col>
      <xdr:colOff>390525</xdr:colOff>
      <xdr:row>14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B124A7-EF49-4B4F-9469-2B8A157D2134}"/>
            </a:ext>
            <a:ext uri="{147F2762-F138-4A5C-976F-8EAC2B608ADB}">
              <a16:predDERef xmlns:a16="http://schemas.microsoft.com/office/drawing/2014/main" pred="{6DD29994-1AB8-529A-0998-FDC9B3AE0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0" y="2447925"/>
          <a:ext cx="457200" cy="323850"/>
        </a:xfrm>
        <a:prstGeom prst="rect">
          <a:avLst/>
        </a:prstGeom>
      </xdr:spPr>
    </xdr:pic>
    <xdr:clientData/>
  </xdr:twoCellAnchor>
  <xdr:twoCellAnchor editAs="oneCell">
    <xdr:from>
      <xdr:col>7</xdr:col>
      <xdr:colOff>1343025</xdr:colOff>
      <xdr:row>4</xdr:row>
      <xdr:rowOff>66675</xdr:rowOff>
    </xdr:from>
    <xdr:to>
      <xdr:col>8</xdr:col>
      <xdr:colOff>371475</xdr:colOff>
      <xdr:row>6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C685D67-68A3-465F-A995-B958217092B5}"/>
            </a:ext>
            <a:ext uri="{147F2762-F138-4A5C-976F-8EAC2B608ADB}">
              <a16:predDERef xmlns:a16="http://schemas.microsoft.com/office/drawing/2014/main" pred="{7CB124A7-EF49-4B4F-9469-2B8A157D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895350"/>
          <a:ext cx="45720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3F4E-2356-494E-A95A-88960D8ED2F8}">
  <dimension ref="A1:I33"/>
  <sheetViews>
    <sheetView tabSelected="1" zoomScaleNormal="120" workbookViewId="0"/>
  </sheetViews>
  <sheetFormatPr baseColWidth="10" defaultColWidth="8.83203125" defaultRowHeight="15" x14ac:dyDescent="0.2"/>
  <cols>
    <col min="1" max="1" width="18.1640625" customWidth="1"/>
    <col min="2" max="2" width="16.6640625" customWidth="1"/>
    <col min="3" max="3" width="19" customWidth="1"/>
    <col min="4" max="4" width="16.5" customWidth="1"/>
    <col min="5" max="5" width="14.5" customWidth="1"/>
    <col min="6" max="6" width="6.1640625" customWidth="1"/>
    <col min="7" max="7" width="15.83203125" customWidth="1"/>
    <col min="8" max="8" width="21.5" customWidth="1"/>
    <col min="9" max="9" width="20.5" customWidth="1"/>
  </cols>
  <sheetData>
    <row r="1" spans="1:8" s="8" customFormat="1" ht="18" x14ac:dyDescent="0.25">
      <c r="A1" s="23" t="s">
        <v>53</v>
      </c>
      <c r="B1" s="7"/>
      <c r="C1" s="7"/>
      <c r="D1" s="7"/>
      <c r="E1" s="7"/>
      <c r="F1" s="7"/>
      <c r="G1" s="7"/>
      <c r="H1" s="7"/>
    </row>
    <row r="4" spans="1:8" ht="16" x14ac:dyDescent="0.2">
      <c r="A4" s="2" t="s">
        <v>0</v>
      </c>
      <c r="B4" s="3" t="s">
        <v>1</v>
      </c>
      <c r="C4" s="3" t="s">
        <v>2</v>
      </c>
      <c r="D4" s="2" t="s">
        <v>3</v>
      </c>
      <c r="E4" s="2" t="s">
        <v>4</v>
      </c>
      <c r="G4" s="14" t="s">
        <v>5</v>
      </c>
      <c r="H4" s="11" t="s">
        <v>6</v>
      </c>
    </row>
    <row r="5" spans="1:8" x14ac:dyDescent="0.2">
      <c r="A5" t="s">
        <v>7</v>
      </c>
      <c r="B5" t="s">
        <v>8</v>
      </c>
      <c r="C5" t="s">
        <v>9</v>
      </c>
      <c r="D5" s="1">
        <v>3543590</v>
      </c>
      <c r="E5" s="1">
        <f>D5*40%</f>
        <v>1417436</v>
      </c>
      <c r="G5" s="12" t="s">
        <v>0</v>
      </c>
      <c r="H5" s="13" t="str">
        <f>_xlfn.XLOOKUP(H4,B5:B33,A5:A33)</f>
        <v>Productivity</v>
      </c>
    </row>
    <row r="6" spans="1:8" x14ac:dyDescent="0.2">
      <c r="A6" t="s">
        <v>7</v>
      </c>
      <c r="B6" t="s">
        <v>10</v>
      </c>
      <c r="C6" t="s">
        <v>9</v>
      </c>
      <c r="D6" s="1">
        <v>1460004</v>
      </c>
      <c r="E6" s="1">
        <f t="shared" ref="E6:E33" si="0">D6*40%</f>
        <v>584001.6</v>
      </c>
      <c r="G6" s="5" t="s">
        <v>2</v>
      </c>
      <c r="H6" s="4" t="str">
        <f>_xlfn.XLOOKUP(H4,App,Type)</f>
        <v>Free</v>
      </c>
    </row>
    <row r="7" spans="1:8" x14ac:dyDescent="0.2">
      <c r="A7" t="s">
        <v>7</v>
      </c>
      <c r="B7" t="s">
        <v>11</v>
      </c>
      <c r="C7" t="s">
        <v>9</v>
      </c>
      <c r="D7" s="1">
        <v>1180914</v>
      </c>
      <c r="E7" s="1">
        <f t="shared" si="0"/>
        <v>472365.60000000003</v>
      </c>
      <c r="G7" s="5" t="s">
        <v>4</v>
      </c>
      <c r="H7" s="6">
        <f>_xlfn.XLOOKUP(H4,App,E5:E33)</f>
        <v>1350464.8</v>
      </c>
    </row>
    <row r="8" spans="1:8" x14ac:dyDescent="0.2">
      <c r="A8" t="s">
        <v>7</v>
      </c>
      <c r="B8" t="s">
        <v>12</v>
      </c>
      <c r="C8" t="s">
        <v>9</v>
      </c>
      <c r="D8" s="1">
        <v>3315375</v>
      </c>
      <c r="E8" s="1">
        <f t="shared" si="0"/>
        <v>1326150</v>
      </c>
      <c r="G8" s="5" t="s">
        <v>3</v>
      </c>
      <c r="H8" s="6">
        <f>_xlfn.XLOOKUP(H4,App,D5:D33)</f>
        <v>3376162</v>
      </c>
    </row>
    <row r="9" spans="1:8" x14ac:dyDescent="0.2">
      <c r="A9" s="9" t="s">
        <v>13</v>
      </c>
      <c r="B9" s="9" t="s">
        <v>14</v>
      </c>
      <c r="C9" s="9" t="s">
        <v>15</v>
      </c>
      <c r="D9" s="10">
        <v>989735</v>
      </c>
      <c r="E9" s="10">
        <f t="shared" si="0"/>
        <v>395894</v>
      </c>
    </row>
    <row r="10" spans="1:8" x14ac:dyDescent="0.2">
      <c r="A10" s="9" t="s">
        <v>13</v>
      </c>
      <c r="B10" s="9" t="s">
        <v>6</v>
      </c>
      <c r="C10" s="9" t="s">
        <v>15</v>
      </c>
      <c r="D10" s="10">
        <v>3376162</v>
      </c>
      <c r="E10" s="10">
        <f t="shared" si="0"/>
        <v>1350464.8</v>
      </c>
    </row>
    <row r="11" spans="1:8" x14ac:dyDescent="0.2">
      <c r="A11" s="9" t="s">
        <v>13</v>
      </c>
      <c r="B11" s="9" t="s">
        <v>16</v>
      </c>
      <c r="C11" s="9" t="s">
        <v>15</v>
      </c>
      <c r="D11" s="10">
        <v>4704744</v>
      </c>
      <c r="E11" s="10">
        <f t="shared" si="0"/>
        <v>1881897.6</v>
      </c>
    </row>
    <row r="12" spans="1:8" x14ac:dyDescent="0.2">
      <c r="A12" t="s">
        <v>17</v>
      </c>
      <c r="B12" t="s">
        <v>18</v>
      </c>
      <c r="C12" t="s">
        <v>15</v>
      </c>
      <c r="D12" s="1">
        <v>3643081</v>
      </c>
      <c r="E12" s="1">
        <f t="shared" si="0"/>
        <v>1457232.4000000001</v>
      </c>
      <c r="G12" s="14" t="s">
        <v>5</v>
      </c>
      <c r="H12" s="11" t="s">
        <v>11</v>
      </c>
    </row>
    <row r="13" spans="1:8" x14ac:dyDescent="0.2">
      <c r="A13" t="s">
        <v>17</v>
      </c>
      <c r="B13" t="s">
        <v>19</v>
      </c>
      <c r="C13" t="s">
        <v>15</v>
      </c>
      <c r="D13" s="1">
        <v>2379523</v>
      </c>
      <c r="E13" s="1">
        <f t="shared" si="0"/>
        <v>951809.20000000007</v>
      </c>
      <c r="G13" s="12" t="s">
        <v>0</v>
      </c>
      <c r="H13" s="13" t="str">
        <f>INDEX(A5:A33,MATCH(H12,App,0))</f>
        <v>Game</v>
      </c>
    </row>
    <row r="14" spans="1:8" x14ac:dyDescent="0.2">
      <c r="A14" t="s">
        <v>17</v>
      </c>
      <c r="B14" t="s">
        <v>20</v>
      </c>
      <c r="C14" t="s">
        <v>15</v>
      </c>
      <c r="D14" s="1">
        <v>2682348</v>
      </c>
      <c r="E14" s="1">
        <f t="shared" si="0"/>
        <v>1072939.2</v>
      </c>
      <c r="G14" s="5" t="s">
        <v>2</v>
      </c>
      <c r="H14" s="4" t="str">
        <f>INDEX(Type,MATCH($H$12,App,0))</f>
        <v>In-App Purchases</v>
      </c>
    </row>
    <row r="15" spans="1:8" x14ac:dyDescent="0.2">
      <c r="A15" t="s">
        <v>17</v>
      </c>
      <c r="B15" t="s">
        <v>21</v>
      </c>
      <c r="C15" t="s">
        <v>15</v>
      </c>
      <c r="D15" s="1">
        <v>4333796</v>
      </c>
      <c r="E15" s="1">
        <f>D15*40%</f>
        <v>1733518.4000000001</v>
      </c>
      <c r="G15" s="5" t="s">
        <v>4</v>
      </c>
      <c r="H15" s="6">
        <f>INDEX(E5:E33,MATCH(H12,App,0))</f>
        <v>472365.60000000003</v>
      </c>
    </row>
    <row r="16" spans="1:8" x14ac:dyDescent="0.2">
      <c r="A16" s="9" t="s">
        <v>22</v>
      </c>
      <c r="B16" s="9" t="s">
        <v>23</v>
      </c>
      <c r="C16" s="9" t="s">
        <v>15</v>
      </c>
      <c r="D16" s="10">
        <v>2218678</v>
      </c>
      <c r="E16" s="10">
        <f t="shared" si="0"/>
        <v>887471.20000000007</v>
      </c>
      <c r="G16" s="5" t="s">
        <v>3</v>
      </c>
      <c r="H16" s="6">
        <f>INDEX(D5:D33,MATCH(H12,App,0))</f>
        <v>1180914</v>
      </c>
    </row>
    <row r="17" spans="1:9" x14ac:dyDescent="0.2">
      <c r="A17" s="9" t="s">
        <v>22</v>
      </c>
      <c r="B17" s="9" t="s">
        <v>24</v>
      </c>
      <c r="C17" s="9" t="s">
        <v>15</v>
      </c>
      <c r="D17" s="10">
        <v>2300920</v>
      </c>
      <c r="E17" s="10">
        <f t="shared" si="0"/>
        <v>920368</v>
      </c>
    </row>
    <row r="18" spans="1:9" x14ac:dyDescent="0.2">
      <c r="A18" s="9" t="s">
        <v>22</v>
      </c>
      <c r="B18" s="9" t="s">
        <v>25</v>
      </c>
      <c r="C18" s="9" t="s">
        <v>15</v>
      </c>
      <c r="D18" s="10">
        <v>854762</v>
      </c>
      <c r="E18" s="10">
        <f t="shared" si="0"/>
        <v>341904.80000000005</v>
      </c>
    </row>
    <row r="19" spans="1:9" x14ac:dyDescent="0.2">
      <c r="A19" t="s">
        <v>13</v>
      </c>
      <c r="B19" t="s">
        <v>26</v>
      </c>
      <c r="C19" t="s">
        <v>9</v>
      </c>
      <c r="D19" s="1">
        <v>2311869</v>
      </c>
      <c r="E19" s="1">
        <f>D19*40%</f>
        <v>924747.60000000009</v>
      </c>
      <c r="G19" s="24" t="s">
        <v>27</v>
      </c>
      <c r="H19" s="24"/>
      <c r="I19" s="24"/>
    </row>
    <row r="20" spans="1:9" x14ac:dyDescent="0.2">
      <c r="A20" t="s">
        <v>13</v>
      </c>
      <c r="B20" t="s">
        <v>28</v>
      </c>
      <c r="C20" t="s">
        <v>15</v>
      </c>
      <c r="D20" s="1">
        <v>3315820</v>
      </c>
      <c r="E20" s="1">
        <f>D20*40%</f>
        <v>1326328</v>
      </c>
      <c r="G20" s="18" t="s">
        <v>29</v>
      </c>
      <c r="H20" s="18" t="s">
        <v>30</v>
      </c>
      <c r="I20" s="19" t="s">
        <v>31</v>
      </c>
    </row>
    <row r="21" spans="1:9" x14ac:dyDescent="0.2">
      <c r="A21" s="9" t="s">
        <v>32</v>
      </c>
      <c r="B21" s="9" t="s">
        <v>33</v>
      </c>
      <c r="C21" s="9" t="s">
        <v>9</v>
      </c>
      <c r="D21" s="10">
        <v>4726854</v>
      </c>
      <c r="E21" s="10">
        <f>D21*40%</f>
        <v>1890741.6</v>
      </c>
      <c r="G21" s="20" t="s">
        <v>7</v>
      </c>
      <c r="H21" s="21">
        <f t="shared" ref="H21:H30" si="1">SUMIFS(E5:E33,A5:A33,G21)</f>
        <v>3799953.2</v>
      </c>
      <c r="I21" s="21">
        <f>SUMIFS(D5:D33,A5:A33,G21)</f>
        <v>9499883</v>
      </c>
    </row>
    <row r="22" spans="1:9" x14ac:dyDescent="0.2">
      <c r="A22" s="9" t="s">
        <v>32</v>
      </c>
      <c r="B22" s="9" t="s">
        <v>34</v>
      </c>
      <c r="C22" s="9" t="s">
        <v>9</v>
      </c>
      <c r="D22" s="10">
        <v>1091925</v>
      </c>
      <c r="E22" s="10">
        <f t="shared" si="0"/>
        <v>436770</v>
      </c>
      <c r="G22" s="20" t="s">
        <v>13</v>
      </c>
      <c r="H22" s="21">
        <f t="shared" si="1"/>
        <v>5879332</v>
      </c>
      <c r="I22" s="21">
        <f t="shared" ref="I22:I30" si="2">SUMIFS(D6:D34,A6:A34,G22)</f>
        <v>14698330</v>
      </c>
    </row>
    <row r="23" spans="1:9" x14ac:dyDescent="0.2">
      <c r="A23" s="9" t="s">
        <v>32</v>
      </c>
      <c r="B23" s="9" t="s">
        <v>35</v>
      </c>
      <c r="C23" s="9" t="s">
        <v>36</v>
      </c>
      <c r="D23" s="10">
        <v>2428841</v>
      </c>
      <c r="E23" s="10">
        <f t="shared" si="0"/>
        <v>971536.4</v>
      </c>
      <c r="G23" s="20" t="s">
        <v>17</v>
      </c>
      <c r="H23" s="21">
        <f t="shared" si="1"/>
        <v>8889396.4000000004</v>
      </c>
      <c r="I23" s="21">
        <f t="shared" si="2"/>
        <v>22223491</v>
      </c>
    </row>
    <row r="24" spans="1:9" x14ac:dyDescent="0.2">
      <c r="A24" t="s">
        <v>37</v>
      </c>
      <c r="B24" t="s">
        <v>38</v>
      </c>
      <c r="C24" t="s">
        <v>15</v>
      </c>
      <c r="D24" s="1">
        <v>1203681</v>
      </c>
      <c r="E24" s="1">
        <f t="shared" si="0"/>
        <v>481472.4</v>
      </c>
      <c r="G24" s="20" t="s">
        <v>22</v>
      </c>
      <c r="H24" s="21">
        <f t="shared" si="1"/>
        <v>2149744</v>
      </c>
      <c r="I24" s="21">
        <f t="shared" si="2"/>
        <v>5374360</v>
      </c>
    </row>
    <row r="25" spans="1:9" x14ac:dyDescent="0.2">
      <c r="A25" s="9" t="s">
        <v>39</v>
      </c>
      <c r="B25" s="9" t="s">
        <v>40</v>
      </c>
      <c r="C25" s="9" t="s">
        <v>15</v>
      </c>
      <c r="D25" s="10">
        <v>1757487</v>
      </c>
      <c r="E25" s="10">
        <f t="shared" si="0"/>
        <v>702994.8</v>
      </c>
      <c r="G25" s="20" t="s">
        <v>32</v>
      </c>
      <c r="H25" s="21">
        <f t="shared" si="1"/>
        <v>3299048</v>
      </c>
      <c r="I25" s="21">
        <f t="shared" si="2"/>
        <v>8247620</v>
      </c>
    </row>
    <row r="26" spans="1:9" x14ac:dyDescent="0.2">
      <c r="A26" t="s">
        <v>41</v>
      </c>
      <c r="B26" t="s">
        <v>42</v>
      </c>
      <c r="C26" t="s">
        <v>36</v>
      </c>
      <c r="D26" s="1">
        <v>3748959</v>
      </c>
      <c r="E26" s="1">
        <f t="shared" si="0"/>
        <v>1499583.6</v>
      </c>
      <c r="G26" s="20" t="s">
        <v>37</v>
      </c>
      <c r="H26" s="21">
        <f t="shared" si="1"/>
        <v>481472.4</v>
      </c>
      <c r="I26" s="21">
        <f t="shared" si="2"/>
        <v>1203681</v>
      </c>
    </row>
    <row r="27" spans="1:9" x14ac:dyDescent="0.2">
      <c r="A27" t="s">
        <v>41</v>
      </c>
      <c r="B27" t="s">
        <v>43</v>
      </c>
      <c r="C27" t="s">
        <v>36</v>
      </c>
      <c r="D27" s="1">
        <v>3193503</v>
      </c>
      <c r="E27" s="1">
        <f t="shared" si="0"/>
        <v>1277401.2000000002</v>
      </c>
      <c r="G27" s="20" t="s">
        <v>39</v>
      </c>
      <c r="H27" s="21">
        <f t="shared" si="1"/>
        <v>702994.8</v>
      </c>
      <c r="I27" s="21">
        <f t="shared" si="2"/>
        <v>1757487</v>
      </c>
    </row>
    <row r="28" spans="1:9" x14ac:dyDescent="0.2">
      <c r="A28" s="9" t="s">
        <v>17</v>
      </c>
      <c r="B28" s="9" t="s">
        <v>44</v>
      </c>
      <c r="C28" s="9" t="s">
        <v>15</v>
      </c>
      <c r="D28" s="10">
        <v>2459057</v>
      </c>
      <c r="E28" s="10">
        <f t="shared" si="0"/>
        <v>983622.8</v>
      </c>
      <c r="G28" s="20" t="s">
        <v>45</v>
      </c>
      <c r="H28" s="21">
        <f t="shared" si="1"/>
        <v>1609759.6</v>
      </c>
      <c r="I28" s="21">
        <f t="shared" si="2"/>
        <v>4024399</v>
      </c>
    </row>
    <row r="29" spans="1:9" x14ac:dyDescent="0.2">
      <c r="A29" s="9" t="s">
        <v>17</v>
      </c>
      <c r="B29" s="9" t="s">
        <v>46</v>
      </c>
      <c r="C29" s="9" t="s">
        <v>15</v>
      </c>
      <c r="D29" s="10">
        <v>2662745</v>
      </c>
      <c r="E29" s="10">
        <f>D29*40%</f>
        <v>1065098</v>
      </c>
      <c r="G29" s="20" t="s">
        <v>47</v>
      </c>
      <c r="H29" s="21">
        <f t="shared" si="1"/>
        <v>875674.8</v>
      </c>
      <c r="I29" s="21">
        <f t="shared" si="2"/>
        <v>2189187</v>
      </c>
    </row>
    <row r="30" spans="1:9" x14ac:dyDescent="0.2">
      <c r="A30" s="9" t="s">
        <v>17</v>
      </c>
      <c r="B30" s="9" t="s">
        <v>48</v>
      </c>
      <c r="C30" s="9" t="s">
        <v>15</v>
      </c>
      <c r="D30" s="10">
        <v>4062941</v>
      </c>
      <c r="E30" s="10">
        <f>D30*40%</f>
        <v>1625176.4000000001</v>
      </c>
      <c r="G30" s="20" t="s">
        <v>41</v>
      </c>
      <c r="H30" s="22">
        <f t="shared" si="1"/>
        <v>2776984.8000000003</v>
      </c>
      <c r="I30" s="22">
        <f t="shared" si="2"/>
        <v>6942462</v>
      </c>
    </row>
    <row r="31" spans="1:9" x14ac:dyDescent="0.2">
      <c r="A31" t="s">
        <v>45</v>
      </c>
      <c r="B31" t="s">
        <v>49</v>
      </c>
      <c r="C31" t="s">
        <v>15</v>
      </c>
      <c r="D31" s="1">
        <v>1440676</v>
      </c>
      <c r="E31" s="1">
        <f t="shared" si="0"/>
        <v>576270.4</v>
      </c>
      <c r="G31" s="15" t="s">
        <v>50</v>
      </c>
      <c r="H31" s="16">
        <f>SUM(H21:H30)</f>
        <v>30464360.000000004</v>
      </c>
      <c r="I31" s="17">
        <f>SUM(I21:I30)</f>
        <v>76160900</v>
      </c>
    </row>
    <row r="32" spans="1:9" x14ac:dyDescent="0.2">
      <c r="A32" t="s">
        <v>45</v>
      </c>
      <c r="B32" t="s">
        <v>51</v>
      </c>
      <c r="C32" t="s">
        <v>15</v>
      </c>
      <c r="D32" s="1">
        <v>2583723</v>
      </c>
      <c r="E32" s="1">
        <f t="shared" si="0"/>
        <v>1033489.2000000001</v>
      </c>
    </row>
    <row r="33" spans="1:5" x14ac:dyDescent="0.2">
      <c r="A33" s="9" t="s">
        <v>47</v>
      </c>
      <c r="B33" s="9" t="s">
        <v>52</v>
      </c>
      <c r="C33" s="9" t="s">
        <v>9</v>
      </c>
      <c r="D33" s="10">
        <v>2189187</v>
      </c>
      <c r="E33" s="10">
        <f t="shared" si="0"/>
        <v>875674.8</v>
      </c>
    </row>
  </sheetData>
  <mergeCells count="1">
    <mergeCell ref="G19:I19"/>
  </mergeCells>
  <dataValidations count="1">
    <dataValidation type="list" allowBlank="1" showInputMessage="1" showErrorMessage="1" sqref="H4 H12" xr:uid="{C4B80759-A969-4BAE-B252-823B4B3923BB}">
      <formula1>App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INDEX-MATCH</vt:lpstr>
      <vt:lpstr>'INDEX-MATCH'!App</vt:lpstr>
      <vt:lpstr>Category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 Ashby</dc:creator>
  <cp:keywords/>
  <dc:description/>
  <cp:lastModifiedBy>McBride, Calvin D</cp:lastModifiedBy>
  <cp:revision/>
  <dcterms:created xsi:type="dcterms:W3CDTF">2020-08-04T20:56:40Z</dcterms:created>
  <dcterms:modified xsi:type="dcterms:W3CDTF">2023-07-20T01:57:40Z</dcterms:modified>
  <cp:category/>
  <cp:contentStatus/>
</cp:coreProperties>
</file>